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4.xml" ContentType="application/vnd.openxmlformats-officedocument.drawing+xml"/>
  <Override PartName="/xl/charts/chart5.xml" ContentType="application/vnd.openxmlformats-officedocument.drawingml.chart+xml"/>
  <Override PartName="/xl/drawings/drawing5.xml" ContentType="application/vnd.openxmlformats-officedocument.drawing+xml"/>
  <Override PartName="/xl/charts/chart6.xml" ContentType="application/vnd.openxmlformats-officedocument.drawingml.chart+xml"/>
  <Override PartName="/xl/drawings/drawing6.xml" ContentType="application/vnd.openxmlformats-officedocument.drawing+xml"/>
  <Override PartName="/xl/charts/chart7.xml" ContentType="application/vnd.openxmlformats-officedocument.drawingml.chart+xml"/>
  <Override PartName="/xl/drawings/drawing7.xml" ContentType="application/vnd.openxmlformats-officedocument.drawing+xml"/>
  <Override PartName="/xl/charts/chart8.xml" ContentType="application/vnd.openxmlformats-officedocument.drawingml.chart+xml"/>
  <Override PartName="/xl/drawings/drawing8.xml" ContentType="application/vnd.openxmlformats-officedocument.drawing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drawings/drawing9.xml" ContentType="application/vnd.openxmlformats-officedocument.drawing+xml"/>
  <Override PartName="/xl/charts/chart11.xml" ContentType="application/vnd.openxmlformats-officedocument.drawingml.chart+xml"/>
  <Override PartName="/xl/drawings/drawing10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Robby\Downloads\"/>
    </mc:Choice>
  </mc:AlternateContent>
  <xr:revisionPtr revIDLastSave="0" documentId="13_ncr:1_{A3B54D52-EFCC-463D-B5C7-9EC56CCF9A1C}" xr6:coauthVersionLast="47" xr6:coauthVersionMax="47" xr10:uidLastSave="{00000000-0000-0000-0000-000000000000}"/>
  <bookViews>
    <workbookView xWindow="-108" yWindow="-108" windowWidth="23256" windowHeight="12456" firstSheet="3" activeTab="3" xr2:uid="{00000000-000D-0000-FFFF-FFFF00000000}"/>
  </bookViews>
  <sheets>
    <sheet name="0) README &amp; method" sheetId="1" r:id="rId1"/>
    <sheet name="1) Parameters &amp; sources" sheetId="2" r:id="rId2"/>
    <sheet name="2) Province ranking" sheetId="3" r:id="rId3"/>
    <sheet name="3) Stations &amp; exposure" sheetId="4" r:id="rId4"/>
    <sheet name="4) Ecotox dose-response" sheetId="5" r:id="rId5"/>
    <sheet name="5) Biomarkers" sheetId="6" r:id="rId6"/>
    <sheet name="5b) Biomarker summary" sheetId="7" r:id="rId7"/>
    <sheet name="6) Behaviour dynamics" sheetId="8" r:id="rId8"/>
    <sheet name="7) Bioaccumulation" sheetId="9" r:id="rId9"/>
    <sheet name="8) SSD &amp; HC5" sheetId="10" r:id="rId10"/>
    <sheet name="9) Risk (PEC-PNEC)" sheetId="11" r:id="rId11"/>
    <sheet name="10) EIA Leopold matrix" sheetId="12" r:id="rId12"/>
    <sheet name="11) EIA RIAM scoring" sheetId="13" r:id="rId13"/>
    <sheet name="12) LCA inventory" sheetId="14" r:id="rId14"/>
    <sheet name="13) LCA impacts &amp; EOL" sheetId="15" r:id="rId15"/>
    <sheet name="14) Integrated scorecard" sheetId="16" r:id="rId16"/>
    <sheet name="15) Charts" sheetId="17" r:id="rId17"/>
    <sheet name="Change-log" sheetId="18" r:id="rId1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15" i="16" l="1"/>
  <c r="W15" i="16" s="1"/>
  <c r="V14" i="16"/>
  <c r="W14" i="16" s="1"/>
  <c r="V13" i="16"/>
  <c r="W13" i="16" s="1"/>
  <c r="V12" i="16"/>
  <c r="W12" i="16" s="1"/>
  <c r="V11" i="16"/>
  <c r="W11" i="16" s="1"/>
  <c r="V10" i="16"/>
  <c r="W10" i="16" s="1"/>
  <c r="V9" i="16"/>
  <c r="W9" i="16" s="1"/>
  <c r="V8" i="16"/>
  <c r="W8" i="16" s="1"/>
  <c r="B6" i="16"/>
  <c r="K40" i="15"/>
  <c r="I40" i="15"/>
  <c r="K39" i="15"/>
  <c r="I39" i="15"/>
  <c r="K38" i="15"/>
  <c r="I38" i="15"/>
  <c r="K37" i="15"/>
  <c r="I37" i="15"/>
  <c r="E16" i="15"/>
  <c r="E15" i="15"/>
  <c r="E14" i="15"/>
  <c r="E13" i="15"/>
  <c r="E12" i="15"/>
  <c r="E11" i="15"/>
  <c r="E10" i="15"/>
  <c r="E9" i="15"/>
  <c r="E8" i="15"/>
  <c r="E7" i="15"/>
  <c r="E6" i="15"/>
  <c r="E21" i="14"/>
  <c r="H16" i="13"/>
  <c r="G16" i="13"/>
  <c r="I16" i="13" s="1"/>
  <c r="I15" i="13"/>
  <c r="H15" i="13"/>
  <c r="G15" i="13"/>
  <c r="H14" i="13"/>
  <c r="I14" i="13" s="1"/>
  <c r="G14" i="13"/>
  <c r="H13" i="13"/>
  <c r="G13" i="13"/>
  <c r="I13" i="13" s="1"/>
  <c r="H12" i="13"/>
  <c r="G12" i="13"/>
  <c r="I12" i="13" s="1"/>
  <c r="I11" i="13"/>
  <c r="H11" i="13"/>
  <c r="G11" i="13"/>
  <c r="H10" i="13"/>
  <c r="I10" i="13" s="1"/>
  <c r="G10" i="13"/>
  <c r="H9" i="13"/>
  <c r="G9" i="13"/>
  <c r="I9" i="13" s="1"/>
  <c r="H8" i="13"/>
  <c r="G8" i="13"/>
  <c r="I8" i="13" s="1"/>
  <c r="I7" i="13"/>
  <c r="H7" i="13"/>
  <c r="G7" i="13"/>
  <c r="H6" i="13"/>
  <c r="I6" i="13" s="1"/>
  <c r="G6" i="13"/>
  <c r="G69" i="12"/>
  <c r="F69" i="12"/>
  <c r="G68" i="12"/>
  <c r="F68" i="12"/>
  <c r="G67" i="12"/>
  <c r="F67" i="12"/>
  <c r="G66" i="12"/>
  <c r="F66" i="12"/>
  <c r="G65" i="12"/>
  <c r="F65" i="12"/>
  <c r="G64" i="12"/>
  <c r="F64" i="12"/>
  <c r="G63" i="12"/>
  <c r="F63" i="12"/>
  <c r="G62" i="12"/>
  <c r="F62" i="12"/>
  <c r="G61" i="12"/>
  <c r="F61" i="12"/>
  <c r="G60" i="12"/>
  <c r="F60" i="12"/>
  <c r="G59" i="12"/>
  <c r="F59" i="12"/>
  <c r="G58" i="12"/>
  <c r="F58" i="12"/>
  <c r="G57" i="12"/>
  <c r="F57" i="12"/>
  <c r="G56" i="12"/>
  <c r="F56" i="12"/>
  <c r="G55" i="12"/>
  <c r="F55" i="12"/>
  <c r="G54" i="12"/>
  <c r="F54" i="12"/>
  <c r="G53" i="12"/>
  <c r="F53" i="12"/>
  <c r="G52" i="12"/>
  <c r="F52" i="12"/>
  <c r="G51" i="12"/>
  <c r="F51" i="12"/>
  <c r="G50" i="12"/>
  <c r="F50" i="12"/>
  <c r="G49" i="12"/>
  <c r="F49" i="12"/>
  <c r="G48" i="12"/>
  <c r="F48" i="12"/>
  <c r="G47" i="12"/>
  <c r="F47" i="12"/>
  <c r="G46" i="12"/>
  <c r="F46" i="12"/>
  <c r="G45" i="12"/>
  <c r="F45" i="12"/>
  <c r="G44" i="12"/>
  <c r="F44" i="12"/>
  <c r="G43" i="12"/>
  <c r="F43" i="12"/>
  <c r="G42" i="12"/>
  <c r="F42" i="12"/>
  <c r="G41" i="12"/>
  <c r="F41" i="12"/>
  <c r="G40" i="12"/>
  <c r="F40" i="12"/>
  <c r="G39" i="12"/>
  <c r="F39" i="12"/>
  <c r="G38" i="12"/>
  <c r="F38" i="12"/>
  <c r="G37" i="12"/>
  <c r="F37" i="12"/>
  <c r="G36" i="12"/>
  <c r="F36" i="12"/>
  <c r="G35" i="12"/>
  <c r="F35" i="12"/>
  <c r="G34" i="12"/>
  <c r="F34" i="12"/>
  <c r="G33" i="12"/>
  <c r="F33" i="12"/>
  <c r="G32" i="12"/>
  <c r="F32" i="12"/>
  <c r="G31" i="12"/>
  <c r="F31" i="12"/>
  <c r="G30" i="12"/>
  <c r="F30" i="12"/>
  <c r="G29" i="12"/>
  <c r="F29" i="12"/>
  <c r="G28" i="12"/>
  <c r="F28" i="12"/>
  <c r="G27" i="12"/>
  <c r="F27" i="12"/>
  <c r="G26" i="12"/>
  <c r="F26" i="12"/>
  <c r="G25" i="12"/>
  <c r="F25" i="12"/>
  <c r="G24" i="12"/>
  <c r="F24" i="12"/>
  <c r="G23" i="12"/>
  <c r="F23" i="12"/>
  <c r="G22" i="12"/>
  <c r="F22" i="12"/>
  <c r="G21" i="12"/>
  <c r="F21" i="12"/>
  <c r="G20" i="12"/>
  <c r="F20" i="12"/>
  <c r="G19" i="12"/>
  <c r="F19" i="12"/>
  <c r="G18" i="12"/>
  <c r="F18" i="12"/>
  <c r="G17" i="12"/>
  <c r="F17" i="12"/>
  <c r="G16" i="12"/>
  <c r="F16" i="12"/>
  <c r="G15" i="12"/>
  <c r="F15" i="12"/>
  <c r="G14" i="12"/>
  <c r="F14" i="12"/>
  <c r="G13" i="12"/>
  <c r="F13" i="12"/>
  <c r="G12" i="12"/>
  <c r="F12" i="12"/>
  <c r="G11" i="12"/>
  <c r="F11" i="12"/>
  <c r="G10" i="12"/>
  <c r="F10" i="12"/>
  <c r="G9" i="12"/>
  <c r="F9" i="12"/>
  <c r="G8" i="12"/>
  <c r="F8" i="12"/>
  <c r="G7" i="12"/>
  <c r="F7" i="12"/>
  <c r="G6" i="12"/>
  <c r="F6" i="12"/>
  <c r="F71" i="12" s="1"/>
  <c r="B21" i="10"/>
  <c r="B20" i="10"/>
  <c r="B23" i="10" s="1"/>
  <c r="G76" i="5"/>
  <c r="H76" i="5" s="1"/>
  <c r="E76" i="5"/>
  <c r="F76" i="5" s="1"/>
  <c r="C76" i="5"/>
  <c r="D76" i="5" s="1"/>
  <c r="B76" i="5"/>
  <c r="G75" i="5"/>
  <c r="H75" i="5" s="1"/>
  <c r="E75" i="5"/>
  <c r="F75" i="5" s="1"/>
  <c r="C75" i="5"/>
  <c r="D75" i="5" s="1"/>
  <c r="B75" i="5"/>
  <c r="G74" i="5"/>
  <c r="H74" i="5" s="1"/>
  <c r="E74" i="5"/>
  <c r="F74" i="5" s="1"/>
  <c r="D74" i="5"/>
  <c r="C74" i="5"/>
  <c r="B74" i="5"/>
  <c r="H73" i="5"/>
  <c r="G73" i="5"/>
  <c r="E73" i="5"/>
  <c r="F73" i="5" s="1"/>
  <c r="C73" i="5"/>
  <c r="D73" i="5" s="1"/>
  <c r="B73" i="5"/>
  <c r="G72" i="5"/>
  <c r="H72" i="5" s="1"/>
  <c r="E72" i="5"/>
  <c r="F72" i="5" s="1"/>
  <c r="C72" i="5"/>
  <c r="D72" i="5" s="1"/>
  <c r="B72" i="5"/>
  <c r="G62" i="5"/>
  <c r="H62" i="5" s="1"/>
  <c r="E62" i="5"/>
  <c r="F62" i="5" s="1"/>
  <c r="C62" i="5"/>
  <c r="D62" i="5" s="1"/>
  <c r="B62" i="5"/>
  <c r="G61" i="5"/>
  <c r="H61" i="5" s="1"/>
  <c r="F61" i="5"/>
  <c r="E61" i="5"/>
  <c r="D61" i="5"/>
  <c r="C61" i="5"/>
  <c r="B61" i="5"/>
  <c r="H60" i="5"/>
  <c r="G60" i="5"/>
  <c r="E60" i="5"/>
  <c r="F60" i="5" s="1"/>
  <c r="C60" i="5"/>
  <c r="D60" i="5" s="1"/>
  <c r="B60" i="5"/>
  <c r="G59" i="5"/>
  <c r="H59" i="5" s="1"/>
  <c r="E59" i="5"/>
  <c r="F59" i="5" s="1"/>
  <c r="D59" i="5"/>
  <c r="C59" i="5"/>
  <c r="B59" i="5"/>
  <c r="G58" i="5"/>
  <c r="H58" i="5" s="1"/>
  <c r="F58" i="5"/>
  <c r="E58" i="5"/>
  <c r="C58" i="5"/>
  <c r="D58" i="5" s="1"/>
  <c r="B58" i="5"/>
  <c r="D99" i="4"/>
  <c r="C99" i="4"/>
  <c r="B99" i="4"/>
  <c r="D98" i="4"/>
  <c r="C98" i="4"/>
  <c r="B98" i="4"/>
  <c r="D97" i="4"/>
  <c r="C97" i="4"/>
  <c r="B97" i="4"/>
  <c r="D96" i="4"/>
  <c r="C96" i="4"/>
  <c r="B96" i="4"/>
  <c r="D95" i="4"/>
  <c r="C95" i="4"/>
  <c r="B95" i="4"/>
  <c r="D94" i="4"/>
  <c r="C94" i="4"/>
  <c r="B94" i="4"/>
  <c r="D93" i="4"/>
  <c r="C93" i="4"/>
  <c r="B93" i="4"/>
  <c r="D92" i="4"/>
  <c r="C92" i="4"/>
  <c r="B92" i="4"/>
  <c r="J27" i="11" l="1"/>
  <c r="L27" i="11" s="1"/>
  <c r="J23" i="11"/>
  <c r="L23" i="11" s="1"/>
  <c r="J19" i="11"/>
  <c r="L19" i="11" s="1"/>
  <c r="J15" i="11"/>
  <c r="L15" i="11" s="1"/>
  <c r="J11" i="11"/>
  <c r="L11" i="11" s="1"/>
  <c r="J7" i="11"/>
  <c r="L7" i="11" s="1"/>
  <c r="J28" i="11"/>
  <c r="L28" i="11" s="1"/>
  <c r="J24" i="11"/>
  <c r="L24" i="11" s="1"/>
  <c r="J20" i="11"/>
  <c r="L20" i="11" s="1"/>
  <c r="J16" i="11"/>
  <c r="L16" i="11" s="1"/>
  <c r="J12" i="11"/>
  <c r="L12" i="11" s="1"/>
  <c r="J8" i="11"/>
  <c r="L8" i="11" s="1"/>
  <c r="J29" i="11"/>
  <c r="L29" i="11" s="1"/>
  <c r="J25" i="11"/>
  <c r="L25" i="11" s="1"/>
  <c r="J21" i="11"/>
  <c r="L21" i="11" s="1"/>
  <c r="J17" i="11"/>
  <c r="L17" i="11" s="1"/>
  <c r="J13" i="11"/>
  <c r="L13" i="11" s="1"/>
  <c r="J9" i="11"/>
  <c r="L9" i="11" s="1"/>
  <c r="J26" i="11"/>
  <c r="L26" i="11" s="1"/>
  <c r="J22" i="11"/>
  <c r="L22" i="11" s="1"/>
  <c r="J18" i="11"/>
  <c r="L18" i="11" s="1"/>
  <c r="J14" i="11"/>
  <c r="L14" i="11" s="1"/>
  <c r="J10" i="11"/>
  <c r="L10" i="11" s="1"/>
  <c r="J6" i="11"/>
  <c r="L6" i="11" s="1"/>
  <c r="B25" i="10"/>
  <c r="F78" i="5"/>
  <c r="D78" i="5"/>
  <c r="C78" i="5"/>
  <c r="F65" i="5"/>
  <c r="D79" i="5"/>
  <c r="C79" i="5"/>
  <c r="F79" i="5"/>
  <c r="C64" i="5"/>
  <c r="F64" i="5"/>
  <c r="D64" i="5"/>
  <c r="F66" i="5"/>
  <c r="C66" i="5"/>
  <c r="D66" i="5"/>
  <c r="F80" i="5"/>
  <c r="D80" i="5"/>
  <c r="C80" i="5"/>
  <c r="C65" i="5"/>
  <c r="D65" i="5"/>
  <c r="B22" i="10"/>
  <c r="N9" i="11" l="1"/>
  <c r="P9" i="11" s="1"/>
  <c r="M9" i="11"/>
  <c r="O9" i="11" s="1"/>
  <c r="M16" i="11"/>
  <c r="O16" i="11" s="1"/>
  <c r="N16" i="11"/>
  <c r="P16" i="11" s="1"/>
  <c r="N23" i="11"/>
  <c r="P23" i="11" s="1"/>
  <c r="M23" i="11"/>
  <c r="O23" i="11" s="1"/>
  <c r="N6" i="11"/>
  <c r="P6" i="11" s="1"/>
  <c r="M6" i="11"/>
  <c r="O6" i="11" s="1"/>
  <c r="N17" i="11"/>
  <c r="P17" i="11" s="1"/>
  <c r="M17" i="11"/>
  <c r="O17" i="11" s="1"/>
  <c r="M24" i="11"/>
  <c r="O24" i="11" s="1"/>
  <c r="N24" i="11"/>
  <c r="P24" i="11" s="1"/>
  <c r="N10" i="11"/>
  <c r="P10" i="11" s="1"/>
  <c r="M10" i="11"/>
  <c r="O10" i="11" s="1"/>
  <c r="N21" i="11"/>
  <c r="P21" i="11" s="1"/>
  <c r="M21" i="11"/>
  <c r="O21" i="11" s="1"/>
  <c r="M28" i="11"/>
  <c r="O28" i="11" s="1"/>
  <c r="N28" i="11"/>
  <c r="P28" i="11" s="1"/>
  <c r="N18" i="11"/>
  <c r="P18" i="11" s="1"/>
  <c r="M18" i="11"/>
  <c r="O18" i="11" s="1"/>
  <c r="N29" i="11"/>
  <c r="P29" i="11" s="1"/>
  <c r="M29" i="11"/>
  <c r="O29" i="11" s="1"/>
  <c r="N11" i="11"/>
  <c r="P11" i="11" s="1"/>
  <c r="M11" i="11"/>
  <c r="O11" i="11" s="1"/>
  <c r="N14" i="11"/>
  <c r="P14" i="11" s="1"/>
  <c r="M14" i="11"/>
  <c r="O14" i="11" s="1"/>
  <c r="N25" i="11"/>
  <c r="P25" i="11" s="1"/>
  <c r="M25" i="11"/>
  <c r="O25" i="11" s="1"/>
  <c r="N7" i="11"/>
  <c r="P7" i="11" s="1"/>
  <c r="M7" i="11"/>
  <c r="O7" i="11" s="1"/>
  <c r="N22" i="11"/>
  <c r="P22" i="11" s="1"/>
  <c r="M22" i="11"/>
  <c r="O22" i="11" s="1"/>
  <c r="M8" i="11"/>
  <c r="O8" i="11" s="1"/>
  <c r="N8" i="11"/>
  <c r="P8" i="11" s="1"/>
  <c r="N15" i="11"/>
  <c r="P15" i="11" s="1"/>
  <c r="M15" i="11"/>
  <c r="O15" i="11" s="1"/>
  <c r="N26" i="11"/>
  <c r="P26" i="11" s="1"/>
  <c r="M26" i="11"/>
  <c r="O26" i="11" s="1"/>
  <c r="M12" i="11"/>
  <c r="O12" i="11" s="1"/>
  <c r="N12" i="11"/>
  <c r="P12" i="11" s="1"/>
  <c r="N19" i="11"/>
  <c r="P19" i="11" s="1"/>
  <c r="M19" i="11"/>
  <c r="O19" i="11" s="1"/>
  <c r="N13" i="11"/>
  <c r="P13" i="11" s="1"/>
  <c r="M13" i="11"/>
  <c r="O13" i="11" s="1"/>
  <c r="M20" i="11"/>
  <c r="O20" i="11" s="1"/>
  <c r="N20" i="11"/>
  <c r="P20" i="11" s="1"/>
  <c r="N27" i="11"/>
  <c r="P27" i="11" s="1"/>
  <c r="M27" i="11"/>
  <c r="O27" i="11" s="1"/>
</calcChain>
</file>

<file path=xl/sharedStrings.xml><?xml version="1.0" encoding="utf-8"?>
<sst xmlns="http://schemas.openxmlformats.org/spreadsheetml/2006/main" count="4125" uniqueCount="524">
  <si>
    <t>Ecotoxicology + behaviour + risk assessment + EIA + screening LCA, one workbook</t>
  </si>
  <si>
    <t>Data status: synthetic (dummy) - generated, not measured</t>
  </si>
  <si>
    <t>Scope</t>
  </si>
  <si>
    <t>PET nanoplastics only (polystyrene excluded, as requested)</t>
  </si>
  <si>
    <t>Test material</t>
  </si>
  <si>
    <t>PET (polyethylene terephthalate) nanoplastics, d50 ~ 120 nm</t>
  </si>
  <si>
    <t>Study area</t>
  </si>
  <si>
    <t>Citarum river basin, Jawa Barat - highest composite PET pressure score of the provinces compared in sheet 2</t>
  </si>
  <si>
    <t>Test organisms</t>
  </si>
  <si>
    <t>Macrobrachium rosenbergii (small crustacean, PL-25) and Oreochromis niloticus (fish, juvenile)</t>
  </si>
  <si>
    <t>Modules</t>
  </si>
  <si>
    <t>1 exposure characterisation | 2 ecotoxicology (dose-response, biomarkers, bioaccumulation) | 3 behavioural dynamics | 4 SSD/PNEC risk assessment | 5 EIA (Leopold + RIAM) | 6 screening LCA of PET | 7 integrated scorecard</t>
  </si>
  <si>
    <t>Functional unit (LCA)</t>
  </si>
  <si>
    <t>1 kg PET bottle-grade resin, cradle-to-grave</t>
  </si>
  <si>
    <t>Impact method (LCA)</t>
  </si>
  <si>
    <t>IPCC GWP100 proxy factors, CED and water consumption; placeholder for a licensed ecoinvent dataset</t>
  </si>
  <si>
    <t>Risk method</t>
  </si>
  <si>
    <t>log-normal species sensitivity distribution -&gt; HC5 -&gt; PNEC = HC5 / AF(3); RQ = PEC95 / PNEC</t>
  </si>
  <si>
    <t>EIA method</t>
  </si>
  <si>
    <t>Leopold interaction matrix (magnitude x importance) and RIAM ES = (A1xA2)(B1+B2+B3)</t>
  </si>
  <si>
    <t>HONESTY NOTE</t>
  </si>
  <si>
    <t>Every number in this workbook is SYNTHETIC. It is a personal methodological demonstrator, not a field dataset. Nothing here should be cited as a measurement.</t>
  </si>
  <si>
    <t>How to reuse</t>
  </si>
  <si>
    <t>Replace sheet 3 (exposure) and sheet 4 (dose-response) with real data; all downstream sheets recompute through live formulas.</t>
  </si>
  <si>
    <t>Colour convention</t>
  </si>
  <si>
    <t>blue = editable input, black = formula, green = cross-sheet link, yellow = key assumption to check</t>
  </si>
  <si>
    <t>Parameters, assumptions and status</t>
  </si>
  <si>
    <t>status column says whether a value is dummy, assumption, literature-anchored or derived</t>
  </si>
  <si>
    <t>parameter</t>
  </si>
  <si>
    <t>value</t>
  </si>
  <si>
    <t>unit</t>
  </si>
  <si>
    <t>role</t>
  </si>
  <si>
    <t>status</t>
  </si>
  <si>
    <t>note</t>
  </si>
  <si>
    <t>data_status</t>
  </si>
  <si>
    <t>study_area</t>
  </si>
  <si>
    <t>Citarum river basin, Jawa Barat, Indonesia</t>
  </si>
  <si>
    <t>-</t>
  </si>
  <si>
    <t>case study boundary</t>
  </si>
  <si>
    <t>assumption</t>
  </si>
  <si>
    <t>chosen from the province ranking sheet</t>
  </si>
  <si>
    <t>synthetic (dummy) - generated, not measured</t>
  </si>
  <si>
    <t>polymer</t>
  </si>
  <si>
    <t>PET nanoplastics, d50 ~120 nm, spherical, PS excluded</t>
  </si>
  <si>
    <t>nm</t>
  </si>
  <si>
    <t>test material</t>
  </si>
  <si>
    <t>matches the scope requested (PET only)</t>
  </si>
  <si>
    <t>n_stations</t>
  </si>
  <si>
    <t>count</t>
  </si>
  <si>
    <t>sampling design</t>
  </si>
  <si>
    <t>dummy</t>
  </si>
  <si>
    <t>8 stations, source to estuary</t>
  </si>
  <si>
    <t>seasons</t>
  </si>
  <si>
    <t>Kemarau (dry, Jul-Sep); Transisi (Apr-Jun/Oct); Hujan (wet, Dec-Feb)</t>
  </si>
  <si>
    <t>3 hydrological seasons</t>
  </si>
  <si>
    <t>dose_series</t>
  </si>
  <si>
    <t>0; 50; 250; 1,000; 5,000; 20,000</t>
  </si>
  <si>
    <t>µg/L</t>
  </si>
  <si>
    <t>ecotox design</t>
  </si>
  <si>
    <t>log-spaced, OECD-style geometric series</t>
  </si>
  <si>
    <t>exposure_duration</t>
  </si>
  <si>
    <t>h</t>
  </si>
  <si>
    <t>acute, semi-static, 24 h renewal</t>
  </si>
  <si>
    <t>replicates</t>
  </si>
  <si>
    <t>20 organisms per replicate</t>
  </si>
  <si>
    <t>lc50_MRO</t>
  </si>
  <si>
    <t>Macrobrachium rosenbergii nominal LC50</t>
  </si>
  <si>
    <t>generating parameter of the synthetic dose-response</t>
  </si>
  <si>
    <t>ec50_growth_MRO</t>
  </si>
  <si>
    <t>Macrobrachium rosenbergii nominal growth EC50</t>
  </si>
  <si>
    <t>generating parameter</t>
  </si>
  <si>
    <t>lc50_ONI</t>
  </si>
  <si>
    <t>Oreochromis niloticus nominal LC50</t>
  </si>
  <si>
    <t>ec50_growth_ONI</t>
  </si>
  <si>
    <t>Oreochromis niloticus nominal growth EC50</t>
  </si>
  <si>
    <t>ssd_n_species</t>
  </si>
  <si>
    <t>SSD</t>
  </si>
  <si>
    <t>mixed</t>
  </si>
  <si>
    <t>8 taxonomic groups</t>
  </si>
  <si>
    <t>hc5</t>
  </si>
  <si>
    <t>SSD 5th percentile</t>
  </si>
  <si>
    <t>derived</t>
  </si>
  <si>
    <t>log-normal fit</t>
  </si>
  <si>
    <t>assessment_factor</t>
  </si>
  <si>
    <t>PNEC derivation</t>
  </si>
  <si>
    <t>AF 3 because an SSD with &gt;=8 species is available</t>
  </si>
  <si>
    <t>pnec</t>
  </si>
  <si>
    <t>PNEC</t>
  </si>
  <si>
    <t>HC5 / AF</t>
  </si>
  <si>
    <t>rq_threshold</t>
  </si>
  <si>
    <t>risk classification</t>
  </si>
  <si>
    <t>convention</t>
  </si>
  <si>
    <t>ECHA R.10 style banding</t>
  </si>
  <si>
    <t>grid_emission_factor</t>
  </si>
  <si>
    <t>kg CO2e/kWh</t>
  </si>
  <si>
    <t>LCA background</t>
  </si>
  <si>
    <t>literature-anchored</t>
  </si>
  <si>
    <t>Jamali grid, replace with the licensed dataset value</t>
  </si>
  <si>
    <t>lca_functional_unit</t>
  </si>
  <si>
    <t>LCA scope</t>
  </si>
  <si>
    <t>screening level, proxy factors only</t>
  </si>
  <si>
    <t>eol_scenarios</t>
  </si>
  <si>
    <t>S0 Business as usual (2024 baseline); S1 Improved collection (Citarum Harum target); S2 EPR + bottle-to-bottle recycling; S3 Full containment (upper bound)</t>
  </si>
  <si>
    <t>LCA scenarios</t>
  </si>
  <si>
    <t>collection and leakage variants</t>
  </si>
  <si>
    <t>integrated_weights</t>
  </si>
  <si>
    <t>ecotox 0.30 / risk 0.35 / EIA 0.20 / exposure 0.15</t>
  </si>
  <si>
    <t>scorecard</t>
  </si>
  <si>
    <t>editable in sheet 14</t>
  </si>
  <si>
    <t>score = 0.40 river plastic flux + 0.30 PET in waste + 0.20 converter plants + 0.10 population density</t>
  </si>
  <si>
    <t>rank</t>
  </si>
  <si>
    <t>province</t>
  </si>
  <si>
    <t>msw_generation_kt_yr</t>
  </si>
  <si>
    <t>plastic_share_pct</t>
  </si>
  <si>
    <t>pet_share_of_plastic_pct</t>
  </si>
  <si>
    <t>textile_and_bottling_plants_n</t>
  </si>
  <si>
    <t>population_density_p_km2</t>
  </si>
  <si>
    <t>river_plastic_flux_index</t>
  </si>
  <si>
    <t>pet_in_waste_kt_yr</t>
  </si>
  <si>
    <t>exposure_pressure_score</t>
  </si>
  <si>
    <t>Jawa Barat</t>
  </si>
  <si>
    <t>DKI Jakarta</t>
  </si>
  <si>
    <t>Jawa Timur</t>
  </si>
  <si>
    <t>Jawa Tengah</t>
  </si>
  <si>
    <t>Banten</t>
  </si>
  <si>
    <t>Sumatera Utara</t>
  </si>
  <si>
    <t>Bali</t>
  </si>
  <si>
    <t>Sampling stations and measured PET nanoplastic exposure</t>
  </si>
  <si>
    <t>8 stations from Situ Cisanti to Muara Gembong x 3 seasons x 3 field replicates</t>
  </si>
  <si>
    <t>station_code</t>
  </si>
  <si>
    <t>station_name</t>
  </si>
  <si>
    <t>regency</t>
  </si>
  <si>
    <t>river_km</t>
  </si>
  <si>
    <t>pressure_type</t>
  </si>
  <si>
    <t>latitude_dd</t>
  </si>
  <si>
    <t>longitude_dd</t>
  </si>
  <si>
    <t>water_body</t>
  </si>
  <si>
    <t>ST1</t>
  </si>
  <si>
    <t>Situ Cisanti (headwater)</t>
  </si>
  <si>
    <t>Kab. Bandung</t>
  </si>
  <si>
    <t>reference / upstream forest</t>
  </si>
  <si>
    <t>lake/spring</t>
  </si>
  <si>
    <t>ST2</t>
  </si>
  <si>
    <t>Majalaya (textile cluster)</t>
  </si>
  <si>
    <t>textile wastewater</t>
  </si>
  <si>
    <t>river</t>
  </si>
  <si>
    <t>ST3</t>
  </si>
  <si>
    <t>Dayeuhkolot</t>
  </si>
  <si>
    <t>urban domestic + industry</t>
  </si>
  <si>
    <t>ST4</t>
  </si>
  <si>
    <t>Nanjung - Bandung Barat</t>
  </si>
  <si>
    <t>Kab. Bandung Barat</t>
  </si>
  <si>
    <t>mixed urban runoff</t>
  </si>
  <si>
    <t>ST5</t>
  </si>
  <si>
    <t>Saguling reservoir inlet</t>
  </si>
  <si>
    <t>reservoir sedimentation</t>
  </si>
  <si>
    <t>reservoir inlet</t>
  </si>
  <si>
    <t>ST6</t>
  </si>
  <si>
    <t>Cirata reservoir</t>
  </si>
  <si>
    <t>Kab. Purwakarta</t>
  </si>
  <si>
    <t>reservoir + aquaculture cages</t>
  </si>
  <si>
    <t>reservoir</t>
  </si>
  <si>
    <t>ST7</t>
  </si>
  <si>
    <t>Jatiluhur outlet</t>
  </si>
  <si>
    <t>reservoir outlet / raw water intake</t>
  </si>
  <si>
    <t>reservoir outlet</t>
  </si>
  <si>
    <t>ST8</t>
  </si>
  <si>
    <t>Muara Gembong (estuary)</t>
  </si>
  <si>
    <t>Kab. Bekasi</t>
  </si>
  <si>
    <t>estuary, landfill leachate + tidal</t>
  </si>
  <si>
    <t>estuary</t>
  </si>
  <si>
    <t>Exposure records (blue = replace with measured data)</t>
  </si>
  <si>
    <t>season</t>
  </si>
  <si>
    <t>replicate</t>
  </si>
  <si>
    <t>pet_np_water_ug_L</t>
  </si>
  <si>
    <t>pet_np_particles_per_L</t>
  </si>
  <si>
    <t>d50_nm</t>
  </si>
  <si>
    <t>zeta_potential_mV</t>
  </si>
  <si>
    <t>tss_mg_L</t>
  </si>
  <si>
    <t>pet_np_sediment_mg_kg</t>
  </si>
  <si>
    <t>dissolved_organic_carbon_mg_L</t>
  </si>
  <si>
    <t>water_temp_C</t>
  </si>
  <si>
    <t>pH</t>
  </si>
  <si>
    <t>season_note</t>
  </si>
  <si>
    <t>Kemarau (dry, Jul-Sep)</t>
  </si>
  <si>
    <t>low flow, less dilution but less land wash-off</t>
  </si>
  <si>
    <t>Transisi (Apr-Jun/Oct)</t>
  </si>
  <si>
    <t>reference season for PEC</t>
  </si>
  <si>
    <t>Hujan (wet, Dec-Feb)</t>
  </si>
  <si>
    <t>runoff-driven mobilisation of PET debris</t>
  </si>
  <si>
    <t>Mean PET NP in water per station and season (µg/L) - live AVERAGEIFS over the table above</t>
  </si>
  <si>
    <t>Dose-response, 96 h, PET nanoplastics</t>
  </si>
  <si>
    <t>LC50 / EC50 are computed with Excel formulas (log-logit regression), not hardcoded</t>
  </si>
  <si>
    <t>species</t>
  </si>
  <si>
    <t>species_code</t>
  </si>
  <si>
    <t>group</t>
  </si>
  <si>
    <t>life_stage</t>
  </si>
  <si>
    <t>dose_pet_np_ug_L</t>
  </si>
  <si>
    <t>n_organisms</t>
  </si>
  <si>
    <t>mortality_96h_pct</t>
  </si>
  <si>
    <t>growth_inhibition_pct</t>
  </si>
  <si>
    <t>third_endpoint_name</t>
  </si>
  <si>
    <t>third_endpoint_pct</t>
  </si>
  <si>
    <t>exposure_h</t>
  </si>
  <si>
    <t>medium</t>
  </si>
  <si>
    <t>Macrobrachium rosenbergii</t>
  </si>
  <si>
    <t>MRO</t>
  </si>
  <si>
    <t>small crustacean</t>
  </si>
  <si>
    <t>post-larvae PL-25</t>
  </si>
  <si>
    <t>moulting_delay_pct</t>
  </si>
  <si>
    <t>dechlorinated tap water, semi-static renewal 24 h</t>
  </si>
  <si>
    <t>Oreochromis niloticus</t>
  </si>
  <si>
    <t>ONI</t>
  </si>
  <si>
    <t>fish</t>
  </si>
  <si>
    <t>juvenile 2.1 +/- 0.3 g</t>
  </si>
  <si>
    <t>gill_histopathology_index</t>
  </si>
  <si>
    <t>Regression block - Macrobrachium rosenbergii</t>
  </si>
  <si>
    <t>dose (µg/L)</t>
  </si>
  <si>
    <t>log10(dose)</t>
  </si>
  <si>
    <t>mean mortality %</t>
  </si>
  <si>
    <t>logit(mortality)</t>
  </si>
  <si>
    <t>mean growth inhib. %</t>
  </si>
  <si>
    <t>logit(growth)</t>
  </si>
  <si>
    <t>mean 3rd endpoint %</t>
  </si>
  <si>
    <t>logit(3rd)</t>
  </si>
  <si>
    <t>LC50 mortality (µg/L)</t>
  </si>
  <si>
    <t>Hill slope</t>
  </si>
  <si>
    <t>EC50 growth (µg/L)</t>
  </si>
  <si>
    <t>EC50 3rd endpoint (µg/L)</t>
  </si>
  <si>
    <t>Method: log-logistic linearised as logit(response) = a*log10(dose) + b; EC50 = 10^(-b/a).</t>
  </si>
  <si>
    <t>Regression block - Oreochromis niloticus</t>
  </si>
  <si>
    <t>Oxidative stress and neurotoxicity biomarkers</t>
  </si>
  <si>
    <t>hepatopancreas (crustacean) / liver (fish); fold change relative to the unexposed control</t>
  </si>
  <si>
    <t>biomarker</t>
  </si>
  <si>
    <t>control_mean</t>
  </si>
  <si>
    <t>fold_change_vs_control</t>
  </si>
  <si>
    <t>tissue</t>
  </si>
  <si>
    <t>interpretation</t>
  </si>
  <si>
    <t>SOD_U_per_mg_protein</t>
  </si>
  <si>
    <t>hepatopancreas</t>
  </si>
  <si>
    <t>oxidative defence, biphasic</t>
  </si>
  <si>
    <t>CAT_U_per_mg_protein</t>
  </si>
  <si>
    <t>oxidative defence</t>
  </si>
  <si>
    <t>GST_nmol_per_min_mg</t>
  </si>
  <si>
    <t>phase II detoxification</t>
  </si>
  <si>
    <t>MDA_nmol_per_mg_protein</t>
  </si>
  <si>
    <t>lipid peroxidation, monotonic increase</t>
  </si>
  <si>
    <t>AChE_nmol_per_min_mg</t>
  </si>
  <si>
    <t>neurotoxicity, inhibition</t>
  </si>
  <si>
    <t>liver</t>
  </si>
  <si>
    <t>Biomarker means per dose</t>
  </si>
  <si>
    <t>mean of 3 analytical replicates</t>
  </si>
  <si>
    <t>Behavioural dynamics, 0-96 h open-field tracking</t>
  </si>
  <si>
    <t>six traits x 6 doses x 7 time points x 3 replicates, both species</t>
  </si>
  <si>
    <t>trait</t>
  </si>
  <si>
    <t>time_h</t>
  </si>
  <si>
    <t>mean_value</t>
  </si>
  <si>
    <t>sd_value</t>
  </si>
  <si>
    <t>aggression_events_per_10min</t>
  </si>
  <si>
    <t>distance_moved_cm_per_10min</t>
  </si>
  <si>
    <t>feeding_rate_items_per_min</t>
  </si>
  <si>
    <t>freezing_time_pct</t>
  </si>
  <si>
    <t>swimming_speed_mm_s</t>
  </si>
  <si>
    <t>thigmotaxis_pct_time_wall_zone</t>
  </si>
  <si>
    <t>Thigmotaxis (% time in wall zone), Macrobrachium - dose x time</t>
  </si>
  <si>
    <t>0 µg/L</t>
  </si>
  <si>
    <t>50 µg/L</t>
  </si>
  <si>
    <t>250 µg/L</t>
  </si>
  <si>
    <t>1,000 µg/L</t>
  </si>
  <si>
    <t>5,000 µg/L</t>
  </si>
  <si>
    <t>20,000 µg/L</t>
  </si>
  <si>
    <t>Tissue burden and bioconcentration factors</t>
  </si>
  <si>
    <t>96 h exposure, 48 h depuration removal reported per tissue</t>
  </si>
  <si>
    <t>tissue_conc_ug_per_g_ww</t>
  </si>
  <si>
    <t>bcf_L_per_kg</t>
  </si>
  <si>
    <t>depuration_48h_removal_pct</t>
  </si>
  <si>
    <t>gill</t>
  </si>
  <si>
    <t>gut</t>
  </si>
  <si>
    <t>muscle</t>
  </si>
  <si>
    <t>Species sensitivity distribution and PNEC</t>
  </si>
  <si>
    <t>log-normal SSD over 12 taxa; HC5 confidence interval from 2000 bootstrap resamples</t>
  </si>
  <si>
    <t>taxonomic_group</t>
  </si>
  <si>
    <t>endpoint</t>
  </si>
  <si>
    <t>noec_or_ec10_ug_L</t>
  </si>
  <si>
    <t>source_status</t>
  </si>
  <si>
    <t>cumulative_probability</t>
  </si>
  <si>
    <t>log10_conc</t>
  </si>
  <si>
    <t>Daphnia magna</t>
  </si>
  <si>
    <t>cladoceran</t>
  </si>
  <si>
    <t>reproduction NOEC</t>
  </si>
  <si>
    <t>literature-anchored range</t>
  </si>
  <si>
    <t>Ceriodaphnia dubia</t>
  </si>
  <si>
    <t>decapod crustacean</t>
  </si>
  <si>
    <t>growth EC10 (this study)</t>
  </si>
  <si>
    <t>dummy - this study</t>
  </si>
  <si>
    <t>Moina macrocopa</t>
  </si>
  <si>
    <t>survival NOEC</t>
  </si>
  <si>
    <t>Chlorella vulgaris</t>
  </si>
  <si>
    <t>green algae</t>
  </si>
  <si>
    <t>growth rate EC10</t>
  </si>
  <si>
    <t>Corbicula fluminea</t>
  </si>
  <si>
    <t>bivalve</t>
  </si>
  <si>
    <t>filtration EC10</t>
  </si>
  <si>
    <t>Scenedesmus obliquus</t>
  </si>
  <si>
    <t>Brachionus plicatilis</t>
  </si>
  <si>
    <t>rotifer</t>
  </si>
  <si>
    <t>population growth EC10</t>
  </si>
  <si>
    <t>Danio rerio</t>
  </si>
  <si>
    <t>behaviour EC10</t>
  </si>
  <si>
    <t>Chironomus riparius</t>
  </si>
  <si>
    <t>insect larva</t>
  </si>
  <si>
    <t>emergence NOEC</t>
  </si>
  <si>
    <t>Lemna minor</t>
  </si>
  <si>
    <t>macrophyte</t>
  </si>
  <si>
    <t>frond number EC10</t>
  </si>
  <si>
    <t>mu of log10(NOEC)</t>
  </si>
  <si>
    <t>sigma of log10(NOEC)</t>
  </si>
  <si>
    <t>HC50 (µg/L)</t>
  </si>
  <si>
    <t>HC5 (µg/L)</t>
  </si>
  <si>
    <t>Assessment factor (editable)</t>
  </si>
  <si>
    <t>PNEC (µg/L)</t>
  </si>
  <si>
    <t>HC5 95 % CI low (bootstrap, µg/L)</t>
  </si>
  <si>
    <t>HC5 95 % CI high (bootstrap, µg/L)</t>
  </si>
  <si>
    <t>Risk characterisation per station and season</t>
  </si>
  <si>
    <t>PEC from sheet 3, PNEC linked from sheet 8; RQ and class are live formulas</t>
  </si>
  <si>
    <t>pec_mean_ug_L</t>
  </si>
  <si>
    <t>pec_max_ug_L</t>
  </si>
  <si>
    <t>pec_sd_ug_L</t>
  </si>
  <si>
    <t>pec_95th_ug_L</t>
  </si>
  <si>
    <t>hc5_ug_L</t>
  </si>
  <si>
    <t>pnec_ug_L</t>
  </si>
  <si>
    <t>rq_mean</t>
  </si>
  <si>
    <t>rq_reasonable_worst_case</t>
  </si>
  <si>
    <t>risk_class_mean</t>
  </si>
  <si>
    <t>risk_class_rwc</t>
  </si>
  <si>
    <t>Leopold interaction matrix</t>
  </si>
  <si>
    <t>magnitude (-5..+5) x importance (1..5); only interacting cells are listed</t>
  </si>
  <si>
    <t>activity</t>
  </si>
  <si>
    <t>component_category</t>
  </si>
  <si>
    <t>environmental_component</t>
  </si>
  <si>
    <t>magnitude_minus5_to_plus5</t>
  </si>
  <si>
    <t>importance_1_to_5</t>
  </si>
  <si>
    <t>interaction_score</t>
  </si>
  <si>
    <t>direction</t>
  </si>
  <si>
    <t>PET resin production &amp; preform moulding (Bekasi-Karawang industrial belt)</t>
  </si>
  <si>
    <t>Physico-chemical</t>
  </si>
  <si>
    <t>Surface water quality (PET NP, TSS, DOC)</t>
  </si>
  <si>
    <t>Sediment quality</t>
  </si>
  <si>
    <t>Air quality (combustion by-products)</t>
  </si>
  <si>
    <t>Biological</t>
  </si>
  <si>
    <t>Small crustaceans (Macrobrachium)</t>
  </si>
  <si>
    <t>Fish community &amp; aquaculture stock (Oreochromis)</t>
  </si>
  <si>
    <t>Benthic macroinvertebrates</t>
  </si>
  <si>
    <t>Socio-economic</t>
  </si>
  <si>
    <t>Fisher &amp; fish-farmer livelihood</t>
  </si>
  <si>
    <t>Drinking water supply &amp; public health</t>
  </si>
  <si>
    <t>Informal waste-picker occupational exposure</t>
  </si>
  <si>
    <t>Bottling, filling and distribution</t>
  </si>
  <si>
    <t>Textile / polyester fibre wet processing (Majalaya cluster)</t>
  </si>
  <si>
    <t>Uncollected post-consumer PET entering the river</t>
  </si>
  <si>
    <t>Open dumping and open burning of PET waste</t>
  </si>
  <si>
    <t>Mechanical recycling (washing, grinding, pelletising)</t>
  </si>
  <si>
    <t>Reservoir operation &amp; aquaculture cages (Cirata)</t>
  </si>
  <si>
    <t>Raw water abstraction &amp; drinking water treatment (Jatiluhur)</t>
  </si>
  <si>
    <t>Sum of adverse interaction scores</t>
  </si>
  <si>
    <t>Rapid Impact Assessment Matrix (RIAM)</t>
  </si>
  <si>
    <t>ES = (A1 x A2) x (B1 + B2 + B3); range classes follow Pastakia &amp; Jensen (1998)</t>
  </si>
  <si>
    <t>A1_importance_of_condition</t>
  </si>
  <si>
    <t>A2_magnitude_of_change</t>
  </si>
  <si>
    <t>B1_permanence</t>
  </si>
  <si>
    <t>B2_reversibility</t>
  </si>
  <si>
    <t>B3_cumulative</t>
  </si>
  <si>
    <t>AT_A1xA2</t>
  </si>
  <si>
    <t>BT_B1plusB2plusB3</t>
  </si>
  <si>
    <t>ES_environmental_score</t>
  </si>
  <si>
    <t>riam_range_class</t>
  </si>
  <si>
    <t>significance</t>
  </si>
  <si>
    <t>mitigation_measure</t>
  </si>
  <si>
    <t>Surface water quality (PET NP)</t>
  </si>
  <si>
    <t>-E</t>
  </si>
  <si>
    <t>major negative</t>
  </si>
  <si>
    <t>Interception booms + Majalaya WWTP nano-filtration retrofit; EPR on PET bottles</t>
  </si>
  <si>
    <t>-D</t>
  </si>
  <si>
    <t>significant negative</t>
  </si>
  <si>
    <t>Seasonal restocking ban during wet-season peaks; hatchery water screening</t>
  </si>
  <si>
    <t>Fish community &amp; aquaculture stock</t>
  </si>
  <si>
    <t>Cage siting away from tributary inflows; feed &amp; tissue surveillance</t>
  </si>
  <si>
    <t>Nano-filtration step + PET NP in raw-water monitoring protocol</t>
  </si>
  <si>
    <t>Sediment monitoring at Saguling/Cirata; dredging spoil management</t>
  </si>
  <si>
    <t>Air quality (open burning)</t>
  </si>
  <si>
    <t>Close open dumps; formalise collection in Kab. Bandung</t>
  </si>
  <si>
    <t>Alternative livelihood + compensation scheme</t>
  </si>
  <si>
    <t>Waste-picker occupational exposure</t>
  </si>
  <si>
    <t>PPE, formal cooperatives, health screening</t>
  </si>
  <si>
    <t>-C</t>
  </si>
  <si>
    <t>moderate negative</t>
  </si>
  <si>
    <t>Habitat protection in upstream reaches</t>
  </si>
  <si>
    <t>Reservoir operation (Cirata)</t>
  </si>
  <si>
    <t>-B</t>
  </si>
  <si>
    <t>negative</t>
  </si>
  <si>
    <t>Trash rack maintenance, drawdown-timed clean-ups</t>
  </si>
  <si>
    <t>Recycling sector value creation</t>
  </si>
  <si>
    <t>D</t>
  </si>
  <si>
    <t>significant positive</t>
  </si>
  <si>
    <t>Support bottle-to-bottle recycling capacity</t>
  </si>
  <si>
    <t>Screening LCI - 1 kg PET bottle-grade resin, cradle-to-grave</t>
  </si>
  <si>
    <t>proxy characterisation factors; replace with a licensed ecoinvent 3.10 dataset</t>
  </si>
  <si>
    <t>life_cycle_stage</t>
  </si>
  <si>
    <t>flow</t>
  </si>
  <si>
    <t>amount</t>
  </si>
  <si>
    <t>gwp100_kgCO2e</t>
  </si>
  <si>
    <t>ced_MJ</t>
  </si>
  <si>
    <t>water_consumption_m3</t>
  </si>
  <si>
    <t>functional_unit</t>
  </si>
  <si>
    <t>A1 Raw material supply</t>
  </si>
  <si>
    <t>Crude oil / naphtha input</t>
  </si>
  <si>
    <t>kg</t>
  </si>
  <si>
    <t>upstream extraction &amp; refining</t>
  </si>
  <si>
    <t>Purified terephthalic acid (PTA)</t>
  </si>
  <si>
    <t>proxy factor</t>
  </si>
  <si>
    <t>Monoethylene glycol (MEG)</t>
  </si>
  <si>
    <t>A2 Transport to converter</t>
  </si>
  <si>
    <t>Road freight, 18 t truck</t>
  </si>
  <si>
    <t>t.km</t>
  </si>
  <si>
    <t>Cilegon-Bekasi average</t>
  </si>
  <si>
    <t>A3 Polymerisation &amp; resin</t>
  </si>
  <si>
    <t>Electricity, Jamali grid</t>
  </si>
  <si>
    <t>kWh</t>
  </si>
  <si>
    <t>0.79 kg CO2e/kWh grid factor</t>
  </si>
  <si>
    <t>Natural gas, process heat</t>
  </si>
  <si>
    <t>MJ</t>
  </si>
  <si>
    <t>steam and drying</t>
  </si>
  <si>
    <t>A4 Preform &amp; bottle moulding</t>
  </si>
  <si>
    <t>injection + stretch blow</t>
  </si>
  <si>
    <t>A5 Filling &amp; distribution</t>
  </si>
  <si>
    <t>Road freight, distribution</t>
  </si>
  <si>
    <t>regional distribution</t>
  </si>
  <si>
    <t>B1 Use phase</t>
  </si>
  <si>
    <t>Refrigeration &amp; retail (allocated)</t>
  </si>
  <si>
    <t>allocated share</t>
  </si>
  <si>
    <t>C1 Collection &amp; sorting</t>
  </si>
  <si>
    <t>Diesel, collection fleet</t>
  </si>
  <si>
    <t>62 % collection rate assumed</t>
  </si>
  <si>
    <t>C2 Mechanical recycling</t>
  </si>
  <si>
    <t>Electricity + washing water</t>
  </si>
  <si>
    <t>applies to recycled fraction</t>
  </si>
  <si>
    <t>C3 Landfill / open dump</t>
  </si>
  <si>
    <t>PET to landfill or open dump</t>
  </si>
  <si>
    <t>inert, slow fragmentation</t>
  </si>
  <si>
    <t>C4 Open burning</t>
  </si>
  <si>
    <t>PET burned in the open</t>
  </si>
  <si>
    <t>uncontrolled, PM and CO co-emitted</t>
  </si>
  <si>
    <t>C5 Leakage to river</t>
  </si>
  <si>
    <t>PET debris to Citarum</t>
  </si>
  <si>
    <t>source term for nanoplastic release</t>
  </si>
  <si>
    <t>Total cradle-to-grave (before EOL scenario)</t>
  </si>
  <si>
    <t>Impact results by stage and end-of-life scenario</t>
  </si>
  <si>
    <t>shares are live formulas; nanoplastic release links climate results to the exposure module</t>
  </si>
  <si>
    <t>share_of_gwp_pct</t>
  </si>
  <si>
    <t>End-of-life scenarios</t>
  </si>
  <si>
    <t>eol_scenario</t>
  </si>
  <si>
    <t>recycling_frac</t>
  </si>
  <si>
    <t>landfill_frac</t>
  </si>
  <si>
    <t>open_burning_frac</t>
  </si>
  <si>
    <t>river_leakage_frac</t>
  </si>
  <si>
    <t>gwp100_kgCO2e_per_kg</t>
  </si>
  <si>
    <t>recycling_credit_kgCO2e</t>
  </si>
  <si>
    <t>open_burning_kgCO2e</t>
  </si>
  <si>
    <t>pet_to_river_g_per_kg</t>
  </si>
  <si>
    <t>np_release_factor_mg_per_kg_leaked</t>
  </si>
  <si>
    <t>pet_np_release_mg_per_kg_resin</t>
  </si>
  <si>
    <t>description</t>
  </si>
  <si>
    <t>S0 Business as usual (2024 baseline)</t>
  </si>
  <si>
    <t>current Jawa Barat collection and treatment mix</t>
  </si>
  <si>
    <t>S1 Improved collection (Citarum Harum target)</t>
  </si>
  <si>
    <t>collection to 80 %, open burning halved</t>
  </si>
  <si>
    <t>S2 EPR + bottle-to-bottle recycling</t>
  </si>
  <si>
    <t>deposit-return, formalised waste pickers</t>
  </si>
  <si>
    <t>S3 Full containment (upper bound)</t>
  </si>
  <si>
    <t>aspirational, near-zero leakage</t>
  </si>
  <si>
    <t>Integrated scorecard per station</t>
  </si>
  <si>
    <t>weighted combination of ecotoxicity, risk, EIA significance and exposure; weights are editable</t>
  </si>
  <si>
    <t>w_ecotox</t>
  </si>
  <si>
    <t>w_risk</t>
  </si>
  <si>
    <t>w_eia</t>
  </si>
  <si>
    <t>w_exposure</t>
  </si>
  <si>
    <t>weights must sum to 1 -&gt;</t>
  </si>
  <si>
    <t>pec_wet_ug_L</t>
  </si>
  <si>
    <t>pec_transition_ug_L</t>
  </si>
  <si>
    <t>rq_mean_all_seasons</t>
  </si>
  <si>
    <t>rq_worst_case</t>
  </si>
  <si>
    <t>toxic_unit_most_sensitive_endpoint</t>
  </si>
  <si>
    <t>eia_pressure_weight</t>
  </si>
  <si>
    <t>eia_weighted_negative_ES</t>
  </si>
  <si>
    <t>ecotox_index_0_100</t>
  </si>
  <si>
    <t>risk_index_0_100</t>
  </si>
  <si>
    <t>eia_index_0_100</t>
  </si>
  <si>
    <t>exposure_index_0_100</t>
  </si>
  <si>
    <t>integrated_index_0_100</t>
  </si>
  <si>
    <t>priority_class</t>
  </si>
  <si>
    <t>Figure gallery</t>
  </si>
  <si>
    <t>same figures as /figures/*.png, generated from the tables in this workbook</t>
  </si>
  <si>
    <t>Figure 1 - Longitudinal PET nanoplastic profile along the Citarum</t>
  </si>
  <si>
    <t>Figure 2 - Province-level PET pressure ranking (why West Java)</t>
  </si>
  <si>
    <t>Figure 3 - Dose-response curves and LC50/EC50, both species</t>
  </si>
  <si>
    <t>Figure 4 - Biomarker fold-change heatmap</t>
  </si>
  <si>
    <t>Figure 5 - Behavioural dynamics over 96 h</t>
  </si>
  <si>
    <t>Figure 6 - Tissue burden and bioconcentration factors</t>
  </si>
  <si>
    <t>Figure 7 - Species sensitivity distribution, HC5 and PNEC</t>
  </si>
  <si>
    <t>Figure 8 - Risk quotients per station and season</t>
  </si>
  <si>
    <t>Figure 9 - EIA: RIAM significance and Leopold matrix</t>
  </si>
  <si>
    <t>Figure 10 - Screening LCA of PET and end-of-life scenarios</t>
  </si>
  <si>
    <t>Figure 11 - Integrated scorecard per station</t>
  </si>
  <si>
    <t>Change-log</t>
  </si>
  <si>
    <t>version history of this workbook</t>
  </si>
  <si>
    <t>version</t>
  </si>
  <si>
    <t>date</t>
  </si>
  <si>
    <t>change</t>
  </si>
  <si>
    <t>author</t>
  </si>
  <si>
    <t>2026-09-04</t>
  </si>
  <si>
    <t>First release: exposure, ecotoxicology, behaviour, bioaccumulation, SSD/PNEC risk, Leopold + RIAM EIA, screening PET LCA with EOL scenarios, integrated scorecard, 11 figures.</t>
  </si>
  <si>
    <t>Robby Fajrino Nugraha</t>
  </si>
  <si>
    <t>PET nanoplastics (PET-NPs) Integrated assessment - Citarum basin, West Java (v1.0)</t>
  </si>
  <si>
    <t xml:space="preserve">Province-level PET exposure pressure - why Jawa Barat (West Java) ??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</si>
</sst>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;\-"/>
    <numFmt numFmtId="165" formatCode="#,##0.000;\(#,##0.000\);\-"/>
    <numFmt numFmtId="166" formatCode="#,##0;\(#,##0\);\-"/>
  </numFmts>
  <fonts count="12" x14ac:knownFonts="1">
    <font>
      <sz val="11"/>
      <color theme="1"/>
      <name val="Calibri"/>
      <family val="2"/>
      <scheme val="minor"/>
    </font>
    <font>
      <b/>
      <sz val="13"/>
      <color rgb="FF1F3B2C"/>
      <name val="Arial"/>
    </font>
    <font>
      <i/>
      <sz val="9"/>
      <color rgb="FF555555"/>
      <name val="Arial"/>
    </font>
    <font>
      <b/>
      <sz val="9"/>
      <color rgb="FFB4653A"/>
      <name val="Arial"/>
    </font>
    <font>
      <b/>
      <sz val="10"/>
      <name val="Arial"/>
    </font>
    <font>
      <sz val="10"/>
      <color rgb="FF000000"/>
      <name val="Arial"/>
    </font>
    <font>
      <b/>
      <sz val="10"/>
      <color rgb="FFFFFFFF"/>
      <name val="Arial"/>
    </font>
    <font>
      <sz val="10"/>
      <color rgb="FF0000FF"/>
      <name val="Arial"/>
    </font>
    <font>
      <b/>
      <sz val="10"/>
      <color rgb="FF1F3B2C"/>
      <name val="Arial"/>
    </font>
    <font>
      <sz val="10"/>
      <color rgb="FF008000"/>
      <name val="Arial"/>
    </font>
    <font>
      <i/>
      <sz val="9"/>
      <name val="Arial"/>
    </font>
    <font>
      <b/>
      <sz val="11"/>
      <color rgb="FF1F3B2C"/>
      <name val="Arial"/>
    </font>
  </fonts>
  <fills count="5">
    <fill>
      <patternFill patternType="none"/>
    </fill>
    <fill>
      <patternFill patternType="gray125"/>
    </fill>
    <fill>
      <patternFill patternType="solid">
        <fgColor rgb="FFFFF3B0"/>
      </patternFill>
    </fill>
    <fill>
      <patternFill patternType="solid">
        <fgColor rgb="FF1F3B2C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 applyAlignment="1">
      <alignment vertical="top" wrapText="1"/>
    </xf>
    <xf numFmtId="0" fontId="6" fillId="3" borderId="1" xfId="0" applyFont="1" applyFill="1" applyBorder="1" applyAlignment="1">
      <alignment horizontal="center" vertical="center" wrapText="1"/>
    </xf>
    <xf numFmtId="0" fontId="5" fillId="0" borderId="1" xfId="0" applyFont="1" applyBorder="1"/>
    <xf numFmtId="0" fontId="7" fillId="0" borderId="1" xfId="0" applyFont="1" applyBorder="1"/>
    <xf numFmtId="164" fontId="7" fillId="0" borderId="1" xfId="0" applyNumberFormat="1" applyFont="1" applyBorder="1"/>
    <xf numFmtId="165" fontId="7" fillId="0" borderId="1" xfId="0" applyNumberFormat="1" applyFont="1" applyBorder="1"/>
    <xf numFmtId="164" fontId="5" fillId="0" borderId="1" xfId="0" applyNumberFormat="1" applyFont="1" applyBorder="1"/>
    <xf numFmtId="165" fontId="5" fillId="0" borderId="1" xfId="0" applyNumberFormat="1" applyFont="1" applyBorder="1"/>
    <xf numFmtId="0" fontId="8" fillId="0" borderId="0" xfId="0" applyFont="1"/>
    <xf numFmtId="0" fontId="6" fillId="3" borderId="0" xfId="0" applyFont="1" applyFill="1"/>
    <xf numFmtId="0" fontId="6" fillId="3" borderId="0" xfId="0" applyFont="1" applyFill="1" applyAlignment="1">
      <alignment horizontal="center" wrapText="1"/>
    </xf>
    <xf numFmtId="0" fontId="5" fillId="0" borderId="0" xfId="0" applyFont="1"/>
    <xf numFmtId="164" fontId="5" fillId="0" borderId="0" xfId="0" applyNumberFormat="1" applyFont="1"/>
    <xf numFmtId="166" fontId="7" fillId="0" borderId="0" xfId="0" applyNumberFormat="1" applyFont="1"/>
    <xf numFmtId="165" fontId="5" fillId="0" borderId="0" xfId="0" applyNumberFormat="1" applyFont="1"/>
    <xf numFmtId="164" fontId="9" fillId="0" borderId="0" xfId="0" applyNumberFormat="1" applyFont="1"/>
    <xf numFmtId="166" fontId="5" fillId="0" borderId="0" xfId="0" applyNumberFormat="1" applyFont="1"/>
    <xf numFmtId="165" fontId="0" fillId="0" borderId="0" xfId="0" applyNumberFormat="1"/>
    <xf numFmtId="0" fontId="10" fillId="0" borderId="0" xfId="0" applyFont="1"/>
    <xf numFmtId="166" fontId="7" fillId="2" borderId="0" xfId="0" applyNumberFormat="1" applyFont="1" applyFill="1"/>
    <xf numFmtId="164" fontId="7" fillId="2" borderId="0" xfId="0" applyNumberFormat="1" applyFont="1" applyFill="1"/>
    <xf numFmtId="164" fontId="9" fillId="0" borderId="1" xfId="0" applyNumberFormat="1" applyFont="1" applyBorder="1"/>
    <xf numFmtId="0" fontId="11" fillId="0" borderId="0" xfId="0" applyFont="1"/>
    <xf numFmtId="164" fontId="0" fillId="0" borderId="0" xfId="0" applyNumberFormat="1"/>
    <xf numFmtId="0" fontId="6" fillId="4" borderId="3" xfId="0" applyFont="1" applyFill="1" applyBorder="1" applyAlignment="1">
      <alignment horizontal="center" vertical="center" wrapText="1"/>
    </xf>
    <xf numFmtId="0" fontId="5" fillId="0" borderId="3" xfId="0" applyFont="1" applyBorder="1"/>
    <xf numFmtId="0" fontId="6" fillId="3" borderId="2" xfId="0" applyFont="1" applyFill="1" applyBorder="1" applyAlignment="1">
      <alignment horizontal="center" vertical="center" wrapText="1"/>
    </xf>
    <xf numFmtId="0" fontId="5" fillId="0" borderId="2" xfId="0" applyFont="1" applyBorder="1"/>
    <xf numFmtId="0" fontId="7" fillId="0" borderId="2" xfId="0" applyFont="1" applyBorder="1"/>
    <xf numFmtId="0" fontId="5" fillId="2" borderId="2" xfId="0" applyFont="1" applyFill="1" applyBorder="1"/>
    <xf numFmtId="0" fontId="7" fillId="0" borderId="2" xfId="0" applyFont="1" applyBorder="1" applyAlignment="1">
      <alignment wrapText="1"/>
    </xf>
    <xf numFmtId="164" fontId="7" fillId="0" borderId="2" xfId="0" applyNumberFormat="1" applyFont="1" applyBorder="1"/>
    <xf numFmtId="165" fontId="7" fillId="0" borderId="2" xfId="0" applyNumberFormat="1" applyFont="1" applyBorder="1"/>
    <xf numFmtId="0" fontId="6" fillId="0" borderId="1" xfId="0" applyFont="1" applyBorder="1" applyAlignment="1">
      <alignment horizontal="center" vertical="center" wrapText="1"/>
    </xf>
    <xf numFmtId="0" fontId="4" fillId="0" borderId="2" xfId="0" applyFont="1" applyBorder="1"/>
    <xf numFmtId="0" fontId="5" fillId="0" borderId="2" xfId="0" applyFont="1" applyBorder="1" applyAlignment="1">
      <alignment vertical="top" wrapText="1"/>
    </xf>
    <xf numFmtId="0" fontId="5" fillId="2" borderId="2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Composite PET exposure-pressure score by province</a:t>
            </a:r>
          </a:p>
        </c:rich>
      </c:tx>
      <c:overlay val="1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'2) Province ranking'!$J$5</c:f>
              <c:strCache>
                <c:ptCount val="1"/>
                <c:pt idx="0">
                  <c:v>exposure_pressure_score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'2) Province ranking'!$B$6:$B$12</c:f>
              <c:strCache>
                <c:ptCount val="7"/>
                <c:pt idx="0">
                  <c:v>Jawa Barat</c:v>
                </c:pt>
                <c:pt idx="1">
                  <c:v>DKI Jakarta</c:v>
                </c:pt>
                <c:pt idx="2">
                  <c:v>Jawa Timur</c:v>
                </c:pt>
                <c:pt idx="3">
                  <c:v>Jawa Tengah</c:v>
                </c:pt>
                <c:pt idx="4">
                  <c:v>Banten</c:v>
                </c:pt>
                <c:pt idx="5">
                  <c:v>Sumatera Utara</c:v>
                </c:pt>
                <c:pt idx="6">
                  <c:v>Bali</c:v>
                </c:pt>
              </c:strCache>
            </c:strRef>
          </c:cat>
          <c:val>
            <c:numRef>
              <c:f>'2) Province ranking'!$J$6:$J$12</c:f>
              <c:numCache>
                <c:formatCode>#,##0.00;\(#,##0.00\);\-</c:formatCode>
                <c:ptCount val="7"/>
                <c:pt idx="0">
                  <c:v>90.9</c:v>
                </c:pt>
                <c:pt idx="1">
                  <c:v>69.400000000000006</c:v>
                </c:pt>
                <c:pt idx="2">
                  <c:v>66.400000000000006</c:v>
                </c:pt>
                <c:pt idx="3">
                  <c:v>55.5</c:v>
                </c:pt>
                <c:pt idx="4">
                  <c:v>43.4</c:v>
                </c:pt>
                <c:pt idx="5">
                  <c:v>28.3</c:v>
                </c:pt>
                <c:pt idx="6">
                  <c:v>22.7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101-4EE2-836D-BA778BAE81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score (0-100)</a:t>
                </a:r>
              </a:p>
            </c:rich>
          </c:tx>
          <c:overlay val="1"/>
        </c:title>
        <c:numFmt formatCode="#,##0.00;\(#,##0.00\);\-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Mean PET nanoplastics per station and season (µg/L)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'3) Stations &amp; exposure'!$B$91</c:f>
              <c:strCache>
                <c:ptCount val="1"/>
                <c:pt idx="0">
                  <c:v>Kemarau (dry, Jul-Sep)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'3) Stations &amp; exposure'!$A$92:$A$99</c:f>
              <c:strCache>
                <c:ptCount val="8"/>
                <c:pt idx="0">
                  <c:v>ST1</c:v>
                </c:pt>
                <c:pt idx="1">
                  <c:v>ST2</c:v>
                </c:pt>
                <c:pt idx="2">
                  <c:v>ST3</c:v>
                </c:pt>
                <c:pt idx="3">
                  <c:v>ST4</c:v>
                </c:pt>
                <c:pt idx="4">
                  <c:v>ST5</c:v>
                </c:pt>
                <c:pt idx="5">
                  <c:v>ST6</c:v>
                </c:pt>
                <c:pt idx="6">
                  <c:v>ST7</c:v>
                </c:pt>
                <c:pt idx="7">
                  <c:v>ST8</c:v>
                </c:pt>
              </c:strCache>
            </c:strRef>
          </c:cat>
          <c:val>
            <c:numRef>
              <c:f>'3) Stations &amp; exposure'!$B$92:$B$99</c:f>
              <c:numCache>
                <c:formatCode>#,##0.00;\(#,##0.00\);\-</c:formatCode>
                <c:ptCount val="8"/>
                <c:pt idx="0">
                  <c:v>0.89</c:v>
                </c:pt>
                <c:pt idx="1">
                  <c:v>25.11</c:v>
                </c:pt>
                <c:pt idx="2">
                  <c:v>41.01</c:v>
                </c:pt>
                <c:pt idx="3">
                  <c:v>20.433333333333334</c:v>
                </c:pt>
                <c:pt idx="4">
                  <c:v>12.616666666666667</c:v>
                </c:pt>
                <c:pt idx="5">
                  <c:v>8.6233333333333331</c:v>
                </c:pt>
                <c:pt idx="6">
                  <c:v>6.0466666666666669</c:v>
                </c:pt>
                <c:pt idx="7">
                  <c:v>14.73666666666667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C86B-41E8-860B-E6E19299E8EF}"/>
            </c:ext>
          </c:extLst>
        </c:ser>
        <c:ser>
          <c:idx val="1"/>
          <c:order val="1"/>
          <c:tx>
            <c:strRef>
              <c:f>'3) Stations &amp; exposure'!$C$91</c:f>
              <c:strCache>
                <c:ptCount val="1"/>
                <c:pt idx="0">
                  <c:v>Transisi (Apr-Jun/Oct)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'3) Stations &amp; exposure'!$A$92:$A$99</c:f>
              <c:strCache>
                <c:ptCount val="8"/>
                <c:pt idx="0">
                  <c:v>ST1</c:v>
                </c:pt>
                <c:pt idx="1">
                  <c:v>ST2</c:v>
                </c:pt>
                <c:pt idx="2">
                  <c:v>ST3</c:v>
                </c:pt>
                <c:pt idx="3">
                  <c:v>ST4</c:v>
                </c:pt>
                <c:pt idx="4">
                  <c:v>ST5</c:v>
                </c:pt>
                <c:pt idx="5">
                  <c:v>ST6</c:v>
                </c:pt>
                <c:pt idx="6">
                  <c:v>ST7</c:v>
                </c:pt>
                <c:pt idx="7">
                  <c:v>ST8</c:v>
                </c:pt>
              </c:strCache>
            </c:strRef>
          </c:cat>
          <c:val>
            <c:numRef>
              <c:f>'3) Stations &amp; exposure'!$C$92:$C$99</c:f>
              <c:numCache>
                <c:formatCode>#,##0.00;\(#,##0.00\);\-</c:formatCode>
                <c:ptCount val="8"/>
                <c:pt idx="0">
                  <c:v>0.98</c:v>
                </c:pt>
                <c:pt idx="1">
                  <c:v>38.103333333333332</c:v>
                </c:pt>
                <c:pt idx="2">
                  <c:v>50.426666666666669</c:v>
                </c:pt>
                <c:pt idx="3">
                  <c:v>26.493333333333336</c:v>
                </c:pt>
                <c:pt idx="4">
                  <c:v>20.686666666666667</c:v>
                </c:pt>
                <c:pt idx="5">
                  <c:v>12.453333333333333</c:v>
                </c:pt>
                <c:pt idx="6">
                  <c:v>9.4966666666666679</c:v>
                </c:pt>
                <c:pt idx="7">
                  <c:v>26.006666666666664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C86B-41E8-860B-E6E19299E8EF}"/>
            </c:ext>
          </c:extLst>
        </c:ser>
        <c:ser>
          <c:idx val="2"/>
          <c:order val="2"/>
          <c:tx>
            <c:strRef>
              <c:f>'3) Stations &amp; exposure'!$D$91</c:f>
              <c:strCache>
                <c:ptCount val="1"/>
                <c:pt idx="0">
                  <c:v>Hujan (wet, Dec-Feb)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'3) Stations &amp; exposure'!$A$92:$A$99</c:f>
              <c:strCache>
                <c:ptCount val="8"/>
                <c:pt idx="0">
                  <c:v>ST1</c:v>
                </c:pt>
                <c:pt idx="1">
                  <c:v>ST2</c:v>
                </c:pt>
                <c:pt idx="2">
                  <c:v>ST3</c:v>
                </c:pt>
                <c:pt idx="3">
                  <c:v>ST4</c:v>
                </c:pt>
                <c:pt idx="4">
                  <c:v>ST5</c:v>
                </c:pt>
                <c:pt idx="5">
                  <c:v>ST6</c:v>
                </c:pt>
                <c:pt idx="6">
                  <c:v>ST7</c:v>
                </c:pt>
                <c:pt idx="7">
                  <c:v>ST8</c:v>
                </c:pt>
              </c:strCache>
            </c:strRef>
          </c:cat>
          <c:val>
            <c:numRef>
              <c:f>'3) Stations &amp; exposure'!$D$92:$D$99</c:f>
              <c:numCache>
                <c:formatCode>#,##0.00;\(#,##0.00\);\-</c:formatCode>
                <c:ptCount val="8"/>
                <c:pt idx="0">
                  <c:v>1.3399999999999999</c:v>
                </c:pt>
                <c:pt idx="1">
                  <c:v>46.346666666666664</c:v>
                </c:pt>
                <c:pt idx="2">
                  <c:v>60.606666666666662</c:v>
                </c:pt>
                <c:pt idx="3">
                  <c:v>42.51</c:v>
                </c:pt>
                <c:pt idx="4">
                  <c:v>26.106666666666666</c:v>
                </c:pt>
                <c:pt idx="5">
                  <c:v>22.63</c:v>
                </c:pt>
                <c:pt idx="6">
                  <c:v>12.896666666666667</c:v>
                </c:pt>
                <c:pt idx="7">
                  <c:v>32.15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C86B-41E8-860B-E6E19299E8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station (upstream -&gt; estuary)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µg/L</a:t>
                </a:r>
              </a:p>
            </c:rich>
          </c:tx>
          <c:overlay val="1"/>
        </c:title>
        <c:numFmt formatCode="#,##0.00;\(#,##0.00\);\-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Dose-response - Macrobrachium rosenbergii</a:t>
            </a:r>
          </a:p>
        </c:rich>
      </c:tx>
      <c:overlay val="1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v>mortality %</c:v>
          </c:tx>
          <c:spPr>
            <a:ln>
              <a:prstDash val="solid"/>
            </a:ln>
          </c:spPr>
          <c:marker>
            <c:symbol val="circle"/>
            <c:size val="5"/>
            <c:spPr>
              <a:ln>
                <a:prstDash val="solid"/>
              </a:ln>
            </c:spPr>
          </c:marker>
          <c:xVal>
            <c:numRef>
              <c:f>'4) Ecotox dose-response'!$B$58:$B$62</c:f>
              <c:numCache>
                <c:formatCode>#,##0.000;\(#,##0.000\);\-</c:formatCode>
                <c:ptCount val="5"/>
                <c:pt idx="0">
                  <c:v>1.6989700043360187</c:v>
                </c:pt>
                <c:pt idx="1">
                  <c:v>2.3979400086720375</c:v>
                </c:pt>
                <c:pt idx="2">
                  <c:v>3</c:v>
                </c:pt>
                <c:pt idx="3">
                  <c:v>3.6989700043360187</c:v>
                </c:pt>
                <c:pt idx="4">
                  <c:v>4.3010299956639813</c:v>
                </c:pt>
              </c:numCache>
            </c:numRef>
          </c:xVal>
          <c:yVal>
            <c:numRef>
              <c:f>'4) Ecotox dose-response'!$C$58:$C$62</c:f>
              <c:numCache>
                <c:formatCode>#,##0.00;\(#,##0.00\);\-</c:formatCode>
                <c:ptCount val="5"/>
                <c:pt idx="0">
                  <c:v>0.65749999999999997</c:v>
                </c:pt>
                <c:pt idx="1">
                  <c:v>5.2575000000000003</c:v>
                </c:pt>
                <c:pt idx="2">
                  <c:v>29.774999999999999</c:v>
                </c:pt>
                <c:pt idx="3">
                  <c:v>81.974999999999994</c:v>
                </c:pt>
                <c:pt idx="4">
                  <c:v>93.704999999999998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F2D-49DA-9886-92279B5CF3D7}"/>
            </c:ext>
          </c:extLst>
        </c:ser>
        <c:ser>
          <c:idx val="1"/>
          <c:order val="1"/>
          <c:tx>
            <c:v>growth inhibition %</c:v>
          </c:tx>
          <c:spPr>
            <a:ln>
              <a:prstDash val="solid"/>
            </a:ln>
          </c:spPr>
          <c:marker>
            <c:symbol val="circle"/>
            <c:size val="5"/>
            <c:spPr>
              <a:ln>
                <a:prstDash val="solid"/>
              </a:ln>
            </c:spPr>
          </c:marker>
          <c:xVal>
            <c:numRef>
              <c:f>'4) Ecotox dose-response'!$B$58:$B$62</c:f>
              <c:numCache>
                <c:formatCode>#,##0.000;\(#,##0.000\);\-</c:formatCode>
                <c:ptCount val="5"/>
                <c:pt idx="0">
                  <c:v>1.6989700043360187</c:v>
                </c:pt>
                <c:pt idx="1">
                  <c:v>2.3979400086720375</c:v>
                </c:pt>
                <c:pt idx="2">
                  <c:v>3</c:v>
                </c:pt>
                <c:pt idx="3">
                  <c:v>3.6989700043360187</c:v>
                </c:pt>
                <c:pt idx="4">
                  <c:v>4.3010299956639813</c:v>
                </c:pt>
              </c:numCache>
            </c:numRef>
          </c:xVal>
          <c:yVal>
            <c:numRef>
              <c:f>'4) Ecotox dose-response'!$E$58:$E$62</c:f>
              <c:numCache>
                <c:formatCode>#,##0.00;\(#,##0.00\);\-</c:formatCode>
                <c:ptCount val="5"/>
                <c:pt idx="0">
                  <c:v>4.1775000000000002</c:v>
                </c:pt>
                <c:pt idx="1">
                  <c:v>21.56</c:v>
                </c:pt>
                <c:pt idx="2">
                  <c:v>50.6325</c:v>
                </c:pt>
                <c:pt idx="3">
                  <c:v>70.387499999999989</c:v>
                </c:pt>
                <c:pt idx="4">
                  <c:v>75.960000000000008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DF2D-49DA-9886-92279B5CF3D7}"/>
            </c:ext>
          </c:extLst>
        </c:ser>
        <c:ser>
          <c:idx val="2"/>
          <c:order val="2"/>
          <c:tx>
            <c:v>3rd endpoint %</c:v>
          </c:tx>
          <c:spPr>
            <a:ln>
              <a:prstDash val="solid"/>
            </a:ln>
          </c:spPr>
          <c:marker>
            <c:symbol val="circle"/>
            <c:size val="5"/>
            <c:spPr>
              <a:ln>
                <a:prstDash val="solid"/>
              </a:ln>
            </c:spPr>
          </c:marker>
          <c:xVal>
            <c:numRef>
              <c:f>'4) Ecotox dose-response'!$B$58:$B$62</c:f>
              <c:numCache>
                <c:formatCode>#,##0.000;\(#,##0.000\);\-</c:formatCode>
                <c:ptCount val="5"/>
                <c:pt idx="0">
                  <c:v>1.6989700043360187</c:v>
                </c:pt>
                <c:pt idx="1">
                  <c:v>2.3979400086720375</c:v>
                </c:pt>
                <c:pt idx="2">
                  <c:v>3</c:v>
                </c:pt>
                <c:pt idx="3">
                  <c:v>3.6989700043360187</c:v>
                </c:pt>
                <c:pt idx="4">
                  <c:v>4.3010299956639813</c:v>
                </c:pt>
              </c:numCache>
            </c:numRef>
          </c:xVal>
          <c:yVal>
            <c:numRef>
              <c:f>'4) Ecotox dose-response'!$G$58:$G$62</c:f>
              <c:numCache>
                <c:formatCode>#,##0.00;\(#,##0.00\);\-</c:formatCode>
                <c:ptCount val="5"/>
                <c:pt idx="0">
                  <c:v>3.4274999999999998</c:v>
                </c:pt>
                <c:pt idx="1">
                  <c:v>15.955</c:v>
                </c:pt>
                <c:pt idx="2">
                  <c:v>32.732500000000002</c:v>
                </c:pt>
                <c:pt idx="3">
                  <c:v>52.805</c:v>
                </c:pt>
                <c:pt idx="4">
                  <c:v>59.827500000000001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DF2D-49DA-9886-92279B5CF3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orientation val="minMax"/>
        </c:scaling>
        <c:delete val="1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log10 dose (µg/L)</a:t>
                </a:r>
              </a:p>
            </c:rich>
          </c:tx>
          <c:overlay val="1"/>
        </c:title>
        <c:numFmt formatCode="#,##0.000;\(#,##0.000\);\-" sourceLinked="1"/>
        <c:majorTickMark val="none"/>
        <c:minorTickMark val="none"/>
        <c:tickLblPos val="nextTo"/>
        <c:crossAx val="20"/>
        <c:crosses val="autoZero"/>
        <c:crossBetween val="midCat"/>
      </c:valAx>
      <c:valAx>
        <c:axId val="2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response (%)</a:t>
                </a:r>
              </a:p>
            </c:rich>
          </c:tx>
          <c:overlay val="1"/>
        </c:title>
        <c:numFmt formatCode="#,##0.00;\(#,##0.00\);\-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Dose-response - Oreochromis niloticus</a:t>
            </a:r>
          </a:p>
        </c:rich>
      </c:tx>
      <c:overlay val="1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v>mortality %</c:v>
          </c:tx>
          <c:spPr>
            <a:ln>
              <a:prstDash val="solid"/>
            </a:ln>
          </c:spPr>
          <c:marker>
            <c:symbol val="circle"/>
            <c:size val="5"/>
            <c:spPr>
              <a:ln>
                <a:prstDash val="solid"/>
              </a:ln>
            </c:spPr>
          </c:marker>
          <c:xVal>
            <c:numRef>
              <c:f>'4) Ecotox dose-response'!$B$72:$B$76</c:f>
              <c:numCache>
                <c:formatCode>#,##0.000;\(#,##0.000\);\-</c:formatCode>
                <c:ptCount val="5"/>
                <c:pt idx="0">
                  <c:v>1.6989700043360187</c:v>
                </c:pt>
                <c:pt idx="1">
                  <c:v>2.3979400086720375</c:v>
                </c:pt>
                <c:pt idx="2">
                  <c:v>3</c:v>
                </c:pt>
                <c:pt idx="3">
                  <c:v>3.6989700043360187</c:v>
                </c:pt>
                <c:pt idx="4">
                  <c:v>4.3010299956639813</c:v>
                </c:pt>
              </c:numCache>
            </c:numRef>
          </c:xVal>
          <c:yVal>
            <c:numRef>
              <c:f>'4) Ecotox dose-response'!$C$72:$C$76</c:f>
              <c:numCache>
                <c:formatCode>#,##0.00;\(#,##0.00\);\-</c:formatCode>
                <c:ptCount val="5"/>
                <c:pt idx="0">
                  <c:v>1.92</c:v>
                </c:pt>
                <c:pt idx="1">
                  <c:v>1.48</c:v>
                </c:pt>
                <c:pt idx="2">
                  <c:v>10.219999999999999</c:v>
                </c:pt>
                <c:pt idx="3">
                  <c:v>44.884999999999998</c:v>
                </c:pt>
                <c:pt idx="4">
                  <c:v>80.452500000000001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353-4443-8ABA-03607C537ED5}"/>
            </c:ext>
          </c:extLst>
        </c:ser>
        <c:ser>
          <c:idx val="1"/>
          <c:order val="1"/>
          <c:tx>
            <c:v>growth inhibition %</c:v>
          </c:tx>
          <c:spPr>
            <a:ln>
              <a:prstDash val="solid"/>
            </a:ln>
          </c:spPr>
          <c:marker>
            <c:symbol val="circle"/>
            <c:size val="5"/>
            <c:spPr>
              <a:ln>
                <a:prstDash val="solid"/>
              </a:ln>
            </c:spPr>
          </c:marker>
          <c:xVal>
            <c:numRef>
              <c:f>'4) Ecotox dose-response'!$B$72:$B$76</c:f>
              <c:numCache>
                <c:formatCode>#,##0.000;\(#,##0.000\);\-</c:formatCode>
                <c:ptCount val="5"/>
                <c:pt idx="0">
                  <c:v>1.6989700043360187</c:v>
                </c:pt>
                <c:pt idx="1">
                  <c:v>2.3979400086720375</c:v>
                </c:pt>
                <c:pt idx="2">
                  <c:v>3</c:v>
                </c:pt>
                <c:pt idx="3">
                  <c:v>3.6989700043360187</c:v>
                </c:pt>
                <c:pt idx="4">
                  <c:v>4.3010299956639813</c:v>
                </c:pt>
              </c:numCache>
            </c:numRef>
          </c:xVal>
          <c:yVal>
            <c:numRef>
              <c:f>'4) Ecotox dose-response'!$E$72:$E$76</c:f>
              <c:numCache>
                <c:formatCode>#,##0.00;\(#,##0.00\);\-</c:formatCode>
                <c:ptCount val="5"/>
                <c:pt idx="0">
                  <c:v>0.69</c:v>
                </c:pt>
                <c:pt idx="1">
                  <c:v>9.4250000000000007</c:v>
                </c:pt>
                <c:pt idx="2">
                  <c:v>25.47</c:v>
                </c:pt>
                <c:pt idx="3">
                  <c:v>56.912499999999994</c:v>
                </c:pt>
                <c:pt idx="4">
                  <c:v>70.792500000000004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F353-4443-8ABA-03607C537ED5}"/>
            </c:ext>
          </c:extLst>
        </c:ser>
        <c:ser>
          <c:idx val="2"/>
          <c:order val="2"/>
          <c:tx>
            <c:v>3rd endpoint %</c:v>
          </c:tx>
          <c:spPr>
            <a:ln>
              <a:prstDash val="solid"/>
            </a:ln>
          </c:spPr>
          <c:marker>
            <c:symbol val="circle"/>
            <c:size val="5"/>
            <c:spPr>
              <a:ln>
                <a:prstDash val="solid"/>
              </a:ln>
            </c:spPr>
          </c:marker>
          <c:xVal>
            <c:numRef>
              <c:f>'4) Ecotox dose-response'!$B$72:$B$76</c:f>
              <c:numCache>
                <c:formatCode>#,##0.000;\(#,##0.000\);\-</c:formatCode>
                <c:ptCount val="5"/>
                <c:pt idx="0">
                  <c:v>1.6989700043360187</c:v>
                </c:pt>
                <c:pt idx="1">
                  <c:v>2.3979400086720375</c:v>
                </c:pt>
                <c:pt idx="2">
                  <c:v>3</c:v>
                </c:pt>
                <c:pt idx="3">
                  <c:v>3.6989700043360187</c:v>
                </c:pt>
                <c:pt idx="4">
                  <c:v>4.3010299956639813</c:v>
                </c:pt>
              </c:numCache>
            </c:numRef>
          </c:xVal>
          <c:yVal>
            <c:numRef>
              <c:f>'4) Ecotox dose-response'!$G$72:$G$76</c:f>
              <c:numCache>
                <c:formatCode>#,##0.00;\(#,##0.00\);\-</c:formatCode>
                <c:ptCount val="5"/>
                <c:pt idx="0">
                  <c:v>1.29</c:v>
                </c:pt>
                <c:pt idx="1">
                  <c:v>4.1775000000000002</c:v>
                </c:pt>
                <c:pt idx="2">
                  <c:v>12.817500000000001</c:v>
                </c:pt>
                <c:pt idx="3">
                  <c:v>38.67</c:v>
                </c:pt>
                <c:pt idx="4">
                  <c:v>47.12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F353-4443-8ABA-03607C537E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orientation val="minMax"/>
        </c:scaling>
        <c:delete val="1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log10 dose (µg/L)</a:t>
                </a:r>
              </a:p>
            </c:rich>
          </c:tx>
          <c:overlay val="1"/>
        </c:title>
        <c:numFmt formatCode="#,##0.000;\(#,##0.000\);\-" sourceLinked="1"/>
        <c:majorTickMark val="none"/>
        <c:minorTickMark val="none"/>
        <c:tickLblPos val="nextTo"/>
        <c:crossAx val="20"/>
        <c:crosses val="autoZero"/>
        <c:crossBetween val="midCat"/>
      </c:valAx>
      <c:valAx>
        <c:axId val="2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response (%)</a:t>
                </a:r>
              </a:p>
            </c:rich>
          </c:tx>
          <c:overlay val="1"/>
        </c:title>
        <c:numFmt formatCode="#,##0.00;\(#,##0.00\);\-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Thigmotaxis over exposure time (Macrobrachium)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'6) Behaviour dynamics'!$B$512</c:f>
              <c:strCache>
                <c:ptCount val="1"/>
                <c:pt idx="0">
                  <c:v>0 µg/L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'6) Behaviour dynamics'!$A$513:$A$519</c:f>
              <c:numCache>
                <c:formatCode>#,##0.000;\(#,##0.000\);\-</c:formatCode>
                <c:ptCount val="7"/>
                <c:pt idx="0">
                  <c:v>0</c:v>
                </c:pt>
                <c:pt idx="1">
                  <c:v>6</c:v>
                </c:pt>
                <c:pt idx="2" formatCode="#,##0.00;\(#,##0.00\);\-">
                  <c:v>12</c:v>
                </c:pt>
                <c:pt idx="3" formatCode="#,##0.00;\(#,##0.00\);\-">
                  <c:v>24</c:v>
                </c:pt>
                <c:pt idx="4" formatCode="#,##0.00;\(#,##0.00\);\-">
                  <c:v>48</c:v>
                </c:pt>
                <c:pt idx="5" formatCode="#,##0.00;\(#,##0.00\);\-">
                  <c:v>72</c:v>
                </c:pt>
                <c:pt idx="6" formatCode="#,##0.00;\(#,##0.00\);\-">
                  <c:v>96</c:v>
                </c:pt>
              </c:numCache>
            </c:numRef>
          </c:cat>
          <c:val>
            <c:numRef>
              <c:f>'6) Behaviour dynamics'!$B$513:$B$519</c:f>
              <c:numCache>
                <c:formatCode>#,##0.00;\(#,##0.00\);\-</c:formatCode>
                <c:ptCount val="7"/>
                <c:pt idx="0">
                  <c:v>30.202000000000002</c:v>
                </c:pt>
                <c:pt idx="1">
                  <c:v>31.538</c:v>
                </c:pt>
                <c:pt idx="2">
                  <c:v>34.180999999999997</c:v>
                </c:pt>
                <c:pt idx="3">
                  <c:v>31.423999999999999</c:v>
                </c:pt>
                <c:pt idx="4">
                  <c:v>31.831</c:v>
                </c:pt>
                <c:pt idx="5">
                  <c:v>33.774000000000001</c:v>
                </c:pt>
                <c:pt idx="6">
                  <c:v>33.113999999999997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B02B-417B-B2D6-1C7581A574B7}"/>
            </c:ext>
          </c:extLst>
        </c:ser>
        <c:ser>
          <c:idx val="1"/>
          <c:order val="1"/>
          <c:tx>
            <c:strRef>
              <c:f>'6) Behaviour dynamics'!$C$512</c:f>
              <c:strCache>
                <c:ptCount val="1"/>
                <c:pt idx="0">
                  <c:v>50 µg/L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'6) Behaviour dynamics'!$A$513:$A$519</c:f>
              <c:numCache>
                <c:formatCode>#,##0.000;\(#,##0.000\);\-</c:formatCode>
                <c:ptCount val="7"/>
                <c:pt idx="0">
                  <c:v>0</c:v>
                </c:pt>
                <c:pt idx="1">
                  <c:v>6</c:v>
                </c:pt>
                <c:pt idx="2" formatCode="#,##0.00;\(#,##0.00\);\-">
                  <c:v>12</c:v>
                </c:pt>
                <c:pt idx="3" formatCode="#,##0.00;\(#,##0.00\);\-">
                  <c:v>24</c:v>
                </c:pt>
                <c:pt idx="4" formatCode="#,##0.00;\(#,##0.00\);\-">
                  <c:v>48</c:v>
                </c:pt>
                <c:pt idx="5" formatCode="#,##0.00;\(#,##0.00\);\-">
                  <c:v>72</c:v>
                </c:pt>
                <c:pt idx="6" formatCode="#,##0.00;\(#,##0.00\);\-">
                  <c:v>96</c:v>
                </c:pt>
              </c:numCache>
            </c:numRef>
          </c:cat>
          <c:val>
            <c:numRef>
              <c:f>'6) Behaviour dynamics'!$C$513:$C$519</c:f>
              <c:numCache>
                <c:formatCode>#,##0.00;\(#,##0.00\);\-</c:formatCode>
                <c:ptCount val="7"/>
                <c:pt idx="0">
                  <c:v>34.396999999999998</c:v>
                </c:pt>
                <c:pt idx="1">
                  <c:v>32.081000000000003</c:v>
                </c:pt>
                <c:pt idx="2">
                  <c:v>32.081000000000003</c:v>
                </c:pt>
                <c:pt idx="3">
                  <c:v>33.652000000000001</c:v>
                </c:pt>
                <c:pt idx="4">
                  <c:v>33.118000000000002</c:v>
                </c:pt>
                <c:pt idx="5">
                  <c:v>36.354999999999997</c:v>
                </c:pt>
                <c:pt idx="6">
                  <c:v>34.11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B02B-417B-B2D6-1C7581A574B7}"/>
            </c:ext>
          </c:extLst>
        </c:ser>
        <c:ser>
          <c:idx val="2"/>
          <c:order val="2"/>
          <c:tx>
            <c:strRef>
              <c:f>'6) Behaviour dynamics'!$D$512</c:f>
              <c:strCache>
                <c:ptCount val="1"/>
                <c:pt idx="0">
                  <c:v>250 µg/L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'6) Behaviour dynamics'!$A$513:$A$519</c:f>
              <c:numCache>
                <c:formatCode>#,##0.000;\(#,##0.000\);\-</c:formatCode>
                <c:ptCount val="7"/>
                <c:pt idx="0">
                  <c:v>0</c:v>
                </c:pt>
                <c:pt idx="1">
                  <c:v>6</c:v>
                </c:pt>
                <c:pt idx="2" formatCode="#,##0.00;\(#,##0.00\);\-">
                  <c:v>12</c:v>
                </c:pt>
                <c:pt idx="3" formatCode="#,##0.00;\(#,##0.00\);\-">
                  <c:v>24</c:v>
                </c:pt>
                <c:pt idx="4" formatCode="#,##0.00;\(#,##0.00\);\-">
                  <c:v>48</c:v>
                </c:pt>
                <c:pt idx="5" formatCode="#,##0.00;\(#,##0.00\);\-">
                  <c:v>72</c:v>
                </c:pt>
                <c:pt idx="6" formatCode="#,##0.00;\(#,##0.00\);\-">
                  <c:v>96</c:v>
                </c:pt>
              </c:numCache>
            </c:numRef>
          </c:cat>
          <c:val>
            <c:numRef>
              <c:f>'6) Behaviour dynamics'!$D$513:$D$519</c:f>
              <c:numCache>
                <c:formatCode>#,##0.00;\(#,##0.00\);\-</c:formatCode>
                <c:ptCount val="7"/>
                <c:pt idx="0">
                  <c:v>33.101999999999997</c:v>
                </c:pt>
                <c:pt idx="1">
                  <c:v>32.271999999999998</c:v>
                </c:pt>
                <c:pt idx="2">
                  <c:v>35.628</c:v>
                </c:pt>
                <c:pt idx="3">
                  <c:v>37.143999999999998</c:v>
                </c:pt>
                <c:pt idx="4">
                  <c:v>40.061</c:v>
                </c:pt>
                <c:pt idx="5">
                  <c:v>41.521999999999998</c:v>
                </c:pt>
                <c:pt idx="6">
                  <c:v>42.88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B02B-417B-B2D6-1C7581A574B7}"/>
            </c:ext>
          </c:extLst>
        </c:ser>
        <c:ser>
          <c:idx val="3"/>
          <c:order val="3"/>
          <c:tx>
            <c:strRef>
              <c:f>'6) Behaviour dynamics'!$E$512</c:f>
              <c:strCache>
                <c:ptCount val="1"/>
                <c:pt idx="0">
                  <c:v>1,000 µg/L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'6) Behaviour dynamics'!$A$513:$A$519</c:f>
              <c:numCache>
                <c:formatCode>#,##0.000;\(#,##0.000\);\-</c:formatCode>
                <c:ptCount val="7"/>
                <c:pt idx="0">
                  <c:v>0</c:v>
                </c:pt>
                <c:pt idx="1">
                  <c:v>6</c:v>
                </c:pt>
                <c:pt idx="2" formatCode="#,##0.00;\(#,##0.00\);\-">
                  <c:v>12</c:v>
                </c:pt>
                <c:pt idx="3" formatCode="#,##0.00;\(#,##0.00\);\-">
                  <c:v>24</c:v>
                </c:pt>
                <c:pt idx="4" formatCode="#,##0.00;\(#,##0.00\);\-">
                  <c:v>48</c:v>
                </c:pt>
                <c:pt idx="5" formatCode="#,##0.00;\(#,##0.00\);\-">
                  <c:v>72</c:v>
                </c:pt>
                <c:pt idx="6" formatCode="#,##0.00;\(#,##0.00\);\-">
                  <c:v>96</c:v>
                </c:pt>
              </c:numCache>
            </c:numRef>
          </c:cat>
          <c:val>
            <c:numRef>
              <c:f>'6) Behaviour dynamics'!$E$513:$E$519</c:f>
              <c:numCache>
                <c:formatCode>#,##0.00;\(#,##0.00\);\-</c:formatCode>
                <c:ptCount val="7"/>
                <c:pt idx="0">
                  <c:v>32.005000000000003</c:v>
                </c:pt>
                <c:pt idx="1">
                  <c:v>33.344000000000001</c:v>
                </c:pt>
                <c:pt idx="2">
                  <c:v>37.185000000000002</c:v>
                </c:pt>
                <c:pt idx="3">
                  <c:v>38.756</c:v>
                </c:pt>
                <c:pt idx="4">
                  <c:v>45.128999999999998</c:v>
                </c:pt>
                <c:pt idx="5">
                  <c:v>45.853999999999999</c:v>
                </c:pt>
                <c:pt idx="6">
                  <c:v>49.61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B02B-417B-B2D6-1C7581A574B7}"/>
            </c:ext>
          </c:extLst>
        </c:ser>
        <c:ser>
          <c:idx val="4"/>
          <c:order val="4"/>
          <c:tx>
            <c:strRef>
              <c:f>'6) Behaviour dynamics'!$F$512</c:f>
              <c:strCache>
                <c:ptCount val="1"/>
                <c:pt idx="0">
                  <c:v>5,000 µg/L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'6) Behaviour dynamics'!$A$513:$A$519</c:f>
              <c:numCache>
                <c:formatCode>#,##0.000;\(#,##0.000\);\-</c:formatCode>
                <c:ptCount val="7"/>
                <c:pt idx="0">
                  <c:v>0</c:v>
                </c:pt>
                <c:pt idx="1">
                  <c:v>6</c:v>
                </c:pt>
                <c:pt idx="2" formatCode="#,##0.00;\(#,##0.00\);\-">
                  <c:v>12</c:v>
                </c:pt>
                <c:pt idx="3" formatCode="#,##0.00;\(#,##0.00\);\-">
                  <c:v>24</c:v>
                </c:pt>
                <c:pt idx="4" formatCode="#,##0.00;\(#,##0.00\);\-">
                  <c:v>48</c:v>
                </c:pt>
                <c:pt idx="5" formatCode="#,##0.00;\(#,##0.00\);\-">
                  <c:v>72</c:v>
                </c:pt>
                <c:pt idx="6" formatCode="#,##0.00;\(#,##0.00\);\-">
                  <c:v>96</c:v>
                </c:pt>
              </c:numCache>
            </c:numRef>
          </c:cat>
          <c:val>
            <c:numRef>
              <c:f>'6) Behaviour dynamics'!$F$513:$F$519</c:f>
              <c:numCache>
                <c:formatCode>#,##0.00;\(#,##0.00\);\-</c:formatCode>
                <c:ptCount val="7"/>
                <c:pt idx="0">
                  <c:v>31.98</c:v>
                </c:pt>
                <c:pt idx="1">
                  <c:v>36.542999999999999</c:v>
                </c:pt>
                <c:pt idx="2">
                  <c:v>39.542999999999999</c:v>
                </c:pt>
                <c:pt idx="3">
                  <c:v>41.356000000000002</c:v>
                </c:pt>
                <c:pt idx="4">
                  <c:v>53.161999999999999</c:v>
                </c:pt>
                <c:pt idx="5">
                  <c:v>54.78</c:v>
                </c:pt>
                <c:pt idx="6">
                  <c:v>55.381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4-B02B-417B-B2D6-1C7581A574B7}"/>
            </c:ext>
          </c:extLst>
        </c:ser>
        <c:ser>
          <c:idx val="5"/>
          <c:order val="5"/>
          <c:tx>
            <c:strRef>
              <c:f>'6) Behaviour dynamics'!$G$512</c:f>
              <c:strCache>
                <c:ptCount val="1"/>
                <c:pt idx="0">
                  <c:v>20,000 µg/L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'6) Behaviour dynamics'!$A$513:$A$519</c:f>
              <c:numCache>
                <c:formatCode>#,##0.000;\(#,##0.000\);\-</c:formatCode>
                <c:ptCount val="7"/>
                <c:pt idx="0">
                  <c:v>0</c:v>
                </c:pt>
                <c:pt idx="1">
                  <c:v>6</c:v>
                </c:pt>
                <c:pt idx="2" formatCode="#,##0.00;\(#,##0.00\);\-">
                  <c:v>12</c:v>
                </c:pt>
                <c:pt idx="3" formatCode="#,##0.00;\(#,##0.00\);\-">
                  <c:v>24</c:v>
                </c:pt>
                <c:pt idx="4" formatCode="#,##0.00;\(#,##0.00\);\-">
                  <c:v>48</c:v>
                </c:pt>
                <c:pt idx="5" formatCode="#,##0.00;\(#,##0.00\);\-">
                  <c:v>72</c:v>
                </c:pt>
                <c:pt idx="6" formatCode="#,##0.00;\(#,##0.00\);\-">
                  <c:v>96</c:v>
                </c:pt>
              </c:numCache>
            </c:numRef>
          </c:cat>
          <c:val>
            <c:numRef>
              <c:f>'6) Behaviour dynamics'!$G$513:$G$519</c:f>
              <c:numCache>
                <c:formatCode>#,##0.00;\(#,##0.00\);\-</c:formatCode>
                <c:ptCount val="7"/>
                <c:pt idx="0">
                  <c:v>33.561999999999998</c:v>
                </c:pt>
                <c:pt idx="1">
                  <c:v>38.18</c:v>
                </c:pt>
                <c:pt idx="2">
                  <c:v>43.027999999999999</c:v>
                </c:pt>
                <c:pt idx="3">
                  <c:v>48.78</c:v>
                </c:pt>
                <c:pt idx="4">
                  <c:v>54.587000000000003</c:v>
                </c:pt>
                <c:pt idx="5">
                  <c:v>60.295000000000002</c:v>
                </c:pt>
                <c:pt idx="6">
                  <c:v>61.646999999999998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5-B02B-417B-B2D6-1C7581A574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overlay val="1"/>
        </c:title>
        <c:numFmt formatCode="#,##0.000;\(#,##0.000\);\-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% time in wall zone</a:t>
                </a:r>
              </a:p>
            </c:rich>
          </c:tx>
          <c:overlay val="1"/>
        </c:title>
        <c:numFmt formatCode="#,##0.00;\(#,##0.00\);\-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SSD: cumulative fraction affected vs log10 concentration</a:t>
            </a:r>
          </a:p>
        </c:rich>
      </c:tx>
      <c:overlay val="1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v>taxa</c:v>
          </c:tx>
          <c:spPr>
            <a:ln>
              <a:noFill/>
              <a:prstDash val="solid"/>
            </a:ln>
          </c:spPr>
          <c:marker>
            <c:symbol val="circle"/>
            <c:size val="5"/>
            <c:spPr>
              <a:ln>
                <a:prstDash val="solid"/>
              </a:ln>
            </c:spPr>
          </c:marker>
          <c:xVal>
            <c:numRef>
              <c:f>'8) SSD &amp; HC5'!$H$6:$H$17</c:f>
              <c:numCache>
                <c:formatCode>#,##0.000;\(#,##0.000\);\-</c:formatCode>
                <c:ptCount val="12"/>
                <c:pt idx="0">
                  <c:v>1.9777</c:v>
                </c:pt>
                <c:pt idx="1">
                  <c:v>2.1139000000000001</c:v>
                </c:pt>
                <c:pt idx="2">
                  <c:v>2.2174999999999998</c:v>
                </c:pt>
                <c:pt idx="3">
                  <c:v>2.3424</c:v>
                </c:pt>
                <c:pt idx="4">
                  <c:v>2.5051000000000001</c:v>
                </c:pt>
                <c:pt idx="5">
                  <c:v>2.5798000000000001</c:v>
                </c:pt>
                <c:pt idx="6">
                  <c:v>2.6128</c:v>
                </c:pt>
                <c:pt idx="7">
                  <c:v>2.6812</c:v>
                </c:pt>
                <c:pt idx="8">
                  <c:v>2.7324000000000002</c:v>
                </c:pt>
                <c:pt idx="9">
                  <c:v>2.8062</c:v>
                </c:pt>
                <c:pt idx="10">
                  <c:v>2.8807999999999998</c:v>
                </c:pt>
                <c:pt idx="11">
                  <c:v>3.0969000000000002</c:v>
                </c:pt>
              </c:numCache>
            </c:numRef>
          </c:xVal>
          <c:yVal>
            <c:numRef>
              <c:f>'8) SSD &amp; HC5'!$G$6:$G$17</c:f>
              <c:numCache>
                <c:formatCode>#,##0.000;\(#,##0.000\);\-</c:formatCode>
                <c:ptCount val="12"/>
                <c:pt idx="0">
                  <c:v>4.1700000000000001E-2</c:v>
                </c:pt>
                <c:pt idx="1">
                  <c:v>0.125</c:v>
                </c:pt>
                <c:pt idx="2">
                  <c:v>0.20830000000000001</c:v>
                </c:pt>
                <c:pt idx="3">
                  <c:v>0.29170000000000001</c:v>
                </c:pt>
                <c:pt idx="4">
                  <c:v>0.375</c:v>
                </c:pt>
                <c:pt idx="5">
                  <c:v>0.45829999999999999</c:v>
                </c:pt>
                <c:pt idx="6">
                  <c:v>0.54169999999999996</c:v>
                </c:pt>
                <c:pt idx="7">
                  <c:v>0.625</c:v>
                </c:pt>
                <c:pt idx="8">
                  <c:v>0.70830000000000004</c:v>
                </c:pt>
                <c:pt idx="9">
                  <c:v>0.79169999999999996</c:v>
                </c:pt>
                <c:pt idx="10">
                  <c:v>0.875</c:v>
                </c:pt>
                <c:pt idx="11">
                  <c:v>0.95830000000000004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296-4F28-8CEA-B85839ECFC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orientation val="minMax"/>
        </c:scaling>
        <c:delete val="1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log10 NOEC/EC10 (µg/L)</a:t>
                </a:r>
              </a:p>
            </c:rich>
          </c:tx>
          <c:overlay val="1"/>
        </c:title>
        <c:numFmt formatCode="#,##0.000;\(#,##0.000\);\-" sourceLinked="1"/>
        <c:majorTickMark val="none"/>
        <c:minorTickMark val="none"/>
        <c:tickLblPos val="nextTo"/>
        <c:crossAx val="20"/>
        <c:crosses val="autoZero"/>
        <c:crossBetween val="midCat"/>
      </c:valAx>
      <c:valAx>
        <c:axId val="2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cumulative probability</a:t>
                </a:r>
              </a:p>
            </c:rich>
          </c:tx>
          <c:overlay val="1"/>
        </c:title>
        <c:numFmt formatCode="#,##0.000;\(#,##0.000\);\-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Risk quotient (PEC95 / PNEC) per station-season record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'9) Risk (PEC-PNEC)'!$N$5</c:f>
              <c:strCache>
                <c:ptCount val="1"/>
                <c:pt idx="0">
                  <c:v>rq_reasonable_worst_case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'9) Risk (PEC-PNEC)'!$A$6:$A$29</c:f>
              <c:strCache>
                <c:ptCount val="24"/>
                <c:pt idx="0">
                  <c:v>ST1</c:v>
                </c:pt>
                <c:pt idx="1">
                  <c:v>ST1</c:v>
                </c:pt>
                <c:pt idx="2">
                  <c:v>ST1</c:v>
                </c:pt>
                <c:pt idx="3">
                  <c:v>ST2</c:v>
                </c:pt>
                <c:pt idx="4">
                  <c:v>ST2</c:v>
                </c:pt>
                <c:pt idx="5">
                  <c:v>ST2</c:v>
                </c:pt>
                <c:pt idx="6">
                  <c:v>ST3</c:v>
                </c:pt>
                <c:pt idx="7">
                  <c:v>ST3</c:v>
                </c:pt>
                <c:pt idx="8">
                  <c:v>ST3</c:v>
                </c:pt>
                <c:pt idx="9">
                  <c:v>ST4</c:v>
                </c:pt>
                <c:pt idx="10">
                  <c:v>ST4</c:v>
                </c:pt>
                <c:pt idx="11">
                  <c:v>ST4</c:v>
                </c:pt>
                <c:pt idx="12">
                  <c:v>ST5</c:v>
                </c:pt>
                <c:pt idx="13">
                  <c:v>ST5</c:v>
                </c:pt>
                <c:pt idx="14">
                  <c:v>ST5</c:v>
                </c:pt>
                <c:pt idx="15">
                  <c:v>ST6</c:v>
                </c:pt>
                <c:pt idx="16">
                  <c:v>ST6</c:v>
                </c:pt>
                <c:pt idx="17">
                  <c:v>ST6</c:v>
                </c:pt>
                <c:pt idx="18">
                  <c:v>ST7</c:v>
                </c:pt>
                <c:pt idx="19">
                  <c:v>ST7</c:v>
                </c:pt>
                <c:pt idx="20">
                  <c:v>ST7</c:v>
                </c:pt>
                <c:pt idx="21">
                  <c:v>ST8</c:v>
                </c:pt>
                <c:pt idx="22">
                  <c:v>ST8</c:v>
                </c:pt>
                <c:pt idx="23">
                  <c:v>ST8</c:v>
                </c:pt>
              </c:strCache>
            </c:strRef>
          </c:cat>
          <c:val>
            <c:numRef>
              <c:f>'9) Risk (PEC-PNEC)'!$N$6:$N$29</c:f>
              <c:numCache>
                <c:formatCode>#,##0.000;\(#,##0.000\);\-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BED-4308-8C63-CA12559E89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RQ (-)</a:t>
                </a:r>
              </a:p>
            </c:rich>
          </c:tx>
          <c:overlay val="1"/>
        </c:title>
        <c:numFmt formatCode="#,##0.000;\(#,##0.000\);\-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RIAM environmental score per component</a:t>
            </a:r>
          </a:p>
        </c:rich>
      </c:tx>
      <c:overlay val="1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'11) EIA RIAM scoring'!$I$5</c:f>
              <c:strCache>
                <c:ptCount val="1"/>
                <c:pt idx="0">
                  <c:v>ES_environmental_score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'11) EIA RIAM scoring'!$A$6:$A$16</c:f>
              <c:strCache>
                <c:ptCount val="11"/>
                <c:pt idx="0">
                  <c:v>Surface water quality (PET NP)</c:v>
                </c:pt>
                <c:pt idx="1">
                  <c:v>Small crustaceans (Macrobrachium)</c:v>
                </c:pt>
                <c:pt idx="2">
                  <c:v>Fish community &amp; aquaculture stock</c:v>
                </c:pt>
                <c:pt idx="3">
                  <c:v>Drinking water supply &amp; public health</c:v>
                </c:pt>
                <c:pt idx="4">
                  <c:v>Sediment quality</c:v>
                </c:pt>
                <c:pt idx="5">
                  <c:v>Air quality (open burning)</c:v>
                </c:pt>
                <c:pt idx="6">
                  <c:v>Fisher &amp; fish-farmer livelihood</c:v>
                </c:pt>
                <c:pt idx="7">
                  <c:v>Waste-picker occupational exposure</c:v>
                </c:pt>
                <c:pt idx="8">
                  <c:v>Benthic macroinvertebrates</c:v>
                </c:pt>
                <c:pt idx="9">
                  <c:v>Reservoir operation (Cirata)</c:v>
                </c:pt>
                <c:pt idx="10">
                  <c:v>Recycling sector value creation</c:v>
                </c:pt>
              </c:strCache>
            </c:strRef>
          </c:cat>
          <c:val>
            <c:numRef>
              <c:f>'11) EIA RIAM scoring'!$I$6:$I$16</c:f>
              <c:numCache>
                <c:formatCode>General</c:formatCode>
                <c:ptCount val="11"/>
                <c:pt idx="0">
                  <c:v>-96</c:v>
                </c:pt>
                <c:pt idx="1">
                  <c:v>-63</c:v>
                </c:pt>
                <c:pt idx="2">
                  <c:v>-56</c:v>
                </c:pt>
                <c:pt idx="3">
                  <c:v>-56</c:v>
                </c:pt>
                <c:pt idx="4">
                  <c:v>-54</c:v>
                </c:pt>
                <c:pt idx="5">
                  <c:v>-45</c:v>
                </c:pt>
                <c:pt idx="6">
                  <c:v>-36</c:v>
                </c:pt>
                <c:pt idx="7">
                  <c:v>-36</c:v>
                </c:pt>
                <c:pt idx="8">
                  <c:v>-24</c:v>
                </c:pt>
                <c:pt idx="9">
                  <c:v>-14</c:v>
                </c:pt>
                <c:pt idx="10">
                  <c:v>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CED-4053-83B7-B72DA6848B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b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GWP100 contribution by life cycle stage (kg CO2e / kg PET)</a:t>
            </a:r>
          </a:p>
        </c:rich>
      </c:tx>
      <c:overlay val="1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'13) LCA impacts &amp; EOL'!$B$5</c:f>
              <c:strCache>
                <c:ptCount val="1"/>
                <c:pt idx="0">
                  <c:v>gwp100_kgCO2e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'13) LCA impacts &amp; EOL'!$A$6:$A$16</c:f>
              <c:strCache>
                <c:ptCount val="11"/>
                <c:pt idx="0">
                  <c:v>A1 Raw material supply</c:v>
                </c:pt>
                <c:pt idx="1">
                  <c:v>A2 Transport to converter</c:v>
                </c:pt>
                <c:pt idx="2">
                  <c:v>A3 Polymerisation &amp; resin</c:v>
                </c:pt>
                <c:pt idx="3">
                  <c:v>A4 Preform &amp; bottle moulding</c:v>
                </c:pt>
                <c:pt idx="4">
                  <c:v>A5 Filling &amp; distribution</c:v>
                </c:pt>
                <c:pt idx="5">
                  <c:v>B1 Use phase</c:v>
                </c:pt>
                <c:pt idx="6">
                  <c:v>C1 Collection &amp; sorting</c:v>
                </c:pt>
                <c:pt idx="7">
                  <c:v>C2 Mechanical recycling</c:v>
                </c:pt>
                <c:pt idx="8">
                  <c:v>C3 Landfill / open dump</c:v>
                </c:pt>
                <c:pt idx="9">
                  <c:v>C4 Open burning</c:v>
                </c:pt>
                <c:pt idx="10">
                  <c:v>C5 Leakage to river</c:v>
                </c:pt>
              </c:strCache>
            </c:strRef>
          </c:cat>
          <c:val>
            <c:numRef>
              <c:f>'13) LCA impacts &amp; EOL'!$B$6:$B$16</c:f>
              <c:numCache>
                <c:formatCode>#,##0.000;\(#,##0.000\);\-</c:formatCode>
                <c:ptCount val="11"/>
                <c:pt idx="0">
                  <c:v>2.31</c:v>
                </c:pt>
                <c:pt idx="1">
                  <c:v>0.05</c:v>
                </c:pt>
                <c:pt idx="2">
                  <c:v>1.22</c:v>
                </c:pt>
                <c:pt idx="3">
                  <c:v>0.49</c:v>
                </c:pt>
                <c:pt idx="4">
                  <c:v>0.1</c:v>
                </c:pt>
                <c:pt idx="5">
                  <c:v>0.14000000000000001</c:v>
                </c:pt>
                <c:pt idx="6">
                  <c:v>0.1</c:v>
                </c:pt>
                <c:pt idx="7">
                  <c:v>0.22</c:v>
                </c:pt>
                <c:pt idx="8">
                  <c:v>0.02</c:v>
                </c:pt>
                <c:pt idx="9">
                  <c:v>0.19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8BA-44DB-99FA-D1A39BE458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b"/>
        <c:majorGridlines/>
        <c:numFmt formatCode="#,##0.000;\(#,##0.000\);\-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PET nanoplastic release per kg resin, by end-of-life scenario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'13) LCA impacts &amp; EOL'!$K$36</c:f>
              <c:strCache>
                <c:ptCount val="1"/>
                <c:pt idx="0">
                  <c:v>pet_np_release_mg_per_kg_resin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'13) LCA impacts &amp; EOL'!$A$37:$A$40</c:f>
              <c:strCache>
                <c:ptCount val="4"/>
                <c:pt idx="0">
                  <c:v>S0 Business as usual (2024 baseline)</c:v>
                </c:pt>
                <c:pt idx="1">
                  <c:v>S1 Improved collection (Citarum Harum target)</c:v>
                </c:pt>
                <c:pt idx="2">
                  <c:v>S2 EPR + bottle-to-bottle recycling</c:v>
                </c:pt>
                <c:pt idx="3">
                  <c:v>S3 Full containment (upper bound)</c:v>
                </c:pt>
              </c:strCache>
            </c:strRef>
          </c:cat>
          <c:val>
            <c:numRef>
              <c:f>'13) LCA impacts &amp; EOL'!$K$37:$K$40</c:f>
              <c:numCache>
                <c:formatCode>#,##0.00;\(#,##0.00\);\-</c:formatCode>
                <c:ptCount val="4"/>
                <c:pt idx="0">
                  <c:v>46</c:v>
                </c:pt>
                <c:pt idx="1">
                  <c:v>7.6000000000000005</c:v>
                </c:pt>
                <c:pt idx="2">
                  <c:v>1.9000000000000001</c:v>
                </c:pt>
                <c:pt idx="3">
                  <c:v>0.08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B6A-4656-B9E0-751388177C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mg PET NP / kg resin</a:t>
                </a:r>
              </a:p>
            </c:rich>
          </c:tx>
          <c:overlay val="1"/>
        </c:title>
        <c:numFmt formatCode="#,##0.00;\(#,##0.00\);\-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Integrated concern index per station (0-100)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'14) Integrated scorecard'!$V$7</c:f>
              <c:strCache>
                <c:ptCount val="1"/>
                <c:pt idx="0">
                  <c:v>integrated_index_0_100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'14) Integrated scorecard'!$A$8:$A$15</c:f>
              <c:strCache>
                <c:ptCount val="8"/>
                <c:pt idx="0">
                  <c:v>ST1</c:v>
                </c:pt>
                <c:pt idx="1">
                  <c:v>ST2</c:v>
                </c:pt>
                <c:pt idx="2">
                  <c:v>ST3</c:v>
                </c:pt>
                <c:pt idx="3">
                  <c:v>ST4</c:v>
                </c:pt>
                <c:pt idx="4">
                  <c:v>ST5</c:v>
                </c:pt>
                <c:pt idx="5">
                  <c:v>ST6</c:v>
                </c:pt>
                <c:pt idx="6">
                  <c:v>ST7</c:v>
                </c:pt>
                <c:pt idx="7">
                  <c:v>ST8</c:v>
                </c:pt>
              </c:strCache>
            </c:strRef>
          </c:cat>
          <c:val>
            <c:numRef>
              <c:f>'14) Integrated scorecard'!$V$8:$V$15</c:f>
              <c:numCache>
                <c:formatCode>#,##0.00;\(#,##0.00\);\-</c:formatCode>
                <c:ptCount val="8"/>
                <c:pt idx="0">
                  <c:v>0</c:v>
                </c:pt>
                <c:pt idx="1">
                  <c:v>94.524999999999991</c:v>
                </c:pt>
                <c:pt idx="2">
                  <c:v>98</c:v>
                </c:pt>
                <c:pt idx="3">
                  <c:v>86.384999999999991</c:v>
                </c:pt>
                <c:pt idx="4">
                  <c:v>70.52</c:v>
                </c:pt>
                <c:pt idx="5">
                  <c:v>70.2</c:v>
                </c:pt>
                <c:pt idx="6">
                  <c:v>55.335000000000001</c:v>
                </c:pt>
                <c:pt idx="7">
                  <c:v>82.135000000000005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D9C-4263-8A9E-B5D620345F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index</a:t>
                </a:r>
              </a:p>
            </c:rich>
          </c:tx>
          <c:overlay val="1"/>
        </c:title>
        <c:numFmt formatCode="#,##0.00;\(#,##0.00\);\-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0.xml"/><Relationship Id="rId1" Type="http://schemas.openxmlformats.org/officeDocument/2006/relationships/chart" Target="../charts/chart9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0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14</xdr:row>
      <xdr:rowOff>0</xdr:rowOff>
    </xdr:from>
    <xdr:ext cx="6120000" cy="288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0</xdr:colOff>
      <xdr:row>90</xdr:row>
      <xdr:rowOff>0</xdr:rowOff>
    </xdr:from>
    <xdr:ext cx="6480000" cy="288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0</xdr:colOff>
      <xdr:row>56</xdr:row>
      <xdr:rowOff>0</xdr:rowOff>
    </xdr:from>
    <xdr:ext cx="5040000" cy="288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9</xdr:col>
      <xdr:colOff>0</xdr:colOff>
      <xdr:row>70</xdr:row>
      <xdr:rowOff>0</xdr:rowOff>
    </xdr:from>
    <xdr:ext cx="5040000" cy="288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0</xdr:colOff>
      <xdr:row>511</xdr:row>
      <xdr:rowOff>0</xdr:rowOff>
    </xdr:from>
    <xdr:ext cx="6480000" cy="324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0</xdr:colOff>
      <xdr:row>19</xdr:row>
      <xdr:rowOff>0</xdr:rowOff>
    </xdr:from>
    <xdr:ext cx="5760000" cy="324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31</xdr:row>
      <xdr:rowOff>0</xdr:rowOff>
    </xdr:from>
    <xdr:ext cx="7920000" cy="324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18</xdr:row>
      <xdr:rowOff>0</xdr:rowOff>
    </xdr:from>
    <xdr:ext cx="6480000" cy="36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0</xdr:colOff>
      <xdr:row>4</xdr:row>
      <xdr:rowOff>0</xdr:rowOff>
    </xdr:from>
    <xdr:ext cx="6120000" cy="288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7</xdr:col>
      <xdr:colOff>0</xdr:colOff>
      <xdr:row>35</xdr:row>
      <xdr:rowOff>0</xdr:rowOff>
    </xdr:from>
    <xdr:ext cx="6120000" cy="288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E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17</xdr:row>
      <xdr:rowOff>0</xdr:rowOff>
    </xdr:from>
    <xdr:ext cx="6120000" cy="288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F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5</xdr:row>
      <xdr:rowOff>0</xdr:rowOff>
    </xdr:from>
    <xdr:ext cx="9334500" cy="535305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10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38</xdr:row>
      <xdr:rowOff>0</xdr:rowOff>
    </xdr:from>
    <xdr:ext cx="9334500" cy="4714875"/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00000000-0008-0000-1000-000003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68</xdr:row>
      <xdr:rowOff>0</xdr:rowOff>
    </xdr:from>
    <xdr:ext cx="9334500" cy="4257675"/>
    <xdr:pic>
      <xdr:nvPicPr>
        <xdr:cNvPr id="4" name="Image 3" descr="Picture">
          <a:extLst>
            <a:ext uri="{FF2B5EF4-FFF2-40B4-BE49-F238E27FC236}">
              <a16:creationId xmlns:a16="http://schemas.microsoft.com/office/drawing/2014/main" id="{00000000-0008-0000-1000-000004000000}"/>
            </a:ext>
          </a:extLst>
        </xdr:cNvPr>
        <xdr:cNvPicPr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95</xdr:row>
      <xdr:rowOff>0</xdr:rowOff>
    </xdr:from>
    <xdr:ext cx="9334500" cy="5419725"/>
    <xdr:pic>
      <xdr:nvPicPr>
        <xdr:cNvPr id="5" name="Image 4" descr="Picture">
          <a:extLst>
            <a:ext uri="{FF2B5EF4-FFF2-40B4-BE49-F238E27FC236}">
              <a16:creationId xmlns:a16="http://schemas.microsoft.com/office/drawing/2014/main" id="{00000000-0008-0000-1000-000005000000}"/>
            </a:ext>
          </a:extLst>
        </xdr:cNvPr>
        <xdr:cNvPicPr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128</xdr:row>
      <xdr:rowOff>0</xdr:rowOff>
    </xdr:from>
    <xdr:ext cx="9334500" cy="3733800"/>
    <xdr:pic>
      <xdr:nvPicPr>
        <xdr:cNvPr id="6" name="Image 5" descr="Picture">
          <a:extLst>
            <a:ext uri="{FF2B5EF4-FFF2-40B4-BE49-F238E27FC236}">
              <a16:creationId xmlns:a16="http://schemas.microsoft.com/office/drawing/2014/main" id="{00000000-0008-0000-1000-000006000000}"/>
            </a:ext>
          </a:extLst>
        </xdr:cNvPr>
        <xdr:cNvPicPr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152</xdr:row>
      <xdr:rowOff>0</xdr:rowOff>
    </xdr:from>
    <xdr:ext cx="9334500" cy="3676650"/>
    <xdr:pic>
      <xdr:nvPicPr>
        <xdr:cNvPr id="7" name="Image 6" descr="Picture">
          <a:extLst>
            <a:ext uri="{FF2B5EF4-FFF2-40B4-BE49-F238E27FC236}">
              <a16:creationId xmlns:a16="http://schemas.microsoft.com/office/drawing/2014/main" id="{00000000-0008-0000-1000-000007000000}"/>
            </a:ext>
          </a:extLst>
        </xdr:cNvPr>
        <xdr:cNvPicPr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176</xdr:row>
      <xdr:rowOff>0</xdr:rowOff>
    </xdr:from>
    <xdr:ext cx="9334500" cy="5324475"/>
    <xdr:pic>
      <xdr:nvPicPr>
        <xdr:cNvPr id="8" name="Image 7" descr="Picture">
          <a:extLst>
            <a:ext uri="{FF2B5EF4-FFF2-40B4-BE49-F238E27FC236}">
              <a16:creationId xmlns:a16="http://schemas.microsoft.com/office/drawing/2014/main" id="{00000000-0008-0000-1000-000008000000}"/>
            </a:ext>
          </a:extLst>
        </xdr:cNvPr>
        <xdr:cNvPicPr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209</xdr:row>
      <xdr:rowOff>0</xdr:rowOff>
    </xdr:from>
    <xdr:ext cx="9334500" cy="4610100"/>
    <xdr:pic>
      <xdr:nvPicPr>
        <xdr:cNvPr id="9" name="Image 8" descr="Picture">
          <a:extLst>
            <a:ext uri="{FF2B5EF4-FFF2-40B4-BE49-F238E27FC236}">
              <a16:creationId xmlns:a16="http://schemas.microsoft.com/office/drawing/2014/main" id="{00000000-0008-0000-1000-000009000000}"/>
            </a:ext>
          </a:extLst>
        </xdr:cNvPr>
        <xdr:cNvPicPr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238</xdr:row>
      <xdr:rowOff>0</xdr:rowOff>
    </xdr:from>
    <xdr:ext cx="9334500" cy="4343400"/>
    <xdr:pic>
      <xdr:nvPicPr>
        <xdr:cNvPr id="10" name="Image 9" descr="Picture">
          <a:extLst>
            <a:ext uri="{FF2B5EF4-FFF2-40B4-BE49-F238E27FC236}">
              <a16:creationId xmlns:a16="http://schemas.microsoft.com/office/drawing/2014/main" id="{00000000-0008-0000-1000-00000A000000}"/>
            </a:ext>
          </a:extLst>
        </xdr:cNvPr>
        <xdr:cNvPicPr/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266</xdr:row>
      <xdr:rowOff>0</xdr:rowOff>
    </xdr:from>
    <xdr:ext cx="9334500" cy="3762375"/>
    <xdr:pic>
      <xdr:nvPicPr>
        <xdr:cNvPr id="11" name="Image 10" descr="Picture">
          <a:extLst>
            <a:ext uri="{FF2B5EF4-FFF2-40B4-BE49-F238E27FC236}">
              <a16:creationId xmlns:a16="http://schemas.microsoft.com/office/drawing/2014/main" id="{00000000-0008-0000-1000-00000B000000}"/>
            </a:ext>
          </a:extLst>
        </xdr:cNvPr>
        <xdr:cNvPicPr/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290</xdr:row>
      <xdr:rowOff>0</xdr:rowOff>
    </xdr:from>
    <xdr:ext cx="9334500" cy="5153025"/>
    <xdr:pic>
      <xdr:nvPicPr>
        <xdr:cNvPr id="12" name="Image 11" descr="Picture">
          <a:extLst>
            <a:ext uri="{FF2B5EF4-FFF2-40B4-BE49-F238E27FC236}">
              <a16:creationId xmlns:a16="http://schemas.microsoft.com/office/drawing/2014/main" id="{00000000-0008-0000-1000-00000C000000}"/>
            </a:ext>
          </a:extLst>
        </xdr:cNvPr>
        <xdr:cNvPicPr/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7"/>
  <sheetViews>
    <sheetView showGridLines="0" workbookViewId="0">
      <selection activeCell="F14" sqref="F14"/>
    </sheetView>
  </sheetViews>
  <sheetFormatPr defaultRowHeight="14.4" x14ac:dyDescent="0.3"/>
  <cols>
    <col min="1" max="1" width="24" customWidth="1"/>
    <col min="2" max="2" width="118" customWidth="1"/>
  </cols>
  <sheetData>
    <row r="1" spans="1:2" ht="16.8" x14ac:dyDescent="0.3">
      <c r="A1" s="1" t="s">
        <v>522</v>
      </c>
    </row>
    <row r="2" spans="1:2" x14ac:dyDescent="0.3">
      <c r="A2" s="2" t="s">
        <v>0</v>
      </c>
    </row>
    <row r="3" spans="1:2" x14ac:dyDescent="0.3">
      <c r="A3" s="3"/>
    </row>
    <row r="5" spans="1:2" ht="16.05" customHeight="1" x14ac:dyDescent="0.3">
      <c r="A5" s="39" t="s">
        <v>2</v>
      </c>
      <c r="B5" s="40" t="s">
        <v>3</v>
      </c>
    </row>
    <row r="6" spans="1:2" ht="16.05" customHeight="1" x14ac:dyDescent="0.3">
      <c r="A6" s="39" t="s">
        <v>4</v>
      </c>
      <c r="B6" s="40" t="s">
        <v>5</v>
      </c>
    </row>
    <row r="7" spans="1:2" ht="16.05" customHeight="1" x14ac:dyDescent="0.3">
      <c r="A7" s="39" t="s">
        <v>6</v>
      </c>
      <c r="B7" s="40" t="s">
        <v>7</v>
      </c>
    </row>
    <row r="8" spans="1:2" ht="16.05" customHeight="1" x14ac:dyDescent="0.3">
      <c r="A8" s="39" t="s">
        <v>8</v>
      </c>
      <c r="B8" s="40" t="s">
        <v>9</v>
      </c>
    </row>
    <row r="9" spans="1:2" ht="30" customHeight="1" x14ac:dyDescent="0.3">
      <c r="A9" s="39" t="s">
        <v>10</v>
      </c>
      <c r="B9" s="40" t="s">
        <v>11</v>
      </c>
    </row>
    <row r="10" spans="1:2" ht="16.05" customHeight="1" x14ac:dyDescent="0.3">
      <c r="A10" s="39" t="s">
        <v>12</v>
      </c>
      <c r="B10" s="40" t="s">
        <v>13</v>
      </c>
    </row>
    <row r="11" spans="1:2" ht="16.05" customHeight="1" x14ac:dyDescent="0.3">
      <c r="A11" s="39" t="s">
        <v>14</v>
      </c>
      <c r="B11" s="40" t="s">
        <v>15</v>
      </c>
    </row>
    <row r="12" spans="1:2" ht="16.05" customHeight="1" x14ac:dyDescent="0.3">
      <c r="A12" s="39" t="s">
        <v>16</v>
      </c>
      <c r="B12" s="40" t="s">
        <v>17</v>
      </c>
    </row>
    <row r="13" spans="1:2" ht="16.05" customHeight="1" x14ac:dyDescent="0.3">
      <c r="A13" s="39" t="s">
        <v>18</v>
      </c>
      <c r="B13" s="40" t="s">
        <v>19</v>
      </c>
    </row>
    <row r="14" spans="1:2" ht="30" customHeight="1" x14ac:dyDescent="0.3">
      <c r="A14" s="39" t="s">
        <v>20</v>
      </c>
      <c r="B14" s="41" t="s">
        <v>21</v>
      </c>
    </row>
    <row r="15" spans="1:2" ht="30" customHeight="1" x14ac:dyDescent="0.3">
      <c r="A15" s="39" t="s">
        <v>22</v>
      </c>
      <c r="B15" s="40" t="s">
        <v>23</v>
      </c>
    </row>
    <row r="16" spans="1:2" ht="16.05" customHeight="1" x14ac:dyDescent="0.3">
      <c r="A16" s="39" t="s">
        <v>24</v>
      </c>
      <c r="B16" s="40" t="s">
        <v>25</v>
      </c>
    </row>
    <row r="17" spans="1:2" ht="16.05" customHeight="1" x14ac:dyDescent="0.3">
      <c r="A17" s="4"/>
      <c r="B17" s="5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5"/>
  <sheetViews>
    <sheetView showGridLines="0" workbookViewId="0">
      <selection activeCell="D3" sqref="D3"/>
    </sheetView>
  </sheetViews>
  <sheetFormatPr defaultRowHeight="14.4" x14ac:dyDescent="0.3"/>
  <cols>
    <col min="1" max="1" width="22" customWidth="1"/>
    <col min="2" max="2" width="44.109375" customWidth="1"/>
    <col min="3" max="3" width="13" customWidth="1"/>
    <col min="4" max="4" width="34" customWidth="1"/>
    <col min="5" max="5" width="21" customWidth="1"/>
    <col min="6" max="6" width="45.77734375" customWidth="1"/>
    <col min="7" max="7" width="34" customWidth="1"/>
  </cols>
  <sheetData>
    <row r="1" spans="1:7" ht="16.8" x14ac:dyDescent="0.3">
      <c r="A1" s="1" t="s">
        <v>26</v>
      </c>
    </row>
    <row r="2" spans="1:7" x14ac:dyDescent="0.3">
      <c r="A2" s="2" t="s">
        <v>27</v>
      </c>
    </row>
    <row r="3" spans="1:7" x14ac:dyDescent="0.3">
      <c r="A3" s="3" t="s">
        <v>1</v>
      </c>
    </row>
    <row r="5" spans="1:7" ht="30" customHeight="1" x14ac:dyDescent="0.3">
      <c r="A5" s="31" t="s">
        <v>28</v>
      </c>
      <c r="B5" s="31" t="s">
        <v>29</v>
      </c>
      <c r="C5" s="31" t="s">
        <v>30</v>
      </c>
      <c r="D5" s="31" t="s">
        <v>31</v>
      </c>
      <c r="E5" s="31" t="s">
        <v>32</v>
      </c>
      <c r="F5" s="31" t="s">
        <v>33</v>
      </c>
      <c r="G5" s="29"/>
    </row>
    <row r="6" spans="1:7" x14ac:dyDescent="0.3">
      <c r="A6" s="32" t="s">
        <v>35</v>
      </c>
      <c r="B6" s="33" t="s">
        <v>36</v>
      </c>
      <c r="C6" s="32" t="s">
        <v>37</v>
      </c>
      <c r="D6" s="32" t="s">
        <v>38</v>
      </c>
      <c r="E6" s="34" t="s">
        <v>39</v>
      </c>
      <c r="F6" s="32" t="s">
        <v>40</v>
      </c>
      <c r="G6" s="30"/>
    </row>
    <row r="7" spans="1:7" ht="27" x14ac:dyDescent="0.3">
      <c r="A7" s="32" t="s">
        <v>42</v>
      </c>
      <c r="B7" s="35" t="s">
        <v>43</v>
      </c>
      <c r="C7" s="32" t="s">
        <v>44</v>
      </c>
      <c r="D7" s="32" t="s">
        <v>45</v>
      </c>
      <c r="E7" s="34" t="s">
        <v>39</v>
      </c>
      <c r="F7" s="32" t="s">
        <v>46</v>
      </c>
      <c r="G7" s="30"/>
    </row>
    <row r="8" spans="1:7" x14ac:dyDescent="0.3">
      <c r="A8" s="32" t="s">
        <v>47</v>
      </c>
      <c r="B8" s="33">
        <v>8</v>
      </c>
      <c r="C8" s="32" t="s">
        <v>48</v>
      </c>
      <c r="D8" s="32" t="s">
        <v>49</v>
      </c>
      <c r="E8" s="34" t="s">
        <v>50</v>
      </c>
      <c r="F8" s="32" t="s">
        <v>51</v>
      </c>
      <c r="G8" s="30"/>
    </row>
    <row r="9" spans="1:7" ht="27" x14ac:dyDescent="0.3">
      <c r="A9" s="32" t="s">
        <v>52</v>
      </c>
      <c r="B9" s="35" t="s">
        <v>53</v>
      </c>
      <c r="C9" s="32" t="s">
        <v>37</v>
      </c>
      <c r="D9" s="32" t="s">
        <v>49</v>
      </c>
      <c r="E9" s="34" t="s">
        <v>50</v>
      </c>
      <c r="F9" s="32" t="s">
        <v>54</v>
      </c>
      <c r="G9" s="30"/>
    </row>
    <row r="10" spans="1:7" x14ac:dyDescent="0.3">
      <c r="A10" s="32" t="s">
        <v>55</v>
      </c>
      <c r="B10" s="33" t="s">
        <v>56</v>
      </c>
      <c r="C10" s="32" t="s">
        <v>57</v>
      </c>
      <c r="D10" s="32" t="s">
        <v>58</v>
      </c>
      <c r="E10" s="34" t="s">
        <v>50</v>
      </c>
      <c r="F10" s="32" t="s">
        <v>59</v>
      </c>
      <c r="G10" s="30"/>
    </row>
    <row r="11" spans="1:7" x14ac:dyDescent="0.3">
      <c r="A11" s="32" t="s">
        <v>60</v>
      </c>
      <c r="B11" s="33">
        <v>96</v>
      </c>
      <c r="C11" s="32" t="s">
        <v>61</v>
      </c>
      <c r="D11" s="32" t="s">
        <v>58</v>
      </c>
      <c r="E11" s="34" t="s">
        <v>39</v>
      </c>
      <c r="F11" s="32" t="s">
        <v>62</v>
      </c>
      <c r="G11" s="30"/>
    </row>
    <row r="12" spans="1:7" x14ac:dyDescent="0.3">
      <c r="A12" s="32" t="s">
        <v>63</v>
      </c>
      <c r="B12" s="33">
        <v>4</v>
      </c>
      <c r="C12" s="32" t="s">
        <v>48</v>
      </c>
      <c r="D12" s="32" t="s">
        <v>58</v>
      </c>
      <c r="E12" s="34" t="s">
        <v>39</v>
      </c>
      <c r="F12" s="32" t="s">
        <v>64</v>
      </c>
      <c r="G12" s="30"/>
    </row>
    <row r="13" spans="1:7" x14ac:dyDescent="0.3">
      <c r="A13" s="32" t="s">
        <v>65</v>
      </c>
      <c r="B13" s="36">
        <v>1850</v>
      </c>
      <c r="C13" s="32" t="s">
        <v>57</v>
      </c>
      <c r="D13" s="32" t="s">
        <v>66</v>
      </c>
      <c r="E13" s="34" t="s">
        <v>50</v>
      </c>
      <c r="F13" s="32" t="s">
        <v>67</v>
      </c>
      <c r="G13" s="30"/>
    </row>
    <row r="14" spans="1:7" x14ac:dyDescent="0.3">
      <c r="A14" s="32" t="s">
        <v>68</v>
      </c>
      <c r="B14" s="36">
        <v>610</v>
      </c>
      <c r="C14" s="32" t="s">
        <v>57</v>
      </c>
      <c r="D14" s="32" t="s">
        <v>69</v>
      </c>
      <c r="E14" s="34" t="s">
        <v>50</v>
      </c>
      <c r="F14" s="32" t="s">
        <v>70</v>
      </c>
      <c r="G14" s="30"/>
    </row>
    <row r="15" spans="1:7" x14ac:dyDescent="0.3">
      <c r="A15" s="32" t="s">
        <v>71</v>
      </c>
      <c r="B15" s="36">
        <v>6400</v>
      </c>
      <c r="C15" s="32" t="s">
        <v>57</v>
      </c>
      <c r="D15" s="32" t="s">
        <v>72</v>
      </c>
      <c r="E15" s="34" t="s">
        <v>50</v>
      </c>
      <c r="F15" s="32" t="s">
        <v>67</v>
      </c>
      <c r="G15" s="30"/>
    </row>
    <row r="16" spans="1:7" x14ac:dyDescent="0.3">
      <c r="A16" s="32" t="s">
        <v>73</v>
      </c>
      <c r="B16" s="36">
        <v>1950</v>
      </c>
      <c r="C16" s="32" t="s">
        <v>57</v>
      </c>
      <c r="D16" s="32" t="s">
        <v>74</v>
      </c>
      <c r="E16" s="34" t="s">
        <v>50</v>
      </c>
      <c r="F16" s="32" t="s">
        <v>70</v>
      </c>
      <c r="G16" s="30"/>
    </row>
    <row r="17" spans="1:7" x14ac:dyDescent="0.3">
      <c r="A17" s="32" t="s">
        <v>75</v>
      </c>
      <c r="B17" s="33">
        <v>12</v>
      </c>
      <c r="C17" s="32" t="s">
        <v>48</v>
      </c>
      <c r="D17" s="32" t="s">
        <v>76</v>
      </c>
      <c r="E17" s="32" t="s">
        <v>77</v>
      </c>
      <c r="F17" s="32" t="s">
        <v>78</v>
      </c>
      <c r="G17" s="30"/>
    </row>
    <row r="18" spans="1:7" x14ac:dyDescent="0.3">
      <c r="A18" s="32" t="s">
        <v>79</v>
      </c>
      <c r="B18" s="36">
        <v>100.39</v>
      </c>
      <c r="C18" s="32" t="s">
        <v>57</v>
      </c>
      <c r="D18" s="32" t="s">
        <v>80</v>
      </c>
      <c r="E18" s="32" t="s">
        <v>81</v>
      </c>
      <c r="F18" s="32" t="s">
        <v>82</v>
      </c>
      <c r="G18" s="30"/>
    </row>
    <row r="19" spans="1:7" x14ac:dyDescent="0.3">
      <c r="A19" s="32" t="s">
        <v>83</v>
      </c>
      <c r="B19" s="37">
        <v>3</v>
      </c>
      <c r="C19" s="32" t="s">
        <v>37</v>
      </c>
      <c r="D19" s="32" t="s">
        <v>84</v>
      </c>
      <c r="E19" s="34" t="s">
        <v>39</v>
      </c>
      <c r="F19" s="32" t="s">
        <v>85</v>
      </c>
      <c r="G19" s="30"/>
    </row>
    <row r="20" spans="1:7" x14ac:dyDescent="0.3">
      <c r="A20" s="32" t="s">
        <v>86</v>
      </c>
      <c r="B20" s="36">
        <v>33.465000000000003</v>
      </c>
      <c r="C20" s="32" t="s">
        <v>57</v>
      </c>
      <c r="D20" s="32" t="s">
        <v>87</v>
      </c>
      <c r="E20" s="32" t="s">
        <v>81</v>
      </c>
      <c r="F20" s="32" t="s">
        <v>88</v>
      </c>
      <c r="G20" s="30"/>
    </row>
    <row r="21" spans="1:7" x14ac:dyDescent="0.3">
      <c r="A21" s="32" t="s">
        <v>89</v>
      </c>
      <c r="B21" s="37">
        <v>1</v>
      </c>
      <c r="C21" s="32" t="s">
        <v>37</v>
      </c>
      <c r="D21" s="32" t="s">
        <v>90</v>
      </c>
      <c r="E21" s="32" t="s">
        <v>91</v>
      </c>
      <c r="F21" s="32" t="s">
        <v>92</v>
      </c>
      <c r="G21" s="30"/>
    </row>
    <row r="22" spans="1:7" x14ac:dyDescent="0.3">
      <c r="A22" s="32" t="s">
        <v>93</v>
      </c>
      <c r="B22" s="37">
        <v>0.79</v>
      </c>
      <c r="C22" s="32" t="s">
        <v>94</v>
      </c>
      <c r="D22" s="32" t="s">
        <v>95</v>
      </c>
      <c r="E22" s="32" t="s">
        <v>96</v>
      </c>
      <c r="F22" s="32" t="s">
        <v>97</v>
      </c>
      <c r="G22" s="30"/>
    </row>
    <row r="23" spans="1:7" x14ac:dyDescent="0.3">
      <c r="A23" s="32" t="s">
        <v>98</v>
      </c>
      <c r="B23" s="33" t="s">
        <v>13</v>
      </c>
      <c r="C23" s="32" t="s">
        <v>37</v>
      </c>
      <c r="D23" s="32" t="s">
        <v>99</v>
      </c>
      <c r="E23" s="34" t="s">
        <v>39</v>
      </c>
      <c r="F23" s="32" t="s">
        <v>100</v>
      </c>
      <c r="G23" s="30"/>
    </row>
    <row r="24" spans="1:7" ht="40.200000000000003" x14ac:dyDescent="0.3">
      <c r="A24" s="32" t="s">
        <v>101</v>
      </c>
      <c r="B24" s="35" t="s">
        <v>102</v>
      </c>
      <c r="C24" s="32" t="s">
        <v>37</v>
      </c>
      <c r="D24" s="32" t="s">
        <v>103</v>
      </c>
      <c r="E24" s="34" t="s">
        <v>50</v>
      </c>
      <c r="F24" s="32" t="s">
        <v>104</v>
      </c>
      <c r="G24" s="30"/>
    </row>
    <row r="25" spans="1:7" x14ac:dyDescent="0.3">
      <c r="A25" s="32" t="s">
        <v>105</v>
      </c>
      <c r="B25" s="33" t="s">
        <v>106</v>
      </c>
      <c r="C25" s="32" t="s">
        <v>37</v>
      </c>
      <c r="D25" s="32" t="s">
        <v>107</v>
      </c>
      <c r="E25" s="34" t="s">
        <v>39</v>
      </c>
      <c r="F25" s="32" t="s">
        <v>108</v>
      </c>
      <c r="G25" s="30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12"/>
  <sheetViews>
    <sheetView showGridLines="0" workbookViewId="0">
      <selection activeCell="F17" sqref="F17"/>
    </sheetView>
  </sheetViews>
  <sheetFormatPr defaultRowHeight="14.4" x14ac:dyDescent="0.3"/>
  <cols>
    <col min="1" max="1" width="10" customWidth="1"/>
    <col min="2" max="2" width="16" customWidth="1"/>
    <col min="3" max="3" width="22" customWidth="1"/>
    <col min="4" max="4" width="19" customWidth="1"/>
    <col min="5" max="8" width="26" customWidth="1"/>
    <col min="9" max="9" width="20" customWidth="1"/>
    <col min="10" max="10" width="25" customWidth="1"/>
    <col min="11" max="11" width="34" customWidth="1"/>
  </cols>
  <sheetData>
    <row r="1" spans="1:11" ht="16.8" x14ac:dyDescent="0.3">
      <c r="A1" s="1" t="s">
        <v>523</v>
      </c>
    </row>
    <row r="2" spans="1:11" x14ac:dyDescent="0.3">
      <c r="A2" s="2" t="s">
        <v>109</v>
      </c>
    </row>
    <row r="3" spans="1:11" x14ac:dyDescent="0.3">
      <c r="A3" s="3" t="s">
        <v>1</v>
      </c>
    </row>
    <row r="5" spans="1:11" ht="30" customHeight="1" x14ac:dyDescent="0.3">
      <c r="A5" s="6" t="s">
        <v>110</v>
      </c>
      <c r="B5" s="6" t="s">
        <v>111</v>
      </c>
      <c r="C5" s="6" t="s">
        <v>112</v>
      </c>
      <c r="D5" s="6" t="s">
        <v>113</v>
      </c>
      <c r="E5" s="6" t="s">
        <v>114</v>
      </c>
      <c r="F5" s="6" t="s">
        <v>115</v>
      </c>
      <c r="G5" s="6" t="s">
        <v>116</v>
      </c>
      <c r="H5" s="6" t="s">
        <v>117</v>
      </c>
      <c r="I5" s="6" t="s">
        <v>118</v>
      </c>
      <c r="J5" s="6" t="s">
        <v>119</v>
      </c>
      <c r="K5" s="38"/>
    </row>
    <row r="6" spans="1:11" x14ac:dyDescent="0.3">
      <c r="A6" s="7">
        <v>1</v>
      </c>
      <c r="B6" s="7" t="s">
        <v>120</v>
      </c>
      <c r="C6" s="7">
        <v>6520</v>
      </c>
      <c r="D6" s="11">
        <v>17.8</v>
      </c>
      <c r="E6" s="11">
        <v>22.5</v>
      </c>
      <c r="F6" s="7">
        <v>1180</v>
      </c>
      <c r="G6" s="7">
        <v>1450</v>
      </c>
      <c r="H6" s="11">
        <v>100</v>
      </c>
      <c r="I6" s="11">
        <v>261.13</v>
      </c>
      <c r="J6" s="11">
        <v>90.9</v>
      </c>
      <c r="K6" s="7"/>
    </row>
    <row r="7" spans="1:11" x14ac:dyDescent="0.3">
      <c r="A7" s="7">
        <v>2</v>
      </c>
      <c r="B7" s="7" t="s">
        <v>121</v>
      </c>
      <c r="C7" s="7">
        <v>3180</v>
      </c>
      <c r="D7" s="11">
        <v>19.399999999999999</v>
      </c>
      <c r="E7" s="11">
        <v>24.1</v>
      </c>
      <c r="F7" s="7">
        <v>410</v>
      </c>
      <c r="G7" s="7">
        <v>15900</v>
      </c>
      <c r="H7" s="11">
        <v>88.5</v>
      </c>
      <c r="I7" s="11">
        <v>148.68</v>
      </c>
      <c r="J7" s="11">
        <v>69.400000000000006</v>
      </c>
      <c r="K7" s="7"/>
    </row>
    <row r="8" spans="1:11" x14ac:dyDescent="0.3">
      <c r="A8" s="7">
        <v>3</v>
      </c>
      <c r="B8" s="7" t="s">
        <v>122</v>
      </c>
      <c r="C8" s="7">
        <v>5480</v>
      </c>
      <c r="D8" s="11">
        <v>16.2</v>
      </c>
      <c r="E8" s="11">
        <v>20.3</v>
      </c>
      <c r="F8" s="7">
        <v>860</v>
      </c>
      <c r="G8" s="7">
        <v>850</v>
      </c>
      <c r="H8" s="11">
        <v>76.400000000000006</v>
      </c>
      <c r="I8" s="11">
        <v>180.22</v>
      </c>
      <c r="J8" s="11">
        <v>66.400000000000006</v>
      </c>
      <c r="K8" s="7"/>
    </row>
    <row r="9" spans="1:11" x14ac:dyDescent="0.3">
      <c r="A9" s="7">
        <v>4</v>
      </c>
      <c r="B9" s="7" t="s">
        <v>123</v>
      </c>
      <c r="C9" s="7">
        <v>4720</v>
      </c>
      <c r="D9" s="11">
        <v>15.6</v>
      </c>
      <c r="E9" s="11">
        <v>19.8</v>
      </c>
      <c r="F9" s="7">
        <v>640</v>
      </c>
      <c r="G9" s="7">
        <v>1060</v>
      </c>
      <c r="H9" s="11">
        <v>68.099999999999994</v>
      </c>
      <c r="I9" s="11">
        <v>145.79</v>
      </c>
      <c r="J9" s="11">
        <v>55.5</v>
      </c>
      <c r="K9" s="7"/>
    </row>
    <row r="10" spans="1:11" x14ac:dyDescent="0.3">
      <c r="A10" s="7">
        <v>5</v>
      </c>
      <c r="B10" s="7" t="s">
        <v>124</v>
      </c>
      <c r="C10" s="7">
        <v>2140</v>
      </c>
      <c r="D10" s="11">
        <v>17.100000000000001</v>
      </c>
      <c r="E10" s="11">
        <v>21.6</v>
      </c>
      <c r="F10" s="7">
        <v>520</v>
      </c>
      <c r="G10" s="7">
        <v>1320</v>
      </c>
      <c r="H10" s="11">
        <v>61.7</v>
      </c>
      <c r="I10" s="11">
        <v>79.040000000000006</v>
      </c>
      <c r="J10" s="11">
        <v>43.4</v>
      </c>
      <c r="K10" s="7"/>
    </row>
    <row r="11" spans="1:11" x14ac:dyDescent="0.3">
      <c r="A11" s="7">
        <v>6</v>
      </c>
      <c r="B11" s="7" t="s">
        <v>125</v>
      </c>
      <c r="C11" s="7">
        <v>2280</v>
      </c>
      <c r="D11" s="11">
        <v>14.3</v>
      </c>
      <c r="E11" s="11">
        <v>18.399999999999999</v>
      </c>
      <c r="F11" s="7">
        <v>210</v>
      </c>
      <c r="G11" s="7">
        <v>200</v>
      </c>
      <c r="H11" s="11">
        <v>44.2</v>
      </c>
      <c r="I11" s="11">
        <v>59.99</v>
      </c>
      <c r="J11" s="11">
        <v>28.3</v>
      </c>
      <c r="K11" s="7"/>
    </row>
    <row r="12" spans="1:11" x14ac:dyDescent="0.3">
      <c r="A12" s="7">
        <v>7</v>
      </c>
      <c r="B12" s="7" t="s">
        <v>126</v>
      </c>
      <c r="C12" s="7">
        <v>940</v>
      </c>
      <c r="D12" s="11">
        <v>18.2</v>
      </c>
      <c r="E12" s="11">
        <v>21</v>
      </c>
      <c r="F12" s="7">
        <v>130</v>
      </c>
      <c r="G12" s="7">
        <v>750</v>
      </c>
      <c r="H12" s="11">
        <v>39.799999999999997</v>
      </c>
      <c r="I12" s="11">
        <v>35.93</v>
      </c>
      <c r="J12" s="11">
        <v>22.7</v>
      </c>
      <c r="K12" s="7"/>
    </row>
  </sheetData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Q99"/>
  <sheetViews>
    <sheetView showGridLines="0" tabSelected="1" workbookViewId="0">
      <pane xSplit="2" ySplit="16" topLeftCell="C92" activePane="bottomRight" state="frozen"/>
      <selection pane="topRight"/>
      <selection pane="bottomLeft"/>
      <selection pane="bottomRight" activeCell="F5" sqref="F5"/>
    </sheetView>
  </sheetViews>
  <sheetFormatPr defaultRowHeight="14.4" x14ac:dyDescent="0.3"/>
  <cols>
    <col min="1" max="1" width="14.88671875" customWidth="1"/>
    <col min="2" max="2" width="38.44140625" customWidth="1"/>
    <col min="3" max="3" width="20" customWidth="1"/>
    <col min="4" max="4" width="10" customWidth="1"/>
    <col min="5" max="5" width="24" customWidth="1"/>
    <col min="6" max="6" width="14.88671875" customWidth="1"/>
    <col min="7" max="7" width="19" customWidth="1"/>
    <col min="8" max="8" width="24" customWidth="1"/>
    <col min="9" max="9" width="12.5546875" customWidth="1"/>
    <col min="10" max="10" width="19" customWidth="1"/>
    <col min="11" max="11" width="10" customWidth="1"/>
    <col min="12" max="12" width="23" customWidth="1"/>
    <col min="13" max="13" width="26" customWidth="1"/>
    <col min="14" max="14" width="14" customWidth="1"/>
    <col min="15" max="15" width="10" customWidth="1"/>
    <col min="16" max="17" width="34" customWidth="1"/>
  </cols>
  <sheetData>
    <row r="1" spans="1:17" ht="16.8" x14ac:dyDescent="0.3">
      <c r="A1" s="1" t="s">
        <v>127</v>
      </c>
    </row>
    <row r="2" spans="1:17" x14ac:dyDescent="0.3">
      <c r="A2" s="2" t="s">
        <v>128</v>
      </c>
    </row>
    <row r="3" spans="1:17" x14ac:dyDescent="0.3">
      <c r="A3" s="3" t="s">
        <v>1</v>
      </c>
    </row>
    <row r="5" spans="1:17" ht="30" customHeight="1" x14ac:dyDescent="0.3">
      <c r="A5" s="6" t="s">
        <v>129</v>
      </c>
      <c r="B5" s="6" t="s">
        <v>130</v>
      </c>
      <c r="C5" s="6" t="s">
        <v>131</v>
      </c>
      <c r="D5" s="6" t="s">
        <v>132</v>
      </c>
      <c r="E5" s="6" t="s">
        <v>133</v>
      </c>
      <c r="F5" s="6" t="s">
        <v>116</v>
      </c>
      <c r="G5" s="6" t="s">
        <v>134</v>
      </c>
      <c r="H5" s="6" t="s">
        <v>135</v>
      </c>
      <c r="I5" s="6" t="s">
        <v>136</v>
      </c>
      <c r="J5" s="38"/>
    </row>
    <row r="6" spans="1:17" x14ac:dyDescent="0.3">
      <c r="A6" s="7" t="s">
        <v>137</v>
      </c>
      <c r="B6" s="7" t="s">
        <v>138</v>
      </c>
      <c r="C6" s="7" t="s">
        <v>139</v>
      </c>
      <c r="D6" s="7">
        <v>0</v>
      </c>
      <c r="E6" s="7" t="s">
        <v>140</v>
      </c>
      <c r="F6" s="7">
        <v>420</v>
      </c>
      <c r="G6" s="12">
        <v>-7.2039999999999997</v>
      </c>
      <c r="H6" s="11">
        <v>107.663</v>
      </c>
      <c r="I6" s="7" t="s">
        <v>141</v>
      </c>
      <c r="J6" s="7"/>
    </row>
    <row r="7" spans="1:17" x14ac:dyDescent="0.3">
      <c r="A7" s="7" t="s">
        <v>142</v>
      </c>
      <c r="B7" s="7" t="s">
        <v>143</v>
      </c>
      <c r="C7" s="7" t="s">
        <v>139</v>
      </c>
      <c r="D7" s="7">
        <v>32</v>
      </c>
      <c r="E7" s="7" t="s">
        <v>144</v>
      </c>
      <c r="F7" s="7">
        <v>3900</v>
      </c>
      <c r="G7" s="12">
        <v>-7.048</v>
      </c>
      <c r="H7" s="11">
        <v>107.76</v>
      </c>
      <c r="I7" s="7" t="s">
        <v>145</v>
      </c>
      <c r="J7" s="7"/>
    </row>
    <row r="8" spans="1:17" x14ac:dyDescent="0.3">
      <c r="A8" s="7" t="s">
        <v>146</v>
      </c>
      <c r="B8" s="7" t="s">
        <v>147</v>
      </c>
      <c r="C8" s="7" t="s">
        <v>139</v>
      </c>
      <c r="D8" s="7">
        <v>54</v>
      </c>
      <c r="E8" s="7" t="s">
        <v>148</v>
      </c>
      <c r="F8" s="7">
        <v>8600</v>
      </c>
      <c r="G8" s="12">
        <v>-6.9829999999999997</v>
      </c>
      <c r="H8" s="11">
        <v>107.61799999999999</v>
      </c>
      <c r="I8" s="7" t="s">
        <v>145</v>
      </c>
      <c r="J8" s="7"/>
    </row>
    <row r="9" spans="1:17" x14ac:dyDescent="0.3">
      <c r="A9" s="7" t="s">
        <v>149</v>
      </c>
      <c r="B9" s="7" t="s">
        <v>150</v>
      </c>
      <c r="C9" s="7" t="s">
        <v>151</v>
      </c>
      <c r="D9" s="7">
        <v>71</v>
      </c>
      <c r="E9" s="7" t="s">
        <v>152</v>
      </c>
      <c r="F9" s="7">
        <v>5100</v>
      </c>
      <c r="G9" s="12">
        <v>-6.9279999999999999</v>
      </c>
      <c r="H9" s="11">
        <v>107.55</v>
      </c>
      <c r="I9" s="7" t="s">
        <v>145</v>
      </c>
      <c r="J9" s="7"/>
    </row>
    <row r="10" spans="1:17" x14ac:dyDescent="0.3">
      <c r="A10" s="7" t="s">
        <v>153</v>
      </c>
      <c r="B10" s="7" t="s">
        <v>154</v>
      </c>
      <c r="C10" s="7" t="s">
        <v>151</v>
      </c>
      <c r="D10" s="7">
        <v>95</v>
      </c>
      <c r="E10" s="7" t="s">
        <v>155</v>
      </c>
      <c r="F10" s="7">
        <v>1400</v>
      </c>
      <c r="G10" s="12">
        <v>-6.9119999999999999</v>
      </c>
      <c r="H10" s="11">
        <v>107.38</v>
      </c>
      <c r="I10" s="7" t="s">
        <v>156</v>
      </c>
      <c r="J10" s="7"/>
    </row>
    <row r="11" spans="1:17" x14ac:dyDescent="0.3">
      <c r="A11" s="7" t="s">
        <v>157</v>
      </c>
      <c r="B11" s="7" t="s">
        <v>158</v>
      </c>
      <c r="C11" s="7" t="s">
        <v>159</v>
      </c>
      <c r="D11" s="7">
        <v>128</v>
      </c>
      <c r="E11" s="7" t="s">
        <v>160</v>
      </c>
      <c r="F11" s="7">
        <v>1100</v>
      </c>
      <c r="G11" s="12">
        <v>-6.7030000000000003</v>
      </c>
      <c r="H11" s="11">
        <v>107.31</v>
      </c>
      <c r="I11" s="7" t="s">
        <v>161</v>
      </c>
      <c r="J11" s="7"/>
    </row>
    <row r="12" spans="1:17" x14ac:dyDescent="0.3">
      <c r="A12" s="7" t="s">
        <v>162</v>
      </c>
      <c r="B12" s="7" t="s">
        <v>163</v>
      </c>
      <c r="C12" s="7" t="s">
        <v>159</v>
      </c>
      <c r="D12" s="7">
        <v>158</v>
      </c>
      <c r="E12" s="7" t="s">
        <v>164</v>
      </c>
      <c r="F12" s="7">
        <v>1600</v>
      </c>
      <c r="G12" s="12">
        <v>-6.5350000000000001</v>
      </c>
      <c r="H12" s="11">
        <v>107.386</v>
      </c>
      <c r="I12" s="7" t="s">
        <v>165</v>
      </c>
      <c r="J12" s="7"/>
    </row>
    <row r="13" spans="1:17" x14ac:dyDescent="0.3">
      <c r="A13" s="7" t="s">
        <v>166</v>
      </c>
      <c r="B13" s="7" t="s">
        <v>167</v>
      </c>
      <c r="C13" s="7" t="s">
        <v>168</v>
      </c>
      <c r="D13" s="7">
        <v>269</v>
      </c>
      <c r="E13" s="7" t="s">
        <v>169</v>
      </c>
      <c r="F13" s="7">
        <v>2300</v>
      </c>
      <c r="G13" s="12">
        <v>-5.9770000000000003</v>
      </c>
      <c r="H13" s="11">
        <v>107.014</v>
      </c>
      <c r="I13" s="7" t="s">
        <v>170</v>
      </c>
      <c r="J13" s="7"/>
    </row>
    <row r="15" spans="1:17" x14ac:dyDescent="0.3">
      <c r="A15" s="13" t="s">
        <v>171</v>
      </c>
    </row>
    <row r="16" spans="1:17" ht="30" customHeight="1" x14ac:dyDescent="0.3">
      <c r="A16" s="6" t="s">
        <v>129</v>
      </c>
      <c r="B16" s="6" t="s">
        <v>130</v>
      </c>
      <c r="C16" s="6" t="s">
        <v>131</v>
      </c>
      <c r="D16" s="6" t="s">
        <v>132</v>
      </c>
      <c r="E16" s="6" t="s">
        <v>172</v>
      </c>
      <c r="F16" s="6" t="s">
        <v>173</v>
      </c>
      <c r="G16" s="6" t="s">
        <v>174</v>
      </c>
      <c r="H16" s="6" t="s">
        <v>175</v>
      </c>
      <c r="I16" s="6" t="s">
        <v>176</v>
      </c>
      <c r="J16" s="6" t="s">
        <v>177</v>
      </c>
      <c r="K16" s="6" t="s">
        <v>178</v>
      </c>
      <c r="L16" s="6" t="s">
        <v>179</v>
      </c>
      <c r="M16" s="6" t="s">
        <v>180</v>
      </c>
      <c r="N16" s="6" t="s">
        <v>181</v>
      </c>
      <c r="O16" s="6" t="s">
        <v>182</v>
      </c>
      <c r="P16" s="6" t="s">
        <v>183</v>
      </c>
      <c r="Q16" s="6" t="s">
        <v>34</v>
      </c>
    </row>
    <row r="17" spans="1:17" x14ac:dyDescent="0.3">
      <c r="A17" s="7" t="s">
        <v>137</v>
      </c>
      <c r="B17" s="7" t="s">
        <v>138</v>
      </c>
      <c r="C17" s="7" t="s">
        <v>139</v>
      </c>
      <c r="D17" s="7">
        <v>0</v>
      </c>
      <c r="E17" s="7" t="s">
        <v>184</v>
      </c>
      <c r="F17" s="7">
        <v>1</v>
      </c>
      <c r="G17" s="10">
        <v>0.83</v>
      </c>
      <c r="H17" s="7">
        <v>1539349</v>
      </c>
      <c r="I17" s="11">
        <v>78.2</v>
      </c>
      <c r="J17" s="11">
        <v>-23.2</v>
      </c>
      <c r="K17" s="11">
        <v>10.6</v>
      </c>
      <c r="L17" s="12">
        <v>1.1100000000000001</v>
      </c>
      <c r="M17" s="12">
        <v>6.8</v>
      </c>
      <c r="N17" s="11">
        <v>25.8</v>
      </c>
      <c r="O17" s="12">
        <v>6.94</v>
      </c>
      <c r="P17" s="7" t="s">
        <v>185</v>
      </c>
      <c r="Q17" s="7" t="s">
        <v>41</v>
      </c>
    </row>
    <row r="18" spans="1:17" x14ac:dyDescent="0.3">
      <c r="A18" s="7" t="s">
        <v>137</v>
      </c>
      <c r="B18" s="7" t="s">
        <v>138</v>
      </c>
      <c r="C18" s="7" t="s">
        <v>139</v>
      </c>
      <c r="D18" s="7">
        <v>0</v>
      </c>
      <c r="E18" s="7" t="s">
        <v>184</v>
      </c>
      <c r="F18" s="7">
        <v>2</v>
      </c>
      <c r="G18" s="10">
        <v>0.93</v>
      </c>
      <c r="H18" s="7">
        <v>1919029</v>
      </c>
      <c r="I18" s="11">
        <v>107.4</v>
      </c>
      <c r="J18" s="11">
        <v>-24.5</v>
      </c>
      <c r="K18" s="12">
        <v>5.9</v>
      </c>
      <c r="L18" s="12">
        <v>1.22</v>
      </c>
      <c r="M18" s="12">
        <v>5.99</v>
      </c>
      <c r="N18" s="11">
        <v>27.1</v>
      </c>
      <c r="O18" s="12">
        <v>7.62</v>
      </c>
      <c r="P18" s="7" t="s">
        <v>185</v>
      </c>
      <c r="Q18" s="7" t="s">
        <v>41</v>
      </c>
    </row>
    <row r="19" spans="1:17" x14ac:dyDescent="0.3">
      <c r="A19" s="7" t="s">
        <v>137</v>
      </c>
      <c r="B19" s="7" t="s">
        <v>138</v>
      </c>
      <c r="C19" s="7" t="s">
        <v>139</v>
      </c>
      <c r="D19" s="7">
        <v>0</v>
      </c>
      <c r="E19" s="7" t="s">
        <v>184</v>
      </c>
      <c r="F19" s="7">
        <v>3</v>
      </c>
      <c r="G19" s="10">
        <v>0.91</v>
      </c>
      <c r="H19" s="7">
        <v>1754010</v>
      </c>
      <c r="I19" s="11">
        <v>94.7</v>
      </c>
      <c r="J19" s="11">
        <v>-29.4</v>
      </c>
      <c r="K19" s="12">
        <v>6.4</v>
      </c>
      <c r="L19" s="12">
        <v>0.9</v>
      </c>
      <c r="M19" s="12">
        <v>3.48</v>
      </c>
      <c r="N19" s="11">
        <v>28.2</v>
      </c>
      <c r="O19" s="12">
        <v>7.03</v>
      </c>
      <c r="P19" s="7" t="s">
        <v>185</v>
      </c>
      <c r="Q19" s="7" t="s">
        <v>41</v>
      </c>
    </row>
    <row r="20" spans="1:17" x14ac:dyDescent="0.3">
      <c r="A20" s="7" t="s">
        <v>137</v>
      </c>
      <c r="B20" s="7" t="s">
        <v>138</v>
      </c>
      <c r="C20" s="7" t="s">
        <v>139</v>
      </c>
      <c r="D20" s="7">
        <v>0</v>
      </c>
      <c r="E20" s="7" t="s">
        <v>186</v>
      </c>
      <c r="F20" s="7">
        <v>1</v>
      </c>
      <c r="G20" s="10">
        <v>0.79</v>
      </c>
      <c r="H20" s="7">
        <v>1554894</v>
      </c>
      <c r="I20" s="11">
        <v>97.7</v>
      </c>
      <c r="J20" s="11">
        <v>-25.5</v>
      </c>
      <c r="K20" s="11">
        <v>16.2</v>
      </c>
      <c r="L20" s="12">
        <v>1.19</v>
      </c>
      <c r="M20" s="12">
        <v>6.87</v>
      </c>
      <c r="N20" s="11">
        <v>26.6</v>
      </c>
      <c r="O20" s="12">
        <v>7.76</v>
      </c>
      <c r="P20" s="7" t="s">
        <v>187</v>
      </c>
      <c r="Q20" s="7" t="s">
        <v>41</v>
      </c>
    </row>
    <row r="21" spans="1:17" x14ac:dyDescent="0.3">
      <c r="A21" s="7" t="s">
        <v>137</v>
      </c>
      <c r="B21" s="7" t="s">
        <v>138</v>
      </c>
      <c r="C21" s="7" t="s">
        <v>139</v>
      </c>
      <c r="D21" s="7">
        <v>0</v>
      </c>
      <c r="E21" s="7" t="s">
        <v>186</v>
      </c>
      <c r="F21" s="7">
        <v>2</v>
      </c>
      <c r="G21" s="10">
        <v>1.23</v>
      </c>
      <c r="H21" s="7">
        <v>2825225</v>
      </c>
      <c r="I21" s="11">
        <v>90.7</v>
      </c>
      <c r="J21" s="11">
        <v>-21.4</v>
      </c>
      <c r="K21" s="11">
        <v>13.8</v>
      </c>
      <c r="L21" s="12">
        <v>1.2</v>
      </c>
      <c r="M21" s="12">
        <v>4.6500000000000004</v>
      </c>
      <c r="N21" s="11">
        <v>27</v>
      </c>
      <c r="O21" s="12">
        <v>7.15</v>
      </c>
      <c r="P21" s="7" t="s">
        <v>187</v>
      </c>
      <c r="Q21" s="7" t="s">
        <v>41</v>
      </c>
    </row>
    <row r="22" spans="1:17" x14ac:dyDescent="0.3">
      <c r="A22" s="7" t="s">
        <v>137</v>
      </c>
      <c r="B22" s="7" t="s">
        <v>138</v>
      </c>
      <c r="C22" s="7" t="s">
        <v>139</v>
      </c>
      <c r="D22" s="7">
        <v>0</v>
      </c>
      <c r="E22" s="7" t="s">
        <v>186</v>
      </c>
      <c r="F22" s="7">
        <v>3</v>
      </c>
      <c r="G22" s="10">
        <v>0.92</v>
      </c>
      <c r="H22" s="7">
        <v>1764148</v>
      </c>
      <c r="I22" s="11">
        <v>94.5</v>
      </c>
      <c r="J22" s="11">
        <v>-25.3</v>
      </c>
      <c r="K22" s="11">
        <v>14</v>
      </c>
      <c r="L22" s="12">
        <v>0.92</v>
      </c>
      <c r="M22" s="12">
        <v>5.05</v>
      </c>
      <c r="N22" s="11">
        <v>29</v>
      </c>
      <c r="O22" s="12">
        <v>7.16</v>
      </c>
      <c r="P22" s="7" t="s">
        <v>187</v>
      </c>
      <c r="Q22" s="7" t="s">
        <v>41</v>
      </c>
    </row>
    <row r="23" spans="1:17" x14ac:dyDescent="0.3">
      <c r="A23" s="7" t="s">
        <v>137</v>
      </c>
      <c r="B23" s="7" t="s">
        <v>138</v>
      </c>
      <c r="C23" s="7" t="s">
        <v>139</v>
      </c>
      <c r="D23" s="7">
        <v>0</v>
      </c>
      <c r="E23" s="7" t="s">
        <v>188</v>
      </c>
      <c r="F23" s="7">
        <v>1</v>
      </c>
      <c r="G23" s="10">
        <v>1.25</v>
      </c>
      <c r="H23" s="7">
        <v>2179601</v>
      </c>
      <c r="I23" s="11">
        <v>96.1</v>
      </c>
      <c r="J23" s="11">
        <v>-24.9</v>
      </c>
      <c r="K23" s="11">
        <v>28</v>
      </c>
      <c r="L23" s="12">
        <v>1.58</v>
      </c>
      <c r="M23" s="12">
        <v>4.09</v>
      </c>
      <c r="N23" s="11">
        <v>27.1</v>
      </c>
      <c r="O23" s="12">
        <v>7.2</v>
      </c>
      <c r="P23" s="7" t="s">
        <v>189</v>
      </c>
      <c r="Q23" s="7" t="s">
        <v>41</v>
      </c>
    </row>
    <row r="24" spans="1:17" x14ac:dyDescent="0.3">
      <c r="A24" s="7" t="s">
        <v>137</v>
      </c>
      <c r="B24" s="7" t="s">
        <v>138</v>
      </c>
      <c r="C24" s="7" t="s">
        <v>139</v>
      </c>
      <c r="D24" s="7">
        <v>0</v>
      </c>
      <c r="E24" s="7" t="s">
        <v>188</v>
      </c>
      <c r="F24" s="7">
        <v>2</v>
      </c>
      <c r="G24" s="10">
        <v>1.1399999999999999</v>
      </c>
      <c r="H24" s="7">
        <v>2193736</v>
      </c>
      <c r="I24" s="11">
        <v>72.3</v>
      </c>
      <c r="J24" s="11">
        <v>-20.3</v>
      </c>
      <c r="K24" s="11">
        <v>32.5</v>
      </c>
      <c r="L24" s="12">
        <v>1.03</v>
      </c>
      <c r="M24" s="12">
        <v>7.83</v>
      </c>
      <c r="N24" s="11">
        <v>27.9</v>
      </c>
      <c r="O24" s="12">
        <v>7.8</v>
      </c>
      <c r="P24" s="7" t="s">
        <v>189</v>
      </c>
      <c r="Q24" s="7" t="s">
        <v>41</v>
      </c>
    </row>
    <row r="25" spans="1:17" x14ac:dyDescent="0.3">
      <c r="A25" s="7" t="s">
        <v>137</v>
      </c>
      <c r="B25" s="7" t="s">
        <v>138</v>
      </c>
      <c r="C25" s="7" t="s">
        <v>139</v>
      </c>
      <c r="D25" s="7">
        <v>0</v>
      </c>
      <c r="E25" s="7" t="s">
        <v>188</v>
      </c>
      <c r="F25" s="7">
        <v>3</v>
      </c>
      <c r="G25" s="10">
        <v>1.63</v>
      </c>
      <c r="H25" s="7">
        <v>2945011</v>
      </c>
      <c r="I25" s="11">
        <v>89.4</v>
      </c>
      <c r="J25" s="11">
        <v>-24</v>
      </c>
      <c r="K25" s="11">
        <v>34.5</v>
      </c>
      <c r="L25" s="12">
        <v>2.15</v>
      </c>
      <c r="M25" s="12">
        <v>6.3</v>
      </c>
      <c r="N25" s="11">
        <v>27.4</v>
      </c>
      <c r="O25" s="12">
        <v>7.24</v>
      </c>
      <c r="P25" s="7" t="s">
        <v>189</v>
      </c>
      <c r="Q25" s="7" t="s">
        <v>41</v>
      </c>
    </row>
    <row r="26" spans="1:17" x14ac:dyDescent="0.3">
      <c r="A26" s="7" t="s">
        <v>142</v>
      </c>
      <c r="B26" s="7" t="s">
        <v>143</v>
      </c>
      <c r="C26" s="7" t="s">
        <v>139</v>
      </c>
      <c r="D26" s="7">
        <v>32</v>
      </c>
      <c r="E26" s="7" t="s">
        <v>184</v>
      </c>
      <c r="F26" s="7">
        <v>1</v>
      </c>
      <c r="G26" s="9">
        <v>24.72</v>
      </c>
      <c r="H26" s="7">
        <v>49910946</v>
      </c>
      <c r="I26" s="11">
        <v>103.3</v>
      </c>
      <c r="J26" s="11">
        <v>-29.6</v>
      </c>
      <c r="K26" s="11">
        <v>26.9</v>
      </c>
      <c r="L26" s="11">
        <v>23.37</v>
      </c>
      <c r="M26" s="12">
        <v>4.8600000000000003</v>
      </c>
      <c r="N26" s="11">
        <v>29.7</v>
      </c>
      <c r="O26" s="12">
        <v>7</v>
      </c>
      <c r="P26" s="7" t="s">
        <v>185</v>
      </c>
      <c r="Q26" s="7" t="s">
        <v>41</v>
      </c>
    </row>
    <row r="27" spans="1:17" x14ac:dyDescent="0.3">
      <c r="A27" s="7" t="s">
        <v>142</v>
      </c>
      <c r="B27" s="7" t="s">
        <v>143</v>
      </c>
      <c r="C27" s="7" t="s">
        <v>139</v>
      </c>
      <c r="D27" s="7">
        <v>32</v>
      </c>
      <c r="E27" s="7" t="s">
        <v>184</v>
      </c>
      <c r="F27" s="7">
        <v>2</v>
      </c>
      <c r="G27" s="9">
        <v>24.18</v>
      </c>
      <c r="H27" s="7">
        <v>43290596</v>
      </c>
      <c r="I27" s="11">
        <v>112.2</v>
      </c>
      <c r="J27" s="11">
        <v>-22.8</v>
      </c>
      <c r="K27" s="11">
        <v>29</v>
      </c>
      <c r="L27" s="11">
        <v>37.1</v>
      </c>
      <c r="M27" s="12">
        <v>7.26</v>
      </c>
      <c r="N27" s="11">
        <v>28.1</v>
      </c>
      <c r="O27" s="12">
        <v>7.26</v>
      </c>
      <c r="P27" s="7" t="s">
        <v>185</v>
      </c>
      <c r="Q27" s="7" t="s">
        <v>41</v>
      </c>
    </row>
    <row r="28" spans="1:17" x14ac:dyDescent="0.3">
      <c r="A28" s="7" t="s">
        <v>142</v>
      </c>
      <c r="B28" s="7" t="s">
        <v>143</v>
      </c>
      <c r="C28" s="7" t="s">
        <v>139</v>
      </c>
      <c r="D28" s="7">
        <v>32</v>
      </c>
      <c r="E28" s="7" t="s">
        <v>184</v>
      </c>
      <c r="F28" s="7">
        <v>3</v>
      </c>
      <c r="G28" s="9">
        <v>26.43</v>
      </c>
      <c r="H28" s="7">
        <v>55781068</v>
      </c>
      <c r="I28" s="11">
        <v>121.5</v>
      </c>
      <c r="J28" s="11">
        <v>-23.2</v>
      </c>
      <c r="K28" s="11">
        <v>22.9</v>
      </c>
      <c r="L28" s="11">
        <v>31.99</v>
      </c>
      <c r="M28" s="12">
        <v>9.4499999999999993</v>
      </c>
      <c r="N28" s="11">
        <v>28.7</v>
      </c>
      <c r="O28" s="12">
        <v>7.43</v>
      </c>
      <c r="P28" s="7" t="s">
        <v>185</v>
      </c>
      <c r="Q28" s="7" t="s">
        <v>41</v>
      </c>
    </row>
    <row r="29" spans="1:17" x14ac:dyDescent="0.3">
      <c r="A29" s="7" t="s">
        <v>142</v>
      </c>
      <c r="B29" s="7" t="s">
        <v>143</v>
      </c>
      <c r="C29" s="7" t="s">
        <v>139</v>
      </c>
      <c r="D29" s="7">
        <v>32</v>
      </c>
      <c r="E29" s="7" t="s">
        <v>186</v>
      </c>
      <c r="F29" s="7">
        <v>1</v>
      </c>
      <c r="G29" s="9">
        <v>47.56</v>
      </c>
      <c r="H29" s="7">
        <v>88516257</v>
      </c>
      <c r="I29" s="11">
        <v>114.7</v>
      </c>
      <c r="J29" s="11">
        <v>-28.5</v>
      </c>
      <c r="K29" s="11">
        <v>53.6</v>
      </c>
      <c r="L29" s="11">
        <v>45.2</v>
      </c>
      <c r="M29" s="12">
        <v>7.22</v>
      </c>
      <c r="N29" s="11">
        <v>27.8</v>
      </c>
      <c r="O29" s="12">
        <v>6.91</v>
      </c>
      <c r="P29" s="7" t="s">
        <v>187</v>
      </c>
      <c r="Q29" s="7" t="s">
        <v>41</v>
      </c>
    </row>
    <row r="30" spans="1:17" x14ac:dyDescent="0.3">
      <c r="A30" s="7" t="s">
        <v>142</v>
      </c>
      <c r="B30" s="7" t="s">
        <v>143</v>
      </c>
      <c r="C30" s="7" t="s">
        <v>139</v>
      </c>
      <c r="D30" s="7">
        <v>32</v>
      </c>
      <c r="E30" s="7" t="s">
        <v>186</v>
      </c>
      <c r="F30" s="7">
        <v>2</v>
      </c>
      <c r="G30" s="9">
        <v>34.78</v>
      </c>
      <c r="H30" s="7">
        <v>60606862</v>
      </c>
      <c r="I30" s="11">
        <v>129.5</v>
      </c>
      <c r="J30" s="11">
        <v>-26.6</v>
      </c>
      <c r="K30" s="11">
        <v>46.3</v>
      </c>
      <c r="L30" s="11">
        <v>33.18</v>
      </c>
      <c r="M30" s="12">
        <v>7.6</v>
      </c>
      <c r="N30" s="11">
        <v>25.5</v>
      </c>
      <c r="O30" s="12">
        <v>7.49</v>
      </c>
      <c r="P30" s="7" t="s">
        <v>187</v>
      </c>
      <c r="Q30" s="7" t="s">
        <v>41</v>
      </c>
    </row>
    <row r="31" spans="1:17" x14ac:dyDescent="0.3">
      <c r="A31" s="7" t="s">
        <v>142</v>
      </c>
      <c r="B31" s="7" t="s">
        <v>143</v>
      </c>
      <c r="C31" s="7" t="s">
        <v>139</v>
      </c>
      <c r="D31" s="7">
        <v>32</v>
      </c>
      <c r="E31" s="7" t="s">
        <v>186</v>
      </c>
      <c r="F31" s="7">
        <v>3</v>
      </c>
      <c r="G31" s="9">
        <v>31.97</v>
      </c>
      <c r="H31" s="7">
        <v>65519362</v>
      </c>
      <c r="I31" s="11">
        <v>116.7</v>
      </c>
      <c r="J31" s="11">
        <v>-22.8</v>
      </c>
      <c r="K31" s="11">
        <v>61.1</v>
      </c>
      <c r="L31" s="11">
        <v>51.03</v>
      </c>
      <c r="M31" s="12">
        <v>6.43</v>
      </c>
      <c r="N31" s="11">
        <v>27.2</v>
      </c>
      <c r="O31" s="12">
        <v>6.93</v>
      </c>
      <c r="P31" s="7" t="s">
        <v>187</v>
      </c>
      <c r="Q31" s="7" t="s">
        <v>41</v>
      </c>
    </row>
    <row r="32" spans="1:17" x14ac:dyDescent="0.3">
      <c r="A32" s="7" t="s">
        <v>142</v>
      </c>
      <c r="B32" s="7" t="s">
        <v>143</v>
      </c>
      <c r="C32" s="7" t="s">
        <v>139</v>
      </c>
      <c r="D32" s="7">
        <v>32</v>
      </c>
      <c r="E32" s="7" t="s">
        <v>188</v>
      </c>
      <c r="F32" s="7">
        <v>1</v>
      </c>
      <c r="G32" s="9">
        <v>41.56</v>
      </c>
      <c r="H32" s="7">
        <v>75275044</v>
      </c>
      <c r="I32" s="11">
        <v>105.2</v>
      </c>
      <c r="J32" s="11">
        <v>-28.2</v>
      </c>
      <c r="K32" s="11">
        <v>130.19999999999999</v>
      </c>
      <c r="L32" s="11">
        <v>56.33</v>
      </c>
      <c r="M32" s="12">
        <v>6.51</v>
      </c>
      <c r="N32" s="11">
        <v>28.1</v>
      </c>
      <c r="O32" s="12">
        <v>7.01</v>
      </c>
      <c r="P32" s="7" t="s">
        <v>189</v>
      </c>
      <c r="Q32" s="7" t="s">
        <v>41</v>
      </c>
    </row>
    <row r="33" spans="1:17" x14ac:dyDescent="0.3">
      <c r="A33" s="7" t="s">
        <v>142</v>
      </c>
      <c r="B33" s="7" t="s">
        <v>143</v>
      </c>
      <c r="C33" s="7" t="s">
        <v>139</v>
      </c>
      <c r="D33" s="7">
        <v>32</v>
      </c>
      <c r="E33" s="7" t="s">
        <v>188</v>
      </c>
      <c r="F33" s="7">
        <v>2</v>
      </c>
      <c r="G33" s="9">
        <v>43.58</v>
      </c>
      <c r="H33" s="7">
        <v>85005851</v>
      </c>
      <c r="I33" s="11">
        <v>110.3</v>
      </c>
      <c r="J33" s="11">
        <v>-25.4</v>
      </c>
      <c r="K33" s="11">
        <v>88.7</v>
      </c>
      <c r="L33" s="11">
        <v>57.04</v>
      </c>
      <c r="M33" s="12">
        <v>6.96</v>
      </c>
      <c r="N33" s="11">
        <v>27.4</v>
      </c>
      <c r="O33" s="12">
        <v>7.06</v>
      </c>
      <c r="P33" s="7" t="s">
        <v>189</v>
      </c>
      <c r="Q33" s="7" t="s">
        <v>41</v>
      </c>
    </row>
    <row r="34" spans="1:17" x14ac:dyDescent="0.3">
      <c r="A34" s="7" t="s">
        <v>142</v>
      </c>
      <c r="B34" s="7" t="s">
        <v>143</v>
      </c>
      <c r="C34" s="7" t="s">
        <v>139</v>
      </c>
      <c r="D34" s="7">
        <v>32</v>
      </c>
      <c r="E34" s="7" t="s">
        <v>188</v>
      </c>
      <c r="F34" s="7">
        <v>3</v>
      </c>
      <c r="G34" s="9">
        <v>53.9</v>
      </c>
      <c r="H34" s="7">
        <v>92933926</v>
      </c>
      <c r="I34" s="11">
        <v>97.9</v>
      </c>
      <c r="J34" s="11">
        <v>-24.5</v>
      </c>
      <c r="K34" s="11">
        <v>100.1</v>
      </c>
      <c r="L34" s="11">
        <v>59.42</v>
      </c>
      <c r="M34" s="12">
        <v>7.82</v>
      </c>
      <c r="N34" s="11">
        <v>28.3</v>
      </c>
      <c r="O34" s="12">
        <v>7.91</v>
      </c>
      <c r="P34" s="7" t="s">
        <v>189</v>
      </c>
      <c r="Q34" s="7" t="s">
        <v>41</v>
      </c>
    </row>
    <row r="35" spans="1:17" x14ac:dyDescent="0.3">
      <c r="A35" s="7" t="s">
        <v>146</v>
      </c>
      <c r="B35" s="7" t="s">
        <v>147</v>
      </c>
      <c r="C35" s="7" t="s">
        <v>139</v>
      </c>
      <c r="D35" s="7">
        <v>54</v>
      </c>
      <c r="E35" s="7" t="s">
        <v>184</v>
      </c>
      <c r="F35" s="7">
        <v>1</v>
      </c>
      <c r="G35" s="9">
        <v>48.65</v>
      </c>
      <c r="H35" s="7">
        <v>78093544</v>
      </c>
      <c r="I35" s="11">
        <v>105.1</v>
      </c>
      <c r="J35" s="11">
        <v>-24.2</v>
      </c>
      <c r="K35" s="11">
        <v>30.3</v>
      </c>
      <c r="L35" s="11">
        <v>68.430000000000007</v>
      </c>
      <c r="M35" s="12">
        <v>5.65</v>
      </c>
      <c r="N35" s="11">
        <v>27.5</v>
      </c>
      <c r="O35" s="12">
        <v>7.45</v>
      </c>
      <c r="P35" s="7" t="s">
        <v>185</v>
      </c>
      <c r="Q35" s="7" t="s">
        <v>41</v>
      </c>
    </row>
    <row r="36" spans="1:17" x14ac:dyDescent="0.3">
      <c r="A36" s="7" t="s">
        <v>146</v>
      </c>
      <c r="B36" s="7" t="s">
        <v>147</v>
      </c>
      <c r="C36" s="7" t="s">
        <v>139</v>
      </c>
      <c r="D36" s="7">
        <v>54</v>
      </c>
      <c r="E36" s="7" t="s">
        <v>184</v>
      </c>
      <c r="F36" s="7">
        <v>2</v>
      </c>
      <c r="G36" s="9">
        <v>33.24</v>
      </c>
      <c r="H36" s="7">
        <v>55201950</v>
      </c>
      <c r="I36" s="11">
        <v>115.8</v>
      </c>
      <c r="J36" s="11">
        <v>-22.2</v>
      </c>
      <c r="K36" s="11">
        <v>23.9</v>
      </c>
      <c r="L36" s="11">
        <v>39.15</v>
      </c>
      <c r="M36" s="12">
        <v>4.96</v>
      </c>
      <c r="N36" s="11">
        <v>28.9</v>
      </c>
      <c r="O36" s="12">
        <v>7.89</v>
      </c>
      <c r="P36" s="7" t="s">
        <v>185</v>
      </c>
      <c r="Q36" s="7" t="s">
        <v>41</v>
      </c>
    </row>
    <row r="37" spans="1:17" x14ac:dyDescent="0.3">
      <c r="A37" s="7" t="s">
        <v>146</v>
      </c>
      <c r="B37" s="7" t="s">
        <v>147</v>
      </c>
      <c r="C37" s="7" t="s">
        <v>139</v>
      </c>
      <c r="D37" s="7">
        <v>54</v>
      </c>
      <c r="E37" s="7" t="s">
        <v>184</v>
      </c>
      <c r="F37" s="7">
        <v>3</v>
      </c>
      <c r="G37" s="9">
        <v>41.14</v>
      </c>
      <c r="H37" s="7">
        <v>92622807</v>
      </c>
      <c r="I37" s="11">
        <v>126.8</v>
      </c>
      <c r="J37" s="11">
        <v>-24.1</v>
      </c>
      <c r="K37" s="11">
        <v>26.4</v>
      </c>
      <c r="L37" s="11">
        <v>64.12</v>
      </c>
      <c r="M37" s="12">
        <v>4.68</v>
      </c>
      <c r="N37" s="11">
        <v>27.7</v>
      </c>
      <c r="O37" s="12">
        <v>7.05</v>
      </c>
      <c r="P37" s="7" t="s">
        <v>185</v>
      </c>
      <c r="Q37" s="7" t="s">
        <v>41</v>
      </c>
    </row>
    <row r="38" spans="1:17" x14ac:dyDescent="0.3">
      <c r="A38" s="7" t="s">
        <v>146</v>
      </c>
      <c r="B38" s="7" t="s">
        <v>147</v>
      </c>
      <c r="C38" s="7" t="s">
        <v>139</v>
      </c>
      <c r="D38" s="7">
        <v>54</v>
      </c>
      <c r="E38" s="7" t="s">
        <v>186</v>
      </c>
      <c r="F38" s="7">
        <v>1</v>
      </c>
      <c r="G38" s="9">
        <v>53.78</v>
      </c>
      <c r="H38" s="7">
        <v>111151070</v>
      </c>
      <c r="I38" s="11">
        <v>119.3</v>
      </c>
      <c r="J38" s="11">
        <v>-24.2</v>
      </c>
      <c r="K38" s="11">
        <v>42.2</v>
      </c>
      <c r="L38" s="11">
        <v>77.75</v>
      </c>
      <c r="M38" s="12">
        <v>6.55</v>
      </c>
      <c r="N38" s="11">
        <v>28.2</v>
      </c>
      <c r="O38" s="12">
        <v>7.56</v>
      </c>
      <c r="P38" s="7" t="s">
        <v>187</v>
      </c>
      <c r="Q38" s="7" t="s">
        <v>41</v>
      </c>
    </row>
    <row r="39" spans="1:17" x14ac:dyDescent="0.3">
      <c r="A39" s="7" t="s">
        <v>146</v>
      </c>
      <c r="B39" s="7" t="s">
        <v>147</v>
      </c>
      <c r="C39" s="7" t="s">
        <v>139</v>
      </c>
      <c r="D39" s="7">
        <v>54</v>
      </c>
      <c r="E39" s="7" t="s">
        <v>186</v>
      </c>
      <c r="F39" s="7">
        <v>2</v>
      </c>
      <c r="G39" s="9">
        <v>54.85</v>
      </c>
      <c r="H39" s="7">
        <v>101328884</v>
      </c>
      <c r="I39" s="11">
        <v>116.6</v>
      </c>
      <c r="J39" s="11">
        <v>-25.8</v>
      </c>
      <c r="K39" s="11">
        <v>53</v>
      </c>
      <c r="L39" s="11">
        <v>80.47</v>
      </c>
      <c r="M39" s="12">
        <v>8.2100000000000009</v>
      </c>
      <c r="N39" s="11">
        <v>28.8</v>
      </c>
      <c r="O39" s="12">
        <v>7.61</v>
      </c>
      <c r="P39" s="7" t="s">
        <v>187</v>
      </c>
      <c r="Q39" s="7" t="s">
        <v>41</v>
      </c>
    </row>
    <row r="40" spans="1:17" x14ac:dyDescent="0.3">
      <c r="A40" s="7" t="s">
        <v>146</v>
      </c>
      <c r="B40" s="7" t="s">
        <v>147</v>
      </c>
      <c r="C40" s="7" t="s">
        <v>139</v>
      </c>
      <c r="D40" s="7">
        <v>54</v>
      </c>
      <c r="E40" s="7" t="s">
        <v>186</v>
      </c>
      <c r="F40" s="7">
        <v>3</v>
      </c>
      <c r="G40" s="9">
        <v>42.65</v>
      </c>
      <c r="H40" s="7">
        <v>75343626</v>
      </c>
      <c r="I40" s="11">
        <v>130.19999999999999</v>
      </c>
      <c r="J40" s="11">
        <v>-22.4</v>
      </c>
      <c r="K40" s="11">
        <v>41.2</v>
      </c>
      <c r="L40" s="11">
        <v>45.72</v>
      </c>
      <c r="M40" s="12">
        <v>2.12</v>
      </c>
      <c r="N40" s="11">
        <v>25.5</v>
      </c>
      <c r="O40" s="12">
        <v>7.11</v>
      </c>
      <c r="P40" s="7" t="s">
        <v>187</v>
      </c>
      <c r="Q40" s="7" t="s">
        <v>41</v>
      </c>
    </row>
    <row r="41" spans="1:17" x14ac:dyDescent="0.3">
      <c r="A41" s="7" t="s">
        <v>146</v>
      </c>
      <c r="B41" s="7" t="s">
        <v>147</v>
      </c>
      <c r="C41" s="7" t="s">
        <v>139</v>
      </c>
      <c r="D41" s="7">
        <v>54</v>
      </c>
      <c r="E41" s="7" t="s">
        <v>188</v>
      </c>
      <c r="F41" s="7">
        <v>1</v>
      </c>
      <c r="G41" s="9">
        <v>67.84</v>
      </c>
      <c r="H41" s="7">
        <v>121721400</v>
      </c>
      <c r="I41" s="11">
        <v>141</v>
      </c>
      <c r="J41" s="11">
        <v>-21.6</v>
      </c>
      <c r="K41" s="11">
        <v>118.3</v>
      </c>
      <c r="L41" s="11">
        <v>76.75</v>
      </c>
      <c r="M41" s="12">
        <v>5.83</v>
      </c>
      <c r="N41" s="11">
        <v>26.4</v>
      </c>
      <c r="O41" s="12">
        <v>7.61</v>
      </c>
      <c r="P41" s="7" t="s">
        <v>189</v>
      </c>
      <c r="Q41" s="7" t="s">
        <v>41</v>
      </c>
    </row>
    <row r="42" spans="1:17" x14ac:dyDescent="0.3">
      <c r="A42" s="7" t="s">
        <v>146</v>
      </c>
      <c r="B42" s="7" t="s">
        <v>147</v>
      </c>
      <c r="C42" s="7" t="s">
        <v>139</v>
      </c>
      <c r="D42" s="7">
        <v>54</v>
      </c>
      <c r="E42" s="7" t="s">
        <v>188</v>
      </c>
      <c r="F42" s="7">
        <v>2</v>
      </c>
      <c r="G42" s="9">
        <v>58.95</v>
      </c>
      <c r="H42" s="7">
        <v>111118718</v>
      </c>
      <c r="I42" s="11">
        <v>135.5</v>
      </c>
      <c r="J42" s="11">
        <v>-19.2</v>
      </c>
      <c r="K42" s="11">
        <v>96.5</v>
      </c>
      <c r="L42" s="11">
        <v>76.56</v>
      </c>
      <c r="M42" s="12">
        <v>8.0399999999999991</v>
      </c>
      <c r="N42" s="11">
        <v>27</v>
      </c>
      <c r="O42" s="12">
        <v>7.52</v>
      </c>
      <c r="P42" s="7" t="s">
        <v>189</v>
      </c>
      <c r="Q42" s="7" t="s">
        <v>41</v>
      </c>
    </row>
    <row r="43" spans="1:17" x14ac:dyDescent="0.3">
      <c r="A43" s="7" t="s">
        <v>146</v>
      </c>
      <c r="B43" s="7" t="s">
        <v>147</v>
      </c>
      <c r="C43" s="7" t="s">
        <v>139</v>
      </c>
      <c r="D43" s="7">
        <v>54</v>
      </c>
      <c r="E43" s="7" t="s">
        <v>188</v>
      </c>
      <c r="F43" s="7">
        <v>3</v>
      </c>
      <c r="G43" s="9">
        <v>55.03</v>
      </c>
      <c r="H43" s="7">
        <v>118399762</v>
      </c>
      <c r="I43" s="11">
        <v>142.69999999999999</v>
      </c>
      <c r="J43" s="11">
        <v>-23.3</v>
      </c>
      <c r="K43" s="11">
        <v>111.1</v>
      </c>
      <c r="L43" s="11">
        <v>83.4</v>
      </c>
      <c r="M43" s="12">
        <v>7.13</v>
      </c>
      <c r="N43" s="11">
        <v>29.3</v>
      </c>
      <c r="O43" s="12">
        <v>7.61</v>
      </c>
      <c r="P43" s="7" t="s">
        <v>189</v>
      </c>
      <c r="Q43" s="7" t="s">
        <v>41</v>
      </c>
    </row>
    <row r="44" spans="1:17" x14ac:dyDescent="0.3">
      <c r="A44" s="7" t="s">
        <v>149</v>
      </c>
      <c r="B44" s="7" t="s">
        <v>150</v>
      </c>
      <c r="C44" s="7" t="s">
        <v>151</v>
      </c>
      <c r="D44" s="7">
        <v>71</v>
      </c>
      <c r="E44" s="7" t="s">
        <v>184</v>
      </c>
      <c r="F44" s="7">
        <v>1</v>
      </c>
      <c r="G44" s="9">
        <v>20.27</v>
      </c>
      <c r="H44" s="7">
        <v>36402743</v>
      </c>
      <c r="I44" s="11">
        <v>125.1</v>
      </c>
      <c r="J44" s="11">
        <v>-24.6</v>
      </c>
      <c r="K44" s="11">
        <v>19.399999999999999</v>
      </c>
      <c r="L44" s="11">
        <v>20.76</v>
      </c>
      <c r="M44" s="12">
        <v>5.12</v>
      </c>
      <c r="N44" s="11">
        <v>26.1</v>
      </c>
      <c r="O44" s="12">
        <v>7.16</v>
      </c>
      <c r="P44" s="7" t="s">
        <v>185</v>
      </c>
      <c r="Q44" s="7" t="s">
        <v>41</v>
      </c>
    </row>
    <row r="45" spans="1:17" x14ac:dyDescent="0.3">
      <c r="A45" s="7" t="s">
        <v>149</v>
      </c>
      <c r="B45" s="7" t="s">
        <v>150</v>
      </c>
      <c r="C45" s="7" t="s">
        <v>151</v>
      </c>
      <c r="D45" s="7">
        <v>71</v>
      </c>
      <c r="E45" s="7" t="s">
        <v>184</v>
      </c>
      <c r="F45" s="7">
        <v>2</v>
      </c>
      <c r="G45" s="9">
        <v>18.41</v>
      </c>
      <c r="H45" s="7">
        <v>45852188</v>
      </c>
      <c r="I45" s="11">
        <v>109.9</v>
      </c>
      <c r="J45" s="11">
        <v>-25.6</v>
      </c>
      <c r="K45" s="11">
        <v>16.8</v>
      </c>
      <c r="L45" s="11">
        <v>23.3</v>
      </c>
      <c r="M45" s="12">
        <v>7.85</v>
      </c>
      <c r="N45" s="11">
        <v>26.9</v>
      </c>
      <c r="O45" s="12">
        <v>7.42</v>
      </c>
      <c r="P45" s="7" t="s">
        <v>185</v>
      </c>
      <c r="Q45" s="7" t="s">
        <v>41</v>
      </c>
    </row>
    <row r="46" spans="1:17" x14ac:dyDescent="0.3">
      <c r="A46" s="7" t="s">
        <v>149</v>
      </c>
      <c r="B46" s="7" t="s">
        <v>150</v>
      </c>
      <c r="C46" s="7" t="s">
        <v>151</v>
      </c>
      <c r="D46" s="7">
        <v>71</v>
      </c>
      <c r="E46" s="7" t="s">
        <v>184</v>
      </c>
      <c r="F46" s="7">
        <v>3</v>
      </c>
      <c r="G46" s="9">
        <v>22.62</v>
      </c>
      <c r="H46" s="7">
        <v>37538014</v>
      </c>
      <c r="I46" s="11">
        <v>113.1</v>
      </c>
      <c r="J46" s="11">
        <v>-28.1</v>
      </c>
      <c r="K46" s="11">
        <v>21.4</v>
      </c>
      <c r="L46" s="11">
        <v>27.2</v>
      </c>
      <c r="M46" s="12">
        <v>3.47</v>
      </c>
      <c r="N46" s="11">
        <v>25.6</v>
      </c>
      <c r="O46" s="12">
        <v>7.46</v>
      </c>
      <c r="P46" s="7" t="s">
        <v>185</v>
      </c>
      <c r="Q46" s="7" t="s">
        <v>41</v>
      </c>
    </row>
    <row r="47" spans="1:17" x14ac:dyDescent="0.3">
      <c r="A47" s="7" t="s">
        <v>149</v>
      </c>
      <c r="B47" s="7" t="s">
        <v>150</v>
      </c>
      <c r="C47" s="7" t="s">
        <v>151</v>
      </c>
      <c r="D47" s="7">
        <v>71</v>
      </c>
      <c r="E47" s="7" t="s">
        <v>186</v>
      </c>
      <c r="F47" s="7">
        <v>1</v>
      </c>
      <c r="G47" s="9">
        <v>23.82</v>
      </c>
      <c r="H47" s="7">
        <v>41907409</v>
      </c>
      <c r="I47" s="11">
        <v>89.5</v>
      </c>
      <c r="J47" s="11">
        <v>-21.2</v>
      </c>
      <c r="K47" s="11">
        <v>49.7</v>
      </c>
      <c r="L47" s="11">
        <v>21.9</v>
      </c>
      <c r="M47" s="12">
        <v>6.34</v>
      </c>
      <c r="N47" s="11">
        <v>27.3</v>
      </c>
      <c r="O47" s="12">
        <v>7.26</v>
      </c>
      <c r="P47" s="7" t="s">
        <v>187</v>
      </c>
      <c r="Q47" s="7" t="s">
        <v>41</v>
      </c>
    </row>
    <row r="48" spans="1:17" x14ac:dyDescent="0.3">
      <c r="A48" s="7" t="s">
        <v>149</v>
      </c>
      <c r="B48" s="7" t="s">
        <v>150</v>
      </c>
      <c r="C48" s="7" t="s">
        <v>151</v>
      </c>
      <c r="D48" s="7">
        <v>71</v>
      </c>
      <c r="E48" s="7" t="s">
        <v>186</v>
      </c>
      <c r="F48" s="7">
        <v>2</v>
      </c>
      <c r="G48" s="9">
        <v>28.42</v>
      </c>
      <c r="H48" s="7">
        <v>56855811</v>
      </c>
      <c r="I48" s="11">
        <v>116.9</v>
      </c>
      <c r="J48" s="11">
        <v>-20.9</v>
      </c>
      <c r="K48" s="11">
        <v>59.4</v>
      </c>
      <c r="L48" s="11">
        <v>31.6</v>
      </c>
      <c r="M48" s="12">
        <v>7.94</v>
      </c>
      <c r="N48" s="11">
        <v>28.8</v>
      </c>
      <c r="O48" s="12">
        <v>7.07</v>
      </c>
      <c r="P48" s="7" t="s">
        <v>187</v>
      </c>
      <c r="Q48" s="7" t="s">
        <v>41</v>
      </c>
    </row>
    <row r="49" spans="1:17" x14ac:dyDescent="0.3">
      <c r="A49" s="7" t="s">
        <v>149</v>
      </c>
      <c r="B49" s="7" t="s">
        <v>150</v>
      </c>
      <c r="C49" s="7" t="s">
        <v>151</v>
      </c>
      <c r="D49" s="7">
        <v>71</v>
      </c>
      <c r="E49" s="7" t="s">
        <v>186</v>
      </c>
      <c r="F49" s="7">
        <v>3</v>
      </c>
      <c r="G49" s="9">
        <v>27.24</v>
      </c>
      <c r="H49" s="7">
        <v>45788223</v>
      </c>
      <c r="I49" s="11">
        <v>133.30000000000001</v>
      </c>
      <c r="J49" s="11">
        <v>-23.9</v>
      </c>
      <c r="K49" s="11">
        <v>46.8</v>
      </c>
      <c r="L49" s="11">
        <v>38.29</v>
      </c>
      <c r="M49" s="12">
        <v>6.1</v>
      </c>
      <c r="N49" s="11">
        <v>26.7</v>
      </c>
      <c r="O49" s="12">
        <v>7.93</v>
      </c>
      <c r="P49" s="7" t="s">
        <v>187</v>
      </c>
      <c r="Q49" s="7" t="s">
        <v>41</v>
      </c>
    </row>
    <row r="50" spans="1:17" x14ac:dyDescent="0.3">
      <c r="A50" s="7" t="s">
        <v>149</v>
      </c>
      <c r="B50" s="7" t="s">
        <v>150</v>
      </c>
      <c r="C50" s="7" t="s">
        <v>151</v>
      </c>
      <c r="D50" s="7">
        <v>71</v>
      </c>
      <c r="E50" s="7" t="s">
        <v>188</v>
      </c>
      <c r="F50" s="7">
        <v>1</v>
      </c>
      <c r="G50" s="9">
        <v>37.61</v>
      </c>
      <c r="H50" s="7">
        <v>66369753</v>
      </c>
      <c r="I50" s="11">
        <v>123</v>
      </c>
      <c r="J50" s="11">
        <v>-23.5</v>
      </c>
      <c r="K50" s="11">
        <v>100.8</v>
      </c>
      <c r="L50" s="11">
        <v>43.01</v>
      </c>
      <c r="M50" s="12">
        <v>5.79</v>
      </c>
      <c r="N50" s="11">
        <v>29.2</v>
      </c>
      <c r="O50" s="12">
        <v>7.76</v>
      </c>
      <c r="P50" s="7" t="s">
        <v>189</v>
      </c>
      <c r="Q50" s="7" t="s">
        <v>41</v>
      </c>
    </row>
    <row r="51" spans="1:17" x14ac:dyDescent="0.3">
      <c r="A51" s="7" t="s">
        <v>149</v>
      </c>
      <c r="B51" s="7" t="s">
        <v>150</v>
      </c>
      <c r="C51" s="7" t="s">
        <v>151</v>
      </c>
      <c r="D51" s="7">
        <v>71</v>
      </c>
      <c r="E51" s="7" t="s">
        <v>188</v>
      </c>
      <c r="F51" s="7">
        <v>2</v>
      </c>
      <c r="G51" s="9">
        <v>42.48</v>
      </c>
      <c r="H51" s="7">
        <v>97234796</v>
      </c>
      <c r="I51" s="11">
        <v>109.1</v>
      </c>
      <c r="J51" s="11">
        <v>-23.1</v>
      </c>
      <c r="K51" s="11">
        <v>122.8</v>
      </c>
      <c r="L51" s="11">
        <v>41.5</v>
      </c>
      <c r="M51" s="12">
        <v>6.29</v>
      </c>
      <c r="N51" s="11">
        <v>28.5</v>
      </c>
      <c r="O51" s="12">
        <v>7.19</v>
      </c>
      <c r="P51" s="7" t="s">
        <v>189</v>
      </c>
      <c r="Q51" s="7" t="s">
        <v>41</v>
      </c>
    </row>
    <row r="52" spans="1:17" x14ac:dyDescent="0.3">
      <c r="A52" s="7" t="s">
        <v>149</v>
      </c>
      <c r="B52" s="7" t="s">
        <v>150</v>
      </c>
      <c r="C52" s="7" t="s">
        <v>151</v>
      </c>
      <c r="D52" s="7">
        <v>71</v>
      </c>
      <c r="E52" s="7" t="s">
        <v>188</v>
      </c>
      <c r="F52" s="7">
        <v>3</v>
      </c>
      <c r="G52" s="9">
        <v>47.44</v>
      </c>
      <c r="H52" s="7">
        <v>85189866</v>
      </c>
      <c r="I52" s="11">
        <v>112.4</v>
      </c>
      <c r="J52" s="11">
        <v>-26.5</v>
      </c>
      <c r="K52" s="11">
        <v>133.6</v>
      </c>
      <c r="L52" s="11">
        <v>69.58</v>
      </c>
      <c r="M52" s="12">
        <v>8.69</v>
      </c>
      <c r="N52" s="11">
        <v>25.9</v>
      </c>
      <c r="O52" s="12">
        <v>7.91</v>
      </c>
      <c r="P52" s="7" t="s">
        <v>189</v>
      </c>
      <c r="Q52" s="7" t="s">
        <v>41</v>
      </c>
    </row>
    <row r="53" spans="1:17" x14ac:dyDescent="0.3">
      <c r="A53" s="7" t="s">
        <v>153</v>
      </c>
      <c r="B53" s="7" t="s">
        <v>154</v>
      </c>
      <c r="C53" s="7" t="s">
        <v>151</v>
      </c>
      <c r="D53" s="7">
        <v>95</v>
      </c>
      <c r="E53" s="7" t="s">
        <v>184</v>
      </c>
      <c r="F53" s="7">
        <v>1</v>
      </c>
      <c r="G53" s="9">
        <v>12.27</v>
      </c>
      <c r="H53" s="7">
        <v>25622702</v>
      </c>
      <c r="I53" s="11">
        <v>138</v>
      </c>
      <c r="J53" s="11">
        <v>-28</v>
      </c>
      <c r="K53" s="11">
        <v>27.1</v>
      </c>
      <c r="L53" s="11">
        <v>11.48</v>
      </c>
      <c r="M53" s="12">
        <v>7.12</v>
      </c>
      <c r="N53" s="11">
        <v>27.9</v>
      </c>
      <c r="O53" s="12">
        <v>7.99</v>
      </c>
      <c r="P53" s="7" t="s">
        <v>185</v>
      </c>
      <c r="Q53" s="7" t="s">
        <v>41</v>
      </c>
    </row>
    <row r="54" spans="1:17" x14ac:dyDescent="0.3">
      <c r="A54" s="7" t="s">
        <v>153</v>
      </c>
      <c r="B54" s="7" t="s">
        <v>154</v>
      </c>
      <c r="C54" s="7" t="s">
        <v>151</v>
      </c>
      <c r="D54" s="7">
        <v>95</v>
      </c>
      <c r="E54" s="7" t="s">
        <v>184</v>
      </c>
      <c r="F54" s="7">
        <v>2</v>
      </c>
      <c r="G54" s="9">
        <v>11.08</v>
      </c>
      <c r="H54" s="7">
        <v>22013049</v>
      </c>
      <c r="I54" s="11">
        <v>132.6</v>
      </c>
      <c r="J54" s="11">
        <v>-20.3</v>
      </c>
      <c r="K54" s="11">
        <v>22.2</v>
      </c>
      <c r="L54" s="11">
        <v>16.61</v>
      </c>
      <c r="M54" s="12">
        <v>7.86</v>
      </c>
      <c r="N54" s="11">
        <v>28.9</v>
      </c>
      <c r="O54" s="12">
        <v>7.05</v>
      </c>
      <c r="P54" s="7" t="s">
        <v>185</v>
      </c>
      <c r="Q54" s="7" t="s">
        <v>41</v>
      </c>
    </row>
    <row r="55" spans="1:17" x14ac:dyDescent="0.3">
      <c r="A55" s="7" t="s">
        <v>153</v>
      </c>
      <c r="B55" s="7" t="s">
        <v>154</v>
      </c>
      <c r="C55" s="7" t="s">
        <v>151</v>
      </c>
      <c r="D55" s="7">
        <v>95</v>
      </c>
      <c r="E55" s="7" t="s">
        <v>184</v>
      </c>
      <c r="F55" s="7">
        <v>3</v>
      </c>
      <c r="G55" s="9">
        <v>14.5</v>
      </c>
      <c r="H55" s="7">
        <v>30358145</v>
      </c>
      <c r="I55" s="11">
        <v>96.8</v>
      </c>
      <c r="J55" s="11">
        <v>-26.7</v>
      </c>
      <c r="K55" s="11">
        <v>24.7</v>
      </c>
      <c r="L55" s="11">
        <v>22.09</v>
      </c>
      <c r="M55" s="12">
        <v>7.44</v>
      </c>
      <c r="N55" s="11">
        <v>28.8</v>
      </c>
      <c r="O55" s="12">
        <v>7.19</v>
      </c>
      <c r="P55" s="7" t="s">
        <v>185</v>
      </c>
      <c r="Q55" s="7" t="s">
        <v>41</v>
      </c>
    </row>
    <row r="56" spans="1:17" x14ac:dyDescent="0.3">
      <c r="A56" s="7" t="s">
        <v>153</v>
      </c>
      <c r="B56" s="7" t="s">
        <v>154</v>
      </c>
      <c r="C56" s="7" t="s">
        <v>151</v>
      </c>
      <c r="D56" s="7">
        <v>95</v>
      </c>
      <c r="E56" s="7" t="s">
        <v>186</v>
      </c>
      <c r="F56" s="7">
        <v>1</v>
      </c>
      <c r="G56" s="9">
        <v>20.100000000000001</v>
      </c>
      <c r="H56" s="7">
        <v>37464022</v>
      </c>
      <c r="I56" s="11">
        <v>138.9</v>
      </c>
      <c r="J56" s="11">
        <v>-27.4</v>
      </c>
      <c r="K56" s="11">
        <v>52.3</v>
      </c>
      <c r="L56" s="11">
        <v>25.73</v>
      </c>
      <c r="M56" s="12">
        <v>6.5</v>
      </c>
      <c r="N56" s="11">
        <v>27.4</v>
      </c>
      <c r="O56" s="12">
        <v>6.86</v>
      </c>
      <c r="P56" s="7" t="s">
        <v>187</v>
      </c>
      <c r="Q56" s="7" t="s">
        <v>41</v>
      </c>
    </row>
    <row r="57" spans="1:17" x14ac:dyDescent="0.3">
      <c r="A57" s="7" t="s">
        <v>153</v>
      </c>
      <c r="B57" s="7" t="s">
        <v>154</v>
      </c>
      <c r="C57" s="7" t="s">
        <v>151</v>
      </c>
      <c r="D57" s="7">
        <v>95</v>
      </c>
      <c r="E57" s="7" t="s">
        <v>186</v>
      </c>
      <c r="F57" s="7">
        <v>2</v>
      </c>
      <c r="G57" s="9">
        <v>22.99</v>
      </c>
      <c r="H57" s="7">
        <v>42037230</v>
      </c>
      <c r="I57" s="11">
        <v>102.3</v>
      </c>
      <c r="J57" s="11">
        <v>-23.5</v>
      </c>
      <c r="K57" s="11">
        <v>45</v>
      </c>
      <c r="L57" s="11">
        <v>23.83</v>
      </c>
      <c r="M57" s="12">
        <v>5.67</v>
      </c>
      <c r="N57" s="11">
        <v>27</v>
      </c>
      <c r="O57" s="12">
        <v>7.07</v>
      </c>
      <c r="P57" s="7" t="s">
        <v>187</v>
      </c>
      <c r="Q57" s="7" t="s">
        <v>41</v>
      </c>
    </row>
    <row r="58" spans="1:17" x14ac:dyDescent="0.3">
      <c r="A58" s="7" t="s">
        <v>153</v>
      </c>
      <c r="B58" s="7" t="s">
        <v>154</v>
      </c>
      <c r="C58" s="7" t="s">
        <v>151</v>
      </c>
      <c r="D58" s="7">
        <v>95</v>
      </c>
      <c r="E58" s="7" t="s">
        <v>186</v>
      </c>
      <c r="F58" s="7">
        <v>3</v>
      </c>
      <c r="G58" s="9">
        <v>18.97</v>
      </c>
      <c r="H58" s="7">
        <v>38411854</v>
      </c>
      <c r="I58" s="11">
        <v>125.2</v>
      </c>
      <c r="J58" s="11">
        <v>-24.5</v>
      </c>
      <c r="K58" s="11">
        <v>46.3</v>
      </c>
      <c r="L58" s="11">
        <v>22.58</v>
      </c>
      <c r="M58" s="12">
        <v>5.64</v>
      </c>
      <c r="N58" s="11">
        <v>28.3</v>
      </c>
      <c r="O58" s="12">
        <v>7.62</v>
      </c>
      <c r="P58" s="7" t="s">
        <v>187</v>
      </c>
      <c r="Q58" s="7" t="s">
        <v>41</v>
      </c>
    </row>
    <row r="59" spans="1:17" x14ac:dyDescent="0.3">
      <c r="A59" s="7" t="s">
        <v>153</v>
      </c>
      <c r="B59" s="7" t="s">
        <v>154</v>
      </c>
      <c r="C59" s="7" t="s">
        <v>151</v>
      </c>
      <c r="D59" s="7">
        <v>95</v>
      </c>
      <c r="E59" s="7" t="s">
        <v>188</v>
      </c>
      <c r="F59" s="7">
        <v>1</v>
      </c>
      <c r="G59" s="9">
        <v>26.19</v>
      </c>
      <c r="H59" s="7">
        <v>49132149</v>
      </c>
      <c r="I59" s="11">
        <v>102.9</v>
      </c>
      <c r="J59" s="11">
        <v>-22.4</v>
      </c>
      <c r="K59" s="11">
        <v>110.8</v>
      </c>
      <c r="L59" s="11">
        <v>25.9</v>
      </c>
      <c r="M59" s="12">
        <v>6.86</v>
      </c>
      <c r="N59" s="11">
        <v>28</v>
      </c>
      <c r="O59" s="12">
        <v>7.33</v>
      </c>
      <c r="P59" s="7" t="s">
        <v>189</v>
      </c>
      <c r="Q59" s="7" t="s">
        <v>41</v>
      </c>
    </row>
    <row r="60" spans="1:17" x14ac:dyDescent="0.3">
      <c r="A60" s="7" t="s">
        <v>153</v>
      </c>
      <c r="B60" s="7" t="s">
        <v>154</v>
      </c>
      <c r="C60" s="7" t="s">
        <v>151</v>
      </c>
      <c r="D60" s="7">
        <v>95</v>
      </c>
      <c r="E60" s="7" t="s">
        <v>188</v>
      </c>
      <c r="F60" s="7">
        <v>2</v>
      </c>
      <c r="G60" s="9">
        <v>23.22</v>
      </c>
      <c r="H60" s="7">
        <v>42383548</v>
      </c>
      <c r="I60" s="11">
        <v>140.6</v>
      </c>
      <c r="J60" s="11">
        <v>-29.8</v>
      </c>
      <c r="K60" s="11">
        <v>73.3</v>
      </c>
      <c r="L60" s="11">
        <v>36.119999999999997</v>
      </c>
      <c r="M60" s="12">
        <v>8.36</v>
      </c>
      <c r="N60" s="11">
        <v>28.4</v>
      </c>
      <c r="O60" s="12">
        <v>7.2</v>
      </c>
      <c r="P60" s="7" t="s">
        <v>189</v>
      </c>
      <c r="Q60" s="7" t="s">
        <v>41</v>
      </c>
    </row>
    <row r="61" spans="1:17" x14ac:dyDescent="0.3">
      <c r="A61" s="7" t="s">
        <v>153</v>
      </c>
      <c r="B61" s="7" t="s">
        <v>154</v>
      </c>
      <c r="C61" s="7" t="s">
        <v>151</v>
      </c>
      <c r="D61" s="7">
        <v>95</v>
      </c>
      <c r="E61" s="7" t="s">
        <v>188</v>
      </c>
      <c r="F61" s="7">
        <v>3</v>
      </c>
      <c r="G61" s="9">
        <v>28.91</v>
      </c>
      <c r="H61" s="7">
        <v>63643995</v>
      </c>
      <c r="I61" s="11">
        <v>133.30000000000001</v>
      </c>
      <c r="J61" s="11">
        <v>-25.4</v>
      </c>
      <c r="K61" s="11">
        <v>121.3</v>
      </c>
      <c r="L61" s="11">
        <v>27.52</v>
      </c>
      <c r="M61" s="12">
        <v>6.93</v>
      </c>
      <c r="N61" s="11">
        <v>27.5</v>
      </c>
      <c r="O61" s="12">
        <v>7.91</v>
      </c>
      <c r="P61" s="7" t="s">
        <v>189</v>
      </c>
      <c r="Q61" s="7" t="s">
        <v>41</v>
      </c>
    </row>
    <row r="62" spans="1:17" x14ac:dyDescent="0.3">
      <c r="A62" s="7" t="s">
        <v>157</v>
      </c>
      <c r="B62" s="7" t="s">
        <v>158</v>
      </c>
      <c r="C62" s="7" t="s">
        <v>159</v>
      </c>
      <c r="D62" s="7">
        <v>128</v>
      </c>
      <c r="E62" s="7" t="s">
        <v>184</v>
      </c>
      <c r="F62" s="7">
        <v>1</v>
      </c>
      <c r="G62" s="10">
        <v>9.9600000000000009</v>
      </c>
      <c r="H62" s="7">
        <v>20760097</v>
      </c>
      <c r="I62" s="11">
        <v>106.2</v>
      </c>
      <c r="J62" s="11">
        <v>-26.9</v>
      </c>
      <c r="K62" s="11">
        <v>26.6</v>
      </c>
      <c r="L62" s="11">
        <v>15.7</v>
      </c>
      <c r="M62" s="12">
        <v>5.0999999999999996</v>
      </c>
      <c r="N62" s="11">
        <v>28.9</v>
      </c>
      <c r="O62" s="12">
        <v>7.78</v>
      </c>
      <c r="P62" s="7" t="s">
        <v>185</v>
      </c>
      <c r="Q62" s="7" t="s">
        <v>41</v>
      </c>
    </row>
    <row r="63" spans="1:17" x14ac:dyDescent="0.3">
      <c r="A63" s="7" t="s">
        <v>157</v>
      </c>
      <c r="B63" s="7" t="s">
        <v>158</v>
      </c>
      <c r="C63" s="7" t="s">
        <v>159</v>
      </c>
      <c r="D63" s="7">
        <v>128</v>
      </c>
      <c r="E63" s="7" t="s">
        <v>184</v>
      </c>
      <c r="F63" s="7">
        <v>2</v>
      </c>
      <c r="G63" s="10">
        <v>8.82</v>
      </c>
      <c r="H63" s="7">
        <v>15800893</v>
      </c>
      <c r="I63" s="11">
        <v>108.8</v>
      </c>
      <c r="J63" s="11">
        <v>-25.9</v>
      </c>
      <c r="K63" s="11">
        <v>32.200000000000003</v>
      </c>
      <c r="L63" s="11">
        <v>12.52</v>
      </c>
      <c r="M63" s="12">
        <v>5.96</v>
      </c>
      <c r="N63" s="11">
        <v>29.3</v>
      </c>
      <c r="O63" s="12">
        <v>7.13</v>
      </c>
      <c r="P63" s="7" t="s">
        <v>185</v>
      </c>
      <c r="Q63" s="7" t="s">
        <v>41</v>
      </c>
    </row>
    <row r="64" spans="1:17" x14ac:dyDescent="0.3">
      <c r="A64" s="7" t="s">
        <v>157</v>
      </c>
      <c r="B64" s="7" t="s">
        <v>158</v>
      </c>
      <c r="C64" s="7" t="s">
        <v>159</v>
      </c>
      <c r="D64" s="7">
        <v>128</v>
      </c>
      <c r="E64" s="7" t="s">
        <v>184</v>
      </c>
      <c r="F64" s="7">
        <v>3</v>
      </c>
      <c r="G64" s="10">
        <v>7.09</v>
      </c>
      <c r="H64" s="7">
        <v>13506737</v>
      </c>
      <c r="I64" s="11">
        <v>132.19999999999999</v>
      </c>
      <c r="J64" s="11">
        <v>-29.3</v>
      </c>
      <c r="K64" s="11">
        <v>27.7</v>
      </c>
      <c r="L64" s="12">
        <v>8.7899999999999991</v>
      </c>
      <c r="M64" s="12">
        <v>4.5999999999999996</v>
      </c>
      <c r="N64" s="11">
        <v>28</v>
      </c>
      <c r="O64" s="12">
        <v>7.14</v>
      </c>
      <c r="P64" s="7" t="s">
        <v>185</v>
      </c>
      <c r="Q64" s="7" t="s">
        <v>41</v>
      </c>
    </row>
    <row r="65" spans="1:17" x14ac:dyDescent="0.3">
      <c r="A65" s="7" t="s">
        <v>157</v>
      </c>
      <c r="B65" s="7" t="s">
        <v>158</v>
      </c>
      <c r="C65" s="7" t="s">
        <v>159</v>
      </c>
      <c r="D65" s="7">
        <v>128</v>
      </c>
      <c r="E65" s="7" t="s">
        <v>186</v>
      </c>
      <c r="F65" s="7">
        <v>1</v>
      </c>
      <c r="G65" s="9">
        <v>16.25</v>
      </c>
      <c r="H65" s="7">
        <v>26182347</v>
      </c>
      <c r="I65" s="11">
        <v>144.80000000000001</v>
      </c>
      <c r="J65" s="11">
        <v>-20.399999999999999</v>
      </c>
      <c r="K65" s="11">
        <v>50.6</v>
      </c>
      <c r="L65" s="11">
        <v>24.92</v>
      </c>
      <c r="M65" s="12">
        <v>7.04</v>
      </c>
      <c r="N65" s="11">
        <v>28.7</v>
      </c>
      <c r="O65" s="12">
        <v>7.34</v>
      </c>
      <c r="P65" s="7" t="s">
        <v>187</v>
      </c>
      <c r="Q65" s="7" t="s">
        <v>41</v>
      </c>
    </row>
    <row r="66" spans="1:17" x14ac:dyDescent="0.3">
      <c r="A66" s="7" t="s">
        <v>157</v>
      </c>
      <c r="B66" s="7" t="s">
        <v>158</v>
      </c>
      <c r="C66" s="7" t="s">
        <v>159</v>
      </c>
      <c r="D66" s="7">
        <v>128</v>
      </c>
      <c r="E66" s="7" t="s">
        <v>186</v>
      </c>
      <c r="F66" s="7">
        <v>2</v>
      </c>
      <c r="G66" s="9">
        <v>11.2</v>
      </c>
      <c r="H66" s="7">
        <v>17834549</v>
      </c>
      <c r="I66" s="11">
        <v>102.2</v>
      </c>
      <c r="J66" s="11">
        <v>-21</v>
      </c>
      <c r="K66" s="11">
        <v>70</v>
      </c>
      <c r="L66" s="11">
        <v>16.5</v>
      </c>
      <c r="M66" s="12">
        <v>2.98</v>
      </c>
      <c r="N66" s="11">
        <v>27.7</v>
      </c>
      <c r="O66" s="12">
        <v>7.19</v>
      </c>
      <c r="P66" s="7" t="s">
        <v>187</v>
      </c>
      <c r="Q66" s="7" t="s">
        <v>41</v>
      </c>
    </row>
    <row r="67" spans="1:17" x14ac:dyDescent="0.3">
      <c r="A67" s="7" t="s">
        <v>157</v>
      </c>
      <c r="B67" s="7" t="s">
        <v>158</v>
      </c>
      <c r="C67" s="7" t="s">
        <v>159</v>
      </c>
      <c r="D67" s="7">
        <v>128</v>
      </c>
      <c r="E67" s="7" t="s">
        <v>186</v>
      </c>
      <c r="F67" s="7">
        <v>3</v>
      </c>
      <c r="G67" s="10">
        <v>9.91</v>
      </c>
      <c r="H67" s="7">
        <v>20926362</v>
      </c>
      <c r="I67" s="11">
        <v>83.5</v>
      </c>
      <c r="J67" s="11">
        <v>-21.4</v>
      </c>
      <c r="K67" s="11">
        <v>38.1</v>
      </c>
      <c r="L67" s="11">
        <v>15.07</v>
      </c>
      <c r="M67" s="12">
        <v>6.21</v>
      </c>
      <c r="N67" s="11">
        <v>29.6</v>
      </c>
      <c r="O67" s="12">
        <v>6.61</v>
      </c>
      <c r="P67" s="7" t="s">
        <v>187</v>
      </c>
      <c r="Q67" s="7" t="s">
        <v>41</v>
      </c>
    </row>
    <row r="68" spans="1:17" x14ac:dyDescent="0.3">
      <c r="A68" s="7" t="s">
        <v>157</v>
      </c>
      <c r="B68" s="7" t="s">
        <v>158</v>
      </c>
      <c r="C68" s="7" t="s">
        <v>159</v>
      </c>
      <c r="D68" s="7">
        <v>128</v>
      </c>
      <c r="E68" s="7" t="s">
        <v>188</v>
      </c>
      <c r="F68" s="7">
        <v>1</v>
      </c>
      <c r="G68" s="9">
        <v>22.07</v>
      </c>
      <c r="H68" s="7">
        <v>37702598</v>
      </c>
      <c r="I68" s="11">
        <v>145.80000000000001</v>
      </c>
      <c r="J68" s="11">
        <v>-24.1</v>
      </c>
      <c r="K68" s="11">
        <v>109</v>
      </c>
      <c r="L68" s="11">
        <v>24.69</v>
      </c>
      <c r="M68" s="12">
        <v>8.07</v>
      </c>
      <c r="N68" s="11">
        <v>27.3</v>
      </c>
      <c r="O68" s="12">
        <v>6.88</v>
      </c>
      <c r="P68" s="7" t="s">
        <v>189</v>
      </c>
      <c r="Q68" s="7" t="s">
        <v>41</v>
      </c>
    </row>
    <row r="69" spans="1:17" x14ac:dyDescent="0.3">
      <c r="A69" s="7" t="s">
        <v>157</v>
      </c>
      <c r="B69" s="7" t="s">
        <v>158</v>
      </c>
      <c r="C69" s="7" t="s">
        <v>159</v>
      </c>
      <c r="D69" s="7">
        <v>128</v>
      </c>
      <c r="E69" s="7" t="s">
        <v>188</v>
      </c>
      <c r="F69" s="7">
        <v>2</v>
      </c>
      <c r="G69" s="9">
        <v>26.42</v>
      </c>
      <c r="H69" s="7">
        <v>51463886</v>
      </c>
      <c r="I69" s="11">
        <v>127.6</v>
      </c>
      <c r="J69" s="11">
        <v>-30.6</v>
      </c>
      <c r="K69" s="11">
        <v>81.7</v>
      </c>
      <c r="L69" s="11">
        <v>41.24</v>
      </c>
      <c r="M69" s="12">
        <v>9.1300000000000008</v>
      </c>
      <c r="N69" s="11">
        <v>26.6</v>
      </c>
      <c r="O69" s="12">
        <v>7.15</v>
      </c>
      <c r="P69" s="7" t="s">
        <v>189</v>
      </c>
      <c r="Q69" s="7" t="s">
        <v>41</v>
      </c>
    </row>
    <row r="70" spans="1:17" x14ac:dyDescent="0.3">
      <c r="A70" s="7" t="s">
        <v>157</v>
      </c>
      <c r="B70" s="7" t="s">
        <v>158</v>
      </c>
      <c r="C70" s="7" t="s">
        <v>159</v>
      </c>
      <c r="D70" s="7">
        <v>128</v>
      </c>
      <c r="E70" s="7" t="s">
        <v>188</v>
      </c>
      <c r="F70" s="7">
        <v>3</v>
      </c>
      <c r="G70" s="9">
        <v>19.399999999999999</v>
      </c>
      <c r="H70" s="7">
        <v>40161814</v>
      </c>
      <c r="I70" s="11">
        <v>143</v>
      </c>
      <c r="J70" s="11">
        <v>-25.8</v>
      </c>
      <c r="K70" s="11">
        <v>78.900000000000006</v>
      </c>
      <c r="L70" s="11">
        <v>30.28</v>
      </c>
      <c r="M70" s="12">
        <v>6.56</v>
      </c>
      <c r="N70" s="11">
        <v>27.6</v>
      </c>
      <c r="O70" s="12">
        <v>7.57</v>
      </c>
      <c r="P70" s="7" t="s">
        <v>189</v>
      </c>
      <c r="Q70" s="7" t="s">
        <v>41</v>
      </c>
    </row>
    <row r="71" spans="1:17" x14ac:dyDescent="0.3">
      <c r="A71" s="7" t="s">
        <v>162</v>
      </c>
      <c r="B71" s="7" t="s">
        <v>163</v>
      </c>
      <c r="C71" s="7" t="s">
        <v>159</v>
      </c>
      <c r="D71" s="7">
        <v>158</v>
      </c>
      <c r="E71" s="7" t="s">
        <v>184</v>
      </c>
      <c r="F71" s="7">
        <v>1</v>
      </c>
      <c r="G71" s="10">
        <v>5.97</v>
      </c>
      <c r="H71" s="7">
        <v>12253472</v>
      </c>
      <c r="I71" s="11">
        <v>124.2</v>
      </c>
      <c r="J71" s="11">
        <v>-25</v>
      </c>
      <c r="K71" s="11">
        <v>27.7</v>
      </c>
      <c r="L71" s="12">
        <v>8.6999999999999993</v>
      </c>
      <c r="M71" s="12">
        <v>6.96</v>
      </c>
      <c r="N71" s="11">
        <v>27.6</v>
      </c>
      <c r="O71" s="12">
        <v>7.02</v>
      </c>
      <c r="P71" s="7" t="s">
        <v>185</v>
      </c>
      <c r="Q71" s="7" t="s">
        <v>41</v>
      </c>
    </row>
    <row r="72" spans="1:17" x14ac:dyDescent="0.3">
      <c r="A72" s="7" t="s">
        <v>162</v>
      </c>
      <c r="B72" s="7" t="s">
        <v>163</v>
      </c>
      <c r="C72" s="7" t="s">
        <v>159</v>
      </c>
      <c r="D72" s="7">
        <v>158</v>
      </c>
      <c r="E72" s="7" t="s">
        <v>184</v>
      </c>
      <c r="F72" s="7">
        <v>2</v>
      </c>
      <c r="G72" s="10">
        <v>5.64</v>
      </c>
      <c r="H72" s="7">
        <v>9596565</v>
      </c>
      <c r="I72" s="11">
        <v>104.3</v>
      </c>
      <c r="J72" s="11">
        <v>-25.6</v>
      </c>
      <c r="K72" s="11">
        <v>28.8</v>
      </c>
      <c r="L72" s="12">
        <v>6.39</v>
      </c>
      <c r="M72" s="12">
        <v>6.52</v>
      </c>
      <c r="N72" s="11">
        <v>28.9</v>
      </c>
      <c r="O72" s="12">
        <v>7.57</v>
      </c>
      <c r="P72" s="7" t="s">
        <v>185</v>
      </c>
      <c r="Q72" s="7" t="s">
        <v>41</v>
      </c>
    </row>
    <row r="73" spans="1:17" x14ac:dyDescent="0.3">
      <c r="A73" s="7" t="s">
        <v>162</v>
      </c>
      <c r="B73" s="7" t="s">
        <v>163</v>
      </c>
      <c r="C73" s="7" t="s">
        <v>159</v>
      </c>
      <c r="D73" s="7">
        <v>158</v>
      </c>
      <c r="E73" s="7" t="s">
        <v>184</v>
      </c>
      <c r="F73" s="7">
        <v>3</v>
      </c>
      <c r="G73" s="10">
        <v>6.53</v>
      </c>
      <c r="H73" s="7">
        <v>12608262</v>
      </c>
      <c r="I73" s="11">
        <v>125.5</v>
      </c>
      <c r="J73" s="11">
        <v>-24</v>
      </c>
      <c r="K73" s="11">
        <v>29.3</v>
      </c>
      <c r="L73" s="11">
        <v>10.18</v>
      </c>
      <c r="M73" s="12">
        <v>6.16</v>
      </c>
      <c r="N73" s="11">
        <v>29</v>
      </c>
      <c r="O73" s="12">
        <v>7.22</v>
      </c>
      <c r="P73" s="7" t="s">
        <v>185</v>
      </c>
      <c r="Q73" s="7" t="s">
        <v>41</v>
      </c>
    </row>
    <row r="74" spans="1:17" x14ac:dyDescent="0.3">
      <c r="A74" s="7" t="s">
        <v>162</v>
      </c>
      <c r="B74" s="7" t="s">
        <v>163</v>
      </c>
      <c r="C74" s="7" t="s">
        <v>159</v>
      </c>
      <c r="D74" s="7">
        <v>158</v>
      </c>
      <c r="E74" s="7" t="s">
        <v>186</v>
      </c>
      <c r="F74" s="7">
        <v>1</v>
      </c>
      <c r="G74" s="9">
        <v>10.07</v>
      </c>
      <c r="H74" s="7">
        <v>16498057</v>
      </c>
      <c r="I74" s="11">
        <v>113.9</v>
      </c>
      <c r="J74" s="11">
        <v>-27.1</v>
      </c>
      <c r="K74" s="11">
        <v>55.2</v>
      </c>
      <c r="L74" s="11">
        <v>14.59</v>
      </c>
      <c r="M74" s="12">
        <v>4.79</v>
      </c>
      <c r="N74" s="11">
        <v>27.9</v>
      </c>
      <c r="O74" s="12">
        <v>7.35</v>
      </c>
      <c r="P74" s="7" t="s">
        <v>187</v>
      </c>
      <c r="Q74" s="7" t="s">
        <v>41</v>
      </c>
    </row>
    <row r="75" spans="1:17" x14ac:dyDescent="0.3">
      <c r="A75" s="7" t="s">
        <v>162</v>
      </c>
      <c r="B75" s="7" t="s">
        <v>163</v>
      </c>
      <c r="C75" s="7" t="s">
        <v>159</v>
      </c>
      <c r="D75" s="7">
        <v>158</v>
      </c>
      <c r="E75" s="7" t="s">
        <v>186</v>
      </c>
      <c r="F75" s="7">
        <v>2</v>
      </c>
      <c r="G75" s="10">
        <v>8.74</v>
      </c>
      <c r="H75" s="7">
        <v>15828024</v>
      </c>
      <c r="I75" s="11">
        <v>108.3</v>
      </c>
      <c r="J75" s="11">
        <v>-23.1</v>
      </c>
      <c r="K75" s="11">
        <v>56.3</v>
      </c>
      <c r="L75" s="11">
        <v>11.91</v>
      </c>
      <c r="M75" s="12">
        <v>5.69</v>
      </c>
      <c r="N75" s="11">
        <v>26.2</v>
      </c>
      <c r="O75" s="12">
        <v>7.49</v>
      </c>
      <c r="P75" s="7" t="s">
        <v>187</v>
      </c>
      <c r="Q75" s="7" t="s">
        <v>41</v>
      </c>
    </row>
    <row r="76" spans="1:17" x14ac:dyDescent="0.3">
      <c r="A76" s="7" t="s">
        <v>162</v>
      </c>
      <c r="B76" s="7" t="s">
        <v>163</v>
      </c>
      <c r="C76" s="7" t="s">
        <v>159</v>
      </c>
      <c r="D76" s="7">
        <v>158</v>
      </c>
      <c r="E76" s="7" t="s">
        <v>186</v>
      </c>
      <c r="F76" s="7">
        <v>3</v>
      </c>
      <c r="G76" s="10">
        <v>9.68</v>
      </c>
      <c r="H76" s="7">
        <v>19966781</v>
      </c>
      <c r="I76" s="11">
        <v>112.8</v>
      </c>
      <c r="J76" s="11">
        <v>-20.6</v>
      </c>
      <c r="K76" s="11">
        <v>48.7</v>
      </c>
      <c r="L76" s="12">
        <v>9.57</v>
      </c>
      <c r="M76" s="12">
        <v>8.92</v>
      </c>
      <c r="N76" s="11">
        <v>28.4</v>
      </c>
      <c r="O76" s="12">
        <v>7.78</v>
      </c>
      <c r="P76" s="7" t="s">
        <v>187</v>
      </c>
      <c r="Q76" s="7" t="s">
        <v>41</v>
      </c>
    </row>
    <row r="77" spans="1:17" x14ac:dyDescent="0.3">
      <c r="A77" s="7" t="s">
        <v>162</v>
      </c>
      <c r="B77" s="7" t="s">
        <v>163</v>
      </c>
      <c r="C77" s="7" t="s">
        <v>159</v>
      </c>
      <c r="D77" s="7">
        <v>158</v>
      </c>
      <c r="E77" s="7" t="s">
        <v>188</v>
      </c>
      <c r="F77" s="7">
        <v>1</v>
      </c>
      <c r="G77" s="9">
        <v>13.03</v>
      </c>
      <c r="H77" s="7">
        <v>29830536</v>
      </c>
      <c r="I77" s="11">
        <v>111.9</v>
      </c>
      <c r="J77" s="11">
        <v>-21</v>
      </c>
      <c r="K77" s="11">
        <v>120.9</v>
      </c>
      <c r="L77" s="11">
        <v>19.84</v>
      </c>
      <c r="M77" s="12">
        <v>5.91</v>
      </c>
      <c r="N77" s="11">
        <v>26.5</v>
      </c>
      <c r="O77" s="12">
        <v>6.95</v>
      </c>
      <c r="P77" s="7" t="s">
        <v>189</v>
      </c>
      <c r="Q77" s="7" t="s">
        <v>41</v>
      </c>
    </row>
    <row r="78" spans="1:17" x14ac:dyDescent="0.3">
      <c r="A78" s="7" t="s">
        <v>162</v>
      </c>
      <c r="B78" s="7" t="s">
        <v>163</v>
      </c>
      <c r="C78" s="7" t="s">
        <v>159</v>
      </c>
      <c r="D78" s="7">
        <v>158</v>
      </c>
      <c r="E78" s="7" t="s">
        <v>188</v>
      </c>
      <c r="F78" s="7">
        <v>2</v>
      </c>
      <c r="G78" s="9">
        <v>14.84</v>
      </c>
      <c r="H78" s="7">
        <v>29756901</v>
      </c>
      <c r="I78" s="11">
        <v>134.9</v>
      </c>
      <c r="J78" s="11">
        <v>-24.5</v>
      </c>
      <c r="K78" s="11">
        <v>109.5</v>
      </c>
      <c r="L78" s="11">
        <v>18.3</v>
      </c>
      <c r="M78" s="12">
        <v>9.31</v>
      </c>
      <c r="N78" s="11">
        <v>28.2</v>
      </c>
      <c r="O78" s="12">
        <v>7.3</v>
      </c>
      <c r="P78" s="7" t="s">
        <v>189</v>
      </c>
      <c r="Q78" s="7" t="s">
        <v>41</v>
      </c>
    </row>
    <row r="79" spans="1:17" x14ac:dyDescent="0.3">
      <c r="A79" s="7" t="s">
        <v>162</v>
      </c>
      <c r="B79" s="7" t="s">
        <v>163</v>
      </c>
      <c r="C79" s="7" t="s">
        <v>159</v>
      </c>
      <c r="D79" s="7">
        <v>158</v>
      </c>
      <c r="E79" s="7" t="s">
        <v>188</v>
      </c>
      <c r="F79" s="7">
        <v>3</v>
      </c>
      <c r="G79" s="9">
        <v>10.82</v>
      </c>
      <c r="H79" s="7">
        <v>14930074</v>
      </c>
      <c r="I79" s="11">
        <v>133.6</v>
      </c>
      <c r="J79" s="11">
        <v>-22.9</v>
      </c>
      <c r="K79" s="11">
        <v>111.9</v>
      </c>
      <c r="L79" s="11">
        <v>17.260000000000002</v>
      </c>
      <c r="M79" s="12">
        <v>7.85</v>
      </c>
      <c r="N79" s="11">
        <v>27.7</v>
      </c>
      <c r="O79" s="12">
        <v>7.31</v>
      </c>
      <c r="P79" s="7" t="s">
        <v>189</v>
      </c>
      <c r="Q79" s="7" t="s">
        <v>41</v>
      </c>
    </row>
    <row r="80" spans="1:17" x14ac:dyDescent="0.3">
      <c r="A80" s="7" t="s">
        <v>166</v>
      </c>
      <c r="B80" s="7" t="s">
        <v>167</v>
      </c>
      <c r="C80" s="7" t="s">
        <v>168</v>
      </c>
      <c r="D80" s="7">
        <v>269</v>
      </c>
      <c r="E80" s="7" t="s">
        <v>184</v>
      </c>
      <c r="F80" s="7">
        <v>1</v>
      </c>
      <c r="G80" s="9">
        <v>10.4</v>
      </c>
      <c r="H80" s="7">
        <v>18765293</v>
      </c>
      <c r="I80" s="11">
        <v>104.6</v>
      </c>
      <c r="J80" s="11">
        <v>-27.2</v>
      </c>
      <c r="K80" s="11">
        <v>28.2</v>
      </c>
      <c r="L80" s="11">
        <v>10.72</v>
      </c>
      <c r="M80" s="12">
        <v>6.85</v>
      </c>
      <c r="N80" s="11">
        <v>28.7</v>
      </c>
      <c r="O80" s="12">
        <v>6.99</v>
      </c>
      <c r="P80" s="7" t="s">
        <v>185</v>
      </c>
      <c r="Q80" s="7" t="s">
        <v>41</v>
      </c>
    </row>
    <row r="81" spans="1:17" x14ac:dyDescent="0.3">
      <c r="A81" s="7" t="s">
        <v>166</v>
      </c>
      <c r="B81" s="7" t="s">
        <v>167</v>
      </c>
      <c r="C81" s="7" t="s">
        <v>168</v>
      </c>
      <c r="D81" s="7">
        <v>269</v>
      </c>
      <c r="E81" s="7" t="s">
        <v>184</v>
      </c>
      <c r="F81" s="7">
        <v>2</v>
      </c>
      <c r="G81" s="9">
        <v>16.62</v>
      </c>
      <c r="H81" s="7">
        <v>39494745</v>
      </c>
      <c r="I81" s="11">
        <v>98.4</v>
      </c>
      <c r="J81" s="11">
        <v>-26.9</v>
      </c>
      <c r="K81" s="11">
        <v>33.9</v>
      </c>
      <c r="L81" s="11">
        <v>18.7</v>
      </c>
      <c r="M81" s="12">
        <v>7.21</v>
      </c>
      <c r="N81" s="11">
        <v>26.2</v>
      </c>
      <c r="O81" s="12">
        <v>7.47</v>
      </c>
      <c r="P81" s="7" t="s">
        <v>185</v>
      </c>
      <c r="Q81" s="7" t="s">
        <v>41</v>
      </c>
    </row>
    <row r="82" spans="1:17" x14ac:dyDescent="0.3">
      <c r="A82" s="7" t="s">
        <v>166</v>
      </c>
      <c r="B82" s="7" t="s">
        <v>167</v>
      </c>
      <c r="C82" s="7" t="s">
        <v>168</v>
      </c>
      <c r="D82" s="7">
        <v>269</v>
      </c>
      <c r="E82" s="7" t="s">
        <v>184</v>
      </c>
      <c r="F82" s="7">
        <v>3</v>
      </c>
      <c r="G82" s="9">
        <v>17.190000000000001</v>
      </c>
      <c r="H82" s="7">
        <v>32472208</v>
      </c>
      <c r="I82" s="11">
        <v>95.5</v>
      </c>
      <c r="J82" s="11">
        <v>-20.8</v>
      </c>
      <c r="K82" s="11">
        <v>27.9</v>
      </c>
      <c r="L82" s="11">
        <v>21.6</v>
      </c>
      <c r="M82" s="12">
        <v>4.9400000000000004</v>
      </c>
      <c r="N82" s="11">
        <v>26.6</v>
      </c>
      <c r="O82" s="12">
        <v>6.93</v>
      </c>
      <c r="P82" s="7" t="s">
        <v>185</v>
      </c>
      <c r="Q82" s="7" t="s">
        <v>41</v>
      </c>
    </row>
    <row r="83" spans="1:17" x14ac:dyDescent="0.3">
      <c r="A83" s="7" t="s">
        <v>166</v>
      </c>
      <c r="B83" s="7" t="s">
        <v>167</v>
      </c>
      <c r="C83" s="7" t="s">
        <v>168</v>
      </c>
      <c r="D83" s="7">
        <v>269</v>
      </c>
      <c r="E83" s="7" t="s">
        <v>186</v>
      </c>
      <c r="F83" s="7">
        <v>1</v>
      </c>
      <c r="G83" s="9">
        <v>24.83</v>
      </c>
      <c r="H83" s="7">
        <v>53471226</v>
      </c>
      <c r="I83" s="11">
        <v>112.7</v>
      </c>
      <c r="J83" s="11">
        <v>-25.1</v>
      </c>
      <c r="K83" s="11">
        <v>57.9</v>
      </c>
      <c r="L83" s="11">
        <v>29.36</v>
      </c>
      <c r="M83" s="12">
        <v>4.7699999999999996</v>
      </c>
      <c r="N83" s="11">
        <v>25.6</v>
      </c>
      <c r="O83" s="12">
        <v>7.69</v>
      </c>
      <c r="P83" s="7" t="s">
        <v>187</v>
      </c>
      <c r="Q83" s="7" t="s">
        <v>41</v>
      </c>
    </row>
    <row r="84" spans="1:17" x14ac:dyDescent="0.3">
      <c r="A84" s="7" t="s">
        <v>166</v>
      </c>
      <c r="B84" s="7" t="s">
        <v>167</v>
      </c>
      <c r="C84" s="7" t="s">
        <v>168</v>
      </c>
      <c r="D84" s="7">
        <v>269</v>
      </c>
      <c r="E84" s="7" t="s">
        <v>186</v>
      </c>
      <c r="F84" s="7">
        <v>2</v>
      </c>
      <c r="G84" s="9">
        <v>29.32</v>
      </c>
      <c r="H84" s="7">
        <v>67598477</v>
      </c>
      <c r="I84" s="11">
        <v>136.5</v>
      </c>
      <c r="J84" s="11">
        <v>-20.5</v>
      </c>
      <c r="K84" s="11">
        <v>52.8</v>
      </c>
      <c r="L84" s="11">
        <v>31.8</v>
      </c>
      <c r="M84" s="12">
        <v>5.6</v>
      </c>
      <c r="N84" s="11">
        <v>29</v>
      </c>
      <c r="O84" s="12">
        <v>7.76</v>
      </c>
      <c r="P84" s="7" t="s">
        <v>187</v>
      </c>
      <c r="Q84" s="7" t="s">
        <v>41</v>
      </c>
    </row>
    <row r="85" spans="1:17" x14ac:dyDescent="0.3">
      <c r="A85" s="7" t="s">
        <v>166</v>
      </c>
      <c r="B85" s="7" t="s">
        <v>167</v>
      </c>
      <c r="C85" s="7" t="s">
        <v>168</v>
      </c>
      <c r="D85" s="7">
        <v>269</v>
      </c>
      <c r="E85" s="7" t="s">
        <v>186</v>
      </c>
      <c r="F85" s="7">
        <v>3</v>
      </c>
      <c r="G85" s="9">
        <v>23.87</v>
      </c>
      <c r="H85" s="7">
        <v>37706849</v>
      </c>
      <c r="I85" s="11">
        <v>144.9</v>
      </c>
      <c r="J85" s="11">
        <v>-25.7</v>
      </c>
      <c r="K85" s="11">
        <v>37.700000000000003</v>
      </c>
      <c r="L85" s="11">
        <v>28.27</v>
      </c>
      <c r="M85" s="12">
        <v>5.83</v>
      </c>
      <c r="N85" s="11">
        <v>27.8</v>
      </c>
      <c r="O85" s="12">
        <v>7.38</v>
      </c>
      <c r="P85" s="7" t="s">
        <v>187</v>
      </c>
      <c r="Q85" s="7" t="s">
        <v>41</v>
      </c>
    </row>
    <row r="86" spans="1:17" x14ac:dyDescent="0.3">
      <c r="A86" s="7" t="s">
        <v>166</v>
      </c>
      <c r="B86" s="7" t="s">
        <v>167</v>
      </c>
      <c r="C86" s="7" t="s">
        <v>168</v>
      </c>
      <c r="D86" s="7">
        <v>269</v>
      </c>
      <c r="E86" s="7" t="s">
        <v>188</v>
      </c>
      <c r="F86" s="7">
        <v>1</v>
      </c>
      <c r="G86" s="9">
        <v>30.64</v>
      </c>
      <c r="H86" s="7">
        <v>48612438</v>
      </c>
      <c r="I86" s="11">
        <v>92.2</v>
      </c>
      <c r="J86" s="11">
        <v>-20</v>
      </c>
      <c r="K86" s="11">
        <v>125.2</v>
      </c>
      <c r="L86" s="11">
        <v>45.67</v>
      </c>
      <c r="M86" s="12">
        <v>4.58</v>
      </c>
      <c r="N86" s="11">
        <v>27.8</v>
      </c>
      <c r="O86" s="12">
        <v>7.29</v>
      </c>
      <c r="P86" s="7" t="s">
        <v>189</v>
      </c>
      <c r="Q86" s="7" t="s">
        <v>41</v>
      </c>
    </row>
    <row r="87" spans="1:17" x14ac:dyDescent="0.3">
      <c r="A87" s="7" t="s">
        <v>166</v>
      </c>
      <c r="B87" s="7" t="s">
        <v>167</v>
      </c>
      <c r="C87" s="7" t="s">
        <v>168</v>
      </c>
      <c r="D87" s="7">
        <v>269</v>
      </c>
      <c r="E87" s="7" t="s">
        <v>188</v>
      </c>
      <c r="F87" s="7">
        <v>2</v>
      </c>
      <c r="G87" s="9">
        <v>29.73</v>
      </c>
      <c r="H87" s="7">
        <v>56734886</v>
      </c>
      <c r="I87" s="11">
        <v>104.3</v>
      </c>
      <c r="J87" s="11">
        <v>-28</v>
      </c>
      <c r="K87" s="11">
        <v>111.5</v>
      </c>
      <c r="L87" s="11">
        <v>27.59</v>
      </c>
      <c r="M87" s="12">
        <v>6.27</v>
      </c>
      <c r="N87" s="11">
        <v>26.4</v>
      </c>
      <c r="O87" s="12">
        <v>7.2</v>
      </c>
      <c r="P87" s="7" t="s">
        <v>189</v>
      </c>
      <c r="Q87" s="7" t="s">
        <v>41</v>
      </c>
    </row>
    <row r="88" spans="1:17" x14ac:dyDescent="0.3">
      <c r="A88" s="7" t="s">
        <v>166</v>
      </c>
      <c r="B88" s="7" t="s">
        <v>167</v>
      </c>
      <c r="C88" s="7" t="s">
        <v>168</v>
      </c>
      <c r="D88" s="7">
        <v>269</v>
      </c>
      <c r="E88" s="7" t="s">
        <v>188</v>
      </c>
      <c r="F88" s="7">
        <v>3</v>
      </c>
      <c r="G88" s="9">
        <v>36.08</v>
      </c>
      <c r="H88" s="7">
        <v>62673143</v>
      </c>
      <c r="I88" s="11">
        <v>88.1</v>
      </c>
      <c r="J88" s="11">
        <v>-22.5</v>
      </c>
      <c r="K88" s="11">
        <v>64.8</v>
      </c>
      <c r="L88" s="11">
        <v>38.64</v>
      </c>
      <c r="M88" s="12">
        <v>8.7200000000000006</v>
      </c>
      <c r="N88" s="11">
        <v>27.8</v>
      </c>
      <c r="O88" s="12">
        <v>7.09</v>
      </c>
      <c r="P88" s="7" t="s">
        <v>189</v>
      </c>
      <c r="Q88" s="7" t="s">
        <v>41</v>
      </c>
    </row>
    <row r="90" spans="1:17" x14ac:dyDescent="0.3">
      <c r="A90" s="13" t="s">
        <v>190</v>
      </c>
    </row>
    <row r="91" spans="1:17" ht="40.200000000000003" x14ac:dyDescent="0.3">
      <c r="A91" s="14" t="s">
        <v>129</v>
      </c>
      <c r="B91" s="15" t="s">
        <v>184</v>
      </c>
      <c r="C91" s="15" t="s">
        <v>186</v>
      </c>
      <c r="D91" s="15" t="s">
        <v>188</v>
      </c>
    </row>
    <row r="92" spans="1:17" x14ac:dyDescent="0.3">
      <c r="A92" s="16" t="s">
        <v>137</v>
      </c>
      <c r="B92" s="17">
        <f>AVERAGEIFS(G17:G88,A17:A88,$A92,E17:E88,B$91)</f>
        <v>0.89</v>
      </c>
      <c r="C92" s="17">
        <f>AVERAGEIFS(G17:G88,A17:A88,$A92,E17:E88,C$91)</f>
        <v>0.98</v>
      </c>
      <c r="D92" s="17">
        <f>AVERAGEIFS(G17:G88,A17:A88,$A92,E17:E88,D$91)</f>
        <v>1.3399999999999999</v>
      </c>
    </row>
    <row r="93" spans="1:17" x14ac:dyDescent="0.3">
      <c r="A93" s="16" t="s">
        <v>142</v>
      </c>
      <c r="B93" s="17">
        <f>AVERAGEIFS(G17:G88,A17:A88,$A93,E17:E88,B$91)</f>
        <v>25.11</v>
      </c>
      <c r="C93" s="17">
        <f>AVERAGEIFS(G17:G88,A17:A88,$A93,E17:E88,C$91)</f>
        <v>38.103333333333332</v>
      </c>
      <c r="D93" s="17">
        <f>AVERAGEIFS(G17:G88,A17:A88,$A93,E17:E88,D$91)</f>
        <v>46.346666666666664</v>
      </c>
    </row>
    <row r="94" spans="1:17" x14ac:dyDescent="0.3">
      <c r="A94" s="16" t="s">
        <v>146</v>
      </c>
      <c r="B94" s="17">
        <f>AVERAGEIFS(G17:G88,A17:A88,$A94,E17:E88,B$91)</f>
        <v>41.01</v>
      </c>
      <c r="C94" s="17">
        <f>AVERAGEIFS(G17:G88,A17:A88,$A94,E17:E88,C$91)</f>
        <v>50.426666666666669</v>
      </c>
      <c r="D94" s="17">
        <f>AVERAGEIFS(G17:G88,A17:A88,$A94,E17:E88,D$91)</f>
        <v>60.606666666666662</v>
      </c>
    </row>
    <row r="95" spans="1:17" x14ac:dyDescent="0.3">
      <c r="A95" s="16" t="s">
        <v>149</v>
      </c>
      <c r="B95" s="17">
        <f>AVERAGEIFS(G17:G88,A17:A88,$A95,E17:E88,B$91)</f>
        <v>20.433333333333334</v>
      </c>
      <c r="C95" s="17">
        <f>AVERAGEIFS(G17:G88,A17:A88,$A95,E17:E88,C$91)</f>
        <v>26.493333333333336</v>
      </c>
      <c r="D95" s="17">
        <f>AVERAGEIFS(G17:G88,A17:A88,$A95,E17:E88,D$91)</f>
        <v>42.51</v>
      </c>
    </row>
    <row r="96" spans="1:17" x14ac:dyDescent="0.3">
      <c r="A96" s="16" t="s">
        <v>153</v>
      </c>
      <c r="B96" s="17">
        <f>AVERAGEIFS(G17:G88,A17:A88,$A96,E17:E88,B$91)</f>
        <v>12.616666666666667</v>
      </c>
      <c r="C96" s="17">
        <f>AVERAGEIFS(G17:G88,A17:A88,$A96,E17:E88,C$91)</f>
        <v>20.686666666666667</v>
      </c>
      <c r="D96" s="17">
        <f>AVERAGEIFS(G17:G88,A17:A88,$A96,E17:E88,D$91)</f>
        <v>26.106666666666666</v>
      </c>
    </row>
    <row r="97" spans="1:4" x14ac:dyDescent="0.3">
      <c r="A97" s="16" t="s">
        <v>157</v>
      </c>
      <c r="B97" s="17">
        <f>AVERAGEIFS(G17:G88,A17:A88,$A97,E17:E88,B$91)</f>
        <v>8.6233333333333331</v>
      </c>
      <c r="C97" s="17">
        <f>AVERAGEIFS(G17:G88,A17:A88,$A97,E17:E88,C$91)</f>
        <v>12.453333333333333</v>
      </c>
      <c r="D97" s="17">
        <f>AVERAGEIFS(G17:G88,A17:A88,$A97,E17:E88,D$91)</f>
        <v>22.63</v>
      </c>
    </row>
    <row r="98" spans="1:4" x14ac:dyDescent="0.3">
      <c r="A98" s="16" t="s">
        <v>162</v>
      </c>
      <c r="B98" s="17">
        <f>AVERAGEIFS(G17:G88,A17:A88,$A98,E17:E88,B$91)</f>
        <v>6.0466666666666669</v>
      </c>
      <c r="C98" s="17">
        <f>AVERAGEIFS(G17:G88,A17:A88,$A98,E17:E88,C$91)</f>
        <v>9.4966666666666679</v>
      </c>
      <c r="D98" s="17">
        <f>AVERAGEIFS(G17:G88,A17:A88,$A98,E17:E88,D$91)</f>
        <v>12.896666666666667</v>
      </c>
    </row>
    <row r="99" spans="1:4" x14ac:dyDescent="0.3">
      <c r="A99" s="16" t="s">
        <v>166</v>
      </c>
      <c r="B99" s="17">
        <f>AVERAGEIFS(G17:G88,A17:A88,$A99,E17:E88,B$91)</f>
        <v>14.73666666666667</v>
      </c>
      <c r="C99" s="17">
        <f>AVERAGEIFS(G17:G88,A17:A88,$A99,E17:E88,C$91)</f>
        <v>26.006666666666664</v>
      </c>
      <c r="D99" s="17">
        <f>AVERAGEIFS(G17:G88,A17:A88,$A99,E17:E88,D$91)</f>
        <v>32.15</v>
      </c>
    </row>
  </sheetData>
  <pageMargins left="0.75" right="0.75" top="1" bottom="1" header="0.5" footer="0.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81"/>
  <sheetViews>
    <sheetView showGridLines="0" workbookViewId="0">
      <pane xSplit="2" ySplit="5" topLeftCell="H65" activePane="bottomRight" state="frozen"/>
      <selection pane="topRight"/>
      <selection pane="bottomLeft"/>
      <selection pane="bottomRight" activeCell="M82" sqref="M82"/>
    </sheetView>
  </sheetViews>
  <sheetFormatPr defaultRowHeight="14.4" x14ac:dyDescent="0.3"/>
  <cols>
    <col min="1" max="1" width="27" customWidth="1"/>
    <col min="2" max="2" width="15" customWidth="1"/>
    <col min="3" max="3" width="18" customWidth="1"/>
    <col min="4" max="4" width="24" customWidth="1"/>
    <col min="5" max="5" width="18" customWidth="1"/>
    <col min="6" max="7" width="15" customWidth="1"/>
    <col min="8" max="8" width="19" customWidth="1"/>
    <col min="9" max="9" width="23" customWidth="1"/>
    <col min="10" max="10" width="27" customWidth="1"/>
    <col min="11" max="11" width="20" customWidth="1"/>
    <col min="12" max="12" width="12" customWidth="1"/>
    <col min="13" max="13" width="39.88671875" customWidth="1"/>
    <col min="14" max="14" width="34" customWidth="1"/>
  </cols>
  <sheetData>
    <row r="1" spans="1:14" ht="16.8" x14ac:dyDescent="0.3">
      <c r="A1" s="1" t="s">
        <v>191</v>
      </c>
    </row>
    <row r="2" spans="1:14" x14ac:dyDescent="0.3">
      <c r="A2" s="2" t="s">
        <v>192</v>
      </c>
    </row>
    <row r="3" spans="1:14" x14ac:dyDescent="0.3">
      <c r="A3" s="3" t="s">
        <v>1</v>
      </c>
    </row>
    <row r="5" spans="1:14" ht="30" customHeight="1" x14ac:dyDescent="0.3">
      <c r="A5" s="6" t="s">
        <v>193</v>
      </c>
      <c r="B5" s="6" t="s">
        <v>194</v>
      </c>
      <c r="C5" s="6" t="s">
        <v>195</v>
      </c>
      <c r="D5" s="6" t="s">
        <v>196</v>
      </c>
      <c r="E5" s="6" t="s">
        <v>197</v>
      </c>
      <c r="F5" s="6" t="s">
        <v>173</v>
      </c>
      <c r="G5" s="6" t="s">
        <v>198</v>
      </c>
      <c r="H5" s="6" t="s">
        <v>199</v>
      </c>
      <c r="I5" s="6" t="s">
        <v>200</v>
      </c>
      <c r="J5" s="6" t="s">
        <v>201</v>
      </c>
      <c r="K5" s="6" t="s">
        <v>202</v>
      </c>
      <c r="L5" s="6" t="s">
        <v>203</v>
      </c>
      <c r="M5" s="6" t="s">
        <v>204</v>
      </c>
      <c r="N5" s="38"/>
    </row>
    <row r="6" spans="1:14" x14ac:dyDescent="0.3">
      <c r="A6" s="7" t="s">
        <v>205</v>
      </c>
      <c r="B6" s="7" t="s">
        <v>206</v>
      </c>
      <c r="C6" s="7" t="s">
        <v>207</v>
      </c>
      <c r="D6" s="7" t="s">
        <v>208</v>
      </c>
      <c r="E6" s="12">
        <v>0</v>
      </c>
      <c r="F6" s="7">
        <v>1</v>
      </c>
      <c r="G6" s="7">
        <v>20</v>
      </c>
      <c r="H6" s="10">
        <v>0</v>
      </c>
      <c r="I6" s="10">
        <v>1.62</v>
      </c>
      <c r="J6" s="7" t="s">
        <v>209</v>
      </c>
      <c r="K6" s="10">
        <v>-2.57</v>
      </c>
      <c r="L6" s="7">
        <v>96</v>
      </c>
      <c r="M6" s="7" t="s">
        <v>210</v>
      </c>
      <c r="N6" s="7"/>
    </row>
    <row r="7" spans="1:14" x14ac:dyDescent="0.3">
      <c r="A7" s="7" t="s">
        <v>205</v>
      </c>
      <c r="B7" s="7" t="s">
        <v>206</v>
      </c>
      <c r="C7" s="7" t="s">
        <v>207</v>
      </c>
      <c r="D7" s="7" t="s">
        <v>208</v>
      </c>
      <c r="E7" s="12">
        <v>0</v>
      </c>
      <c r="F7" s="7">
        <v>2</v>
      </c>
      <c r="G7" s="7">
        <v>20</v>
      </c>
      <c r="H7" s="10">
        <v>0</v>
      </c>
      <c r="I7" s="10">
        <v>-0.97</v>
      </c>
      <c r="J7" s="7" t="s">
        <v>209</v>
      </c>
      <c r="K7" s="10">
        <v>1.59</v>
      </c>
      <c r="L7" s="7">
        <v>96</v>
      </c>
      <c r="M7" s="7" t="s">
        <v>210</v>
      </c>
      <c r="N7" s="7"/>
    </row>
    <row r="8" spans="1:14" x14ac:dyDescent="0.3">
      <c r="A8" s="7" t="s">
        <v>205</v>
      </c>
      <c r="B8" s="7" t="s">
        <v>206</v>
      </c>
      <c r="C8" s="7" t="s">
        <v>207</v>
      </c>
      <c r="D8" s="7" t="s">
        <v>208</v>
      </c>
      <c r="E8" s="12">
        <v>0</v>
      </c>
      <c r="F8" s="7">
        <v>3</v>
      </c>
      <c r="G8" s="7">
        <v>20</v>
      </c>
      <c r="H8" s="10">
        <v>3.78</v>
      </c>
      <c r="I8" s="10">
        <v>2.16</v>
      </c>
      <c r="J8" s="7" t="s">
        <v>209</v>
      </c>
      <c r="K8" s="10">
        <v>-0.37</v>
      </c>
      <c r="L8" s="7">
        <v>96</v>
      </c>
      <c r="M8" s="7" t="s">
        <v>210</v>
      </c>
      <c r="N8" s="7"/>
    </row>
    <row r="9" spans="1:14" x14ac:dyDescent="0.3">
      <c r="A9" s="7" t="s">
        <v>205</v>
      </c>
      <c r="B9" s="7" t="s">
        <v>206</v>
      </c>
      <c r="C9" s="7" t="s">
        <v>207</v>
      </c>
      <c r="D9" s="7" t="s">
        <v>208</v>
      </c>
      <c r="E9" s="12">
        <v>0</v>
      </c>
      <c r="F9" s="7">
        <v>4</v>
      </c>
      <c r="G9" s="7">
        <v>20</v>
      </c>
      <c r="H9" s="10">
        <v>0</v>
      </c>
      <c r="I9" s="10">
        <v>-1.75</v>
      </c>
      <c r="J9" s="7" t="s">
        <v>209</v>
      </c>
      <c r="K9" s="10">
        <v>-0.09</v>
      </c>
      <c r="L9" s="7">
        <v>96</v>
      </c>
      <c r="M9" s="7" t="s">
        <v>210</v>
      </c>
      <c r="N9" s="7"/>
    </row>
    <row r="10" spans="1:14" x14ac:dyDescent="0.3">
      <c r="A10" s="7" t="s">
        <v>205</v>
      </c>
      <c r="B10" s="7" t="s">
        <v>206</v>
      </c>
      <c r="C10" s="7" t="s">
        <v>207</v>
      </c>
      <c r="D10" s="7" t="s">
        <v>208</v>
      </c>
      <c r="E10" s="11">
        <v>50</v>
      </c>
      <c r="F10" s="7">
        <v>1</v>
      </c>
      <c r="G10" s="7">
        <v>20</v>
      </c>
      <c r="H10" s="10">
        <v>2.44</v>
      </c>
      <c r="I10" s="10">
        <v>2.0699999999999998</v>
      </c>
      <c r="J10" s="7" t="s">
        <v>209</v>
      </c>
      <c r="K10" s="10">
        <v>2.35</v>
      </c>
      <c r="L10" s="7">
        <v>96</v>
      </c>
      <c r="M10" s="7" t="s">
        <v>210</v>
      </c>
      <c r="N10" s="7"/>
    </row>
    <row r="11" spans="1:14" x14ac:dyDescent="0.3">
      <c r="A11" s="7" t="s">
        <v>205</v>
      </c>
      <c r="B11" s="7" t="s">
        <v>206</v>
      </c>
      <c r="C11" s="7" t="s">
        <v>207</v>
      </c>
      <c r="D11" s="7" t="s">
        <v>208</v>
      </c>
      <c r="E11" s="11">
        <v>50</v>
      </c>
      <c r="F11" s="7">
        <v>2</v>
      </c>
      <c r="G11" s="7">
        <v>20</v>
      </c>
      <c r="H11" s="10">
        <v>0</v>
      </c>
      <c r="I11" s="10">
        <v>7.27</v>
      </c>
      <c r="J11" s="7" t="s">
        <v>209</v>
      </c>
      <c r="K11" s="10">
        <v>8.08</v>
      </c>
      <c r="L11" s="7">
        <v>96</v>
      </c>
      <c r="M11" s="7" t="s">
        <v>210</v>
      </c>
      <c r="N11" s="7"/>
    </row>
    <row r="12" spans="1:14" x14ac:dyDescent="0.3">
      <c r="A12" s="7" t="s">
        <v>205</v>
      </c>
      <c r="B12" s="7" t="s">
        <v>206</v>
      </c>
      <c r="C12" s="7" t="s">
        <v>207</v>
      </c>
      <c r="D12" s="7" t="s">
        <v>208</v>
      </c>
      <c r="E12" s="11">
        <v>50</v>
      </c>
      <c r="F12" s="7">
        <v>3</v>
      </c>
      <c r="G12" s="7">
        <v>20</v>
      </c>
      <c r="H12" s="10">
        <v>0.19</v>
      </c>
      <c r="I12" s="10">
        <v>5.67</v>
      </c>
      <c r="J12" s="7" t="s">
        <v>209</v>
      </c>
      <c r="K12" s="10">
        <v>1.76</v>
      </c>
      <c r="L12" s="7">
        <v>96</v>
      </c>
      <c r="M12" s="7" t="s">
        <v>210</v>
      </c>
      <c r="N12" s="7"/>
    </row>
    <row r="13" spans="1:14" x14ac:dyDescent="0.3">
      <c r="A13" s="7" t="s">
        <v>205</v>
      </c>
      <c r="B13" s="7" t="s">
        <v>206</v>
      </c>
      <c r="C13" s="7" t="s">
        <v>207</v>
      </c>
      <c r="D13" s="7" t="s">
        <v>208</v>
      </c>
      <c r="E13" s="11">
        <v>50</v>
      </c>
      <c r="F13" s="7">
        <v>4</v>
      </c>
      <c r="G13" s="7">
        <v>20</v>
      </c>
      <c r="H13" s="10">
        <v>0</v>
      </c>
      <c r="I13" s="10">
        <v>1.7</v>
      </c>
      <c r="J13" s="7" t="s">
        <v>209</v>
      </c>
      <c r="K13" s="10">
        <v>1.52</v>
      </c>
      <c r="L13" s="7">
        <v>96</v>
      </c>
      <c r="M13" s="7" t="s">
        <v>210</v>
      </c>
      <c r="N13" s="7"/>
    </row>
    <row r="14" spans="1:14" x14ac:dyDescent="0.3">
      <c r="A14" s="7" t="s">
        <v>205</v>
      </c>
      <c r="B14" s="7" t="s">
        <v>206</v>
      </c>
      <c r="C14" s="7" t="s">
        <v>207</v>
      </c>
      <c r="D14" s="7" t="s">
        <v>208</v>
      </c>
      <c r="E14" s="11">
        <v>250</v>
      </c>
      <c r="F14" s="7">
        <v>1</v>
      </c>
      <c r="G14" s="7">
        <v>20</v>
      </c>
      <c r="H14" s="10">
        <v>1.87</v>
      </c>
      <c r="I14" s="9">
        <v>20.79</v>
      </c>
      <c r="J14" s="7" t="s">
        <v>209</v>
      </c>
      <c r="K14" s="9">
        <v>13.44</v>
      </c>
      <c r="L14" s="7">
        <v>96</v>
      </c>
      <c r="M14" s="7" t="s">
        <v>210</v>
      </c>
      <c r="N14" s="7"/>
    </row>
    <row r="15" spans="1:14" x14ac:dyDescent="0.3">
      <c r="A15" s="7" t="s">
        <v>205</v>
      </c>
      <c r="B15" s="7" t="s">
        <v>206</v>
      </c>
      <c r="C15" s="7" t="s">
        <v>207</v>
      </c>
      <c r="D15" s="7" t="s">
        <v>208</v>
      </c>
      <c r="E15" s="11">
        <v>250</v>
      </c>
      <c r="F15" s="7">
        <v>2</v>
      </c>
      <c r="G15" s="7">
        <v>20</v>
      </c>
      <c r="H15" s="10">
        <v>4.76</v>
      </c>
      <c r="I15" s="9">
        <v>19.350000000000001</v>
      </c>
      <c r="J15" s="7" t="s">
        <v>209</v>
      </c>
      <c r="K15" s="9">
        <v>18.96</v>
      </c>
      <c r="L15" s="7">
        <v>96</v>
      </c>
      <c r="M15" s="7" t="s">
        <v>210</v>
      </c>
      <c r="N15" s="7"/>
    </row>
    <row r="16" spans="1:14" x14ac:dyDescent="0.3">
      <c r="A16" s="7" t="s">
        <v>205</v>
      </c>
      <c r="B16" s="7" t="s">
        <v>206</v>
      </c>
      <c r="C16" s="7" t="s">
        <v>207</v>
      </c>
      <c r="D16" s="7" t="s">
        <v>208</v>
      </c>
      <c r="E16" s="11">
        <v>250</v>
      </c>
      <c r="F16" s="7">
        <v>3</v>
      </c>
      <c r="G16" s="7">
        <v>20</v>
      </c>
      <c r="H16" s="10">
        <v>3.13</v>
      </c>
      <c r="I16" s="9">
        <v>23.11</v>
      </c>
      <c r="J16" s="7" t="s">
        <v>209</v>
      </c>
      <c r="K16" s="9">
        <v>16.11</v>
      </c>
      <c r="L16" s="7">
        <v>96</v>
      </c>
      <c r="M16" s="7" t="s">
        <v>210</v>
      </c>
      <c r="N16" s="7"/>
    </row>
    <row r="17" spans="1:14" x14ac:dyDescent="0.3">
      <c r="A17" s="7" t="s">
        <v>205</v>
      </c>
      <c r="B17" s="7" t="s">
        <v>206</v>
      </c>
      <c r="C17" s="7" t="s">
        <v>207</v>
      </c>
      <c r="D17" s="7" t="s">
        <v>208</v>
      </c>
      <c r="E17" s="11">
        <v>250</v>
      </c>
      <c r="F17" s="7">
        <v>4</v>
      </c>
      <c r="G17" s="7">
        <v>20</v>
      </c>
      <c r="H17" s="9">
        <v>11.27</v>
      </c>
      <c r="I17" s="9">
        <v>22.99</v>
      </c>
      <c r="J17" s="7" t="s">
        <v>209</v>
      </c>
      <c r="K17" s="9">
        <v>15.31</v>
      </c>
      <c r="L17" s="7">
        <v>96</v>
      </c>
      <c r="M17" s="7" t="s">
        <v>210</v>
      </c>
      <c r="N17" s="7"/>
    </row>
    <row r="18" spans="1:14" x14ac:dyDescent="0.3">
      <c r="A18" s="7" t="s">
        <v>205</v>
      </c>
      <c r="B18" s="7" t="s">
        <v>206</v>
      </c>
      <c r="C18" s="7" t="s">
        <v>207</v>
      </c>
      <c r="D18" s="7" t="s">
        <v>208</v>
      </c>
      <c r="E18" s="11">
        <v>1000</v>
      </c>
      <c r="F18" s="7">
        <v>1</v>
      </c>
      <c r="G18" s="7">
        <v>20</v>
      </c>
      <c r="H18" s="9">
        <v>34.76</v>
      </c>
      <c r="I18" s="9">
        <v>48.98</v>
      </c>
      <c r="J18" s="7" t="s">
        <v>209</v>
      </c>
      <c r="K18" s="9">
        <v>28.52</v>
      </c>
      <c r="L18" s="7">
        <v>96</v>
      </c>
      <c r="M18" s="7" t="s">
        <v>210</v>
      </c>
      <c r="N18" s="7"/>
    </row>
    <row r="19" spans="1:14" x14ac:dyDescent="0.3">
      <c r="A19" s="7" t="s">
        <v>205</v>
      </c>
      <c r="B19" s="7" t="s">
        <v>206</v>
      </c>
      <c r="C19" s="7" t="s">
        <v>207</v>
      </c>
      <c r="D19" s="7" t="s">
        <v>208</v>
      </c>
      <c r="E19" s="11">
        <v>1000</v>
      </c>
      <c r="F19" s="7">
        <v>2</v>
      </c>
      <c r="G19" s="7">
        <v>20</v>
      </c>
      <c r="H19" s="9">
        <v>29.95</v>
      </c>
      <c r="I19" s="9">
        <v>50.65</v>
      </c>
      <c r="J19" s="7" t="s">
        <v>209</v>
      </c>
      <c r="K19" s="9">
        <v>35.75</v>
      </c>
      <c r="L19" s="7">
        <v>96</v>
      </c>
      <c r="M19" s="7" t="s">
        <v>210</v>
      </c>
      <c r="N19" s="7"/>
    </row>
    <row r="20" spans="1:14" x14ac:dyDescent="0.3">
      <c r="A20" s="7" t="s">
        <v>205</v>
      </c>
      <c r="B20" s="7" t="s">
        <v>206</v>
      </c>
      <c r="C20" s="7" t="s">
        <v>207</v>
      </c>
      <c r="D20" s="7" t="s">
        <v>208</v>
      </c>
      <c r="E20" s="11">
        <v>1000</v>
      </c>
      <c r="F20" s="7">
        <v>3</v>
      </c>
      <c r="G20" s="7">
        <v>20</v>
      </c>
      <c r="H20" s="9">
        <v>27.67</v>
      </c>
      <c r="I20" s="9">
        <v>50.81</v>
      </c>
      <c r="J20" s="7" t="s">
        <v>209</v>
      </c>
      <c r="K20" s="9">
        <v>34.78</v>
      </c>
      <c r="L20" s="7">
        <v>96</v>
      </c>
      <c r="M20" s="7" t="s">
        <v>210</v>
      </c>
      <c r="N20" s="7"/>
    </row>
    <row r="21" spans="1:14" x14ac:dyDescent="0.3">
      <c r="A21" s="7" t="s">
        <v>205</v>
      </c>
      <c r="B21" s="7" t="s">
        <v>206</v>
      </c>
      <c r="C21" s="7" t="s">
        <v>207</v>
      </c>
      <c r="D21" s="7" t="s">
        <v>208</v>
      </c>
      <c r="E21" s="11">
        <v>1000</v>
      </c>
      <c r="F21" s="7">
        <v>4</v>
      </c>
      <c r="G21" s="7">
        <v>20</v>
      </c>
      <c r="H21" s="9">
        <v>26.72</v>
      </c>
      <c r="I21" s="9">
        <v>52.09</v>
      </c>
      <c r="J21" s="7" t="s">
        <v>209</v>
      </c>
      <c r="K21" s="9">
        <v>31.88</v>
      </c>
      <c r="L21" s="7">
        <v>96</v>
      </c>
      <c r="M21" s="7" t="s">
        <v>210</v>
      </c>
      <c r="N21" s="7"/>
    </row>
    <row r="22" spans="1:14" x14ac:dyDescent="0.3">
      <c r="A22" s="7" t="s">
        <v>205</v>
      </c>
      <c r="B22" s="7" t="s">
        <v>206</v>
      </c>
      <c r="C22" s="7" t="s">
        <v>207</v>
      </c>
      <c r="D22" s="7" t="s">
        <v>208</v>
      </c>
      <c r="E22" s="11">
        <v>5000</v>
      </c>
      <c r="F22" s="7">
        <v>1</v>
      </c>
      <c r="G22" s="7">
        <v>20</v>
      </c>
      <c r="H22" s="9">
        <v>78.92</v>
      </c>
      <c r="I22" s="9">
        <v>69.38</v>
      </c>
      <c r="J22" s="7" t="s">
        <v>209</v>
      </c>
      <c r="K22" s="9">
        <v>49.93</v>
      </c>
      <c r="L22" s="7">
        <v>96</v>
      </c>
      <c r="M22" s="7" t="s">
        <v>210</v>
      </c>
      <c r="N22" s="7"/>
    </row>
    <row r="23" spans="1:14" x14ac:dyDescent="0.3">
      <c r="A23" s="7" t="s">
        <v>205</v>
      </c>
      <c r="B23" s="7" t="s">
        <v>206</v>
      </c>
      <c r="C23" s="7" t="s">
        <v>207</v>
      </c>
      <c r="D23" s="7" t="s">
        <v>208</v>
      </c>
      <c r="E23" s="11">
        <v>5000</v>
      </c>
      <c r="F23" s="7">
        <v>2</v>
      </c>
      <c r="G23" s="7">
        <v>20</v>
      </c>
      <c r="H23" s="9">
        <v>79.95</v>
      </c>
      <c r="I23" s="9">
        <v>72.88</v>
      </c>
      <c r="J23" s="7" t="s">
        <v>209</v>
      </c>
      <c r="K23" s="9">
        <v>52.58</v>
      </c>
      <c r="L23" s="7">
        <v>96</v>
      </c>
      <c r="M23" s="7" t="s">
        <v>210</v>
      </c>
      <c r="N23" s="7"/>
    </row>
    <row r="24" spans="1:14" x14ac:dyDescent="0.3">
      <c r="A24" s="7" t="s">
        <v>205</v>
      </c>
      <c r="B24" s="7" t="s">
        <v>206</v>
      </c>
      <c r="C24" s="7" t="s">
        <v>207</v>
      </c>
      <c r="D24" s="7" t="s">
        <v>208</v>
      </c>
      <c r="E24" s="11">
        <v>5000</v>
      </c>
      <c r="F24" s="7">
        <v>3</v>
      </c>
      <c r="G24" s="7">
        <v>20</v>
      </c>
      <c r="H24" s="9">
        <v>87.87</v>
      </c>
      <c r="I24" s="9">
        <v>70.77</v>
      </c>
      <c r="J24" s="7" t="s">
        <v>209</v>
      </c>
      <c r="K24" s="9">
        <v>53.68</v>
      </c>
      <c r="L24" s="7">
        <v>96</v>
      </c>
      <c r="M24" s="7" t="s">
        <v>210</v>
      </c>
      <c r="N24" s="7"/>
    </row>
    <row r="25" spans="1:14" x14ac:dyDescent="0.3">
      <c r="A25" s="7" t="s">
        <v>205</v>
      </c>
      <c r="B25" s="7" t="s">
        <v>206</v>
      </c>
      <c r="C25" s="7" t="s">
        <v>207</v>
      </c>
      <c r="D25" s="7" t="s">
        <v>208</v>
      </c>
      <c r="E25" s="11">
        <v>5000</v>
      </c>
      <c r="F25" s="7">
        <v>4</v>
      </c>
      <c r="G25" s="7">
        <v>20</v>
      </c>
      <c r="H25" s="9">
        <v>81.16</v>
      </c>
      <c r="I25" s="9">
        <v>68.52</v>
      </c>
      <c r="J25" s="7" t="s">
        <v>209</v>
      </c>
      <c r="K25" s="9">
        <v>55.03</v>
      </c>
      <c r="L25" s="7">
        <v>96</v>
      </c>
      <c r="M25" s="7" t="s">
        <v>210</v>
      </c>
      <c r="N25" s="7"/>
    </row>
    <row r="26" spans="1:14" x14ac:dyDescent="0.3">
      <c r="A26" s="7" t="s">
        <v>205</v>
      </c>
      <c r="B26" s="7" t="s">
        <v>206</v>
      </c>
      <c r="C26" s="7" t="s">
        <v>207</v>
      </c>
      <c r="D26" s="7" t="s">
        <v>208</v>
      </c>
      <c r="E26" s="11">
        <v>20000</v>
      </c>
      <c r="F26" s="7">
        <v>1</v>
      </c>
      <c r="G26" s="7">
        <v>20</v>
      </c>
      <c r="H26" s="9">
        <v>100</v>
      </c>
      <c r="I26" s="9">
        <v>73.53</v>
      </c>
      <c r="J26" s="7" t="s">
        <v>209</v>
      </c>
      <c r="K26" s="9">
        <v>62.74</v>
      </c>
      <c r="L26" s="7">
        <v>96</v>
      </c>
      <c r="M26" s="7" t="s">
        <v>210</v>
      </c>
      <c r="N26" s="7"/>
    </row>
    <row r="27" spans="1:14" x14ac:dyDescent="0.3">
      <c r="A27" s="7" t="s">
        <v>205</v>
      </c>
      <c r="B27" s="7" t="s">
        <v>206</v>
      </c>
      <c r="C27" s="7" t="s">
        <v>207</v>
      </c>
      <c r="D27" s="7" t="s">
        <v>208</v>
      </c>
      <c r="E27" s="11">
        <v>20000</v>
      </c>
      <c r="F27" s="7">
        <v>2</v>
      </c>
      <c r="G27" s="7">
        <v>20</v>
      </c>
      <c r="H27" s="9">
        <v>89.9</v>
      </c>
      <c r="I27" s="9">
        <v>74.94</v>
      </c>
      <c r="J27" s="7" t="s">
        <v>209</v>
      </c>
      <c r="K27" s="9">
        <v>59.35</v>
      </c>
      <c r="L27" s="7">
        <v>96</v>
      </c>
      <c r="M27" s="7" t="s">
        <v>210</v>
      </c>
      <c r="N27" s="7"/>
    </row>
    <row r="28" spans="1:14" x14ac:dyDescent="0.3">
      <c r="A28" s="7" t="s">
        <v>205</v>
      </c>
      <c r="B28" s="7" t="s">
        <v>206</v>
      </c>
      <c r="C28" s="7" t="s">
        <v>207</v>
      </c>
      <c r="D28" s="7" t="s">
        <v>208</v>
      </c>
      <c r="E28" s="11">
        <v>20000</v>
      </c>
      <c r="F28" s="7">
        <v>3</v>
      </c>
      <c r="G28" s="7">
        <v>20</v>
      </c>
      <c r="H28" s="9">
        <v>84.92</v>
      </c>
      <c r="I28" s="9">
        <v>76.150000000000006</v>
      </c>
      <c r="J28" s="7" t="s">
        <v>209</v>
      </c>
      <c r="K28" s="9">
        <v>56.88</v>
      </c>
      <c r="L28" s="7">
        <v>96</v>
      </c>
      <c r="M28" s="7" t="s">
        <v>210</v>
      </c>
      <c r="N28" s="7"/>
    </row>
    <row r="29" spans="1:14" x14ac:dyDescent="0.3">
      <c r="A29" s="7" t="s">
        <v>205</v>
      </c>
      <c r="B29" s="7" t="s">
        <v>206</v>
      </c>
      <c r="C29" s="7" t="s">
        <v>207</v>
      </c>
      <c r="D29" s="7" t="s">
        <v>208</v>
      </c>
      <c r="E29" s="11">
        <v>20000</v>
      </c>
      <c r="F29" s="7">
        <v>4</v>
      </c>
      <c r="G29" s="7">
        <v>20</v>
      </c>
      <c r="H29" s="9">
        <v>100</v>
      </c>
      <c r="I29" s="9">
        <v>79.22</v>
      </c>
      <c r="J29" s="7" t="s">
        <v>209</v>
      </c>
      <c r="K29" s="9">
        <v>60.34</v>
      </c>
      <c r="L29" s="7">
        <v>96</v>
      </c>
      <c r="M29" s="7" t="s">
        <v>210</v>
      </c>
      <c r="N29" s="7"/>
    </row>
    <row r="30" spans="1:14" x14ac:dyDescent="0.3">
      <c r="A30" s="7" t="s">
        <v>211</v>
      </c>
      <c r="B30" s="7" t="s">
        <v>212</v>
      </c>
      <c r="C30" s="7" t="s">
        <v>213</v>
      </c>
      <c r="D30" s="7" t="s">
        <v>214</v>
      </c>
      <c r="E30" s="12">
        <v>0</v>
      </c>
      <c r="F30" s="7">
        <v>1</v>
      </c>
      <c r="G30" s="7">
        <v>20</v>
      </c>
      <c r="H30" s="10">
        <v>0</v>
      </c>
      <c r="I30" s="10">
        <v>1.21</v>
      </c>
      <c r="J30" s="7" t="s">
        <v>215</v>
      </c>
      <c r="K30" s="10">
        <v>-3</v>
      </c>
      <c r="L30" s="7">
        <v>96</v>
      </c>
      <c r="M30" s="7" t="s">
        <v>210</v>
      </c>
      <c r="N30" s="7"/>
    </row>
    <row r="31" spans="1:14" x14ac:dyDescent="0.3">
      <c r="A31" s="7" t="s">
        <v>211</v>
      </c>
      <c r="B31" s="7" t="s">
        <v>212</v>
      </c>
      <c r="C31" s="7" t="s">
        <v>213</v>
      </c>
      <c r="D31" s="7" t="s">
        <v>214</v>
      </c>
      <c r="E31" s="12">
        <v>0</v>
      </c>
      <c r="F31" s="7">
        <v>2</v>
      </c>
      <c r="G31" s="7">
        <v>20</v>
      </c>
      <c r="H31" s="10">
        <v>0.47</v>
      </c>
      <c r="I31" s="10">
        <v>-2.19</v>
      </c>
      <c r="J31" s="7" t="s">
        <v>215</v>
      </c>
      <c r="K31" s="10">
        <v>-1.43</v>
      </c>
      <c r="L31" s="7">
        <v>96</v>
      </c>
      <c r="M31" s="7" t="s">
        <v>210</v>
      </c>
      <c r="N31" s="7"/>
    </row>
    <row r="32" spans="1:14" x14ac:dyDescent="0.3">
      <c r="A32" s="7" t="s">
        <v>211</v>
      </c>
      <c r="B32" s="7" t="s">
        <v>212</v>
      </c>
      <c r="C32" s="7" t="s">
        <v>213</v>
      </c>
      <c r="D32" s="7" t="s">
        <v>214</v>
      </c>
      <c r="E32" s="12">
        <v>0</v>
      </c>
      <c r="F32" s="7">
        <v>3</v>
      </c>
      <c r="G32" s="7">
        <v>20</v>
      </c>
      <c r="H32" s="10">
        <v>0</v>
      </c>
      <c r="I32" s="10">
        <v>1.1599999999999999</v>
      </c>
      <c r="J32" s="7" t="s">
        <v>215</v>
      </c>
      <c r="K32" s="10">
        <v>0.34</v>
      </c>
      <c r="L32" s="7">
        <v>96</v>
      </c>
      <c r="M32" s="7" t="s">
        <v>210</v>
      </c>
      <c r="N32" s="7"/>
    </row>
    <row r="33" spans="1:14" x14ac:dyDescent="0.3">
      <c r="A33" s="7" t="s">
        <v>211</v>
      </c>
      <c r="B33" s="7" t="s">
        <v>212</v>
      </c>
      <c r="C33" s="7" t="s">
        <v>213</v>
      </c>
      <c r="D33" s="7" t="s">
        <v>214</v>
      </c>
      <c r="E33" s="12">
        <v>0</v>
      </c>
      <c r="F33" s="7">
        <v>4</v>
      </c>
      <c r="G33" s="7">
        <v>20</v>
      </c>
      <c r="H33" s="10">
        <v>0.15</v>
      </c>
      <c r="I33" s="10">
        <v>-0.76</v>
      </c>
      <c r="J33" s="7" t="s">
        <v>215</v>
      </c>
      <c r="K33" s="10">
        <v>2.77</v>
      </c>
      <c r="L33" s="7">
        <v>96</v>
      </c>
      <c r="M33" s="7" t="s">
        <v>210</v>
      </c>
      <c r="N33" s="7"/>
    </row>
    <row r="34" spans="1:14" x14ac:dyDescent="0.3">
      <c r="A34" s="7" t="s">
        <v>211</v>
      </c>
      <c r="B34" s="7" t="s">
        <v>212</v>
      </c>
      <c r="C34" s="7" t="s">
        <v>213</v>
      </c>
      <c r="D34" s="7" t="s">
        <v>214</v>
      </c>
      <c r="E34" s="11">
        <v>50</v>
      </c>
      <c r="F34" s="7">
        <v>1</v>
      </c>
      <c r="G34" s="7">
        <v>20</v>
      </c>
      <c r="H34" s="10">
        <v>3.25</v>
      </c>
      <c r="I34" s="10">
        <v>-1.45</v>
      </c>
      <c r="J34" s="7" t="s">
        <v>215</v>
      </c>
      <c r="K34" s="10">
        <v>0.03</v>
      </c>
      <c r="L34" s="7">
        <v>96</v>
      </c>
      <c r="M34" s="7" t="s">
        <v>210</v>
      </c>
      <c r="N34" s="7"/>
    </row>
    <row r="35" spans="1:14" x14ac:dyDescent="0.3">
      <c r="A35" s="7" t="s">
        <v>211</v>
      </c>
      <c r="B35" s="7" t="s">
        <v>212</v>
      </c>
      <c r="C35" s="7" t="s">
        <v>213</v>
      </c>
      <c r="D35" s="7" t="s">
        <v>214</v>
      </c>
      <c r="E35" s="11">
        <v>50</v>
      </c>
      <c r="F35" s="7">
        <v>2</v>
      </c>
      <c r="G35" s="7">
        <v>20</v>
      </c>
      <c r="H35" s="10">
        <v>0</v>
      </c>
      <c r="I35" s="10">
        <v>4.75</v>
      </c>
      <c r="J35" s="7" t="s">
        <v>215</v>
      </c>
      <c r="K35" s="10">
        <v>-0.01</v>
      </c>
      <c r="L35" s="7">
        <v>96</v>
      </c>
      <c r="M35" s="7" t="s">
        <v>210</v>
      </c>
      <c r="N35" s="7"/>
    </row>
    <row r="36" spans="1:14" x14ac:dyDescent="0.3">
      <c r="A36" s="7" t="s">
        <v>211</v>
      </c>
      <c r="B36" s="7" t="s">
        <v>212</v>
      </c>
      <c r="C36" s="7" t="s">
        <v>213</v>
      </c>
      <c r="D36" s="7" t="s">
        <v>214</v>
      </c>
      <c r="E36" s="11">
        <v>50</v>
      </c>
      <c r="F36" s="7">
        <v>3</v>
      </c>
      <c r="G36" s="7">
        <v>20</v>
      </c>
      <c r="H36" s="10">
        <v>0.91</v>
      </c>
      <c r="I36" s="10">
        <v>0.41</v>
      </c>
      <c r="J36" s="7" t="s">
        <v>215</v>
      </c>
      <c r="K36" s="10">
        <v>-0.71</v>
      </c>
      <c r="L36" s="7">
        <v>96</v>
      </c>
      <c r="M36" s="7" t="s">
        <v>210</v>
      </c>
      <c r="N36" s="7"/>
    </row>
    <row r="37" spans="1:14" x14ac:dyDescent="0.3">
      <c r="A37" s="7" t="s">
        <v>211</v>
      </c>
      <c r="B37" s="7" t="s">
        <v>212</v>
      </c>
      <c r="C37" s="7" t="s">
        <v>213</v>
      </c>
      <c r="D37" s="7" t="s">
        <v>214</v>
      </c>
      <c r="E37" s="11">
        <v>50</v>
      </c>
      <c r="F37" s="7">
        <v>4</v>
      </c>
      <c r="G37" s="7">
        <v>20</v>
      </c>
      <c r="H37" s="10">
        <v>3.52</v>
      </c>
      <c r="I37" s="10">
        <v>-0.95</v>
      </c>
      <c r="J37" s="7" t="s">
        <v>215</v>
      </c>
      <c r="K37" s="10">
        <v>5.85</v>
      </c>
      <c r="L37" s="7">
        <v>96</v>
      </c>
      <c r="M37" s="7" t="s">
        <v>210</v>
      </c>
      <c r="N37" s="7"/>
    </row>
    <row r="38" spans="1:14" x14ac:dyDescent="0.3">
      <c r="A38" s="7" t="s">
        <v>211</v>
      </c>
      <c r="B38" s="7" t="s">
        <v>212</v>
      </c>
      <c r="C38" s="7" t="s">
        <v>213</v>
      </c>
      <c r="D38" s="7" t="s">
        <v>214</v>
      </c>
      <c r="E38" s="11">
        <v>250</v>
      </c>
      <c r="F38" s="7">
        <v>1</v>
      </c>
      <c r="G38" s="7">
        <v>20</v>
      </c>
      <c r="H38" s="10">
        <v>4.2699999999999996</v>
      </c>
      <c r="I38" s="10">
        <v>8.85</v>
      </c>
      <c r="J38" s="7" t="s">
        <v>215</v>
      </c>
      <c r="K38" s="10">
        <v>4.12</v>
      </c>
      <c r="L38" s="7">
        <v>96</v>
      </c>
      <c r="M38" s="7" t="s">
        <v>210</v>
      </c>
      <c r="N38" s="7"/>
    </row>
    <row r="39" spans="1:14" x14ac:dyDescent="0.3">
      <c r="A39" s="7" t="s">
        <v>211</v>
      </c>
      <c r="B39" s="7" t="s">
        <v>212</v>
      </c>
      <c r="C39" s="7" t="s">
        <v>213</v>
      </c>
      <c r="D39" s="7" t="s">
        <v>214</v>
      </c>
      <c r="E39" s="11">
        <v>250</v>
      </c>
      <c r="F39" s="7">
        <v>2</v>
      </c>
      <c r="G39" s="7">
        <v>20</v>
      </c>
      <c r="H39" s="10">
        <v>0</v>
      </c>
      <c r="I39" s="10">
        <v>7.21</v>
      </c>
      <c r="J39" s="7" t="s">
        <v>215</v>
      </c>
      <c r="K39" s="10">
        <v>7.7</v>
      </c>
      <c r="L39" s="7">
        <v>96</v>
      </c>
      <c r="M39" s="7" t="s">
        <v>210</v>
      </c>
      <c r="N39" s="7"/>
    </row>
    <row r="40" spans="1:14" x14ac:dyDescent="0.3">
      <c r="A40" s="7" t="s">
        <v>211</v>
      </c>
      <c r="B40" s="7" t="s">
        <v>212</v>
      </c>
      <c r="C40" s="7" t="s">
        <v>213</v>
      </c>
      <c r="D40" s="7" t="s">
        <v>214</v>
      </c>
      <c r="E40" s="11">
        <v>250</v>
      </c>
      <c r="F40" s="7">
        <v>3</v>
      </c>
      <c r="G40" s="7">
        <v>20</v>
      </c>
      <c r="H40" s="10">
        <v>0</v>
      </c>
      <c r="I40" s="9">
        <v>10.44</v>
      </c>
      <c r="J40" s="7" t="s">
        <v>215</v>
      </c>
      <c r="K40" s="10">
        <v>3.02</v>
      </c>
      <c r="L40" s="7">
        <v>96</v>
      </c>
      <c r="M40" s="7" t="s">
        <v>210</v>
      </c>
      <c r="N40" s="7"/>
    </row>
    <row r="41" spans="1:14" x14ac:dyDescent="0.3">
      <c r="A41" s="7" t="s">
        <v>211</v>
      </c>
      <c r="B41" s="7" t="s">
        <v>212</v>
      </c>
      <c r="C41" s="7" t="s">
        <v>213</v>
      </c>
      <c r="D41" s="7" t="s">
        <v>214</v>
      </c>
      <c r="E41" s="11">
        <v>250</v>
      </c>
      <c r="F41" s="7">
        <v>4</v>
      </c>
      <c r="G41" s="7">
        <v>20</v>
      </c>
      <c r="H41" s="10">
        <v>1.65</v>
      </c>
      <c r="I41" s="9">
        <v>11.2</v>
      </c>
      <c r="J41" s="7" t="s">
        <v>215</v>
      </c>
      <c r="K41" s="10">
        <v>1.87</v>
      </c>
      <c r="L41" s="7">
        <v>96</v>
      </c>
      <c r="M41" s="7" t="s">
        <v>210</v>
      </c>
      <c r="N41" s="7"/>
    </row>
    <row r="42" spans="1:14" x14ac:dyDescent="0.3">
      <c r="A42" s="7" t="s">
        <v>211</v>
      </c>
      <c r="B42" s="7" t="s">
        <v>212</v>
      </c>
      <c r="C42" s="7" t="s">
        <v>213</v>
      </c>
      <c r="D42" s="7" t="s">
        <v>214</v>
      </c>
      <c r="E42" s="11">
        <v>1000</v>
      </c>
      <c r="F42" s="7">
        <v>1</v>
      </c>
      <c r="G42" s="7">
        <v>20</v>
      </c>
      <c r="H42" s="9">
        <v>11.95</v>
      </c>
      <c r="I42" s="9">
        <v>22.87</v>
      </c>
      <c r="J42" s="7" t="s">
        <v>215</v>
      </c>
      <c r="K42" s="9">
        <v>13.36</v>
      </c>
      <c r="L42" s="7">
        <v>96</v>
      </c>
      <c r="M42" s="7" t="s">
        <v>210</v>
      </c>
      <c r="N42" s="7"/>
    </row>
    <row r="43" spans="1:14" x14ac:dyDescent="0.3">
      <c r="A43" s="7" t="s">
        <v>211</v>
      </c>
      <c r="B43" s="7" t="s">
        <v>212</v>
      </c>
      <c r="C43" s="7" t="s">
        <v>213</v>
      </c>
      <c r="D43" s="7" t="s">
        <v>214</v>
      </c>
      <c r="E43" s="11">
        <v>1000</v>
      </c>
      <c r="F43" s="7">
        <v>2</v>
      </c>
      <c r="G43" s="7">
        <v>20</v>
      </c>
      <c r="H43" s="10">
        <v>7.72</v>
      </c>
      <c r="I43" s="9">
        <v>28.65</v>
      </c>
      <c r="J43" s="7" t="s">
        <v>215</v>
      </c>
      <c r="K43" s="9">
        <v>14.54</v>
      </c>
      <c r="L43" s="7">
        <v>96</v>
      </c>
      <c r="M43" s="7" t="s">
        <v>210</v>
      </c>
      <c r="N43" s="7"/>
    </row>
    <row r="44" spans="1:14" x14ac:dyDescent="0.3">
      <c r="A44" s="7" t="s">
        <v>211</v>
      </c>
      <c r="B44" s="7" t="s">
        <v>212</v>
      </c>
      <c r="C44" s="7" t="s">
        <v>213</v>
      </c>
      <c r="D44" s="7" t="s">
        <v>214</v>
      </c>
      <c r="E44" s="11">
        <v>1000</v>
      </c>
      <c r="F44" s="7">
        <v>3</v>
      </c>
      <c r="G44" s="7">
        <v>20</v>
      </c>
      <c r="H44" s="9">
        <v>10.17</v>
      </c>
      <c r="I44" s="9">
        <v>25.48</v>
      </c>
      <c r="J44" s="7" t="s">
        <v>215</v>
      </c>
      <c r="K44" s="9">
        <v>12.16</v>
      </c>
      <c r="L44" s="7">
        <v>96</v>
      </c>
      <c r="M44" s="7" t="s">
        <v>210</v>
      </c>
      <c r="N44" s="7"/>
    </row>
    <row r="45" spans="1:14" x14ac:dyDescent="0.3">
      <c r="A45" s="7" t="s">
        <v>211</v>
      </c>
      <c r="B45" s="7" t="s">
        <v>212</v>
      </c>
      <c r="C45" s="7" t="s">
        <v>213</v>
      </c>
      <c r="D45" s="7" t="s">
        <v>214</v>
      </c>
      <c r="E45" s="11">
        <v>1000</v>
      </c>
      <c r="F45" s="7">
        <v>4</v>
      </c>
      <c r="G45" s="7">
        <v>20</v>
      </c>
      <c r="H45" s="9">
        <v>11.04</v>
      </c>
      <c r="I45" s="9">
        <v>24.88</v>
      </c>
      <c r="J45" s="7" t="s">
        <v>215</v>
      </c>
      <c r="K45" s="9">
        <v>11.21</v>
      </c>
      <c r="L45" s="7">
        <v>96</v>
      </c>
      <c r="M45" s="7" t="s">
        <v>210</v>
      </c>
      <c r="N45" s="7"/>
    </row>
    <row r="46" spans="1:14" x14ac:dyDescent="0.3">
      <c r="A46" s="7" t="s">
        <v>211</v>
      </c>
      <c r="B46" s="7" t="s">
        <v>212</v>
      </c>
      <c r="C46" s="7" t="s">
        <v>213</v>
      </c>
      <c r="D46" s="7" t="s">
        <v>214</v>
      </c>
      <c r="E46" s="11">
        <v>5000</v>
      </c>
      <c r="F46" s="7">
        <v>1</v>
      </c>
      <c r="G46" s="7">
        <v>20</v>
      </c>
      <c r="H46" s="9">
        <v>41.12</v>
      </c>
      <c r="I46" s="9">
        <v>56.73</v>
      </c>
      <c r="J46" s="7" t="s">
        <v>215</v>
      </c>
      <c r="K46" s="9">
        <v>40.78</v>
      </c>
      <c r="L46" s="7">
        <v>96</v>
      </c>
      <c r="M46" s="7" t="s">
        <v>210</v>
      </c>
      <c r="N46" s="7"/>
    </row>
    <row r="47" spans="1:14" x14ac:dyDescent="0.3">
      <c r="A47" s="7" t="s">
        <v>211</v>
      </c>
      <c r="B47" s="7" t="s">
        <v>212</v>
      </c>
      <c r="C47" s="7" t="s">
        <v>213</v>
      </c>
      <c r="D47" s="7" t="s">
        <v>214</v>
      </c>
      <c r="E47" s="11">
        <v>5000</v>
      </c>
      <c r="F47" s="7">
        <v>2</v>
      </c>
      <c r="G47" s="7">
        <v>20</v>
      </c>
      <c r="H47" s="9">
        <v>50.21</v>
      </c>
      <c r="I47" s="9">
        <v>57.51</v>
      </c>
      <c r="J47" s="7" t="s">
        <v>215</v>
      </c>
      <c r="K47" s="9">
        <v>42.85</v>
      </c>
      <c r="L47" s="7">
        <v>96</v>
      </c>
      <c r="M47" s="7" t="s">
        <v>210</v>
      </c>
      <c r="N47" s="7"/>
    </row>
    <row r="48" spans="1:14" x14ac:dyDescent="0.3">
      <c r="A48" s="7" t="s">
        <v>211</v>
      </c>
      <c r="B48" s="7" t="s">
        <v>212</v>
      </c>
      <c r="C48" s="7" t="s">
        <v>213</v>
      </c>
      <c r="D48" s="7" t="s">
        <v>214</v>
      </c>
      <c r="E48" s="11">
        <v>5000</v>
      </c>
      <c r="F48" s="7">
        <v>3</v>
      </c>
      <c r="G48" s="7">
        <v>20</v>
      </c>
      <c r="H48" s="9">
        <v>50.24</v>
      </c>
      <c r="I48" s="9">
        <v>54.59</v>
      </c>
      <c r="J48" s="7" t="s">
        <v>215</v>
      </c>
      <c r="K48" s="9">
        <v>36.630000000000003</v>
      </c>
      <c r="L48" s="7">
        <v>96</v>
      </c>
      <c r="M48" s="7" t="s">
        <v>210</v>
      </c>
      <c r="N48" s="7"/>
    </row>
    <row r="49" spans="1:14" x14ac:dyDescent="0.3">
      <c r="A49" s="7" t="s">
        <v>211</v>
      </c>
      <c r="B49" s="7" t="s">
        <v>212</v>
      </c>
      <c r="C49" s="7" t="s">
        <v>213</v>
      </c>
      <c r="D49" s="7" t="s">
        <v>214</v>
      </c>
      <c r="E49" s="11">
        <v>5000</v>
      </c>
      <c r="F49" s="7">
        <v>4</v>
      </c>
      <c r="G49" s="7">
        <v>20</v>
      </c>
      <c r="H49" s="9">
        <v>37.97</v>
      </c>
      <c r="I49" s="9">
        <v>58.82</v>
      </c>
      <c r="J49" s="7" t="s">
        <v>215</v>
      </c>
      <c r="K49" s="9">
        <v>34.42</v>
      </c>
      <c r="L49" s="7">
        <v>96</v>
      </c>
      <c r="M49" s="7" t="s">
        <v>210</v>
      </c>
      <c r="N49" s="7"/>
    </row>
    <row r="50" spans="1:14" x14ac:dyDescent="0.3">
      <c r="A50" s="7" t="s">
        <v>211</v>
      </c>
      <c r="B50" s="7" t="s">
        <v>212</v>
      </c>
      <c r="C50" s="7" t="s">
        <v>213</v>
      </c>
      <c r="D50" s="7" t="s">
        <v>214</v>
      </c>
      <c r="E50" s="11">
        <v>20000</v>
      </c>
      <c r="F50" s="7">
        <v>1</v>
      </c>
      <c r="G50" s="7">
        <v>20</v>
      </c>
      <c r="H50" s="9">
        <v>82.19</v>
      </c>
      <c r="I50" s="9">
        <v>68.150000000000006</v>
      </c>
      <c r="J50" s="7" t="s">
        <v>215</v>
      </c>
      <c r="K50" s="9">
        <v>45.59</v>
      </c>
      <c r="L50" s="7">
        <v>96</v>
      </c>
      <c r="M50" s="7" t="s">
        <v>210</v>
      </c>
      <c r="N50" s="7"/>
    </row>
    <row r="51" spans="1:14" x14ac:dyDescent="0.3">
      <c r="A51" s="7" t="s">
        <v>211</v>
      </c>
      <c r="B51" s="7" t="s">
        <v>212</v>
      </c>
      <c r="C51" s="7" t="s">
        <v>213</v>
      </c>
      <c r="D51" s="7" t="s">
        <v>214</v>
      </c>
      <c r="E51" s="11">
        <v>20000</v>
      </c>
      <c r="F51" s="7">
        <v>2</v>
      </c>
      <c r="G51" s="7">
        <v>20</v>
      </c>
      <c r="H51" s="9">
        <v>78.53</v>
      </c>
      <c r="I51" s="9">
        <v>70.58</v>
      </c>
      <c r="J51" s="7" t="s">
        <v>215</v>
      </c>
      <c r="K51" s="9">
        <v>51.51</v>
      </c>
      <c r="L51" s="7">
        <v>96</v>
      </c>
      <c r="M51" s="7" t="s">
        <v>210</v>
      </c>
      <c r="N51" s="7"/>
    </row>
    <row r="52" spans="1:14" x14ac:dyDescent="0.3">
      <c r="A52" s="7" t="s">
        <v>211</v>
      </c>
      <c r="B52" s="7" t="s">
        <v>212</v>
      </c>
      <c r="C52" s="7" t="s">
        <v>213</v>
      </c>
      <c r="D52" s="7" t="s">
        <v>214</v>
      </c>
      <c r="E52" s="11">
        <v>20000</v>
      </c>
      <c r="F52" s="7">
        <v>3</v>
      </c>
      <c r="G52" s="7">
        <v>20</v>
      </c>
      <c r="H52" s="9">
        <v>77.23</v>
      </c>
      <c r="I52" s="9">
        <v>70.959999999999994</v>
      </c>
      <c r="J52" s="7" t="s">
        <v>215</v>
      </c>
      <c r="K52" s="9">
        <v>42.5</v>
      </c>
      <c r="L52" s="7">
        <v>96</v>
      </c>
      <c r="M52" s="7" t="s">
        <v>210</v>
      </c>
      <c r="N52" s="7"/>
    </row>
    <row r="53" spans="1:14" x14ac:dyDescent="0.3">
      <c r="A53" s="7" t="s">
        <v>211</v>
      </c>
      <c r="B53" s="7" t="s">
        <v>212</v>
      </c>
      <c r="C53" s="7" t="s">
        <v>213</v>
      </c>
      <c r="D53" s="7" t="s">
        <v>214</v>
      </c>
      <c r="E53" s="11">
        <v>20000</v>
      </c>
      <c r="F53" s="7">
        <v>4</v>
      </c>
      <c r="G53" s="7">
        <v>20</v>
      </c>
      <c r="H53" s="9">
        <v>83.86</v>
      </c>
      <c r="I53" s="9">
        <v>73.48</v>
      </c>
      <c r="J53" s="7" t="s">
        <v>215</v>
      </c>
      <c r="K53" s="9">
        <v>48.88</v>
      </c>
      <c r="L53" s="7">
        <v>96</v>
      </c>
      <c r="M53" s="7" t="s">
        <v>210</v>
      </c>
      <c r="N53" s="7"/>
    </row>
    <row r="56" spans="1:14" x14ac:dyDescent="0.3">
      <c r="A56" s="13" t="s">
        <v>216</v>
      </c>
    </row>
    <row r="57" spans="1:14" ht="27" x14ac:dyDescent="0.3">
      <c r="A57" s="15" t="s">
        <v>217</v>
      </c>
      <c r="B57" s="15" t="s">
        <v>218</v>
      </c>
      <c r="C57" s="15" t="s">
        <v>219</v>
      </c>
      <c r="D57" s="15" t="s">
        <v>220</v>
      </c>
      <c r="E57" s="15" t="s">
        <v>221</v>
      </c>
      <c r="F57" s="15" t="s">
        <v>222</v>
      </c>
      <c r="G57" s="15" t="s">
        <v>223</v>
      </c>
      <c r="H57" s="15" t="s">
        <v>224</v>
      </c>
    </row>
    <row r="58" spans="1:14" x14ac:dyDescent="0.3">
      <c r="A58" s="18">
        <v>50</v>
      </c>
      <c r="B58" s="19">
        <f>LOG10(A58)</f>
        <v>1.6989700043360187</v>
      </c>
      <c r="C58" s="20">
        <f>AVERAGEIFS(H$6:H$53,A$6:A$53,"Macrobrachium rosenbergii",E$6:E$53,$A58)</f>
        <v>0.65749999999999997</v>
      </c>
      <c r="D58" s="19">
        <f>LN(MAX(MIN(C58,100-0.5),0.5)/(100-MAX(MIN(C58,100-0.5),0.5)))</f>
        <v>-5.017883990388996</v>
      </c>
      <c r="E58" s="20">
        <f>AVERAGEIFS(I$6:I$53,A$6:A$53,"Macrobrachium rosenbergii",E$6:E$53,$A58)</f>
        <v>4.1775000000000002</v>
      </c>
      <c r="F58" s="19">
        <f>LN(MAX(MIN(E58,82-0.5),0.5)/(82-MAX(MIN(E58,82-0.5),0.5)))</f>
        <v>-2.9247176109706161</v>
      </c>
      <c r="G58" s="20">
        <f>AVERAGEIFS(K$6:K$53,A$6:A$53,"Macrobrachium rosenbergii",E$6:E$53,$A58)</f>
        <v>3.4274999999999998</v>
      </c>
      <c r="H58" s="19">
        <f>LN(MAX(MIN(G58,70-0.5),0.5)/(70-MAX(MIN(G58,70-0.5),0.5)))</f>
        <v>-2.9664604469070874</v>
      </c>
    </row>
    <row r="59" spans="1:14" x14ac:dyDescent="0.3">
      <c r="A59" s="18">
        <v>250</v>
      </c>
      <c r="B59" s="19">
        <f>LOG10(A59)</f>
        <v>2.3979400086720375</v>
      </c>
      <c r="C59" s="20">
        <f>AVERAGEIFS(H$6:H$53,A$6:A$53,"Macrobrachium rosenbergii",E$6:E$53,$A59)</f>
        <v>5.2575000000000003</v>
      </c>
      <c r="D59" s="19">
        <f>LN(MAX(MIN(C59,100-0.5),0.5)/(100-MAX(MIN(C59,100-0.5),0.5)))</f>
        <v>-2.8915070565620189</v>
      </c>
      <c r="E59" s="20">
        <f>AVERAGEIFS(I$6:I$53,A$6:A$53,"Macrobrachium rosenbergii",E$6:E$53,$A59)</f>
        <v>21.56</v>
      </c>
      <c r="F59" s="19">
        <f>LN(MAX(MIN(E59,82-0.5),0.5)/(82-MAX(MIN(E59,82-0.5),0.5)))</f>
        <v>-1.0308113913637424</v>
      </c>
      <c r="G59" s="20">
        <f>AVERAGEIFS(K$6:K$53,A$6:A$53,"Macrobrachium rosenbergii",E$6:E$53,$A59)</f>
        <v>15.955</v>
      </c>
      <c r="H59" s="19">
        <f>LN(MAX(MIN(G59,70-0.5),0.5)/(70-MAX(MIN(G59,70-0.5),0.5)))</f>
        <v>-1.2200447731379593</v>
      </c>
    </row>
    <row r="60" spans="1:14" x14ac:dyDescent="0.3">
      <c r="A60" s="18">
        <v>1000</v>
      </c>
      <c r="B60" s="19">
        <f>LOG10(A60)</f>
        <v>3</v>
      </c>
      <c r="C60" s="20">
        <f>AVERAGEIFS(H$6:H$53,A$6:A$53,"Macrobrachium rosenbergii",E$6:E$53,$A60)</f>
        <v>29.774999999999999</v>
      </c>
      <c r="D60" s="19">
        <f>LN(MAX(MIN(C60,100-0.5),0.5)/(100-MAX(MIN(C60,100-0.5),0.5)))</f>
        <v>-0.85803525774894351</v>
      </c>
      <c r="E60" s="20">
        <f>AVERAGEIFS(I$6:I$53,A$6:A$53,"Macrobrachium rosenbergii",E$6:E$53,$A60)</f>
        <v>50.6325</v>
      </c>
      <c r="F60" s="19">
        <f>LN(MAX(MIN(E60,82-0.5),0.5)/(82-MAX(MIN(E60,82-0.5),0.5)))</f>
        <v>0.4788213375502805</v>
      </c>
      <c r="G60" s="20">
        <f>AVERAGEIFS(K$6:K$53,A$6:A$53,"Macrobrachium rosenbergii",E$6:E$53,$A60)</f>
        <v>32.732500000000002</v>
      </c>
      <c r="H60" s="19">
        <f>LN(MAX(MIN(G60,70-0.5),0.5)/(70-MAX(MIN(G60,70-0.5),0.5)))</f>
        <v>-0.12975316504267687</v>
      </c>
    </row>
    <row r="61" spans="1:14" x14ac:dyDescent="0.3">
      <c r="A61" s="18">
        <v>5000</v>
      </c>
      <c r="B61" s="19">
        <f>LOG10(A61)</f>
        <v>3.6989700043360187</v>
      </c>
      <c r="C61" s="20">
        <f>AVERAGEIFS(H$6:H$53,A$6:A$53,"Macrobrachium rosenbergii",E$6:E$53,$A61)</f>
        <v>81.974999999999994</v>
      </c>
      <c r="D61" s="19">
        <f>LN(MAX(MIN(C61,100-0.5),0.5)/(100-MAX(MIN(C61,100-0.5),0.5)))</f>
        <v>1.5146546395596989</v>
      </c>
      <c r="E61" s="20">
        <f>AVERAGEIFS(I$6:I$53,A$6:A$53,"Macrobrachium rosenbergii",E$6:E$53,$A61)</f>
        <v>70.387499999999989</v>
      </c>
      <c r="F61" s="19">
        <f>LN(MAX(MIN(E61,82-0.5),0.5)/(82-MAX(MIN(E61,82-0.5),0.5)))</f>
        <v>1.8019335864407788</v>
      </c>
      <c r="G61" s="20">
        <f>AVERAGEIFS(K$6:K$53,A$6:A$53,"Macrobrachium rosenbergii",E$6:E$53,$A61)</f>
        <v>52.805</v>
      </c>
      <c r="H61" s="19">
        <f>LN(MAX(MIN(G61,70-0.5),0.5)/(70-MAX(MIN(G61,70-0.5),0.5)))</f>
        <v>1.1219872393142083</v>
      </c>
    </row>
    <row r="62" spans="1:14" x14ac:dyDescent="0.3">
      <c r="A62" s="18">
        <v>20000</v>
      </c>
      <c r="B62" s="19">
        <f>LOG10(A62)</f>
        <v>4.3010299956639813</v>
      </c>
      <c r="C62" s="20">
        <f>AVERAGEIFS(H$6:H$53,A$6:A$53,"Macrobrachium rosenbergii",E$6:E$53,$A62)</f>
        <v>93.704999999999998</v>
      </c>
      <c r="D62" s="19">
        <f>LN(MAX(MIN(C62,100-0.5),0.5)/(100-MAX(MIN(C62,100-0.5),0.5)))</f>
        <v>2.7003958821173319</v>
      </c>
      <c r="E62" s="20">
        <f>AVERAGEIFS(I$6:I$53,A$6:A$53,"Macrobrachium rosenbergii",E$6:E$53,$A62)</f>
        <v>75.960000000000008</v>
      </c>
      <c r="F62" s="19">
        <f>LN(MAX(MIN(E62,82-0.5),0.5)/(82-MAX(MIN(E62,82-0.5),0.5)))</f>
        <v>2.5318028739973628</v>
      </c>
      <c r="G62" s="20">
        <f>AVERAGEIFS(K$6:K$53,A$6:A$53,"Macrobrachium rosenbergii",E$6:E$53,$A62)</f>
        <v>59.827500000000001</v>
      </c>
      <c r="H62" s="19">
        <f>LN(MAX(MIN(G62,70-0.5),0.5)/(70-MAX(MIN(G62,70-0.5),0.5)))</f>
        <v>1.7717774205775494</v>
      </c>
    </row>
    <row r="64" spans="1:14" x14ac:dyDescent="0.3">
      <c r="A64" s="4" t="s">
        <v>225</v>
      </c>
      <c r="C64" s="21">
        <f>10^(-INTERCEPT(D58:D62,$B$58:$B$62)/SLOPE(D58:D62,$B$58:$B$62))</f>
        <v>2077.6374977307305</v>
      </c>
      <c r="D64" s="22">
        <f>RSQ(D58:D62,$B$58:$B$62)</f>
        <v>0.99397681545503258</v>
      </c>
      <c r="E64" s="23" t="s">
        <v>226</v>
      </c>
      <c r="F64" s="22">
        <f>SLOPE(D58:D62,$B$58:$B$62)</f>
        <v>3.0533618110357947</v>
      </c>
    </row>
    <row r="65" spans="1:8" x14ac:dyDescent="0.3">
      <c r="A65" s="4" t="s">
        <v>227</v>
      </c>
      <c r="C65" s="21">
        <f>10^(-INTERCEPT(F58:F62,$B$58:$B$62)/SLOPE(F58:F62,$B$58:$B$62))</f>
        <v>867.75818432653784</v>
      </c>
      <c r="D65" s="22">
        <f>RSQ(F58:F62,$B$58:$B$62)</f>
        <v>0.98005451347975847</v>
      </c>
      <c r="E65" s="23" t="s">
        <v>226</v>
      </c>
      <c r="F65" s="22">
        <f>SLOPE(F58:F62,$B$58:$B$62)</f>
        <v>2.1165572736816416</v>
      </c>
    </row>
    <row r="66" spans="1:8" x14ac:dyDescent="0.3">
      <c r="A66" s="4" t="s">
        <v>228</v>
      </c>
      <c r="C66" s="21">
        <f>10^(-INTERCEPT(H58:H62,$B$58:$B$62)/SLOPE(H58:H62,$B$58:$B$62))</f>
        <v>1498.361148618289</v>
      </c>
      <c r="D66" s="22">
        <f>RSQ(H58:H62,$B$58:$B$62)</f>
        <v>0.98201342504969147</v>
      </c>
      <c r="E66" s="23" t="s">
        <v>226</v>
      </c>
      <c r="F66" s="22">
        <f>SLOPE(H58:H62,$B$58:$B$62)</f>
        <v>1.8209725972984676</v>
      </c>
    </row>
    <row r="67" spans="1:8" x14ac:dyDescent="0.3">
      <c r="A67" s="2" t="s">
        <v>229</v>
      </c>
    </row>
    <row r="70" spans="1:8" x14ac:dyDescent="0.3">
      <c r="A70" s="13" t="s">
        <v>230</v>
      </c>
    </row>
    <row r="71" spans="1:8" ht="27" x14ac:dyDescent="0.3">
      <c r="A71" s="15" t="s">
        <v>217</v>
      </c>
      <c r="B71" s="15" t="s">
        <v>218</v>
      </c>
      <c r="C71" s="15" t="s">
        <v>219</v>
      </c>
      <c r="D71" s="15" t="s">
        <v>220</v>
      </c>
      <c r="E71" s="15" t="s">
        <v>221</v>
      </c>
      <c r="F71" s="15" t="s">
        <v>222</v>
      </c>
      <c r="G71" s="15" t="s">
        <v>223</v>
      </c>
      <c r="H71" s="15" t="s">
        <v>224</v>
      </c>
    </row>
    <row r="72" spans="1:8" x14ac:dyDescent="0.3">
      <c r="A72" s="18">
        <v>50</v>
      </c>
      <c r="B72" s="19">
        <f>LOG10(A72)</f>
        <v>1.6989700043360187</v>
      </c>
      <c r="C72" s="20">
        <f>AVERAGEIFS(H$6:H$53,A$6:A$53,"Oreochromis niloticus",E$6:E$53,$A72)</f>
        <v>1.92</v>
      </c>
      <c r="D72" s="19">
        <f>LN(MAX(MIN(C72,100-0.5),0.5)/(100-MAX(MIN(C72,100-0.5),0.5)))</f>
        <v>-3.9334582861482112</v>
      </c>
      <c r="E72" s="20">
        <f>AVERAGEIFS(I$6:I$53,A$6:A$53,"Oreochromis niloticus",E$6:E$53,$A72)</f>
        <v>0.69</v>
      </c>
      <c r="F72" s="19">
        <f>LN(MAX(MIN(E72,82-0.5),0.5)/(82-MAX(MIN(E72,82-0.5),0.5)))</f>
        <v>-4.769332691610578</v>
      </c>
      <c r="G72" s="20">
        <f>AVERAGEIFS(K$6:K$53,A$6:A$53,"Oreochromis niloticus",E$6:E$53,$A72)</f>
        <v>1.29</v>
      </c>
      <c r="H72" s="19">
        <f>LN(MAX(MIN(G72,70-0.5),0.5)/(70-MAX(MIN(G72,70-0.5),0.5)))</f>
        <v>-3.9752525306694038</v>
      </c>
    </row>
    <row r="73" spans="1:8" x14ac:dyDescent="0.3">
      <c r="A73" s="18">
        <v>250</v>
      </c>
      <c r="B73" s="19">
        <f>LOG10(A73)</f>
        <v>2.3979400086720375</v>
      </c>
      <c r="C73" s="20">
        <f>AVERAGEIFS(H$6:H$53,A$6:A$53,"Oreochromis niloticus",E$6:E$53,$A73)</f>
        <v>1.48</v>
      </c>
      <c r="D73" s="19">
        <f>LN(MAX(MIN(C73,100-0.5),0.5)/(100-MAX(MIN(C73,100-0.5),0.5)))</f>
        <v>-4.198217485476313</v>
      </c>
      <c r="E73" s="20">
        <f>AVERAGEIFS(I$6:I$53,A$6:A$53,"Oreochromis niloticus",E$6:E$53,$A73)</f>
        <v>9.4250000000000007</v>
      </c>
      <c r="F73" s="19">
        <f>LN(MAX(MIN(E73,82-0.5),0.5)/(82-MAX(MIN(E73,82-0.5),0.5)))</f>
        <v>-2.0412547765766189</v>
      </c>
      <c r="G73" s="20">
        <f>AVERAGEIFS(K$6:K$53,A$6:A$53,"Oreochromis niloticus",E$6:E$53,$A73)</f>
        <v>4.1775000000000002</v>
      </c>
      <c r="H73" s="19">
        <f>LN(MAX(MIN(G73,70-0.5),0.5)/(70-MAX(MIN(G73,70-0.5),0.5)))</f>
        <v>-2.7572487436826472</v>
      </c>
    </row>
    <row r="74" spans="1:8" x14ac:dyDescent="0.3">
      <c r="A74" s="18">
        <v>1000</v>
      </c>
      <c r="B74" s="19">
        <f>LOG10(A74)</f>
        <v>3</v>
      </c>
      <c r="C74" s="20">
        <f>AVERAGEIFS(H$6:H$53,A$6:A$53,"Oreochromis niloticus",E$6:E$53,$A74)</f>
        <v>10.219999999999999</v>
      </c>
      <c r="D74" s="19">
        <f>LN(MAX(MIN(C74,100-0.5),0.5)/(100-MAX(MIN(C74,100-0.5),0.5)))</f>
        <v>-2.1730156485782279</v>
      </c>
      <c r="E74" s="20">
        <f>AVERAGEIFS(I$6:I$53,A$6:A$53,"Oreochromis niloticus",E$6:E$53,$A74)</f>
        <v>25.47</v>
      </c>
      <c r="F74" s="19">
        <f>LN(MAX(MIN(E74,82-0.5),0.5)/(82-MAX(MIN(E74,82-0.5),0.5)))</f>
        <v>-0.79727018169583386</v>
      </c>
      <c r="G74" s="20">
        <f>AVERAGEIFS(K$6:K$53,A$6:A$53,"Oreochromis niloticus",E$6:E$53,$A74)</f>
        <v>12.817500000000001</v>
      </c>
      <c r="H74" s="19">
        <f>LN(MAX(MIN(G74,70-0.5),0.5)/(70-MAX(MIN(G74,70-0.5),0.5)))</f>
        <v>-1.495436482843659</v>
      </c>
    </row>
    <row r="75" spans="1:8" x14ac:dyDescent="0.3">
      <c r="A75" s="18">
        <v>5000</v>
      </c>
      <c r="B75" s="19">
        <f>LOG10(A75)</f>
        <v>3.6989700043360187</v>
      </c>
      <c r="C75" s="20">
        <f>AVERAGEIFS(H$6:H$53,A$6:A$53,"Oreochromis niloticus",E$6:E$53,$A75)</f>
        <v>44.884999999999998</v>
      </c>
      <c r="D75" s="19">
        <f>LN(MAX(MIN(C75,100-0.5),0.5)/(100-MAX(MIN(C75,100-0.5),0.5)))</f>
        <v>-0.20531824820662706</v>
      </c>
      <c r="E75" s="20">
        <f>AVERAGEIFS(I$6:I$53,A$6:A$53,"Oreochromis niloticus",E$6:E$53,$A75)</f>
        <v>56.912499999999994</v>
      </c>
      <c r="F75" s="19">
        <f>LN(MAX(MIN(E75,82-0.5),0.5)/(82-MAX(MIN(E75,82-0.5),0.5)))</f>
        <v>0.81914528653844365</v>
      </c>
      <c r="G75" s="20">
        <f>AVERAGEIFS(K$6:K$53,A$6:A$53,"Oreochromis niloticus",E$6:E$53,$A75)</f>
        <v>38.67</v>
      </c>
      <c r="H75" s="19">
        <f>LN(MAX(MIN(G75,70-0.5),0.5)/(70-MAX(MIN(G75,70-0.5),0.5)))</f>
        <v>0.2104880006551054</v>
      </c>
    </row>
    <row r="76" spans="1:8" x14ac:dyDescent="0.3">
      <c r="A76" s="18">
        <v>20000</v>
      </c>
      <c r="B76" s="19">
        <f>LOG10(A76)</f>
        <v>4.3010299956639813</v>
      </c>
      <c r="C76" s="20">
        <f>AVERAGEIFS(H$6:H$53,A$6:A$53,"Oreochromis niloticus",E$6:E$53,$A76)</f>
        <v>80.452500000000001</v>
      </c>
      <c r="D76" s="19">
        <f>LN(MAX(MIN(C76,100-0.5),0.5)/(100-MAX(MIN(C76,100-0.5),0.5)))</f>
        <v>1.414819547141025</v>
      </c>
      <c r="E76" s="20">
        <f>AVERAGEIFS(I$6:I$53,A$6:A$53,"Oreochromis niloticus",E$6:E$53,$A76)</f>
        <v>70.792500000000004</v>
      </c>
      <c r="F76" s="19">
        <f>LN(MAX(MIN(E76,82-0.5),0.5)/(82-MAX(MIN(E76,82-0.5),0.5)))</f>
        <v>1.843169865837615</v>
      </c>
      <c r="G76" s="20">
        <f>AVERAGEIFS(K$6:K$53,A$6:A$53,"Oreochromis niloticus",E$6:E$53,$A76)</f>
        <v>47.12</v>
      </c>
      <c r="H76" s="19">
        <f>LN(MAX(MIN(G76,70-0.5),0.5)/(70-MAX(MIN(G76,70-0.5),0.5)))</f>
        <v>0.72243437283173395</v>
      </c>
    </row>
    <row r="78" spans="1:8" x14ac:dyDescent="0.3">
      <c r="A78" s="4" t="s">
        <v>225</v>
      </c>
      <c r="C78" s="21">
        <f>10^(-INTERCEPT(D72:D76,$B$72:$B$76)/SLOPE(D72:D76,$B$72:$B$76))</f>
        <v>6739.2417545800672</v>
      </c>
      <c r="D78" s="22">
        <f>RSQ(D72:D76,$B$72:$B$76)</f>
        <v>0.91757975186672192</v>
      </c>
      <c r="E78" s="23" t="s">
        <v>226</v>
      </c>
      <c r="F78" s="22">
        <f>SLOPE(D72:D76,$B$72:$B$76)</f>
        <v>2.2478654982517021</v>
      </c>
    </row>
    <row r="79" spans="1:8" x14ac:dyDescent="0.3">
      <c r="A79" s="4" t="s">
        <v>227</v>
      </c>
      <c r="C79" s="21">
        <f>10^(-INTERCEPT(F72:F76,$B$72:$B$76)/SLOPE(F72:F76,$B$72:$B$76))</f>
        <v>2619.7523913020541</v>
      </c>
      <c r="D79" s="22">
        <f>RSQ(F72:F76,$B$72:$B$76)</f>
        <v>0.97428308118396145</v>
      </c>
      <c r="E79" s="23" t="s">
        <v>226</v>
      </c>
      <c r="F79" s="22">
        <f>SLOPE(F72:F76,$B$72:$B$76)</f>
        <v>2.4797253729175011</v>
      </c>
    </row>
    <row r="80" spans="1:8" x14ac:dyDescent="0.3">
      <c r="A80" s="4" t="s">
        <v>228</v>
      </c>
      <c r="C80" s="21">
        <f>10^(-INTERCEPT(H72:H76,$B$72:$B$76)/SLOPE(H72:H76,$B$72:$B$76))</f>
        <v>6107.5706603155486</v>
      </c>
      <c r="D80" s="22">
        <f>RSQ(H72:H76,$B$72:$B$76)</f>
        <v>0.98578377562336061</v>
      </c>
      <c r="E80" s="23" t="s">
        <v>226</v>
      </c>
      <c r="F80" s="22">
        <f>SLOPE(H72:H76,$B$72:$B$76)</f>
        <v>1.9034948187528384</v>
      </c>
    </row>
    <row r="81" spans="1:1" x14ac:dyDescent="0.3">
      <c r="A81" s="2" t="s">
        <v>229</v>
      </c>
    </row>
  </sheetData>
  <pageMargins left="0.75" right="0.75" top="1" bottom="1" header="0.5" footer="0.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185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J175" sqref="J175"/>
    </sheetView>
  </sheetViews>
  <sheetFormatPr defaultRowHeight="14.4" x14ac:dyDescent="0.3"/>
  <cols>
    <col min="1" max="1" width="27" customWidth="1"/>
    <col min="2" max="2" width="14" customWidth="1"/>
    <col min="3" max="3" width="18" customWidth="1"/>
    <col min="4" max="4" width="11" customWidth="1"/>
    <col min="5" max="5" width="25" customWidth="1"/>
    <col min="6" max="6" width="10" customWidth="1"/>
    <col min="7" max="7" width="14" customWidth="1"/>
    <col min="8" max="8" width="24" customWidth="1"/>
    <col min="9" max="9" width="16" customWidth="1"/>
    <col min="10" max="11" width="34" customWidth="1"/>
  </cols>
  <sheetData>
    <row r="1" spans="1:11" ht="16.8" x14ac:dyDescent="0.3">
      <c r="A1" s="1" t="s">
        <v>231</v>
      </c>
    </row>
    <row r="2" spans="1:11" x14ac:dyDescent="0.3">
      <c r="A2" s="2" t="s">
        <v>232</v>
      </c>
    </row>
    <row r="3" spans="1:11" x14ac:dyDescent="0.3">
      <c r="A3" s="3" t="s">
        <v>1</v>
      </c>
    </row>
    <row r="5" spans="1:11" ht="30" customHeight="1" x14ac:dyDescent="0.3">
      <c r="A5" s="6" t="s">
        <v>193</v>
      </c>
      <c r="B5" s="6" t="s">
        <v>194</v>
      </c>
      <c r="C5" s="6" t="s">
        <v>197</v>
      </c>
      <c r="D5" s="6" t="s">
        <v>173</v>
      </c>
      <c r="E5" s="6" t="s">
        <v>233</v>
      </c>
      <c r="F5" s="6" t="s">
        <v>29</v>
      </c>
      <c r="G5" s="6" t="s">
        <v>234</v>
      </c>
      <c r="H5" s="6" t="s">
        <v>235</v>
      </c>
      <c r="I5" s="6" t="s">
        <v>236</v>
      </c>
      <c r="J5" s="6" t="s">
        <v>237</v>
      </c>
      <c r="K5" s="38"/>
    </row>
    <row r="6" spans="1:11" x14ac:dyDescent="0.3">
      <c r="A6" s="7" t="s">
        <v>205</v>
      </c>
      <c r="B6" s="7" t="s">
        <v>206</v>
      </c>
      <c r="C6" s="12">
        <v>0</v>
      </c>
      <c r="D6" s="7">
        <v>1</v>
      </c>
      <c r="E6" s="7" t="s">
        <v>238</v>
      </c>
      <c r="F6" s="11">
        <v>18.390999999999998</v>
      </c>
      <c r="G6" s="11">
        <v>18.5</v>
      </c>
      <c r="H6" s="12">
        <v>1</v>
      </c>
      <c r="I6" s="7" t="s">
        <v>239</v>
      </c>
      <c r="J6" s="7" t="s">
        <v>240</v>
      </c>
      <c r="K6" s="7"/>
    </row>
    <row r="7" spans="1:11" x14ac:dyDescent="0.3">
      <c r="A7" s="7" t="s">
        <v>205</v>
      </c>
      <c r="B7" s="7" t="s">
        <v>206</v>
      </c>
      <c r="C7" s="12">
        <v>0</v>
      </c>
      <c r="D7" s="7">
        <v>2</v>
      </c>
      <c r="E7" s="7" t="s">
        <v>238</v>
      </c>
      <c r="F7" s="11">
        <v>21.097999999999999</v>
      </c>
      <c r="G7" s="11">
        <v>18.5</v>
      </c>
      <c r="H7" s="12">
        <v>1</v>
      </c>
      <c r="I7" s="7" t="s">
        <v>239</v>
      </c>
      <c r="J7" s="7" t="s">
        <v>240</v>
      </c>
      <c r="K7" s="7"/>
    </row>
    <row r="8" spans="1:11" x14ac:dyDescent="0.3">
      <c r="A8" s="7" t="s">
        <v>205</v>
      </c>
      <c r="B8" s="7" t="s">
        <v>206</v>
      </c>
      <c r="C8" s="12">
        <v>0</v>
      </c>
      <c r="D8" s="7">
        <v>3</v>
      </c>
      <c r="E8" s="7" t="s">
        <v>238</v>
      </c>
      <c r="F8" s="11">
        <v>19.579000000000001</v>
      </c>
      <c r="G8" s="11">
        <v>18.5</v>
      </c>
      <c r="H8" s="12">
        <v>1</v>
      </c>
      <c r="I8" s="7" t="s">
        <v>239</v>
      </c>
      <c r="J8" s="7" t="s">
        <v>240</v>
      </c>
      <c r="K8" s="7"/>
    </row>
    <row r="9" spans="1:11" x14ac:dyDescent="0.3">
      <c r="A9" s="7" t="s">
        <v>205</v>
      </c>
      <c r="B9" s="7" t="s">
        <v>206</v>
      </c>
      <c r="C9" s="12">
        <v>0</v>
      </c>
      <c r="D9" s="7">
        <v>1</v>
      </c>
      <c r="E9" s="7" t="s">
        <v>241</v>
      </c>
      <c r="F9" s="11">
        <v>26.797000000000001</v>
      </c>
      <c r="G9" s="11">
        <v>24</v>
      </c>
      <c r="H9" s="12">
        <v>1</v>
      </c>
      <c r="I9" s="7" t="s">
        <v>239</v>
      </c>
      <c r="J9" s="7" t="s">
        <v>242</v>
      </c>
      <c r="K9" s="7"/>
    </row>
    <row r="10" spans="1:11" x14ac:dyDescent="0.3">
      <c r="A10" s="7" t="s">
        <v>205</v>
      </c>
      <c r="B10" s="7" t="s">
        <v>206</v>
      </c>
      <c r="C10" s="12">
        <v>0</v>
      </c>
      <c r="D10" s="7">
        <v>2</v>
      </c>
      <c r="E10" s="7" t="s">
        <v>241</v>
      </c>
      <c r="F10" s="11">
        <v>25.082000000000001</v>
      </c>
      <c r="G10" s="11">
        <v>24</v>
      </c>
      <c r="H10" s="12">
        <v>1</v>
      </c>
      <c r="I10" s="7" t="s">
        <v>239</v>
      </c>
      <c r="J10" s="7" t="s">
        <v>242</v>
      </c>
      <c r="K10" s="7"/>
    </row>
    <row r="11" spans="1:11" x14ac:dyDescent="0.3">
      <c r="A11" s="7" t="s">
        <v>205</v>
      </c>
      <c r="B11" s="7" t="s">
        <v>206</v>
      </c>
      <c r="C11" s="12">
        <v>0</v>
      </c>
      <c r="D11" s="7">
        <v>3</v>
      </c>
      <c r="E11" s="7" t="s">
        <v>241</v>
      </c>
      <c r="F11" s="11">
        <v>24.550999999999998</v>
      </c>
      <c r="G11" s="11">
        <v>24</v>
      </c>
      <c r="H11" s="12">
        <v>1</v>
      </c>
      <c r="I11" s="7" t="s">
        <v>239</v>
      </c>
      <c r="J11" s="7" t="s">
        <v>242</v>
      </c>
      <c r="K11" s="7"/>
    </row>
    <row r="12" spans="1:11" x14ac:dyDescent="0.3">
      <c r="A12" s="7" t="s">
        <v>205</v>
      </c>
      <c r="B12" s="7" t="s">
        <v>206</v>
      </c>
      <c r="C12" s="12">
        <v>0</v>
      </c>
      <c r="D12" s="7">
        <v>1</v>
      </c>
      <c r="E12" s="7" t="s">
        <v>243</v>
      </c>
      <c r="F12" s="11">
        <v>31.097999999999999</v>
      </c>
      <c r="G12" s="11">
        <v>32</v>
      </c>
      <c r="H12" s="12">
        <v>1</v>
      </c>
      <c r="I12" s="7" t="s">
        <v>239</v>
      </c>
      <c r="J12" s="7" t="s">
        <v>244</v>
      </c>
      <c r="K12" s="7"/>
    </row>
    <row r="13" spans="1:11" x14ac:dyDescent="0.3">
      <c r="A13" s="7" t="s">
        <v>205</v>
      </c>
      <c r="B13" s="7" t="s">
        <v>206</v>
      </c>
      <c r="C13" s="12">
        <v>0</v>
      </c>
      <c r="D13" s="7">
        <v>2</v>
      </c>
      <c r="E13" s="7" t="s">
        <v>243</v>
      </c>
      <c r="F13" s="11">
        <v>34.088999999999999</v>
      </c>
      <c r="G13" s="11">
        <v>32</v>
      </c>
      <c r="H13" s="12">
        <v>1</v>
      </c>
      <c r="I13" s="7" t="s">
        <v>239</v>
      </c>
      <c r="J13" s="7" t="s">
        <v>244</v>
      </c>
      <c r="K13" s="7"/>
    </row>
    <row r="14" spans="1:11" x14ac:dyDescent="0.3">
      <c r="A14" s="7" t="s">
        <v>205</v>
      </c>
      <c r="B14" s="7" t="s">
        <v>206</v>
      </c>
      <c r="C14" s="12">
        <v>0</v>
      </c>
      <c r="D14" s="7">
        <v>3</v>
      </c>
      <c r="E14" s="7" t="s">
        <v>243</v>
      </c>
      <c r="F14" s="11">
        <v>28.181999999999999</v>
      </c>
      <c r="G14" s="11">
        <v>32</v>
      </c>
      <c r="H14" s="12">
        <v>1</v>
      </c>
      <c r="I14" s="7" t="s">
        <v>239</v>
      </c>
      <c r="J14" s="7" t="s">
        <v>244</v>
      </c>
      <c r="K14" s="7"/>
    </row>
    <row r="15" spans="1:11" x14ac:dyDescent="0.3">
      <c r="A15" s="7" t="s">
        <v>205</v>
      </c>
      <c r="B15" s="7" t="s">
        <v>206</v>
      </c>
      <c r="C15" s="12">
        <v>0</v>
      </c>
      <c r="D15" s="7">
        <v>1</v>
      </c>
      <c r="E15" s="7" t="s">
        <v>245</v>
      </c>
      <c r="F15" s="12">
        <v>1.024</v>
      </c>
      <c r="G15" s="12">
        <v>1.2</v>
      </c>
      <c r="H15" s="12">
        <v>1</v>
      </c>
      <c r="I15" s="7" t="s">
        <v>239</v>
      </c>
      <c r="J15" s="7" t="s">
        <v>246</v>
      </c>
      <c r="K15" s="7"/>
    </row>
    <row r="16" spans="1:11" x14ac:dyDescent="0.3">
      <c r="A16" s="7" t="s">
        <v>205</v>
      </c>
      <c r="B16" s="7" t="s">
        <v>206</v>
      </c>
      <c r="C16" s="12">
        <v>0</v>
      </c>
      <c r="D16" s="7">
        <v>2</v>
      </c>
      <c r="E16" s="7" t="s">
        <v>245</v>
      </c>
      <c r="F16" s="12">
        <v>1.212</v>
      </c>
      <c r="G16" s="12">
        <v>1.2</v>
      </c>
      <c r="H16" s="12">
        <v>1</v>
      </c>
      <c r="I16" s="7" t="s">
        <v>239</v>
      </c>
      <c r="J16" s="7" t="s">
        <v>246</v>
      </c>
      <c r="K16" s="7"/>
    </row>
    <row r="17" spans="1:11" x14ac:dyDescent="0.3">
      <c r="A17" s="7" t="s">
        <v>205</v>
      </c>
      <c r="B17" s="7" t="s">
        <v>206</v>
      </c>
      <c r="C17" s="12">
        <v>0</v>
      </c>
      <c r="D17" s="7">
        <v>3</v>
      </c>
      <c r="E17" s="7" t="s">
        <v>245</v>
      </c>
      <c r="F17" s="12">
        <v>1.0669999999999999</v>
      </c>
      <c r="G17" s="12">
        <v>1.2</v>
      </c>
      <c r="H17" s="12">
        <v>1</v>
      </c>
      <c r="I17" s="7" t="s">
        <v>239</v>
      </c>
      <c r="J17" s="7" t="s">
        <v>246</v>
      </c>
      <c r="K17" s="7"/>
    </row>
    <row r="18" spans="1:11" x14ac:dyDescent="0.3">
      <c r="A18" s="7" t="s">
        <v>205</v>
      </c>
      <c r="B18" s="7" t="s">
        <v>206</v>
      </c>
      <c r="C18" s="12">
        <v>0</v>
      </c>
      <c r="D18" s="7">
        <v>1</v>
      </c>
      <c r="E18" s="7" t="s">
        <v>247</v>
      </c>
      <c r="F18" s="11">
        <v>41.994999999999997</v>
      </c>
      <c r="G18" s="11">
        <v>46</v>
      </c>
      <c r="H18" s="12">
        <v>1</v>
      </c>
      <c r="I18" s="7" t="s">
        <v>239</v>
      </c>
      <c r="J18" s="7" t="s">
        <v>248</v>
      </c>
      <c r="K18" s="7"/>
    </row>
    <row r="19" spans="1:11" x14ac:dyDescent="0.3">
      <c r="A19" s="7" t="s">
        <v>205</v>
      </c>
      <c r="B19" s="7" t="s">
        <v>206</v>
      </c>
      <c r="C19" s="12">
        <v>0</v>
      </c>
      <c r="D19" s="7">
        <v>2</v>
      </c>
      <c r="E19" s="7" t="s">
        <v>247</v>
      </c>
      <c r="F19" s="11">
        <v>44.948999999999998</v>
      </c>
      <c r="G19" s="11">
        <v>46</v>
      </c>
      <c r="H19" s="12">
        <v>1</v>
      </c>
      <c r="I19" s="7" t="s">
        <v>239</v>
      </c>
      <c r="J19" s="7" t="s">
        <v>248</v>
      </c>
      <c r="K19" s="7"/>
    </row>
    <row r="20" spans="1:11" x14ac:dyDescent="0.3">
      <c r="A20" s="7" t="s">
        <v>205</v>
      </c>
      <c r="B20" s="7" t="s">
        <v>206</v>
      </c>
      <c r="C20" s="12">
        <v>0</v>
      </c>
      <c r="D20" s="7">
        <v>3</v>
      </c>
      <c r="E20" s="7" t="s">
        <v>247</v>
      </c>
      <c r="F20" s="11">
        <v>45.252000000000002</v>
      </c>
      <c r="G20" s="11">
        <v>46</v>
      </c>
      <c r="H20" s="12">
        <v>1</v>
      </c>
      <c r="I20" s="7" t="s">
        <v>239</v>
      </c>
      <c r="J20" s="7" t="s">
        <v>248</v>
      </c>
      <c r="K20" s="7"/>
    </row>
    <row r="21" spans="1:11" x14ac:dyDescent="0.3">
      <c r="A21" s="7" t="s">
        <v>205</v>
      </c>
      <c r="B21" s="7" t="s">
        <v>206</v>
      </c>
      <c r="C21" s="11">
        <v>50</v>
      </c>
      <c r="D21" s="7">
        <v>1</v>
      </c>
      <c r="E21" s="7" t="s">
        <v>238</v>
      </c>
      <c r="F21" s="11">
        <v>24.064</v>
      </c>
      <c r="G21" s="11">
        <v>18.5</v>
      </c>
      <c r="H21" s="12">
        <v>1.218</v>
      </c>
      <c r="I21" s="7" t="s">
        <v>239</v>
      </c>
      <c r="J21" s="7" t="s">
        <v>240</v>
      </c>
      <c r="K21" s="7"/>
    </row>
    <row r="22" spans="1:11" x14ac:dyDescent="0.3">
      <c r="A22" s="7" t="s">
        <v>205</v>
      </c>
      <c r="B22" s="7" t="s">
        <v>206</v>
      </c>
      <c r="C22" s="11">
        <v>50</v>
      </c>
      <c r="D22" s="7">
        <v>2</v>
      </c>
      <c r="E22" s="7" t="s">
        <v>238</v>
      </c>
      <c r="F22" s="11">
        <v>24.327999999999999</v>
      </c>
      <c r="G22" s="11">
        <v>18.5</v>
      </c>
      <c r="H22" s="12">
        <v>1.218</v>
      </c>
      <c r="I22" s="7" t="s">
        <v>239</v>
      </c>
      <c r="J22" s="7" t="s">
        <v>240</v>
      </c>
      <c r="K22" s="7"/>
    </row>
    <row r="23" spans="1:11" x14ac:dyDescent="0.3">
      <c r="A23" s="7" t="s">
        <v>205</v>
      </c>
      <c r="B23" s="7" t="s">
        <v>206</v>
      </c>
      <c r="C23" s="11">
        <v>50</v>
      </c>
      <c r="D23" s="7">
        <v>3</v>
      </c>
      <c r="E23" s="7" t="s">
        <v>238</v>
      </c>
      <c r="F23" s="11">
        <v>22.402000000000001</v>
      </c>
      <c r="G23" s="11">
        <v>18.5</v>
      </c>
      <c r="H23" s="12">
        <v>1.218</v>
      </c>
      <c r="I23" s="7" t="s">
        <v>239</v>
      </c>
      <c r="J23" s="7" t="s">
        <v>240</v>
      </c>
      <c r="K23" s="7"/>
    </row>
    <row r="24" spans="1:11" x14ac:dyDescent="0.3">
      <c r="A24" s="7" t="s">
        <v>205</v>
      </c>
      <c r="B24" s="7" t="s">
        <v>206</v>
      </c>
      <c r="C24" s="11">
        <v>50</v>
      </c>
      <c r="D24" s="7">
        <v>1</v>
      </c>
      <c r="E24" s="7" t="s">
        <v>241</v>
      </c>
      <c r="F24" s="11">
        <v>28.024999999999999</v>
      </c>
      <c r="G24" s="11">
        <v>24</v>
      </c>
      <c r="H24" s="12">
        <v>1.1659999999999999</v>
      </c>
      <c r="I24" s="7" t="s">
        <v>239</v>
      </c>
      <c r="J24" s="7" t="s">
        <v>242</v>
      </c>
      <c r="K24" s="7"/>
    </row>
    <row r="25" spans="1:11" x14ac:dyDescent="0.3">
      <c r="A25" s="7" t="s">
        <v>205</v>
      </c>
      <c r="B25" s="7" t="s">
        <v>206</v>
      </c>
      <c r="C25" s="11">
        <v>50</v>
      </c>
      <c r="D25" s="7">
        <v>2</v>
      </c>
      <c r="E25" s="7" t="s">
        <v>241</v>
      </c>
      <c r="F25" s="11">
        <v>27.797000000000001</v>
      </c>
      <c r="G25" s="11">
        <v>24</v>
      </c>
      <c r="H25" s="12">
        <v>1.1659999999999999</v>
      </c>
      <c r="I25" s="7" t="s">
        <v>239</v>
      </c>
      <c r="J25" s="7" t="s">
        <v>242</v>
      </c>
      <c r="K25" s="7"/>
    </row>
    <row r="26" spans="1:11" x14ac:dyDescent="0.3">
      <c r="A26" s="7" t="s">
        <v>205</v>
      </c>
      <c r="B26" s="7" t="s">
        <v>206</v>
      </c>
      <c r="C26" s="11">
        <v>50</v>
      </c>
      <c r="D26" s="7">
        <v>3</v>
      </c>
      <c r="E26" s="7" t="s">
        <v>241</v>
      </c>
      <c r="F26" s="11">
        <v>26.92</v>
      </c>
      <c r="G26" s="11">
        <v>24</v>
      </c>
      <c r="H26" s="12">
        <v>1.1659999999999999</v>
      </c>
      <c r="I26" s="7" t="s">
        <v>239</v>
      </c>
      <c r="J26" s="7" t="s">
        <v>242</v>
      </c>
      <c r="K26" s="7"/>
    </row>
    <row r="27" spans="1:11" x14ac:dyDescent="0.3">
      <c r="A27" s="7" t="s">
        <v>205</v>
      </c>
      <c r="B27" s="7" t="s">
        <v>206</v>
      </c>
      <c r="C27" s="11">
        <v>50</v>
      </c>
      <c r="D27" s="7">
        <v>1</v>
      </c>
      <c r="E27" s="7" t="s">
        <v>243</v>
      </c>
      <c r="F27" s="11">
        <v>35.843000000000004</v>
      </c>
      <c r="G27" s="11">
        <v>32</v>
      </c>
      <c r="H27" s="12">
        <v>1.1499999999999999</v>
      </c>
      <c r="I27" s="7" t="s">
        <v>239</v>
      </c>
      <c r="J27" s="7" t="s">
        <v>244</v>
      </c>
      <c r="K27" s="7"/>
    </row>
    <row r="28" spans="1:11" x14ac:dyDescent="0.3">
      <c r="A28" s="7" t="s">
        <v>205</v>
      </c>
      <c r="B28" s="7" t="s">
        <v>206</v>
      </c>
      <c r="C28" s="11">
        <v>50</v>
      </c>
      <c r="D28" s="7">
        <v>2</v>
      </c>
      <c r="E28" s="7" t="s">
        <v>243</v>
      </c>
      <c r="F28" s="11">
        <v>38.344000000000001</v>
      </c>
      <c r="G28" s="11">
        <v>32</v>
      </c>
      <c r="H28" s="12">
        <v>1.1499999999999999</v>
      </c>
      <c r="I28" s="7" t="s">
        <v>239</v>
      </c>
      <c r="J28" s="7" t="s">
        <v>244</v>
      </c>
      <c r="K28" s="7"/>
    </row>
    <row r="29" spans="1:11" x14ac:dyDescent="0.3">
      <c r="A29" s="7" t="s">
        <v>205</v>
      </c>
      <c r="B29" s="7" t="s">
        <v>206</v>
      </c>
      <c r="C29" s="11">
        <v>50</v>
      </c>
      <c r="D29" s="7">
        <v>3</v>
      </c>
      <c r="E29" s="7" t="s">
        <v>243</v>
      </c>
      <c r="F29" s="11">
        <v>42.076999999999998</v>
      </c>
      <c r="G29" s="11">
        <v>32</v>
      </c>
      <c r="H29" s="12">
        <v>1.1499999999999999</v>
      </c>
      <c r="I29" s="7" t="s">
        <v>239</v>
      </c>
      <c r="J29" s="7" t="s">
        <v>244</v>
      </c>
      <c r="K29" s="7"/>
    </row>
    <row r="30" spans="1:11" x14ac:dyDescent="0.3">
      <c r="A30" s="7" t="s">
        <v>205</v>
      </c>
      <c r="B30" s="7" t="s">
        <v>206</v>
      </c>
      <c r="C30" s="11">
        <v>50</v>
      </c>
      <c r="D30" s="7">
        <v>1</v>
      </c>
      <c r="E30" s="7" t="s">
        <v>245</v>
      </c>
      <c r="F30" s="12">
        <v>1.2769999999999999</v>
      </c>
      <c r="G30" s="12">
        <v>1.2</v>
      </c>
      <c r="H30" s="12">
        <v>1.1000000000000001</v>
      </c>
      <c r="I30" s="7" t="s">
        <v>239</v>
      </c>
      <c r="J30" s="7" t="s">
        <v>246</v>
      </c>
      <c r="K30" s="7"/>
    </row>
    <row r="31" spans="1:11" x14ac:dyDescent="0.3">
      <c r="A31" s="7" t="s">
        <v>205</v>
      </c>
      <c r="B31" s="7" t="s">
        <v>206</v>
      </c>
      <c r="C31" s="11">
        <v>50</v>
      </c>
      <c r="D31" s="7">
        <v>2</v>
      </c>
      <c r="E31" s="7" t="s">
        <v>245</v>
      </c>
      <c r="F31" s="12">
        <v>1.2809999999999999</v>
      </c>
      <c r="G31" s="12">
        <v>1.2</v>
      </c>
      <c r="H31" s="12">
        <v>1.1000000000000001</v>
      </c>
      <c r="I31" s="7" t="s">
        <v>239</v>
      </c>
      <c r="J31" s="7" t="s">
        <v>246</v>
      </c>
      <c r="K31" s="7"/>
    </row>
    <row r="32" spans="1:11" x14ac:dyDescent="0.3">
      <c r="A32" s="7" t="s">
        <v>205</v>
      </c>
      <c r="B32" s="7" t="s">
        <v>206</v>
      </c>
      <c r="C32" s="11">
        <v>50</v>
      </c>
      <c r="D32" s="7">
        <v>3</v>
      </c>
      <c r="E32" s="7" t="s">
        <v>245</v>
      </c>
      <c r="F32" s="12">
        <v>1.1930000000000001</v>
      </c>
      <c r="G32" s="12">
        <v>1.2</v>
      </c>
      <c r="H32" s="12">
        <v>1.1000000000000001</v>
      </c>
      <c r="I32" s="7" t="s">
        <v>239</v>
      </c>
      <c r="J32" s="7" t="s">
        <v>246</v>
      </c>
      <c r="K32" s="7"/>
    </row>
    <row r="33" spans="1:11" x14ac:dyDescent="0.3">
      <c r="A33" s="7" t="s">
        <v>205</v>
      </c>
      <c r="B33" s="7" t="s">
        <v>206</v>
      </c>
      <c r="C33" s="11">
        <v>50</v>
      </c>
      <c r="D33" s="7">
        <v>1</v>
      </c>
      <c r="E33" s="7" t="s">
        <v>247</v>
      </c>
      <c r="F33" s="11">
        <v>47.223999999999997</v>
      </c>
      <c r="G33" s="11">
        <v>46</v>
      </c>
      <c r="H33" s="12">
        <v>0.95</v>
      </c>
      <c r="I33" s="7" t="s">
        <v>239</v>
      </c>
      <c r="J33" s="7" t="s">
        <v>248</v>
      </c>
      <c r="K33" s="7"/>
    </row>
    <row r="34" spans="1:11" x14ac:dyDescent="0.3">
      <c r="A34" s="7" t="s">
        <v>205</v>
      </c>
      <c r="B34" s="7" t="s">
        <v>206</v>
      </c>
      <c r="C34" s="11">
        <v>50</v>
      </c>
      <c r="D34" s="7">
        <v>2</v>
      </c>
      <c r="E34" s="7" t="s">
        <v>247</v>
      </c>
      <c r="F34" s="11">
        <v>50.173000000000002</v>
      </c>
      <c r="G34" s="11">
        <v>46</v>
      </c>
      <c r="H34" s="12">
        <v>0.95</v>
      </c>
      <c r="I34" s="7" t="s">
        <v>239</v>
      </c>
      <c r="J34" s="7" t="s">
        <v>248</v>
      </c>
      <c r="K34" s="7"/>
    </row>
    <row r="35" spans="1:11" x14ac:dyDescent="0.3">
      <c r="A35" s="7" t="s">
        <v>205</v>
      </c>
      <c r="B35" s="7" t="s">
        <v>206</v>
      </c>
      <c r="C35" s="11">
        <v>50</v>
      </c>
      <c r="D35" s="7">
        <v>3</v>
      </c>
      <c r="E35" s="7" t="s">
        <v>247</v>
      </c>
      <c r="F35" s="11">
        <v>42.543999999999997</v>
      </c>
      <c r="G35" s="11">
        <v>46</v>
      </c>
      <c r="H35" s="12">
        <v>0.95</v>
      </c>
      <c r="I35" s="7" t="s">
        <v>239</v>
      </c>
      <c r="J35" s="7" t="s">
        <v>248</v>
      </c>
      <c r="K35" s="7"/>
    </row>
    <row r="36" spans="1:11" x14ac:dyDescent="0.3">
      <c r="A36" s="7" t="s">
        <v>205</v>
      </c>
      <c r="B36" s="7" t="s">
        <v>206</v>
      </c>
      <c r="C36" s="11">
        <v>250</v>
      </c>
      <c r="D36" s="7">
        <v>1</v>
      </c>
      <c r="E36" s="7" t="s">
        <v>238</v>
      </c>
      <c r="F36" s="11">
        <v>28.917000000000002</v>
      </c>
      <c r="G36" s="11">
        <v>18.5</v>
      </c>
      <c r="H36" s="12">
        <v>1.5369999999999999</v>
      </c>
      <c r="I36" s="7" t="s">
        <v>239</v>
      </c>
      <c r="J36" s="7" t="s">
        <v>240</v>
      </c>
      <c r="K36" s="7"/>
    </row>
    <row r="37" spans="1:11" x14ac:dyDescent="0.3">
      <c r="A37" s="7" t="s">
        <v>205</v>
      </c>
      <c r="B37" s="7" t="s">
        <v>206</v>
      </c>
      <c r="C37" s="11">
        <v>250</v>
      </c>
      <c r="D37" s="7">
        <v>2</v>
      </c>
      <c r="E37" s="7" t="s">
        <v>238</v>
      </c>
      <c r="F37" s="11">
        <v>29.600999999999999</v>
      </c>
      <c r="G37" s="11">
        <v>18.5</v>
      </c>
      <c r="H37" s="12">
        <v>1.5369999999999999</v>
      </c>
      <c r="I37" s="7" t="s">
        <v>239</v>
      </c>
      <c r="J37" s="7" t="s">
        <v>240</v>
      </c>
      <c r="K37" s="7"/>
    </row>
    <row r="38" spans="1:11" x14ac:dyDescent="0.3">
      <c r="A38" s="7" t="s">
        <v>205</v>
      </c>
      <c r="B38" s="7" t="s">
        <v>206</v>
      </c>
      <c r="C38" s="11">
        <v>250</v>
      </c>
      <c r="D38" s="7">
        <v>3</v>
      </c>
      <c r="E38" s="7" t="s">
        <v>238</v>
      </c>
      <c r="F38" s="11">
        <v>28.831</v>
      </c>
      <c r="G38" s="11">
        <v>18.5</v>
      </c>
      <c r="H38" s="12">
        <v>1.5369999999999999</v>
      </c>
      <c r="I38" s="7" t="s">
        <v>239</v>
      </c>
      <c r="J38" s="7" t="s">
        <v>240</v>
      </c>
      <c r="K38" s="7"/>
    </row>
    <row r="39" spans="1:11" x14ac:dyDescent="0.3">
      <c r="A39" s="7" t="s">
        <v>205</v>
      </c>
      <c r="B39" s="7" t="s">
        <v>206</v>
      </c>
      <c r="C39" s="11">
        <v>250</v>
      </c>
      <c r="D39" s="7">
        <v>1</v>
      </c>
      <c r="E39" s="7" t="s">
        <v>241</v>
      </c>
      <c r="F39" s="11">
        <v>36.508000000000003</v>
      </c>
      <c r="G39" s="11">
        <v>24</v>
      </c>
      <c r="H39" s="12">
        <v>1.41</v>
      </c>
      <c r="I39" s="7" t="s">
        <v>239</v>
      </c>
      <c r="J39" s="7" t="s">
        <v>242</v>
      </c>
      <c r="K39" s="7"/>
    </row>
    <row r="40" spans="1:11" x14ac:dyDescent="0.3">
      <c r="A40" s="7" t="s">
        <v>205</v>
      </c>
      <c r="B40" s="7" t="s">
        <v>206</v>
      </c>
      <c r="C40" s="11">
        <v>250</v>
      </c>
      <c r="D40" s="7">
        <v>2</v>
      </c>
      <c r="E40" s="7" t="s">
        <v>241</v>
      </c>
      <c r="F40" s="11">
        <v>32.805</v>
      </c>
      <c r="G40" s="11">
        <v>24</v>
      </c>
      <c r="H40" s="12">
        <v>1.41</v>
      </c>
      <c r="I40" s="7" t="s">
        <v>239</v>
      </c>
      <c r="J40" s="7" t="s">
        <v>242</v>
      </c>
      <c r="K40" s="7"/>
    </row>
    <row r="41" spans="1:11" x14ac:dyDescent="0.3">
      <c r="A41" s="7" t="s">
        <v>205</v>
      </c>
      <c r="B41" s="7" t="s">
        <v>206</v>
      </c>
      <c r="C41" s="11">
        <v>250</v>
      </c>
      <c r="D41" s="7">
        <v>3</v>
      </c>
      <c r="E41" s="7" t="s">
        <v>241</v>
      </c>
      <c r="F41" s="11">
        <v>37.185000000000002</v>
      </c>
      <c r="G41" s="11">
        <v>24</v>
      </c>
      <c r="H41" s="12">
        <v>1.41</v>
      </c>
      <c r="I41" s="7" t="s">
        <v>239</v>
      </c>
      <c r="J41" s="7" t="s">
        <v>242</v>
      </c>
      <c r="K41" s="7"/>
    </row>
    <row r="42" spans="1:11" x14ac:dyDescent="0.3">
      <c r="A42" s="7" t="s">
        <v>205</v>
      </c>
      <c r="B42" s="7" t="s">
        <v>206</v>
      </c>
      <c r="C42" s="11">
        <v>250</v>
      </c>
      <c r="D42" s="7">
        <v>1</v>
      </c>
      <c r="E42" s="7" t="s">
        <v>243</v>
      </c>
      <c r="F42" s="11">
        <v>45.167999999999999</v>
      </c>
      <c r="G42" s="11">
        <v>32</v>
      </c>
      <c r="H42" s="12">
        <v>1.371</v>
      </c>
      <c r="I42" s="7" t="s">
        <v>239</v>
      </c>
      <c r="J42" s="7" t="s">
        <v>244</v>
      </c>
      <c r="K42" s="7"/>
    </row>
    <row r="43" spans="1:11" x14ac:dyDescent="0.3">
      <c r="A43" s="7" t="s">
        <v>205</v>
      </c>
      <c r="B43" s="7" t="s">
        <v>206</v>
      </c>
      <c r="C43" s="11">
        <v>250</v>
      </c>
      <c r="D43" s="7">
        <v>2</v>
      </c>
      <c r="E43" s="7" t="s">
        <v>243</v>
      </c>
      <c r="F43" s="11">
        <v>41.052</v>
      </c>
      <c r="G43" s="11">
        <v>32</v>
      </c>
      <c r="H43" s="12">
        <v>1.371</v>
      </c>
      <c r="I43" s="7" t="s">
        <v>239</v>
      </c>
      <c r="J43" s="7" t="s">
        <v>244</v>
      </c>
      <c r="K43" s="7"/>
    </row>
    <row r="44" spans="1:11" x14ac:dyDescent="0.3">
      <c r="A44" s="7" t="s">
        <v>205</v>
      </c>
      <c r="B44" s="7" t="s">
        <v>206</v>
      </c>
      <c r="C44" s="11">
        <v>250</v>
      </c>
      <c r="D44" s="7">
        <v>3</v>
      </c>
      <c r="E44" s="7" t="s">
        <v>243</v>
      </c>
      <c r="F44" s="11">
        <v>49.682000000000002</v>
      </c>
      <c r="G44" s="11">
        <v>32</v>
      </c>
      <c r="H44" s="12">
        <v>1.371</v>
      </c>
      <c r="I44" s="7" t="s">
        <v>239</v>
      </c>
      <c r="J44" s="7" t="s">
        <v>244</v>
      </c>
      <c r="K44" s="7"/>
    </row>
    <row r="45" spans="1:11" x14ac:dyDescent="0.3">
      <c r="A45" s="7" t="s">
        <v>205</v>
      </c>
      <c r="B45" s="7" t="s">
        <v>206</v>
      </c>
      <c r="C45" s="11">
        <v>250</v>
      </c>
      <c r="D45" s="7">
        <v>1</v>
      </c>
      <c r="E45" s="7" t="s">
        <v>245</v>
      </c>
      <c r="F45" s="12">
        <v>1.597</v>
      </c>
      <c r="G45" s="12">
        <v>1.2</v>
      </c>
      <c r="H45" s="12">
        <v>1.3959999999999999</v>
      </c>
      <c r="I45" s="7" t="s">
        <v>239</v>
      </c>
      <c r="J45" s="7" t="s">
        <v>246</v>
      </c>
      <c r="K45" s="7"/>
    </row>
    <row r="46" spans="1:11" x14ac:dyDescent="0.3">
      <c r="A46" s="7" t="s">
        <v>205</v>
      </c>
      <c r="B46" s="7" t="s">
        <v>206</v>
      </c>
      <c r="C46" s="11">
        <v>250</v>
      </c>
      <c r="D46" s="7">
        <v>2</v>
      </c>
      <c r="E46" s="7" t="s">
        <v>245</v>
      </c>
      <c r="F46" s="12">
        <v>1.4830000000000001</v>
      </c>
      <c r="G46" s="12">
        <v>1.2</v>
      </c>
      <c r="H46" s="12">
        <v>1.3959999999999999</v>
      </c>
      <c r="I46" s="7" t="s">
        <v>239</v>
      </c>
      <c r="J46" s="7" t="s">
        <v>246</v>
      </c>
      <c r="K46" s="7"/>
    </row>
    <row r="47" spans="1:11" x14ac:dyDescent="0.3">
      <c r="A47" s="7" t="s">
        <v>205</v>
      </c>
      <c r="B47" s="7" t="s">
        <v>206</v>
      </c>
      <c r="C47" s="11">
        <v>250</v>
      </c>
      <c r="D47" s="7">
        <v>3</v>
      </c>
      <c r="E47" s="7" t="s">
        <v>245</v>
      </c>
      <c r="F47" s="12">
        <v>1.4770000000000001</v>
      </c>
      <c r="G47" s="12">
        <v>1.2</v>
      </c>
      <c r="H47" s="12">
        <v>1.3959999999999999</v>
      </c>
      <c r="I47" s="7" t="s">
        <v>239</v>
      </c>
      <c r="J47" s="7" t="s">
        <v>246</v>
      </c>
      <c r="K47" s="7"/>
    </row>
    <row r="48" spans="1:11" x14ac:dyDescent="0.3">
      <c r="A48" s="7" t="s">
        <v>205</v>
      </c>
      <c r="B48" s="7" t="s">
        <v>206</v>
      </c>
      <c r="C48" s="11">
        <v>250</v>
      </c>
      <c r="D48" s="7">
        <v>1</v>
      </c>
      <c r="E48" s="7" t="s">
        <v>247</v>
      </c>
      <c r="F48" s="11">
        <v>41.878999999999998</v>
      </c>
      <c r="G48" s="11">
        <v>46</v>
      </c>
      <c r="H48" s="12">
        <v>0.83499999999999996</v>
      </c>
      <c r="I48" s="7" t="s">
        <v>239</v>
      </c>
      <c r="J48" s="7" t="s">
        <v>248</v>
      </c>
      <c r="K48" s="7"/>
    </row>
    <row r="49" spans="1:11" x14ac:dyDescent="0.3">
      <c r="A49" s="7" t="s">
        <v>205</v>
      </c>
      <c r="B49" s="7" t="s">
        <v>206</v>
      </c>
      <c r="C49" s="11">
        <v>250</v>
      </c>
      <c r="D49" s="7">
        <v>2</v>
      </c>
      <c r="E49" s="7" t="s">
        <v>247</v>
      </c>
      <c r="F49" s="11">
        <v>39.652999999999999</v>
      </c>
      <c r="G49" s="11">
        <v>46</v>
      </c>
      <c r="H49" s="12">
        <v>0.83499999999999996</v>
      </c>
      <c r="I49" s="7" t="s">
        <v>239</v>
      </c>
      <c r="J49" s="7" t="s">
        <v>248</v>
      </c>
      <c r="K49" s="7"/>
    </row>
    <row r="50" spans="1:11" x14ac:dyDescent="0.3">
      <c r="A50" s="7" t="s">
        <v>205</v>
      </c>
      <c r="B50" s="7" t="s">
        <v>206</v>
      </c>
      <c r="C50" s="11">
        <v>250</v>
      </c>
      <c r="D50" s="7">
        <v>3</v>
      </c>
      <c r="E50" s="7" t="s">
        <v>247</v>
      </c>
      <c r="F50" s="11">
        <v>41.92</v>
      </c>
      <c r="G50" s="11">
        <v>46</v>
      </c>
      <c r="H50" s="12">
        <v>0.83499999999999996</v>
      </c>
      <c r="I50" s="7" t="s">
        <v>239</v>
      </c>
      <c r="J50" s="7" t="s">
        <v>248</v>
      </c>
      <c r="K50" s="7"/>
    </row>
    <row r="51" spans="1:11" x14ac:dyDescent="0.3">
      <c r="A51" s="7" t="s">
        <v>205</v>
      </c>
      <c r="B51" s="7" t="s">
        <v>206</v>
      </c>
      <c r="C51" s="11">
        <v>1000</v>
      </c>
      <c r="D51" s="7">
        <v>1</v>
      </c>
      <c r="E51" s="7" t="s">
        <v>238</v>
      </c>
      <c r="F51" s="11">
        <v>28.484999999999999</v>
      </c>
      <c r="G51" s="11">
        <v>18.5</v>
      </c>
      <c r="H51" s="12">
        <v>1.4550000000000001</v>
      </c>
      <c r="I51" s="7" t="s">
        <v>239</v>
      </c>
      <c r="J51" s="7" t="s">
        <v>240</v>
      </c>
      <c r="K51" s="7"/>
    </row>
    <row r="52" spans="1:11" x14ac:dyDescent="0.3">
      <c r="A52" s="7" t="s">
        <v>205</v>
      </c>
      <c r="B52" s="7" t="s">
        <v>206</v>
      </c>
      <c r="C52" s="11">
        <v>1000</v>
      </c>
      <c r="D52" s="7">
        <v>2</v>
      </c>
      <c r="E52" s="7" t="s">
        <v>238</v>
      </c>
      <c r="F52" s="11">
        <v>25.513999999999999</v>
      </c>
      <c r="G52" s="11">
        <v>18.5</v>
      </c>
      <c r="H52" s="12">
        <v>1.4550000000000001</v>
      </c>
      <c r="I52" s="7" t="s">
        <v>239</v>
      </c>
      <c r="J52" s="7" t="s">
        <v>240</v>
      </c>
      <c r="K52" s="7"/>
    </row>
    <row r="53" spans="1:11" x14ac:dyDescent="0.3">
      <c r="A53" s="7" t="s">
        <v>205</v>
      </c>
      <c r="B53" s="7" t="s">
        <v>206</v>
      </c>
      <c r="C53" s="11">
        <v>1000</v>
      </c>
      <c r="D53" s="7">
        <v>3</v>
      </c>
      <c r="E53" s="7" t="s">
        <v>238</v>
      </c>
      <c r="F53" s="11">
        <v>25.308</v>
      </c>
      <c r="G53" s="11">
        <v>18.5</v>
      </c>
      <c r="H53" s="12">
        <v>1.4550000000000001</v>
      </c>
      <c r="I53" s="7" t="s">
        <v>239</v>
      </c>
      <c r="J53" s="7" t="s">
        <v>240</v>
      </c>
      <c r="K53" s="7"/>
    </row>
    <row r="54" spans="1:11" x14ac:dyDescent="0.3">
      <c r="A54" s="7" t="s">
        <v>205</v>
      </c>
      <c r="B54" s="7" t="s">
        <v>206</v>
      </c>
      <c r="C54" s="11">
        <v>1000</v>
      </c>
      <c r="D54" s="7">
        <v>1</v>
      </c>
      <c r="E54" s="7" t="s">
        <v>241</v>
      </c>
      <c r="F54" s="11">
        <v>29.994</v>
      </c>
      <c r="G54" s="11">
        <v>24</v>
      </c>
      <c r="H54" s="12">
        <v>1.3480000000000001</v>
      </c>
      <c r="I54" s="7" t="s">
        <v>239</v>
      </c>
      <c r="J54" s="7" t="s">
        <v>242</v>
      </c>
      <c r="K54" s="7"/>
    </row>
    <row r="55" spans="1:11" x14ac:dyDescent="0.3">
      <c r="A55" s="7" t="s">
        <v>205</v>
      </c>
      <c r="B55" s="7" t="s">
        <v>206</v>
      </c>
      <c r="C55" s="11">
        <v>1000</v>
      </c>
      <c r="D55" s="7">
        <v>2</v>
      </c>
      <c r="E55" s="7" t="s">
        <v>241</v>
      </c>
      <c r="F55" s="11">
        <v>31.591000000000001</v>
      </c>
      <c r="G55" s="11">
        <v>24</v>
      </c>
      <c r="H55" s="12">
        <v>1.3480000000000001</v>
      </c>
      <c r="I55" s="7" t="s">
        <v>239</v>
      </c>
      <c r="J55" s="7" t="s">
        <v>242</v>
      </c>
      <c r="K55" s="7"/>
    </row>
    <row r="56" spans="1:11" x14ac:dyDescent="0.3">
      <c r="A56" s="7" t="s">
        <v>205</v>
      </c>
      <c r="B56" s="7" t="s">
        <v>206</v>
      </c>
      <c r="C56" s="11">
        <v>1000</v>
      </c>
      <c r="D56" s="7">
        <v>3</v>
      </c>
      <c r="E56" s="7" t="s">
        <v>241</v>
      </c>
      <c r="F56" s="11">
        <v>29.523</v>
      </c>
      <c r="G56" s="11">
        <v>24</v>
      </c>
      <c r="H56" s="12">
        <v>1.3480000000000001</v>
      </c>
      <c r="I56" s="7" t="s">
        <v>239</v>
      </c>
      <c r="J56" s="7" t="s">
        <v>242</v>
      </c>
      <c r="K56" s="7"/>
    </row>
    <row r="57" spans="1:11" x14ac:dyDescent="0.3">
      <c r="A57" s="7" t="s">
        <v>205</v>
      </c>
      <c r="B57" s="7" t="s">
        <v>206</v>
      </c>
      <c r="C57" s="11">
        <v>1000</v>
      </c>
      <c r="D57" s="7">
        <v>1</v>
      </c>
      <c r="E57" s="7" t="s">
        <v>243</v>
      </c>
      <c r="F57" s="11">
        <v>42.271999999999998</v>
      </c>
      <c r="G57" s="11">
        <v>32</v>
      </c>
      <c r="H57" s="12">
        <v>1.3140000000000001</v>
      </c>
      <c r="I57" s="7" t="s">
        <v>239</v>
      </c>
      <c r="J57" s="7" t="s">
        <v>244</v>
      </c>
      <c r="K57" s="7"/>
    </row>
    <row r="58" spans="1:11" x14ac:dyDescent="0.3">
      <c r="A58" s="7" t="s">
        <v>205</v>
      </c>
      <c r="B58" s="7" t="s">
        <v>206</v>
      </c>
      <c r="C58" s="11">
        <v>1000</v>
      </c>
      <c r="D58" s="7">
        <v>2</v>
      </c>
      <c r="E58" s="7" t="s">
        <v>243</v>
      </c>
      <c r="F58" s="11">
        <v>39.206000000000003</v>
      </c>
      <c r="G58" s="11">
        <v>32</v>
      </c>
      <c r="H58" s="12">
        <v>1.3140000000000001</v>
      </c>
      <c r="I58" s="7" t="s">
        <v>239</v>
      </c>
      <c r="J58" s="7" t="s">
        <v>244</v>
      </c>
      <c r="K58" s="7"/>
    </row>
    <row r="59" spans="1:11" x14ac:dyDescent="0.3">
      <c r="A59" s="7" t="s">
        <v>205</v>
      </c>
      <c r="B59" s="7" t="s">
        <v>206</v>
      </c>
      <c r="C59" s="11">
        <v>1000</v>
      </c>
      <c r="D59" s="7">
        <v>3</v>
      </c>
      <c r="E59" s="7" t="s">
        <v>243</v>
      </c>
      <c r="F59" s="11">
        <v>45.619</v>
      </c>
      <c r="G59" s="11">
        <v>32</v>
      </c>
      <c r="H59" s="12">
        <v>1.3140000000000001</v>
      </c>
      <c r="I59" s="7" t="s">
        <v>239</v>
      </c>
      <c r="J59" s="7" t="s">
        <v>244</v>
      </c>
      <c r="K59" s="7"/>
    </row>
    <row r="60" spans="1:11" x14ac:dyDescent="0.3">
      <c r="A60" s="7" t="s">
        <v>205</v>
      </c>
      <c r="B60" s="7" t="s">
        <v>206</v>
      </c>
      <c r="C60" s="11">
        <v>1000</v>
      </c>
      <c r="D60" s="7">
        <v>1</v>
      </c>
      <c r="E60" s="7" t="s">
        <v>245</v>
      </c>
      <c r="F60" s="12">
        <v>2.1190000000000002</v>
      </c>
      <c r="G60" s="12">
        <v>1.2</v>
      </c>
      <c r="H60" s="12">
        <v>1.681</v>
      </c>
      <c r="I60" s="7" t="s">
        <v>239</v>
      </c>
      <c r="J60" s="7" t="s">
        <v>246</v>
      </c>
      <c r="K60" s="7"/>
    </row>
    <row r="61" spans="1:11" x14ac:dyDescent="0.3">
      <c r="A61" s="7" t="s">
        <v>205</v>
      </c>
      <c r="B61" s="7" t="s">
        <v>206</v>
      </c>
      <c r="C61" s="11">
        <v>1000</v>
      </c>
      <c r="D61" s="7">
        <v>2</v>
      </c>
      <c r="E61" s="7" t="s">
        <v>245</v>
      </c>
      <c r="F61" s="12">
        <v>1.9139999999999999</v>
      </c>
      <c r="G61" s="12">
        <v>1.2</v>
      </c>
      <c r="H61" s="12">
        <v>1.681</v>
      </c>
      <c r="I61" s="7" t="s">
        <v>239</v>
      </c>
      <c r="J61" s="7" t="s">
        <v>246</v>
      </c>
      <c r="K61" s="7"/>
    </row>
    <row r="62" spans="1:11" x14ac:dyDescent="0.3">
      <c r="A62" s="7" t="s">
        <v>205</v>
      </c>
      <c r="B62" s="7" t="s">
        <v>206</v>
      </c>
      <c r="C62" s="11">
        <v>1000</v>
      </c>
      <c r="D62" s="7">
        <v>3</v>
      </c>
      <c r="E62" s="7" t="s">
        <v>245</v>
      </c>
      <c r="F62" s="12">
        <v>1.9570000000000001</v>
      </c>
      <c r="G62" s="12">
        <v>1.2</v>
      </c>
      <c r="H62" s="12">
        <v>1.681</v>
      </c>
      <c r="I62" s="7" t="s">
        <v>239</v>
      </c>
      <c r="J62" s="7" t="s">
        <v>246</v>
      </c>
      <c r="K62" s="7"/>
    </row>
    <row r="63" spans="1:11" x14ac:dyDescent="0.3">
      <c r="A63" s="7" t="s">
        <v>205</v>
      </c>
      <c r="B63" s="7" t="s">
        <v>206</v>
      </c>
      <c r="C63" s="11">
        <v>1000</v>
      </c>
      <c r="D63" s="7">
        <v>1</v>
      </c>
      <c r="E63" s="7" t="s">
        <v>247</v>
      </c>
      <c r="F63" s="11">
        <v>34.536000000000001</v>
      </c>
      <c r="G63" s="11">
        <v>46</v>
      </c>
      <c r="H63" s="12">
        <v>0.73499999999999999</v>
      </c>
      <c r="I63" s="7" t="s">
        <v>239</v>
      </c>
      <c r="J63" s="7" t="s">
        <v>248</v>
      </c>
      <c r="K63" s="7"/>
    </row>
    <row r="64" spans="1:11" x14ac:dyDescent="0.3">
      <c r="A64" s="7" t="s">
        <v>205</v>
      </c>
      <c r="B64" s="7" t="s">
        <v>206</v>
      </c>
      <c r="C64" s="11">
        <v>1000</v>
      </c>
      <c r="D64" s="7">
        <v>2</v>
      </c>
      <c r="E64" s="7" t="s">
        <v>247</v>
      </c>
      <c r="F64" s="11">
        <v>29.256</v>
      </c>
      <c r="G64" s="11">
        <v>46</v>
      </c>
      <c r="H64" s="12">
        <v>0.73499999999999999</v>
      </c>
      <c r="I64" s="7" t="s">
        <v>239</v>
      </c>
      <c r="J64" s="7" t="s">
        <v>248</v>
      </c>
      <c r="K64" s="7"/>
    </row>
    <row r="65" spans="1:11" x14ac:dyDescent="0.3">
      <c r="A65" s="7" t="s">
        <v>205</v>
      </c>
      <c r="B65" s="7" t="s">
        <v>206</v>
      </c>
      <c r="C65" s="11">
        <v>1000</v>
      </c>
      <c r="D65" s="7">
        <v>3</v>
      </c>
      <c r="E65" s="7" t="s">
        <v>247</v>
      </c>
      <c r="F65" s="11">
        <v>32.531999999999996</v>
      </c>
      <c r="G65" s="11">
        <v>46</v>
      </c>
      <c r="H65" s="12">
        <v>0.73499999999999999</v>
      </c>
      <c r="I65" s="7" t="s">
        <v>239</v>
      </c>
      <c r="J65" s="7" t="s">
        <v>248</v>
      </c>
      <c r="K65" s="7"/>
    </row>
    <row r="66" spans="1:11" x14ac:dyDescent="0.3">
      <c r="A66" s="7" t="s">
        <v>205</v>
      </c>
      <c r="B66" s="7" t="s">
        <v>206</v>
      </c>
      <c r="C66" s="11">
        <v>5000</v>
      </c>
      <c r="D66" s="7">
        <v>1</v>
      </c>
      <c r="E66" s="7" t="s">
        <v>238</v>
      </c>
      <c r="F66" s="11">
        <v>18.52</v>
      </c>
      <c r="G66" s="11">
        <v>18.5</v>
      </c>
      <c r="H66" s="12">
        <v>1.016</v>
      </c>
      <c r="I66" s="7" t="s">
        <v>239</v>
      </c>
      <c r="J66" s="7" t="s">
        <v>240</v>
      </c>
      <c r="K66" s="7"/>
    </row>
    <row r="67" spans="1:11" x14ac:dyDescent="0.3">
      <c r="A67" s="7" t="s">
        <v>205</v>
      </c>
      <c r="B67" s="7" t="s">
        <v>206</v>
      </c>
      <c r="C67" s="11">
        <v>5000</v>
      </c>
      <c r="D67" s="7">
        <v>2</v>
      </c>
      <c r="E67" s="7" t="s">
        <v>238</v>
      </c>
      <c r="F67" s="11">
        <v>20.073</v>
      </c>
      <c r="G67" s="11">
        <v>18.5</v>
      </c>
      <c r="H67" s="12">
        <v>1.016</v>
      </c>
      <c r="I67" s="7" t="s">
        <v>239</v>
      </c>
      <c r="J67" s="7" t="s">
        <v>240</v>
      </c>
      <c r="K67" s="7"/>
    </row>
    <row r="68" spans="1:11" x14ac:dyDescent="0.3">
      <c r="A68" s="7" t="s">
        <v>205</v>
      </c>
      <c r="B68" s="7" t="s">
        <v>206</v>
      </c>
      <c r="C68" s="11">
        <v>5000</v>
      </c>
      <c r="D68" s="7">
        <v>3</v>
      </c>
      <c r="E68" s="7" t="s">
        <v>238</v>
      </c>
      <c r="F68" s="11">
        <v>19.085000000000001</v>
      </c>
      <c r="G68" s="11">
        <v>18.5</v>
      </c>
      <c r="H68" s="12">
        <v>1.016</v>
      </c>
      <c r="I68" s="7" t="s">
        <v>239</v>
      </c>
      <c r="J68" s="7" t="s">
        <v>240</v>
      </c>
      <c r="K68" s="7"/>
    </row>
    <row r="69" spans="1:11" x14ac:dyDescent="0.3">
      <c r="A69" s="7" t="s">
        <v>205</v>
      </c>
      <c r="B69" s="7" t="s">
        <v>206</v>
      </c>
      <c r="C69" s="11">
        <v>5000</v>
      </c>
      <c r="D69" s="7">
        <v>1</v>
      </c>
      <c r="E69" s="7" t="s">
        <v>241</v>
      </c>
      <c r="F69" s="11">
        <v>23.478999999999999</v>
      </c>
      <c r="G69" s="11">
        <v>24</v>
      </c>
      <c r="H69" s="12">
        <v>1.012</v>
      </c>
      <c r="I69" s="7" t="s">
        <v>239</v>
      </c>
      <c r="J69" s="7" t="s">
        <v>242</v>
      </c>
      <c r="K69" s="7"/>
    </row>
    <row r="70" spans="1:11" x14ac:dyDescent="0.3">
      <c r="A70" s="7" t="s">
        <v>205</v>
      </c>
      <c r="B70" s="7" t="s">
        <v>206</v>
      </c>
      <c r="C70" s="11">
        <v>5000</v>
      </c>
      <c r="D70" s="7">
        <v>2</v>
      </c>
      <c r="E70" s="7" t="s">
        <v>241</v>
      </c>
      <c r="F70" s="11">
        <v>24.274000000000001</v>
      </c>
      <c r="G70" s="11">
        <v>24</v>
      </c>
      <c r="H70" s="12">
        <v>1.012</v>
      </c>
      <c r="I70" s="7" t="s">
        <v>239</v>
      </c>
      <c r="J70" s="7" t="s">
        <v>242</v>
      </c>
      <c r="K70" s="7"/>
    </row>
    <row r="71" spans="1:11" x14ac:dyDescent="0.3">
      <c r="A71" s="7" t="s">
        <v>205</v>
      </c>
      <c r="B71" s="7" t="s">
        <v>206</v>
      </c>
      <c r="C71" s="11">
        <v>5000</v>
      </c>
      <c r="D71" s="7">
        <v>3</v>
      </c>
      <c r="E71" s="7" t="s">
        <v>241</v>
      </c>
      <c r="F71" s="11">
        <v>23.716999999999999</v>
      </c>
      <c r="G71" s="11">
        <v>24</v>
      </c>
      <c r="H71" s="12">
        <v>1.012</v>
      </c>
      <c r="I71" s="7" t="s">
        <v>239</v>
      </c>
      <c r="J71" s="7" t="s">
        <v>242</v>
      </c>
      <c r="K71" s="7"/>
    </row>
    <row r="72" spans="1:11" x14ac:dyDescent="0.3">
      <c r="A72" s="7" t="s">
        <v>205</v>
      </c>
      <c r="B72" s="7" t="s">
        <v>206</v>
      </c>
      <c r="C72" s="11">
        <v>5000</v>
      </c>
      <c r="D72" s="7">
        <v>1</v>
      </c>
      <c r="E72" s="7" t="s">
        <v>243</v>
      </c>
      <c r="F72" s="11">
        <v>33.404000000000003</v>
      </c>
      <c r="G72" s="11">
        <v>32</v>
      </c>
      <c r="H72" s="12">
        <v>1.0109999999999999</v>
      </c>
      <c r="I72" s="7" t="s">
        <v>239</v>
      </c>
      <c r="J72" s="7" t="s">
        <v>244</v>
      </c>
      <c r="K72" s="7"/>
    </row>
    <row r="73" spans="1:11" x14ac:dyDescent="0.3">
      <c r="A73" s="7" t="s">
        <v>205</v>
      </c>
      <c r="B73" s="7" t="s">
        <v>206</v>
      </c>
      <c r="C73" s="11">
        <v>5000</v>
      </c>
      <c r="D73" s="7">
        <v>2</v>
      </c>
      <c r="E73" s="7" t="s">
        <v>243</v>
      </c>
      <c r="F73" s="11">
        <v>31.468</v>
      </c>
      <c r="G73" s="11">
        <v>32</v>
      </c>
      <c r="H73" s="12">
        <v>1.0109999999999999</v>
      </c>
      <c r="I73" s="7" t="s">
        <v>239</v>
      </c>
      <c r="J73" s="7" t="s">
        <v>244</v>
      </c>
      <c r="K73" s="7"/>
    </row>
    <row r="74" spans="1:11" x14ac:dyDescent="0.3">
      <c r="A74" s="7" t="s">
        <v>205</v>
      </c>
      <c r="B74" s="7" t="s">
        <v>206</v>
      </c>
      <c r="C74" s="11">
        <v>5000</v>
      </c>
      <c r="D74" s="7">
        <v>3</v>
      </c>
      <c r="E74" s="7" t="s">
        <v>243</v>
      </c>
      <c r="F74" s="11">
        <v>32.78</v>
      </c>
      <c r="G74" s="11">
        <v>32</v>
      </c>
      <c r="H74" s="12">
        <v>1.0109999999999999</v>
      </c>
      <c r="I74" s="7" t="s">
        <v>239</v>
      </c>
      <c r="J74" s="7" t="s">
        <v>244</v>
      </c>
      <c r="K74" s="7"/>
    </row>
    <row r="75" spans="1:11" x14ac:dyDescent="0.3">
      <c r="A75" s="7" t="s">
        <v>205</v>
      </c>
      <c r="B75" s="7" t="s">
        <v>206</v>
      </c>
      <c r="C75" s="11">
        <v>5000</v>
      </c>
      <c r="D75" s="7">
        <v>1</v>
      </c>
      <c r="E75" s="7" t="s">
        <v>245</v>
      </c>
      <c r="F75" s="12">
        <v>2.484</v>
      </c>
      <c r="G75" s="12">
        <v>1.2</v>
      </c>
      <c r="H75" s="12">
        <v>2.0329999999999999</v>
      </c>
      <c r="I75" s="7" t="s">
        <v>239</v>
      </c>
      <c r="J75" s="7" t="s">
        <v>246</v>
      </c>
      <c r="K75" s="7"/>
    </row>
    <row r="76" spans="1:11" x14ac:dyDescent="0.3">
      <c r="A76" s="7" t="s">
        <v>205</v>
      </c>
      <c r="B76" s="7" t="s">
        <v>206</v>
      </c>
      <c r="C76" s="11">
        <v>5000</v>
      </c>
      <c r="D76" s="7">
        <v>2</v>
      </c>
      <c r="E76" s="7" t="s">
        <v>245</v>
      </c>
      <c r="F76" s="12">
        <v>2.649</v>
      </c>
      <c r="G76" s="12">
        <v>1.2</v>
      </c>
      <c r="H76" s="12">
        <v>2.0329999999999999</v>
      </c>
      <c r="I76" s="7" t="s">
        <v>239</v>
      </c>
      <c r="J76" s="7" t="s">
        <v>246</v>
      </c>
      <c r="K76" s="7"/>
    </row>
    <row r="77" spans="1:11" x14ac:dyDescent="0.3">
      <c r="A77" s="7" t="s">
        <v>205</v>
      </c>
      <c r="B77" s="7" t="s">
        <v>206</v>
      </c>
      <c r="C77" s="11">
        <v>5000</v>
      </c>
      <c r="D77" s="7">
        <v>3</v>
      </c>
      <c r="E77" s="7" t="s">
        <v>245</v>
      </c>
      <c r="F77" s="12">
        <v>2.1949999999999998</v>
      </c>
      <c r="G77" s="12">
        <v>1.2</v>
      </c>
      <c r="H77" s="12">
        <v>2.0329999999999999</v>
      </c>
      <c r="I77" s="7" t="s">
        <v>239</v>
      </c>
      <c r="J77" s="7" t="s">
        <v>246</v>
      </c>
      <c r="K77" s="7"/>
    </row>
    <row r="78" spans="1:11" x14ac:dyDescent="0.3">
      <c r="A78" s="7" t="s">
        <v>205</v>
      </c>
      <c r="B78" s="7" t="s">
        <v>206</v>
      </c>
      <c r="C78" s="11">
        <v>5000</v>
      </c>
      <c r="D78" s="7">
        <v>1</v>
      </c>
      <c r="E78" s="7" t="s">
        <v>247</v>
      </c>
      <c r="F78" s="11">
        <v>31.928000000000001</v>
      </c>
      <c r="G78" s="11">
        <v>46</v>
      </c>
      <c r="H78" s="12">
        <v>0.62</v>
      </c>
      <c r="I78" s="7" t="s">
        <v>239</v>
      </c>
      <c r="J78" s="7" t="s">
        <v>248</v>
      </c>
      <c r="K78" s="7"/>
    </row>
    <row r="79" spans="1:11" x14ac:dyDescent="0.3">
      <c r="A79" s="7" t="s">
        <v>205</v>
      </c>
      <c r="B79" s="7" t="s">
        <v>206</v>
      </c>
      <c r="C79" s="11">
        <v>5000</v>
      </c>
      <c r="D79" s="7">
        <v>2</v>
      </c>
      <c r="E79" s="7" t="s">
        <v>247</v>
      </c>
      <c r="F79" s="11">
        <v>26.664000000000001</v>
      </c>
      <c r="G79" s="11">
        <v>46</v>
      </c>
      <c r="H79" s="12">
        <v>0.62</v>
      </c>
      <c r="I79" s="7" t="s">
        <v>239</v>
      </c>
      <c r="J79" s="7" t="s">
        <v>248</v>
      </c>
      <c r="K79" s="7"/>
    </row>
    <row r="80" spans="1:11" x14ac:dyDescent="0.3">
      <c r="A80" s="7" t="s">
        <v>205</v>
      </c>
      <c r="B80" s="7" t="s">
        <v>206</v>
      </c>
      <c r="C80" s="11">
        <v>5000</v>
      </c>
      <c r="D80" s="7">
        <v>3</v>
      </c>
      <c r="E80" s="7" t="s">
        <v>247</v>
      </c>
      <c r="F80" s="11">
        <v>31.018000000000001</v>
      </c>
      <c r="G80" s="11">
        <v>46</v>
      </c>
      <c r="H80" s="12">
        <v>0.62</v>
      </c>
      <c r="I80" s="7" t="s">
        <v>239</v>
      </c>
      <c r="J80" s="7" t="s">
        <v>248</v>
      </c>
      <c r="K80" s="7"/>
    </row>
    <row r="81" spans="1:11" x14ac:dyDescent="0.3">
      <c r="A81" s="7" t="s">
        <v>205</v>
      </c>
      <c r="B81" s="7" t="s">
        <v>206</v>
      </c>
      <c r="C81" s="11">
        <v>20000</v>
      </c>
      <c r="D81" s="7">
        <v>1</v>
      </c>
      <c r="E81" s="7" t="s">
        <v>238</v>
      </c>
      <c r="F81" s="11">
        <v>17.762</v>
      </c>
      <c r="G81" s="11">
        <v>18.5</v>
      </c>
      <c r="H81" s="12">
        <v>1</v>
      </c>
      <c r="I81" s="7" t="s">
        <v>239</v>
      </c>
      <c r="J81" s="7" t="s">
        <v>240</v>
      </c>
      <c r="K81" s="7"/>
    </row>
    <row r="82" spans="1:11" x14ac:dyDescent="0.3">
      <c r="A82" s="7" t="s">
        <v>205</v>
      </c>
      <c r="B82" s="7" t="s">
        <v>206</v>
      </c>
      <c r="C82" s="11">
        <v>20000</v>
      </c>
      <c r="D82" s="7">
        <v>2</v>
      </c>
      <c r="E82" s="7" t="s">
        <v>238</v>
      </c>
      <c r="F82" s="11">
        <v>19.954999999999998</v>
      </c>
      <c r="G82" s="11">
        <v>18.5</v>
      </c>
      <c r="H82" s="12">
        <v>1</v>
      </c>
      <c r="I82" s="7" t="s">
        <v>239</v>
      </c>
      <c r="J82" s="7" t="s">
        <v>240</v>
      </c>
      <c r="K82" s="7"/>
    </row>
    <row r="83" spans="1:11" x14ac:dyDescent="0.3">
      <c r="A83" s="7" t="s">
        <v>205</v>
      </c>
      <c r="B83" s="7" t="s">
        <v>206</v>
      </c>
      <c r="C83" s="11">
        <v>20000</v>
      </c>
      <c r="D83" s="7">
        <v>3</v>
      </c>
      <c r="E83" s="7" t="s">
        <v>238</v>
      </c>
      <c r="F83" s="11">
        <v>18.791</v>
      </c>
      <c r="G83" s="11">
        <v>18.5</v>
      </c>
      <c r="H83" s="12">
        <v>1</v>
      </c>
      <c r="I83" s="7" t="s">
        <v>239</v>
      </c>
      <c r="J83" s="7" t="s">
        <v>240</v>
      </c>
      <c r="K83" s="7"/>
    </row>
    <row r="84" spans="1:11" x14ac:dyDescent="0.3">
      <c r="A84" s="7" t="s">
        <v>205</v>
      </c>
      <c r="B84" s="7" t="s">
        <v>206</v>
      </c>
      <c r="C84" s="11">
        <v>20000</v>
      </c>
      <c r="D84" s="7">
        <v>1</v>
      </c>
      <c r="E84" s="7" t="s">
        <v>241</v>
      </c>
      <c r="F84" s="11">
        <v>25.588999999999999</v>
      </c>
      <c r="G84" s="11">
        <v>24</v>
      </c>
      <c r="H84" s="12">
        <v>1</v>
      </c>
      <c r="I84" s="7" t="s">
        <v>239</v>
      </c>
      <c r="J84" s="7" t="s">
        <v>242</v>
      </c>
      <c r="K84" s="7"/>
    </row>
    <row r="85" spans="1:11" x14ac:dyDescent="0.3">
      <c r="A85" s="7" t="s">
        <v>205</v>
      </c>
      <c r="B85" s="7" t="s">
        <v>206</v>
      </c>
      <c r="C85" s="11">
        <v>20000</v>
      </c>
      <c r="D85" s="7">
        <v>2</v>
      </c>
      <c r="E85" s="7" t="s">
        <v>241</v>
      </c>
      <c r="F85" s="11">
        <v>27.634</v>
      </c>
      <c r="G85" s="11">
        <v>24</v>
      </c>
      <c r="H85" s="12">
        <v>1</v>
      </c>
      <c r="I85" s="7" t="s">
        <v>239</v>
      </c>
      <c r="J85" s="7" t="s">
        <v>242</v>
      </c>
      <c r="K85" s="7"/>
    </row>
    <row r="86" spans="1:11" x14ac:dyDescent="0.3">
      <c r="A86" s="7" t="s">
        <v>205</v>
      </c>
      <c r="B86" s="7" t="s">
        <v>206</v>
      </c>
      <c r="C86" s="11">
        <v>20000</v>
      </c>
      <c r="D86" s="7">
        <v>3</v>
      </c>
      <c r="E86" s="7" t="s">
        <v>241</v>
      </c>
      <c r="F86" s="11">
        <v>24.058</v>
      </c>
      <c r="G86" s="11">
        <v>24</v>
      </c>
      <c r="H86" s="12">
        <v>1</v>
      </c>
      <c r="I86" s="7" t="s">
        <v>239</v>
      </c>
      <c r="J86" s="7" t="s">
        <v>242</v>
      </c>
      <c r="K86" s="7"/>
    </row>
    <row r="87" spans="1:11" x14ac:dyDescent="0.3">
      <c r="A87" s="7" t="s">
        <v>205</v>
      </c>
      <c r="B87" s="7" t="s">
        <v>206</v>
      </c>
      <c r="C87" s="11">
        <v>20000</v>
      </c>
      <c r="D87" s="7">
        <v>1</v>
      </c>
      <c r="E87" s="7" t="s">
        <v>243</v>
      </c>
      <c r="F87" s="11">
        <v>33.905999999999999</v>
      </c>
      <c r="G87" s="11">
        <v>32</v>
      </c>
      <c r="H87" s="12">
        <v>1</v>
      </c>
      <c r="I87" s="7" t="s">
        <v>239</v>
      </c>
      <c r="J87" s="7" t="s">
        <v>244</v>
      </c>
      <c r="K87" s="7"/>
    </row>
    <row r="88" spans="1:11" x14ac:dyDescent="0.3">
      <c r="A88" s="7" t="s">
        <v>205</v>
      </c>
      <c r="B88" s="7" t="s">
        <v>206</v>
      </c>
      <c r="C88" s="11">
        <v>20000</v>
      </c>
      <c r="D88" s="7">
        <v>2</v>
      </c>
      <c r="E88" s="7" t="s">
        <v>243</v>
      </c>
      <c r="F88" s="11">
        <v>29.015000000000001</v>
      </c>
      <c r="G88" s="11">
        <v>32</v>
      </c>
      <c r="H88" s="12">
        <v>1</v>
      </c>
      <c r="I88" s="7" t="s">
        <v>239</v>
      </c>
      <c r="J88" s="7" t="s">
        <v>244</v>
      </c>
      <c r="K88" s="7"/>
    </row>
    <row r="89" spans="1:11" x14ac:dyDescent="0.3">
      <c r="A89" s="7" t="s">
        <v>205</v>
      </c>
      <c r="B89" s="7" t="s">
        <v>206</v>
      </c>
      <c r="C89" s="11">
        <v>20000</v>
      </c>
      <c r="D89" s="7">
        <v>3</v>
      </c>
      <c r="E89" s="7" t="s">
        <v>243</v>
      </c>
      <c r="F89" s="11">
        <v>35.198</v>
      </c>
      <c r="G89" s="11">
        <v>32</v>
      </c>
      <c r="H89" s="12">
        <v>1</v>
      </c>
      <c r="I89" s="7" t="s">
        <v>239</v>
      </c>
      <c r="J89" s="7" t="s">
        <v>244</v>
      </c>
      <c r="K89" s="7"/>
    </row>
    <row r="90" spans="1:11" x14ac:dyDescent="0.3">
      <c r="A90" s="7" t="s">
        <v>205</v>
      </c>
      <c r="B90" s="7" t="s">
        <v>206</v>
      </c>
      <c r="C90" s="11">
        <v>20000</v>
      </c>
      <c r="D90" s="7">
        <v>1</v>
      </c>
      <c r="E90" s="7" t="s">
        <v>245</v>
      </c>
      <c r="F90" s="12">
        <v>2.8620000000000001</v>
      </c>
      <c r="G90" s="12">
        <v>1.2</v>
      </c>
      <c r="H90" s="12">
        <v>2.35</v>
      </c>
      <c r="I90" s="7" t="s">
        <v>239</v>
      </c>
      <c r="J90" s="7" t="s">
        <v>246</v>
      </c>
      <c r="K90" s="7"/>
    </row>
    <row r="91" spans="1:11" x14ac:dyDescent="0.3">
      <c r="A91" s="7" t="s">
        <v>205</v>
      </c>
      <c r="B91" s="7" t="s">
        <v>206</v>
      </c>
      <c r="C91" s="11">
        <v>20000</v>
      </c>
      <c r="D91" s="7">
        <v>2</v>
      </c>
      <c r="E91" s="7" t="s">
        <v>245</v>
      </c>
      <c r="F91" s="12">
        <v>2.8860000000000001</v>
      </c>
      <c r="G91" s="12">
        <v>1.2</v>
      </c>
      <c r="H91" s="12">
        <v>2.35</v>
      </c>
      <c r="I91" s="7" t="s">
        <v>239</v>
      </c>
      <c r="J91" s="7" t="s">
        <v>246</v>
      </c>
      <c r="K91" s="7"/>
    </row>
    <row r="92" spans="1:11" x14ac:dyDescent="0.3">
      <c r="A92" s="7" t="s">
        <v>205</v>
      </c>
      <c r="B92" s="7" t="s">
        <v>206</v>
      </c>
      <c r="C92" s="11">
        <v>20000</v>
      </c>
      <c r="D92" s="7">
        <v>3</v>
      </c>
      <c r="E92" s="7" t="s">
        <v>245</v>
      </c>
      <c r="F92" s="12">
        <v>2.6739999999999999</v>
      </c>
      <c r="G92" s="12">
        <v>1.2</v>
      </c>
      <c r="H92" s="12">
        <v>2.35</v>
      </c>
      <c r="I92" s="7" t="s">
        <v>239</v>
      </c>
      <c r="J92" s="7" t="s">
        <v>246</v>
      </c>
      <c r="K92" s="7"/>
    </row>
    <row r="93" spans="1:11" x14ac:dyDescent="0.3">
      <c r="A93" s="7" t="s">
        <v>205</v>
      </c>
      <c r="B93" s="7" t="s">
        <v>206</v>
      </c>
      <c r="C93" s="11">
        <v>20000</v>
      </c>
      <c r="D93" s="7">
        <v>1</v>
      </c>
      <c r="E93" s="7" t="s">
        <v>247</v>
      </c>
      <c r="F93" s="11">
        <v>25.344999999999999</v>
      </c>
      <c r="G93" s="11">
        <v>46</v>
      </c>
      <c r="H93" s="12">
        <v>0.52</v>
      </c>
      <c r="I93" s="7" t="s">
        <v>239</v>
      </c>
      <c r="J93" s="7" t="s">
        <v>248</v>
      </c>
      <c r="K93" s="7"/>
    </row>
    <row r="94" spans="1:11" x14ac:dyDescent="0.3">
      <c r="A94" s="7" t="s">
        <v>205</v>
      </c>
      <c r="B94" s="7" t="s">
        <v>206</v>
      </c>
      <c r="C94" s="11">
        <v>20000</v>
      </c>
      <c r="D94" s="7">
        <v>2</v>
      </c>
      <c r="E94" s="7" t="s">
        <v>247</v>
      </c>
      <c r="F94" s="11">
        <v>23.46</v>
      </c>
      <c r="G94" s="11">
        <v>46</v>
      </c>
      <c r="H94" s="12">
        <v>0.52</v>
      </c>
      <c r="I94" s="7" t="s">
        <v>239</v>
      </c>
      <c r="J94" s="7" t="s">
        <v>248</v>
      </c>
      <c r="K94" s="7"/>
    </row>
    <row r="95" spans="1:11" x14ac:dyDescent="0.3">
      <c r="A95" s="7" t="s">
        <v>205</v>
      </c>
      <c r="B95" s="7" t="s">
        <v>206</v>
      </c>
      <c r="C95" s="11">
        <v>20000</v>
      </c>
      <c r="D95" s="7">
        <v>3</v>
      </c>
      <c r="E95" s="7" t="s">
        <v>247</v>
      </c>
      <c r="F95" s="11">
        <v>23.856000000000002</v>
      </c>
      <c r="G95" s="11">
        <v>46</v>
      </c>
      <c r="H95" s="12">
        <v>0.52</v>
      </c>
      <c r="I95" s="7" t="s">
        <v>239</v>
      </c>
      <c r="J95" s="7" t="s">
        <v>248</v>
      </c>
      <c r="K95" s="7"/>
    </row>
    <row r="96" spans="1:11" x14ac:dyDescent="0.3">
      <c r="A96" s="7" t="s">
        <v>211</v>
      </c>
      <c r="B96" s="7" t="s">
        <v>212</v>
      </c>
      <c r="C96" s="12">
        <v>0</v>
      </c>
      <c r="D96" s="7">
        <v>1</v>
      </c>
      <c r="E96" s="7" t="s">
        <v>238</v>
      </c>
      <c r="F96" s="11">
        <v>18.276</v>
      </c>
      <c r="G96" s="11">
        <v>18.5</v>
      </c>
      <c r="H96" s="12">
        <v>1</v>
      </c>
      <c r="I96" s="7" t="s">
        <v>249</v>
      </c>
      <c r="J96" s="7" t="s">
        <v>240</v>
      </c>
      <c r="K96" s="7"/>
    </row>
    <row r="97" spans="1:11" x14ac:dyDescent="0.3">
      <c r="A97" s="7" t="s">
        <v>211</v>
      </c>
      <c r="B97" s="7" t="s">
        <v>212</v>
      </c>
      <c r="C97" s="12">
        <v>0</v>
      </c>
      <c r="D97" s="7">
        <v>2</v>
      </c>
      <c r="E97" s="7" t="s">
        <v>238</v>
      </c>
      <c r="F97" s="11">
        <v>20.497</v>
      </c>
      <c r="G97" s="11">
        <v>18.5</v>
      </c>
      <c r="H97" s="12">
        <v>1</v>
      </c>
      <c r="I97" s="7" t="s">
        <v>249</v>
      </c>
      <c r="J97" s="7" t="s">
        <v>240</v>
      </c>
      <c r="K97" s="7"/>
    </row>
    <row r="98" spans="1:11" x14ac:dyDescent="0.3">
      <c r="A98" s="7" t="s">
        <v>211</v>
      </c>
      <c r="B98" s="7" t="s">
        <v>212</v>
      </c>
      <c r="C98" s="12">
        <v>0</v>
      </c>
      <c r="D98" s="7">
        <v>3</v>
      </c>
      <c r="E98" s="7" t="s">
        <v>238</v>
      </c>
      <c r="F98" s="11">
        <v>18.015999999999998</v>
      </c>
      <c r="G98" s="11">
        <v>18.5</v>
      </c>
      <c r="H98" s="12">
        <v>1</v>
      </c>
      <c r="I98" s="7" t="s">
        <v>249</v>
      </c>
      <c r="J98" s="7" t="s">
        <v>240</v>
      </c>
      <c r="K98" s="7"/>
    </row>
    <row r="99" spans="1:11" x14ac:dyDescent="0.3">
      <c r="A99" s="7" t="s">
        <v>211</v>
      </c>
      <c r="B99" s="7" t="s">
        <v>212</v>
      </c>
      <c r="C99" s="12">
        <v>0</v>
      </c>
      <c r="D99" s="7">
        <v>1</v>
      </c>
      <c r="E99" s="7" t="s">
        <v>241</v>
      </c>
      <c r="F99" s="11">
        <v>23.943999999999999</v>
      </c>
      <c r="G99" s="11">
        <v>24</v>
      </c>
      <c r="H99" s="12">
        <v>1</v>
      </c>
      <c r="I99" s="7" t="s">
        <v>249</v>
      </c>
      <c r="J99" s="7" t="s">
        <v>242</v>
      </c>
      <c r="K99" s="7"/>
    </row>
    <row r="100" spans="1:11" x14ac:dyDescent="0.3">
      <c r="A100" s="7" t="s">
        <v>211</v>
      </c>
      <c r="B100" s="7" t="s">
        <v>212</v>
      </c>
      <c r="C100" s="12">
        <v>0</v>
      </c>
      <c r="D100" s="7">
        <v>2</v>
      </c>
      <c r="E100" s="7" t="s">
        <v>241</v>
      </c>
      <c r="F100" s="11">
        <v>22.992000000000001</v>
      </c>
      <c r="G100" s="11">
        <v>24</v>
      </c>
      <c r="H100" s="12">
        <v>1</v>
      </c>
      <c r="I100" s="7" t="s">
        <v>249</v>
      </c>
      <c r="J100" s="7" t="s">
        <v>242</v>
      </c>
      <c r="K100" s="7"/>
    </row>
    <row r="101" spans="1:11" x14ac:dyDescent="0.3">
      <c r="A101" s="7" t="s">
        <v>211</v>
      </c>
      <c r="B101" s="7" t="s">
        <v>212</v>
      </c>
      <c r="C101" s="12">
        <v>0</v>
      </c>
      <c r="D101" s="7">
        <v>3</v>
      </c>
      <c r="E101" s="7" t="s">
        <v>241</v>
      </c>
      <c r="F101" s="11">
        <v>21.831</v>
      </c>
      <c r="G101" s="11">
        <v>24</v>
      </c>
      <c r="H101" s="12">
        <v>1</v>
      </c>
      <c r="I101" s="7" t="s">
        <v>249</v>
      </c>
      <c r="J101" s="7" t="s">
        <v>242</v>
      </c>
      <c r="K101" s="7"/>
    </row>
    <row r="102" spans="1:11" x14ac:dyDescent="0.3">
      <c r="A102" s="7" t="s">
        <v>211</v>
      </c>
      <c r="B102" s="7" t="s">
        <v>212</v>
      </c>
      <c r="C102" s="12">
        <v>0</v>
      </c>
      <c r="D102" s="7">
        <v>1</v>
      </c>
      <c r="E102" s="7" t="s">
        <v>243</v>
      </c>
      <c r="F102" s="11">
        <v>32.854999999999997</v>
      </c>
      <c r="G102" s="11">
        <v>32</v>
      </c>
      <c r="H102" s="12">
        <v>1</v>
      </c>
      <c r="I102" s="7" t="s">
        <v>249</v>
      </c>
      <c r="J102" s="7" t="s">
        <v>244</v>
      </c>
      <c r="K102" s="7"/>
    </row>
    <row r="103" spans="1:11" x14ac:dyDescent="0.3">
      <c r="A103" s="7" t="s">
        <v>211</v>
      </c>
      <c r="B103" s="7" t="s">
        <v>212</v>
      </c>
      <c r="C103" s="12">
        <v>0</v>
      </c>
      <c r="D103" s="7">
        <v>2</v>
      </c>
      <c r="E103" s="7" t="s">
        <v>243</v>
      </c>
      <c r="F103" s="11">
        <v>32.619</v>
      </c>
      <c r="G103" s="11">
        <v>32</v>
      </c>
      <c r="H103" s="12">
        <v>1</v>
      </c>
      <c r="I103" s="7" t="s">
        <v>249</v>
      </c>
      <c r="J103" s="7" t="s">
        <v>244</v>
      </c>
      <c r="K103" s="7"/>
    </row>
    <row r="104" spans="1:11" x14ac:dyDescent="0.3">
      <c r="A104" s="7" t="s">
        <v>211</v>
      </c>
      <c r="B104" s="7" t="s">
        <v>212</v>
      </c>
      <c r="C104" s="12">
        <v>0</v>
      </c>
      <c r="D104" s="7">
        <v>3</v>
      </c>
      <c r="E104" s="7" t="s">
        <v>243</v>
      </c>
      <c r="F104" s="11">
        <v>31.72</v>
      </c>
      <c r="G104" s="11">
        <v>32</v>
      </c>
      <c r="H104" s="12">
        <v>1</v>
      </c>
      <c r="I104" s="7" t="s">
        <v>249</v>
      </c>
      <c r="J104" s="7" t="s">
        <v>244</v>
      </c>
      <c r="K104" s="7"/>
    </row>
    <row r="105" spans="1:11" x14ac:dyDescent="0.3">
      <c r="A105" s="7" t="s">
        <v>211</v>
      </c>
      <c r="B105" s="7" t="s">
        <v>212</v>
      </c>
      <c r="C105" s="12">
        <v>0</v>
      </c>
      <c r="D105" s="7">
        <v>1</v>
      </c>
      <c r="E105" s="7" t="s">
        <v>245</v>
      </c>
      <c r="F105" s="12">
        <v>1.0980000000000001</v>
      </c>
      <c r="G105" s="12">
        <v>1.2</v>
      </c>
      <c r="H105" s="12">
        <v>1</v>
      </c>
      <c r="I105" s="7" t="s">
        <v>249</v>
      </c>
      <c r="J105" s="7" t="s">
        <v>246</v>
      </c>
      <c r="K105" s="7"/>
    </row>
    <row r="106" spans="1:11" x14ac:dyDescent="0.3">
      <c r="A106" s="7" t="s">
        <v>211</v>
      </c>
      <c r="B106" s="7" t="s">
        <v>212</v>
      </c>
      <c r="C106" s="12">
        <v>0</v>
      </c>
      <c r="D106" s="7">
        <v>2</v>
      </c>
      <c r="E106" s="7" t="s">
        <v>245</v>
      </c>
      <c r="F106" s="12">
        <v>1.2110000000000001</v>
      </c>
      <c r="G106" s="12">
        <v>1.2</v>
      </c>
      <c r="H106" s="12">
        <v>1</v>
      </c>
      <c r="I106" s="7" t="s">
        <v>249</v>
      </c>
      <c r="J106" s="7" t="s">
        <v>246</v>
      </c>
      <c r="K106" s="7"/>
    </row>
    <row r="107" spans="1:11" x14ac:dyDescent="0.3">
      <c r="A107" s="7" t="s">
        <v>211</v>
      </c>
      <c r="B107" s="7" t="s">
        <v>212</v>
      </c>
      <c r="C107" s="12">
        <v>0</v>
      </c>
      <c r="D107" s="7">
        <v>3</v>
      </c>
      <c r="E107" s="7" t="s">
        <v>245</v>
      </c>
      <c r="F107" s="12">
        <v>1.262</v>
      </c>
      <c r="G107" s="12">
        <v>1.2</v>
      </c>
      <c r="H107" s="12">
        <v>1</v>
      </c>
      <c r="I107" s="7" t="s">
        <v>249</v>
      </c>
      <c r="J107" s="7" t="s">
        <v>246</v>
      </c>
      <c r="K107" s="7"/>
    </row>
    <row r="108" spans="1:11" x14ac:dyDescent="0.3">
      <c r="A108" s="7" t="s">
        <v>211</v>
      </c>
      <c r="B108" s="7" t="s">
        <v>212</v>
      </c>
      <c r="C108" s="12">
        <v>0</v>
      </c>
      <c r="D108" s="7">
        <v>1</v>
      </c>
      <c r="E108" s="7" t="s">
        <v>247</v>
      </c>
      <c r="F108" s="11">
        <v>50.898000000000003</v>
      </c>
      <c r="G108" s="11">
        <v>46</v>
      </c>
      <c r="H108" s="12">
        <v>1</v>
      </c>
      <c r="I108" s="7" t="s">
        <v>249</v>
      </c>
      <c r="J108" s="7" t="s">
        <v>248</v>
      </c>
      <c r="K108" s="7"/>
    </row>
    <row r="109" spans="1:11" x14ac:dyDescent="0.3">
      <c r="A109" s="7" t="s">
        <v>211</v>
      </c>
      <c r="B109" s="7" t="s">
        <v>212</v>
      </c>
      <c r="C109" s="12">
        <v>0</v>
      </c>
      <c r="D109" s="7">
        <v>2</v>
      </c>
      <c r="E109" s="7" t="s">
        <v>247</v>
      </c>
      <c r="F109" s="11">
        <v>49.180999999999997</v>
      </c>
      <c r="G109" s="11">
        <v>46</v>
      </c>
      <c r="H109" s="12">
        <v>1</v>
      </c>
      <c r="I109" s="7" t="s">
        <v>249</v>
      </c>
      <c r="J109" s="7" t="s">
        <v>248</v>
      </c>
      <c r="K109" s="7"/>
    </row>
    <row r="110" spans="1:11" x14ac:dyDescent="0.3">
      <c r="A110" s="7" t="s">
        <v>211</v>
      </c>
      <c r="B110" s="7" t="s">
        <v>212</v>
      </c>
      <c r="C110" s="12">
        <v>0</v>
      </c>
      <c r="D110" s="7">
        <v>3</v>
      </c>
      <c r="E110" s="7" t="s">
        <v>247</v>
      </c>
      <c r="F110" s="11">
        <v>47.637999999999998</v>
      </c>
      <c r="G110" s="11">
        <v>46</v>
      </c>
      <c r="H110" s="12">
        <v>1</v>
      </c>
      <c r="I110" s="7" t="s">
        <v>249</v>
      </c>
      <c r="J110" s="7" t="s">
        <v>248</v>
      </c>
      <c r="K110" s="7"/>
    </row>
    <row r="111" spans="1:11" x14ac:dyDescent="0.3">
      <c r="A111" s="7" t="s">
        <v>211</v>
      </c>
      <c r="B111" s="7" t="s">
        <v>212</v>
      </c>
      <c r="C111" s="11">
        <v>50</v>
      </c>
      <c r="D111" s="7">
        <v>1</v>
      </c>
      <c r="E111" s="7" t="s">
        <v>238</v>
      </c>
      <c r="F111" s="11">
        <v>22.006</v>
      </c>
      <c r="G111" s="11">
        <v>18.5</v>
      </c>
      <c r="H111" s="12">
        <v>1.135</v>
      </c>
      <c r="I111" s="7" t="s">
        <v>249</v>
      </c>
      <c r="J111" s="7" t="s">
        <v>240</v>
      </c>
      <c r="K111" s="7"/>
    </row>
    <row r="112" spans="1:11" x14ac:dyDescent="0.3">
      <c r="A112" s="7" t="s">
        <v>211</v>
      </c>
      <c r="B112" s="7" t="s">
        <v>212</v>
      </c>
      <c r="C112" s="11">
        <v>50</v>
      </c>
      <c r="D112" s="7">
        <v>2</v>
      </c>
      <c r="E112" s="7" t="s">
        <v>238</v>
      </c>
      <c r="F112" s="11">
        <v>20.8</v>
      </c>
      <c r="G112" s="11">
        <v>18.5</v>
      </c>
      <c r="H112" s="12">
        <v>1.135</v>
      </c>
      <c r="I112" s="7" t="s">
        <v>249</v>
      </c>
      <c r="J112" s="7" t="s">
        <v>240</v>
      </c>
      <c r="K112" s="7"/>
    </row>
    <row r="113" spans="1:11" x14ac:dyDescent="0.3">
      <c r="A113" s="7" t="s">
        <v>211</v>
      </c>
      <c r="B113" s="7" t="s">
        <v>212</v>
      </c>
      <c r="C113" s="11">
        <v>50</v>
      </c>
      <c r="D113" s="7">
        <v>3</v>
      </c>
      <c r="E113" s="7" t="s">
        <v>238</v>
      </c>
      <c r="F113" s="11">
        <v>21.164999999999999</v>
      </c>
      <c r="G113" s="11">
        <v>18.5</v>
      </c>
      <c r="H113" s="12">
        <v>1.135</v>
      </c>
      <c r="I113" s="7" t="s">
        <v>249</v>
      </c>
      <c r="J113" s="7" t="s">
        <v>240</v>
      </c>
      <c r="K113" s="7"/>
    </row>
    <row r="114" spans="1:11" x14ac:dyDescent="0.3">
      <c r="A114" s="7" t="s">
        <v>211</v>
      </c>
      <c r="B114" s="7" t="s">
        <v>212</v>
      </c>
      <c r="C114" s="11">
        <v>50</v>
      </c>
      <c r="D114" s="7">
        <v>1</v>
      </c>
      <c r="E114" s="7" t="s">
        <v>241</v>
      </c>
      <c r="F114" s="11">
        <v>24.661999999999999</v>
      </c>
      <c r="G114" s="11">
        <v>24</v>
      </c>
      <c r="H114" s="12">
        <v>1.103</v>
      </c>
      <c r="I114" s="7" t="s">
        <v>249</v>
      </c>
      <c r="J114" s="7" t="s">
        <v>242</v>
      </c>
      <c r="K114" s="7"/>
    </row>
    <row r="115" spans="1:11" x14ac:dyDescent="0.3">
      <c r="A115" s="7" t="s">
        <v>211</v>
      </c>
      <c r="B115" s="7" t="s">
        <v>212</v>
      </c>
      <c r="C115" s="11">
        <v>50</v>
      </c>
      <c r="D115" s="7">
        <v>2</v>
      </c>
      <c r="E115" s="7" t="s">
        <v>241</v>
      </c>
      <c r="F115" s="11">
        <v>28.916</v>
      </c>
      <c r="G115" s="11">
        <v>24</v>
      </c>
      <c r="H115" s="12">
        <v>1.103</v>
      </c>
      <c r="I115" s="7" t="s">
        <v>249</v>
      </c>
      <c r="J115" s="7" t="s">
        <v>242</v>
      </c>
      <c r="K115" s="7"/>
    </row>
    <row r="116" spans="1:11" x14ac:dyDescent="0.3">
      <c r="A116" s="7" t="s">
        <v>211</v>
      </c>
      <c r="B116" s="7" t="s">
        <v>212</v>
      </c>
      <c r="C116" s="11">
        <v>50</v>
      </c>
      <c r="D116" s="7">
        <v>3</v>
      </c>
      <c r="E116" s="7" t="s">
        <v>241</v>
      </c>
      <c r="F116" s="11">
        <v>26.913</v>
      </c>
      <c r="G116" s="11">
        <v>24</v>
      </c>
      <c r="H116" s="12">
        <v>1.103</v>
      </c>
      <c r="I116" s="7" t="s">
        <v>249</v>
      </c>
      <c r="J116" s="7" t="s">
        <v>242</v>
      </c>
      <c r="K116" s="7"/>
    </row>
    <row r="117" spans="1:11" x14ac:dyDescent="0.3">
      <c r="A117" s="7" t="s">
        <v>211</v>
      </c>
      <c r="B117" s="7" t="s">
        <v>212</v>
      </c>
      <c r="C117" s="11">
        <v>50</v>
      </c>
      <c r="D117" s="7">
        <v>1</v>
      </c>
      <c r="E117" s="7" t="s">
        <v>243</v>
      </c>
      <c r="F117" s="11">
        <v>36.545999999999999</v>
      </c>
      <c r="G117" s="11">
        <v>32</v>
      </c>
      <c r="H117" s="12">
        <v>1.093</v>
      </c>
      <c r="I117" s="7" t="s">
        <v>249</v>
      </c>
      <c r="J117" s="7" t="s">
        <v>244</v>
      </c>
      <c r="K117" s="7"/>
    </row>
    <row r="118" spans="1:11" x14ac:dyDescent="0.3">
      <c r="A118" s="7" t="s">
        <v>211</v>
      </c>
      <c r="B118" s="7" t="s">
        <v>212</v>
      </c>
      <c r="C118" s="11">
        <v>50</v>
      </c>
      <c r="D118" s="7">
        <v>2</v>
      </c>
      <c r="E118" s="7" t="s">
        <v>243</v>
      </c>
      <c r="F118" s="11">
        <v>31.327999999999999</v>
      </c>
      <c r="G118" s="11">
        <v>32</v>
      </c>
      <c r="H118" s="12">
        <v>1.093</v>
      </c>
      <c r="I118" s="7" t="s">
        <v>249</v>
      </c>
      <c r="J118" s="7" t="s">
        <v>244</v>
      </c>
      <c r="K118" s="7"/>
    </row>
    <row r="119" spans="1:11" x14ac:dyDescent="0.3">
      <c r="A119" s="7" t="s">
        <v>211</v>
      </c>
      <c r="B119" s="7" t="s">
        <v>212</v>
      </c>
      <c r="C119" s="11">
        <v>50</v>
      </c>
      <c r="D119" s="7">
        <v>3</v>
      </c>
      <c r="E119" s="7" t="s">
        <v>243</v>
      </c>
      <c r="F119" s="11">
        <v>31.4</v>
      </c>
      <c r="G119" s="11">
        <v>32</v>
      </c>
      <c r="H119" s="12">
        <v>1.093</v>
      </c>
      <c r="I119" s="7" t="s">
        <v>249</v>
      </c>
      <c r="J119" s="7" t="s">
        <v>244</v>
      </c>
      <c r="K119" s="7"/>
    </row>
    <row r="120" spans="1:11" x14ac:dyDescent="0.3">
      <c r="A120" s="7" t="s">
        <v>211</v>
      </c>
      <c r="B120" s="7" t="s">
        <v>212</v>
      </c>
      <c r="C120" s="11">
        <v>50</v>
      </c>
      <c r="D120" s="7">
        <v>1</v>
      </c>
      <c r="E120" s="7" t="s">
        <v>245</v>
      </c>
      <c r="F120" s="12">
        <v>1.335</v>
      </c>
      <c r="G120" s="12">
        <v>1.2</v>
      </c>
      <c r="H120" s="12">
        <v>1.0620000000000001</v>
      </c>
      <c r="I120" s="7" t="s">
        <v>249</v>
      </c>
      <c r="J120" s="7" t="s">
        <v>246</v>
      </c>
      <c r="K120" s="7"/>
    </row>
    <row r="121" spans="1:11" x14ac:dyDescent="0.3">
      <c r="A121" s="7" t="s">
        <v>211</v>
      </c>
      <c r="B121" s="7" t="s">
        <v>212</v>
      </c>
      <c r="C121" s="11">
        <v>50</v>
      </c>
      <c r="D121" s="7">
        <v>2</v>
      </c>
      <c r="E121" s="7" t="s">
        <v>245</v>
      </c>
      <c r="F121" s="12">
        <v>1.4390000000000001</v>
      </c>
      <c r="G121" s="12">
        <v>1.2</v>
      </c>
      <c r="H121" s="12">
        <v>1.0620000000000001</v>
      </c>
      <c r="I121" s="7" t="s">
        <v>249</v>
      </c>
      <c r="J121" s="7" t="s">
        <v>246</v>
      </c>
      <c r="K121" s="7"/>
    </row>
    <row r="122" spans="1:11" x14ac:dyDescent="0.3">
      <c r="A122" s="7" t="s">
        <v>211</v>
      </c>
      <c r="B122" s="7" t="s">
        <v>212</v>
      </c>
      <c r="C122" s="11">
        <v>50</v>
      </c>
      <c r="D122" s="7">
        <v>3</v>
      </c>
      <c r="E122" s="7" t="s">
        <v>245</v>
      </c>
      <c r="F122" s="12">
        <v>1.1950000000000001</v>
      </c>
      <c r="G122" s="12">
        <v>1.2</v>
      </c>
      <c r="H122" s="12">
        <v>1.0620000000000001</v>
      </c>
      <c r="I122" s="7" t="s">
        <v>249</v>
      </c>
      <c r="J122" s="7" t="s">
        <v>246</v>
      </c>
      <c r="K122" s="7"/>
    </row>
    <row r="123" spans="1:11" x14ac:dyDescent="0.3">
      <c r="A123" s="7" t="s">
        <v>211</v>
      </c>
      <c r="B123" s="7" t="s">
        <v>212</v>
      </c>
      <c r="C123" s="11">
        <v>50</v>
      </c>
      <c r="D123" s="7">
        <v>1</v>
      </c>
      <c r="E123" s="7" t="s">
        <v>247</v>
      </c>
      <c r="F123" s="11">
        <v>48.497999999999998</v>
      </c>
      <c r="G123" s="11">
        <v>46</v>
      </c>
      <c r="H123" s="12">
        <v>0.96899999999999997</v>
      </c>
      <c r="I123" s="7" t="s">
        <v>249</v>
      </c>
      <c r="J123" s="7" t="s">
        <v>248</v>
      </c>
      <c r="K123" s="7"/>
    </row>
    <row r="124" spans="1:11" x14ac:dyDescent="0.3">
      <c r="A124" s="7" t="s">
        <v>211</v>
      </c>
      <c r="B124" s="7" t="s">
        <v>212</v>
      </c>
      <c r="C124" s="11">
        <v>50</v>
      </c>
      <c r="D124" s="7">
        <v>2</v>
      </c>
      <c r="E124" s="7" t="s">
        <v>247</v>
      </c>
      <c r="F124" s="11">
        <v>48.558</v>
      </c>
      <c r="G124" s="11">
        <v>46</v>
      </c>
      <c r="H124" s="12">
        <v>0.96899999999999997</v>
      </c>
      <c r="I124" s="7" t="s">
        <v>249</v>
      </c>
      <c r="J124" s="7" t="s">
        <v>248</v>
      </c>
      <c r="K124" s="7"/>
    </row>
    <row r="125" spans="1:11" x14ac:dyDescent="0.3">
      <c r="A125" s="7" t="s">
        <v>211</v>
      </c>
      <c r="B125" s="7" t="s">
        <v>212</v>
      </c>
      <c r="C125" s="11">
        <v>50</v>
      </c>
      <c r="D125" s="7">
        <v>3</v>
      </c>
      <c r="E125" s="7" t="s">
        <v>247</v>
      </c>
      <c r="F125" s="11">
        <v>43.334000000000003</v>
      </c>
      <c r="G125" s="11">
        <v>46</v>
      </c>
      <c r="H125" s="12">
        <v>0.96899999999999997</v>
      </c>
      <c r="I125" s="7" t="s">
        <v>249</v>
      </c>
      <c r="J125" s="7" t="s">
        <v>248</v>
      </c>
      <c r="K125" s="7"/>
    </row>
    <row r="126" spans="1:11" x14ac:dyDescent="0.3">
      <c r="A126" s="7" t="s">
        <v>211</v>
      </c>
      <c r="B126" s="7" t="s">
        <v>212</v>
      </c>
      <c r="C126" s="11">
        <v>250</v>
      </c>
      <c r="D126" s="7">
        <v>1</v>
      </c>
      <c r="E126" s="7" t="s">
        <v>238</v>
      </c>
      <c r="F126" s="11">
        <v>23.373999999999999</v>
      </c>
      <c r="G126" s="11">
        <v>18.5</v>
      </c>
      <c r="H126" s="12">
        <v>1.333</v>
      </c>
      <c r="I126" s="7" t="s">
        <v>249</v>
      </c>
      <c r="J126" s="7" t="s">
        <v>240</v>
      </c>
      <c r="K126" s="7"/>
    </row>
    <row r="127" spans="1:11" x14ac:dyDescent="0.3">
      <c r="A127" s="7" t="s">
        <v>211</v>
      </c>
      <c r="B127" s="7" t="s">
        <v>212</v>
      </c>
      <c r="C127" s="11">
        <v>250</v>
      </c>
      <c r="D127" s="7">
        <v>2</v>
      </c>
      <c r="E127" s="7" t="s">
        <v>238</v>
      </c>
      <c r="F127" s="11">
        <v>23.295999999999999</v>
      </c>
      <c r="G127" s="11">
        <v>18.5</v>
      </c>
      <c r="H127" s="12">
        <v>1.333</v>
      </c>
      <c r="I127" s="7" t="s">
        <v>249</v>
      </c>
      <c r="J127" s="7" t="s">
        <v>240</v>
      </c>
      <c r="K127" s="7"/>
    </row>
    <row r="128" spans="1:11" x14ac:dyDescent="0.3">
      <c r="A128" s="7" t="s">
        <v>211</v>
      </c>
      <c r="B128" s="7" t="s">
        <v>212</v>
      </c>
      <c r="C128" s="11">
        <v>250</v>
      </c>
      <c r="D128" s="7">
        <v>3</v>
      </c>
      <c r="E128" s="7" t="s">
        <v>238</v>
      </c>
      <c r="F128" s="11">
        <v>25.454999999999998</v>
      </c>
      <c r="G128" s="11">
        <v>18.5</v>
      </c>
      <c r="H128" s="12">
        <v>1.333</v>
      </c>
      <c r="I128" s="7" t="s">
        <v>249</v>
      </c>
      <c r="J128" s="7" t="s">
        <v>240</v>
      </c>
      <c r="K128" s="7"/>
    </row>
    <row r="129" spans="1:11" x14ac:dyDescent="0.3">
      <c r="A129" s="7" t="s">
        <v>211</v>
      </c>
      <c r="B129" s="7" t="s">
        <v>212</v>
      </c>
      <c r="C129" s="11">
        <v>250</v>
      </c>
      <c r="D129" s="7">
        <v>1</v>
      </c>
      <c r="E129" s="7" t="s">
        <v>241</v>
      </c>
      <c r="F129" s="11">
        <v>29.876000000000001</v>
      </c>
      <c r="G129" s="11">
        <v>24</v>
      </c>
      <c r="H129" s="12">
        <v>1.254</v>
      </c>
      <c r="I129" s="7" t="s">
        <v>249</v>
      </c>
      <c r="J129" s="7" t="s">
        <v>242</v>
      </c>
      <c r="K129" s="7"/>
    </row>
    <row r="130" spans="1:11" x14ac:dyDescent="0.3">
      <c r="A130" s="7" t="s">
        <v>211</v>
      </c>
      <c r="B130" s="7" t="s">
        <v>212</v>
      </c>
      <c r="C130" s="11">
        <v>250</v>
      </c>
      <c r="D130" s="7">
        <v>2</v>
      </c>
      <c r="E130" s="7" t="s">
        <v>241</v>
      </c>
      <c r="F130" s="11">
        <v>27.692</v>
      </c>
      <c r="G130" s="11">
        <v>24</v>
      </c>
      <c r="H130" s="12">
        <v>1.254</v>
      </c>
      <c r="I130" s="7" t="s">
        <v>249</v>
      </c>
      <c r="J130" s="7" t="s">
        <v>242</v>
      </c>
      <c r="K130" s="7"/>
    </row>
    <row r="131" spans="1:11" x14ac:dyDescent="0.3">
      <c r="A131" s="7" t="s">
        <v>211</v>
      </c>
      <c r="B131" s="7" t="s">
        <v>212</v>
      </c>
      <c r="C131" s="11">
        <v>250</v>
      </c>
      <c r="D131" s="7">
        <v>3</v>
      </c>
      <c r="E131" s="7" t="s">
        <v>241</v>
      </c>
      <c r="F131" s="11">
        <v>31.96</v>
      </c>
      <c r="G131" s="11">
        <v>24</v>
      </c>
      <c r="H131" s="12">
        <v>1.254</v>
      </c>
      <c r="I131" s="7" t="s">
        <v>249</v>
      </c>
      <c r="J131" s="7" t="s">
        <v>242</v>
      </c>
      <c r="K131" s="7"/>
    </row>
    <row r="132" spans="1:11" x14ac:dyDescent="0.3">
      <c r="A132" s="7" t="s">
        <v>211</v>
      </c>
      <c r="B132" s="7" t="s">
        <v>212</v>
      </c>
      <c r="C132" s="11">
        <v>250</v>
      </c>
      <c r="D132" s="7">
        <v>1</v>
      </c>
      <c r="E132" s="7" t="s">
        <v>243</v>
      </c>
      <c r="F132" s="11">
        <v>38.505000000000003</v>
      </c>
      <c r="G132" s="11">
        <v>32</v>
      </c>
      <c r="H132" s="12">
        <v>1.23</v>
      </c>
      <c r="I132" s="7" t="s">
        <v>249</v>
      </c>
      <c r="J132" s="7" t="s">
        <v>244</v>
      </c>
      <c r="K132" s="7"/>
    </row>
    <row r="133" spans="1:11" x14ac:dyDescent="0.3">
      <c r="A133" s="7" t="s">
        <v>211</v>
      </c>
      <c r="B133" s="7" t="s">
        <v>212</v>
      </c>
      <c r="C133" s="11">
        <v>250</v>
      </c>
      <c r="D133" s="7">
        <v>2</v>
      </c>
      <c r="E133" s="7" t="s">
        <v>243</v>
      </c>
      <c r="F133" s="11">
        <v>32.21</v>
      </c>
      <c r="G133" s="11">
        <v>32</v>
      </c>
      <c r="H133" s="12">
        <v>1.23</v>
      </c>
      <c r="I133" s="7" t="s">
        <v>249</v>
      </c>
      <c r="J133" s="7" t="s">
        <v>244</v>
      </c>
      <c r="K133" s="7"/>
    </row>
    <row r="134" spans="1:11" x14ac:dyDescent="0.3">
      <c r="A134" s="7" t="s">
        <v>211</v>
      </c>
      <c r="B134" s="7" t="s">
        <v>212</v>
      </c>
      <c r="C134" s="11">
        <v>250</v>
      </c>
      <c r="D134" s="7">
        <v>3</v>
      </c>
      <c r="E134" s="7" t="s">
        <v>243</v>
      </c>
      <c r="F134" s="11">
        <v>43.045000000000002</v>
      </c>
      <c r="G134" s="11">
        <v>32</v>
      </c>
      <c r="H134" s="12">
        <v>1.23</v>
      </c>
      <c r="I134" s="7" t="s">
        <v>249</v>
      </c>
      <c r="J134" s="7" t="s">
        <v>244</v>
      </c>
      <c r="K134" s="7"/>
    </row>
    <row r="135" spans="1:11" x14ac:dyDescent="0.3">
      <c r="A135" s="7" t="s">
        <v>211</v>
      </c>
      <c r="B135" s="7" t="s">
        <v>212</v>
      </c>
      <c r="C135" s="11">
        <v>250</v>
      </c>
      <c r="D135" s="7">
        <v>1</v>
      </c>
      <c r="E135" s="7" t="s">
        <v>245</v>
      </c>
      <c r="F135" s="12">
        <v>1.643</v>
      </c>
      <c r="G135" s="12">
        <v>1.2</v>
      </c>
      <c r="H135" s="12">
        <v>1.246</v>
      </c>
      <c r="I135" s="7" t="s">
        <v>249</v>
      </c>
      <c r="J135" s="7" t="s">
        <v>246</v>
      </c>
      <c r="K135" s="7"/>
    </row>
    <row r="136" spans="1:11" x14ac:dyDescent="0.3">
      <c r="A136" s="7" t="s">
        <v>211</v>
      </c>
      <c r="B136" s="7" t="s">
        <v>212</v>
      </c>
      <c r="C136" s="11">
        <v>250</v>
      </c>
      <c r="D136" s="7">
        <v>2</v>
      </c>
      <c r="E136" s="7" t="s">
        <v>245</v>
      </c>
      <c r="F136" s="12">
        <v>1.5069999999999999</v>
      </c>
      <c r="G136" s="12">
        <v>1.2</v>
      </c>
      <c r="H136" s="12">
        <v>1.246</v>
      </c>
      <c r="I136" s="7" t="s">
        <v>249</v>
      </c>
      <c r="J136" s="7" t="s">
        <v>246</v>
      </c>
      <c r="K136" s="7"/>
    </row>
    <row r="137" spans="1:11" x14ac:dyDescent="0.3">
      <c r="A137" s="7" t="s">
        <v>211</v>
      </c>
      <c r="B137" s="7" t="s">
        <v>212</v>
      </c>
      <c r="C137" s="11">
        <v>250</v>
      </c>
      <c r="D137" s="7">
        <v>3</v>
      </c>
      <c r="E137" s="7" t="s">
        <v>245</v>
      </c>
      <c r="F137" s="12">
        <v>1.617</v>
      </c>
      <c r="G137" s="12">
        <v>1.2</v>
      </c>
      <c r="H137" s="12">
        <v>1.246</v>
      </c>
      <c r="I137" s="7" t="s">
        <v>249</v>
      </c>
      <c r="J137" s="7" t="s">
        <v>246</v>
      </c>
      <c r="K137" s="7"/>
    </row>
    <row r="138" spans="1:11" x14ac:dyDescent="0.3">
      <c r="A138" s="7" t="s">
        <v>211</v>
      </c>
      <c r="B138" s="7" t="s">
        <v>212</v>
      </c>
      <c r="C138" s="11">
        <v>250</v>
      </c>
      <c r="D138" s="7">
        <v>1</v>
      </c>
      <c r="E138" s="7" t="s">
        <v>247</v>
      </c>
      <c r="F138" s="11">
        <v>36.814</v>
      </c>
      <c r="G138" s="11">
        <v>46</v>
      </c>
      <c r="H138" s="12">
        <v>0.89700000000000002</v>
      </c>
      <c r="I138" s="7" t="s">
        <v>249</v>
      </c>
      <c r="J138" s="7" t="s">
        <v>248</v>
      </c>
      <c r="K138" s="7"/>
    </row>
    <row r="139" spans="1:11" x14ac:dyDescent="0.3">
      <c r="A139" s="7" t="s">
        <v>211</v>
      </c>
      <c r="B139" s="7" t="s">
        <v>212</v>
      </c>
      <c r="C139" s="11">
        <v>250</v>
      </c>
      <c r="D139" s="7">
        <v>2</v>
      </c>
      <c r="E139" s="7" t="s">
        <v>247</v>
      </c>
      <c r="F139" s="11">
        <v>42.345999999999997</v>
      </c>
      <c r="G139" s="11">
        <v>46</v>
      </c>
      <c r="H139" s="12">
        <v>0.89700000000000002</v>
      </c>
      <c r="I139" s="7" t="s">
        <v>249</v>
      </c>
      <c r="J139" s="7" t="s">
        <v>248</v>
      </c>
      <c r="K139" s="7"/>
    </row>
    <row r="140" spans="1:11" x14ac:dyDescent="0.3">
      <c r="A140" s="7" t="s">
        <v>211</v>
      </c>
      <c r="B140" s="7" t="s">
        <v>212</v>
      </c>
      <c r="C140" s="11">
        <v>250</v>
      </c>
      <c r="D140" s="7">
        <v>3</v>
      </c>
      <c r="E140" s="7" t="s">
        <v>247</v>
      </c>
      <c r="F140" s="11">
        <v>38.427999999999997</v>
      </c>
      <c r="G140" s="11">
        <v>46</v>
      </c>
      <c r="H140" s="12">
        <v>0.89700000000000002</v>
      </c>
      <c r="I140" s="7" t="s">
        <v>249</v>
      </c>
      <c r="J140" s="7" t="s">
        <v>248</v>
      </c>
      <c r="K140" s="7"/>
    </row>
    <row r="141" spans="1:11" x14ac:dyDescent="0.3">
      <c r="A141" s="7" t="s">
        <v>211</v>
      </c>
      <c r="B141" s="7" t="s">
        <v>212</v>
      </c>
      <c r="C141" s="11">
        <v>1000</v>
      </c>
      <c r="D141" s="7">
        <v>1</v>
      </c>
      <c r="E141" s="7" t="s">
        <v>238</v>
      </c>
      <c r="F141" s="11">
        <v>24.251999999999999</v>
      </c>
      <c r="G141" s="11">
        <v>18.5</v>
      </c>
      <c r="H141" s="12">
        <v>1.282</v>
      </c>
      <c r="I141" s="7" t="s">
        <v>249</v>
      </c>
      <c r="J141" s="7" t="s">
        <v>240</v>
      </c>
      <c r="K141" s="7"/>
    </row>
    <row r="142" spans="1:11" x14ac:dyDescent="0.3">
      <c r="A142" s="7" t="s">
        <v>211</v>
      </c>
      <c r="B142" s="7" t="s">
        <v>212</v>
      </c>
      <c r="C142" s="11">
        <v>1000</v>
      </c>
      <c r="D142" s="7">
        <v>2</v>
      </c>
      <c r="E142" s="7" t="s">
        <v>238</v>
      </c>
      <c r="F142" s="11">
        <v>22.867000000000001</v>
      </c>
      <c r="G142" s="11">
        <v>18.5</v>
      </c>
      <c r="H142" s="12">
        <v>1.282</v>
      </c>
      <c r="I142" s="7" t="s">
        <v>249</v>
      </c>
      <c r="J142" s="7" t="s">
        <v>240</v>
      </c>
      <c r="K142" s="7"/>
    </row>
    <row r="143" spans="1:11" x14ac:dyDescent="0.3">
      <c r="A143" s="7" t="s">
        <v>211</v>
      </c>
      <c r="B143" s="7" t="s">
        <v>212</v>
      </c>
      <c r="C143" s="11">
        <v>1000</v>
      </c>
      <c r="D143" s="7">
        <v>3</v>
      </c>
      <c r="E143" s="7" t="s">
        <v>238</v>
      </c>
      <c r="F143" s="11">
        <v>24.640999999999998</v>
      </c>
      <c r="G143" s="11">
        <v>18.5</v>
      </c>
      <c r="H143" s="12">
        <v>1.282</v>
      </c>
      <c r="I143" s="7" t="s">
        <v>249</v>
      </c>
      <c r="J143" s="7" t="s">
        <v>240</v>
      </c>
      <c r="K143" s="7"/>
    </row>
    <row r="144" spans="1:11" x14ac:dyDescent="0.3">
      <c r="A144" s="7" t="s">
        <v>211</v>
      </c>
      <c r="B144" s="7" t="s">
        <v>212</v>
      </c>
      <c r="C144" s="11">
        <v>1000</v>
      </c>
      <c r="D144" s="7">
        <v>1</v>
      </c>
      <c r="E144" s="7" t="s">
        <v>241</v>
      </c>
      <c r="F144" s="11">
        <v>31.710999999999999</v>
      </c>
      <c r="G144" s="11">
        <v>24</v>
      </c>
      <c r="H144" s="12">
        <v>1.2150000000000001</v>
      </c>
      <c r="I144" s="7" t="s">
        <v>249</v>
      </c>
      <c r="J144" s="7" t="s">
        <v>242</v>
      </c>
      <c r="K144" s="7"/>
    </row>
    <row r="145" spans="1:11" x14ac:dyDescent="0.3">
      <c r="A145" s="7" t="s">
        <v>211</v>
      </c>
      <c r="B145" s="7" t="s">
        <v>212</v>
      </c>
      <c r="C145" s="11">
        <v>1000</v>
      </c>
      <c r="D145" s="7">
        <v>2</v>
      </c>
      <c r="E145" s="7" t="s">
        <v>241</v>
      </c>
      <c r="F145" s="11">
        <v>30.991</v>
      </c>
      <c r="G145" s="11">
        <v>24</v>
      </c>
      <c r="H145" s="12">
        <v>1.2150000000000001</v>
      </c>
      <c r="I145" s="7" t="s">
        <v>249</v>
      </c>
      <c r="J145" s="7" t="s">
        <v>242</v>
      </c>
      <c r="K145" s="7"/>
    </row>
    <row r="146" spans="1:11" x14ac:dyDescent="0.3">
      <c r="A146" s="7" t="s">
        <v>211</v>
      </c>
      <c r="B146" s="7" t="s">
        <v>212</v>
      </c>
      <c r="C146" s="11">
        <v>1000</v>
      </c>
      <c r="D146" s="7">
        <v>3</v>
      </c>
      <c r="E146" s="7" t="s">
        <v>241</v>
      </c>
      <c r="F146" s="11">
        <v>31.616</v>
      </c>
      <c r="G146" s="11">
        <v>24</v>
      </c>
      <c r="H146" s="12">
        <v>1.2150000000000001</v>
      </c>
      <c r="I146" s="7" t="s">
        <v>249</v>
      </c>
      <c r="J146" s="7" t="s">
        <v>242</v>
      </c>
      <c r="K146" s="7"/>
    </row>
    <row r="147" spans="1:11" x14ac:dyDescent="0.3">
      <c r="A147" s="7" t="s">
        <v>211</v>
      </c>
      <c r="B147" s="7" t="s">
        <v>212</v>
      </c>
      <c r="C147" s="11">
        <v>1000</v>
      </c>
      <c r="D147" s="7">
        <v>1</v>
      </c>
      <c r="E147" s="7" t="s">
        <v>243</v>
      </c>
      <c r="F147" s="11">
        <v>41.679000000000002</v>
      </c>
      <c r="G147" s="11">
        <v>32</v>
      </c>
      <c r="H147" s="12">
        <v>1.1950000000000001</v>
      </c>
      <c r="I147" s="7" t="s">
        <v>249</v>
      </c>
      <c r="J147" s="7" t="s">
        <v>244</v>
      </c>
      <c r="K147" s="7"/>
    </row>
    <row r="148" spans="1:11" x14ac:dyDescent="0.3">
      <c r="A148" s="7" t="s">
        <v>211</v>
      </c>
      <c r="B148" s="7" t="s">
        <v>212</v>
      </c>
      <c r="C148" s="11">
        <v>1000</v>
      </c>
      <c r="D148" s="7">
        <v>2</v>
      </c>
      <c r="E148" s="7" t="s">
        <v>243</v>
      </c>
      <c r="F148" s="11">
        <v>33.610999999999997</v>
      </c>
      <c r="G148" s="11">
        <v>32</v>
      </c>
      <c r="H148" s="12">
        <v>1.1950000000000001</v>
      </c>
      <c r="I148" s="7" t="s">
        <v>249</v>
      </c>
      <c r="J148" s="7" t="s">
        <v>244</v>
      </c>
      <c r="K148" s="7"/>
    </row>
    <row r="149" spans="1:11" x14ac:dyDescent="0.3">
      <c r="A149" s="7" t="s">
        <v>211</v>
      </c>
      <c r="B149" s="7" t="s">
        <v>212</v>
      </c>
      <c r="C149" s="11">
        <v>1000</v>
      </c>
      <c r="D149" s="7">
        <v>3</v>
      </c>
      <c r="E149" s="7" t="s">
        <v>243</v>
      </c>
      <c r="F149" s="11">
        <v>40.597000000000001</v>
      </c>
      <c r="G149" s="11">
        <v>32</v>
      </c>
      <c r="H149" s="12">
        <v>1.1950000000000001</v>
      </c>
      <c r="I149" s="7" t="s">
        <v>249</v>
      </c>
      <c r="J149" s="7" t="s">
        <v>244</v>
      </c>
      <c r="K149" s="7"/>
    </row>
    <row r="150" spans="1:11" x14ac:dyDescent="0.3">
      <c r="A150" s="7" t="s">
        <v>211</v>
      </c>
      <c r="B150" s="7" t="s">
        <v>212</v>
      </c>
      <c r="C150" s="11">
        <v>1000</v>
      </c>
      <c r="D150" s="7">
        <v>1</v>
      </c>
      <c r="E150" s="7" t="s">
        <v>245</v>
      </c>
      <c r="F150" s="12">
        <v>1.68</v>
      </c>
      <c r="G150" s="12">
        <v>1.2</v>
      </c>
      <c r="H150" s="12">
        <v>1.4219999999999999</v>
      </c>
      <c r="I150" s="7" t="s">
        <v>249</v>
      </c>
      <c r="J150" s="7" t="s">
        <v>246</v>
      </c>
      <c r="K150" s="7"/>
    </row>
    <row r="151" spans="1:11" x14ac:dyDescent="0.3">
      <c r="A151" s="7" t="s">
        <v>211</v>
      </c>
      <c r="B151" s="7" t="s">
        <v>212</v>
      </c>
      <c r="C151" s="11">
        <v>1000</v>
      </c>
      <c r="D151" s="7">
        <v>2</v>
      </c>
      <c r="E151" s="7" t="s">
        <v>245</v>
      </c>
      <c r="F151" s="12">
        <v>1.744</v>
      </c>
      <c r="G151" s="12">
        <v>1.2</v>
      </c>
      <c r="H151" s="12">
        <v>1.4219999999999999</v>
      </c>
      <c r="I151" s="7" t="s">
        <v>249</v>
      </c>
      <c r="J151" s="7" t="s">
        <v>246</v>
      </c>
      <c r="K151" s="7"/>
    </row>
    <row r="152" spans="1:11" x14ac:dyDescent="0.3">
      <c r="A152" s="7" t="s">
        <v>211</v>
      </c>
      <c r="B152" s="7" t="s">
        <v>212</v>
      </c>
      <c r="C152" s="11">
        <v>1000</v>
      </c>
      <c r="D152" s="7">
        <v>3</v>
      </c>
      <c r="E152" s="7" t="s">
        <v>245</v>
      </c>
      <c r="F152" s="12">
        <v>1.595</v>
      </c>
      <c r="G152" s="12">
        <v>1.2</v>
      </c>
      <c r="H152" s="12">
        <v>1.4219999999999999</v>
      </c>
      <c r="I152" s="7" t="s">
        <v>249</v>
      </c>
      <c r="J152" s="7" t="s">
        <v>246</v>
      </c>
      <c r="K152" s="7"/>
    </row>
    <row r="153" spans="1:11" x14ac:dyDescent="0.3">
      <c r="A153" s="7" t="s">
        <v>211</v>
      </c>
      <c r="B153" s="7" t="s">
        <v>212</v>
      </c>
      <c r="C153" s="11">
        <v>1000</v>
      </c>
      <c r="D153" s="7">
        <v>1</v>
      </c>
      <c r="E153" s="7" t="s">
        <v>247</v>
      </c>
      <c r="F153" s="11">
        <v>33.991</v>
      </c>
      <c r="G153" s="11">
        <v>46</v>
      </c>
      <c r="H153" s="12">
        <v>0.83599999999999997</v>
      </c>
      <c r="I153" s="7" t="s">
        <v>249</v>
      </c>
      <c r="J153" s="7" t="s">
        <v>248</v>
      </c>
      <c r="K153" s="7"/>
    </row>
    <row r="154" spans="1:11" x14ac:dyDescent="0.3">
      <c r="A154" s="7" t="s">
        <v>211</v>
      </c>
      <c r="B154" s="7" t="s">
        <v>212</v>
      </c>
      <c r="C154" s="11">
        <v>1000</v>
      </c>
      <c r="D154" s="7">
        <v>2</v>
      </c>
      <c r="E154" s="7" t="s">
        <v>247</v>
      </c>
      <c r="F154" s="11">
        <v>38.277999999999999</v>
      </c>
      <c r="G154" s="11">
        <v>46</v>
      </c>
      <c r="H154" s="12">
        <v>0.83599999999999997</v>
      </c>
      <c r="I154" s="7" t="s">
        <v>249</v>
      </c>
      <c r="J154" s="7" t="s">
        <v>248</v>
      </c>
      <c r="K154" s="7"/>
    </row>
    <row r="155" spans="1:11" x14ac:dyDescent="0.3">
      <c r="A155" s="7" t="s">
        <v>211</v>
      </c>
      <c r="B155" s="7" t="s">
        <v>212</v>
      </c>
      <c r="C155" s="11">
        <v>1000</v>
      </c>
      <c r="D155" s="7">
        <v>3</v>
      </c>
      <c r="E155" s="7" t="s">
        <v>247</v>
      </c>
      <c r="F155" s="11">
        <v>41.027999999999999</v>
      </c>
      <c r="G155" s="11">
        <v>46</v>
      </c>
      <c r="H155" s="12">
        <v>0.83599999999999997</v>
      </c>
      <c r="I155" s="7" t="s">
        <v>249</v>
      </c>
      <c r="J155" s="7" t="s">
        <v>248</v>
      </c>
      <c r="K155" s="7"/>
    </row>
    <row r="156" spans="1:11" x14ac:dyDescent="0.3">
      <c r="A156" s="7" t="s">
        <v>211</v>
      </c>
      <c r="B156" s="7" t="s">
        <v>212</v>
      </c>
      <c r="C156" s="11">
        <v>5000</v>
      </c>
      <c r="D156" s="7">
        <v>1</v>
      </c>
      <c r="E156" s="7" t="s">
        <v>238</v>
      </c>
      <c r="F156" s="11">
        <v>20.89</v>
      </c>
      <c r="G156" s="11">
        <v>18.5</v>
      </c>
      <c r="H156" s="12">
        <v>1.01</v>
      </c>
      <c r="I156" s="7" t="s">
        <v>249</v>
      </c>
      <c r="J156" s="7" t="s">
        <v>240</v>
      </c>
      <c r="K156" s="7"/>
    </row>
    <row r="157" spans="1:11" x14ac:dyDescent="0.3">
      <c r="A157" s="7" t="s">
        <v>211</v>
      </c>
      <c r="B157" s="7" t="s">
        <v>212</v>
      </c>
      <c r="C157" s="11">
        <v>5000</v>
      </c>
      <c r="D157" s="7">
        <v>2</v>
      </c>
      <c r="E157" s="7" t="s">
        <v>238</v>
      </c>
      <c r="F157" s="11">
        <v>21.683</v>
      </c>
      <c r="G157" s="11">
        <v>18.5</v>
      </c>
      <c r="H157" s="12">
        <v>1.01</v>
      </c>
      <c r="I157" s="7" t="s">
        <v>249</v>
      </c>
      <c r="J157" s="7" t="s">
        <v>240</v>
      </c>
      <c r="K157" s="7"/>
    </row>
    <row r="158" spans="1:11" x14ac:dyDescent="0.3">
      <c r="A158" s="7" t="s">
        <v>211</v>
      </c>
      <c r="B158" s="7" t="s">
        <v>212</v>
      </c>
      <c r="C158" s="11">
        <v>5000</v>
      </c>
      <c r="D158" s="7">
        <v>3</v>
      </c>
      <c r="E158" s="7" t="s">
        <v>238</v>
      </c>
      <c r="F158" s="11">
        <v>17.68</v>
      </c>
      <c r="G158" s="11">
        <v>18.5</v>
      </c>
      <c r="H158" s="12">
        <v>1.01</v>
      </c>
      <c r="I158" s="7" t="s">
        <v>249</v>
      </c>
      <c r="J158" s="7" t="s">
        <v>240</v>
      </c>
      <c r="K158" s="7"/>
    </row>
    <row r="159" spans="1:11" x14ac:dyDescent="0.3">
      <c r="A159" s="7" t="s">
        <v>211</v>
      </c>
      <c r="B159" s="7" t="s">
        <v>212</v>
      </c>
      <c r="C159" s="11">
        <v>5000</v>
      </c>
      <c r="D159" s="7">
        <v>1</v>
      </c>
      <c r="E159" s="7" t="s">
        <v>241</v>
      </c>
      <c r="F159" s="11">
        <v>26.65</v>
      </c>
      <c r="G159" s="11">
        <v>24</v>
      </c>
      <c r="H159" s="12">
        <v>1.008</v>
      </c>
      <c r="I159" s="7" t="s">
        <v>249</v>
      </c>
      <c r="J159" s="7" t="s">
        <v>242</v>
      </c>
      <c r="K159" s="7"/>
    </row>
    <row r="160" spans="1:11" x14ac:dyDescent="0.3">
      <c r="A160" s="7" t="s">
        <v>211</v>
      </c>
      <c r="B160" s="7" t="s">
        <v>212</v>
      </c>
      <c r="C160" s="11">
        <v>5000</v>
      </c>
      <c r="D160" s="7">
        <v>2</v>
      </c>
      <c r="E160" s="7" t="s">
        <v>241</v>
      </c>
      <c r="F160" s="11">
        <v>26.27</v>
      </c>
      <c r="G160" s="11">
        <v>24</v>
      </c>
      <c r="H160" s="12">
        <v>1.008</v>
      </c>
      <c r="I160" s="7" t="s">
        <v>249</v>
      </c>
      <c r="J160" s="7" t="s">
        <v>242</v>
      </c>
      <c r="K160" s="7"/>
    </row>
    <row r="161" spans="1:11" x14ac:dyDescent="0.3">
      <c r="A161" s="7" t="s">
        <v>211</v>
      </c>
      <c r="B161" s="7" t="s">
        <v>212</v>
      </c>
      <c r="C161" s="11">
        <v>5000</v>
      </c>
      <c r="D161" s="7">
        <v>3</v>
      </c>
      <c r="E161" s="7" t="s">
        <v>241</v>
      </c>
      <c r="F161" s="11">
        <v>22.518999999999998</v>
      </c>
      <c r="G161" s="11">
        <v>24</v>
      </c>
      <c r="H161" s="12">
        <v>1.008</v>
      </c>
      <c r="I161" s="7" t="s">
        <v>249</v>
      </c>
      <c r="J161" s="7" t="s">
        <v>242</v>
      </c>
      <c r="K161" s="7"/>
    </row>
    <row r="162" spans="1:11" x14ac:dyDescent="0.3">
      <c r="A162" s="7" t="s">
        <v>211</v>
      </c>
      <c r="B162" s="7" t="s">
        <v>212</v>
      </c>
      <c r="C162" s="11">
        <v>5000</v>
      </c>
      <c r="D162" s="7">
        <v>1</v>
      </c>
      <c r="E162" s="7" t="s">
        <v>243</v>
      </c>
      <c r="F162" s="11">
        <v>33.387</v>
      </c>
      <c r="G162" s="11">
        <v>32</v>
      </c>
      <c r="H162" s="12">
        <v>1.0069999999999999</v>
      </c>
      <c r="I162" s="7" t="s">
        <v>249</v>
      </c>
      <c r="J162" s="7" t="s">
        <v>244</v>
      </c>
      <c r="K162" s="7"/>
    </row>
    <row r="163" spans="1:11" x14ac:dyDescent="0.3">
      <c r="A163" s="7" t="s">
        <v>211</v>
      </c>
      <c r="B163" s="7" t="s">
        <v>212</v>
      </c>
      <c r="C163" s="11">
        <v>5000</v>
      </c>
      <c r="D163" s="7">
        <v>2</v>
      </c>
      <c r="E163" s="7" t="s">
        <v>243</v>
      </c>
      <c r="F163" s="11">
        <v>35.006</v>
      </c>
      <c r="G163" s="11">
        <v>32</v>
      </c>
      <c r="H163" s="12">
        <v>1.0069999999999999</v>
      </c>
      <c r="I163" s="7" t="s">
        <v>249</v>
      </c>
      <c r="J163" s="7" t="s">
        <v>244</v>
      </c>
      <c r="K163" s="7"/>
    </row>
    <row r="164" spans="1:11" x14ac:dyDescent="0.3">
      <c r="A164" s="7" t="s">
        <v>211</v>
      </c>
      <c r="B164" s="7" t="s">
        <v>212</v>
      </c>
      <c r="C164" s="11">
        <v>5000</v>
      </c>
      <c r="D164" s="7">
        <v>3</v>
      </c>
      <c r="E164" s="7" t="s">
        <v>243</v>
      </c>
      <c r="F164" s="11">
        <v>29.437999999999999</v>
      </c>
      <c r="G164" s="11">
        <v>32</v>
      </c>
      <c r="H164" s="12">
        <v>1.0069999999999999</v>
      </c>
      <c r="I164" s="7" t="s">
        <v>249</v>
      </c>
      <c r="J164" s="7" t="s">
        <v>244</v>
      </c>
      <c r="K164" s="7"/>
    </row>
    <row r="165" spans="1:11" x14ac:dyDescent="0.3">
      <c r="A165" s="7" t="s">
        <v>211</v>
      </c>
      <c r="B165" s="7" t="s">
        <v>212</v>
      </c>
      <c r="C165" s="11">
        <v>5000</v>
      </c>
      <c r="D165" s="7">
        <v>1</v>
      </c>
      <c r="E165" s="7" t="s">
        <v>245</v>
      </c>
      <c r="F165" s="12">
        <v>2.0030000000000001</v>
      </c>
      <c r="G165" s="12">
        <v>1.2</v>
      </c>
      <c r="H165" s="12">
        <v>1.641</v>
      </c>
      <c r="I165" s="7" t="s">
        <v>249</v>
      </c>
      <c r="J165" s="7" t="s">
        <v>246</v>
      </c>
      <c r="K165" s="7"/>
    </row>
    <row r="166" spans="1:11" x14ac:dyDescent="0.3">
      <c r="A166" s="7" t="s">
        <v>211</v>
      </c>
      <c r="B166" s="7" t="s">
        <v>212</v>
      </c>
      <c r="C166" s="11">
        <v>5000</v>
      </c>
      <c r="D166" s="7">
        <v>2</v>
      </c>
      <c r="E166" s="7" t="s">
        <v>245</v>
      </c>
      <c r="F166" s="12">
        <v>2.012</v>
      </c>
      <c r="G166" s="12">
        <v>1.2</v>
      </c>
      <c r="H166" s="12">
        <v>1.641</v>
      </c>
      <c r="I166" s="7" t="s">
        <v>249</v>
      </c>
      <c r="J166" s="7" t="s">
        <v>246</v>
      </c>
      <c r="K166" s="7"/>
    </row>
    <row r="167" spans="1:11" x14ac:dyDescent="0.3">
      <c r="A167" s="7" t="s">
        <v>211</v>
      </c>
      <c r="B167" s="7" t="s">
        <v>212</v>
      </c>
      <c r="C167" s="11">
        <v>5000</v>
      </c>
      <c r="D167" s="7">
        <v>3</v>
      </c>
      <c r="E167" s="7" t="s">
        <v>245</v>
      </c>
      <c r="F167" s="12">
        <v>2.1720000000000002</v>
      </c>
      <c r="G167" s="12">
        <v>1.2</v>
      </c>
      <c r="H167" s="12">
        <v>1.641</v>
      </c>
      <c r="I167" s="7" t="s">
        <v>249</v>
      </c>
      <c r="J167" s="7" t="s">
        <v>246</v>
      </c>
      <c r="K167" s="7"/>
    </row>
    <row r="168" spans="1:11" x14ac:dyDescent="0.3">
      <c r="A168" s="7" t="s">
        <v>211</v>
      </c>
      <c r="B168" s="7" t="s">
        <v>212</v>
      </c>
      <c r="C168" s="11">
        <v>5000</v>
      </c>
      <c r="D168" s="7">
        <v>1</v>
      </c>
      <c r="E168" s="7" t="s">
        <v>247</v>
      </c>
      <c r="F168" s="11">
        <v>36.171999999999997</v>
      </c>
      <c r="G168" s="11">
        <v>46</v>
      </c>
      <c r="H168" s="12">
        <v>0.76400000000000001</v>
      </c>
      <c r="I168" s="7" t="s">
        <v>249</v>
      </c>
      <c r="J168" s="7" t="s">
        <v>248</v>
      </c>
      <c r="K168" s="7"/>
    </row>
    <row r="169" spans="1:11" x14ac:dyDescent="0.3">
      <c r="A169" s="7" t="s">
        <v>211</v>
      </c>
      <c r="B169" s="7" t="s">
        <v>212</v>
      </c>
      <c r="C169" s="11">
        <v>5000</v>
      </c>
      <c r="D169" s="7">
        <v>2</v>
      </c>
      <c r="E169" s="7" t="s">
        <v>247</v>
      </c>
      <c r="F169" s="11">
        <v>31.687999999999999</v>
      </c>
      <c r="G169" s="11">
        <v>46</v>
      </c>
      <c r="H169" s="12">
        <v>0.76400000000000001</v>
      </c>
      <c r="I169" s="7" t="s">
        <v>249</v>
      </c>
      <c r="J169" s="7" t="s">
        <v>248</v>
      </c>
      <c r="K169" s="7"/>
    </row>
    <row r="170" spans="1:11" x14ac:dyDescent="0.3">
      <c r="A170" s="7" t="s">
        <v>211</v>
      </c>
      <c r="B170" s="7" t="s">
        <v>212</v>
      </c>
      <c r="C170" s="11">
        <v>5000</v>
      </c>
      <c r="D170" s="7">
        <v>3</v>
      </c>
      <c r="E170" s="7" t="s">
        <v>247</v>
      </c>
      <c r="F170" s="11">
        <v>38.826000000000001</v>
      </c>
      <c r="G170" s="11">
        <v>46</v>
      </c>
      <c r="H170" s="12">
        <v>0.76400000000000001</v>
      </c>
      <c r="I170" s="7" t="s">
        <v>249</v>
      </c>
      <c r="J170" s="7" t="s">
        <v>248</v>
      </c>
      <c r="K170" s="7"/>
    </row>
    <row r="171" spans="1:11" x14ac:dyDescent="0.3">
      <c r="A171" s="7" t="s">
        <v>211</v>
      </c>
      <c r="B171" s="7" t="s">
        <v>212</v>
      </c>
      <c r="C171" s="11">
        <v>20000</v>
      </c>
      <c r="D171" s="7">
        <v>1</v>
      </c>
      <c r="E171" s="7" t="s">
        <v>238</v>
      </c>
      <c r="F171" s="11">
        <v>17.321999999999999</v>
      </c>
      <c r="G171" s="11">
        <v>18.5</v>
      </c>
      <c r="H171" s="12">
        <v>1</v>
      </c>
      <c r="I171" s="7" t="s">
        <v>249</v>
      </c>
      <c r="J171" s="7" t="s">
        <v>240</v>
      </c>
      <c r="K171" s="7"/>
    </row>
    <row r="172" spans="1:11" x14ac:dyDescent="0.3">
      <c r="A172" s="7" t="s">
        <v>211</v>
      </c>
      <c r="B172" s="7" t="s">
        <v>212</v>
      </c>
      <c r="C172" s="11">
        <v>20000</v>
      </c>
      <c r="D172" s="7">
        <v>2</v>
      </c>
      <c r="E172" s="7" t="s">
        <v>238</v>
      </c>
      <c r="F172" s="11">
        <v>18.355</v>
      </c>
      <c r="G172" s="11">
        <v>18.5</v>
      </c>
      <c r="H172" s="12">
        <v>1</v>
      </c>
      <c r="I172" s="7" t="s">
        <v>249</v>
      </c>
      <c r="J172" s="7" t="s">
        <v>240</v>
      </c>
      <c r="K172" s="7"/>
    </row>
    <row r="173" spans="1:11" x14ac:dyDescent="0.3">
      <c r="A173" s="7" t="s">
        <v>211</v>
      </c>
      <c r="B173" s="7" t="s">
        <v>212</v>
      </c>
      <c r="C173" s="11">
        <v>20000</v>
      </c>
      <c r="D173" s="7">
        <v>3</v>
      </c>
      <c r="E173" s="7" t="s">
        <v>238</v>
      </c>
      <c r="F173" s="11">
        <v>17.869</v>
      </c>
      <c r="G173" s="11">
        <v>18.5</v>
      </c>
      <c r="H173" s="12">
        <v>1</v>
      </c>
      <c r="I173" s="7" t="s">
        <v>249</v>
      </c>
      <c r="J173" s="7" t="s">
        <v>240</v>
      </c>
      <c r="K173" s="7"/>
    </row>
    <row r="174" spans="1:11" x14ac:dyDescent="0.3">
      <c r="A174" s="7" t="s">
        <v>211</v>
      </c>
      <c r="B174" s="7" t="s">
        <v>212</v>
      </c>
      <c r="C174" s="11">
        <v>20000</v>
      </c>
      <c r="D174" s="7">
        <v>1</v>
      </c>
      <c r="E174" s="7" t="s">
        <v>241</v>
      </c>
      <c r="F174" s="11">
        <v>25.077999999999999</v>
      </c>
      <c r="G174" s="11">
        <v>24</v>
      </c>
      <c r="H174" s="12">
        <v>1</v>
      </c>
      <c r="I174" s="7" t="s">
        <v>249</v>
      </c>
      <c r="J174" s="7" t="s">
        <v>242</v>
      </c>
      <c r="K174" s="7"/>
    </row>
    <row r="175" spans="1:11" x14ac:dyDescent="0.3">
      <c r="A175" s="7" t="s">
        <v>211</v>
      </c>
      <c r="B175" s="7" t="s">
        <v>212</v>
      </c>
      <c r="C175" s="11">
        <v>20000</v>
      </c>
      <c r="D175" s="7">
        <v>2</v>
      </c>
      <c r="E175" s="7" t="s">
        <v>241</v>
      </c>
      <c r="F175" s="11">
        <v>27.163</v>
      </c>
      <c r="G175" s="11">
        <v>24</v>
      </c>
      <c r="H175" s="12">
        <v>1</v>
      </c>
      <c r="I175" s="7" t="s">
        <v>249</v>
      </c>
      <c r="J175" s="7" t="s">
        <v>242</v>
      </c>
      <c r="K175" s="7"/>
    </row>
    <row r="176" spans="1:11" x14ac:dyDescent="0.3">
      <c r="A176" s="7" t="s">
        <v>211</v>
      </c>
      <c r="B176" s="7" t="s">
        <v>212</v>
      </c>
      <c r="C176" s="11">
        <v>20000</v>
      </c>
      <c r="D176" s="7">
        <v>3</v>
      </c>
      <c r="E176" s="7" t="s">
        <v>241</v>
      </c>
      <c r="F176" s="11">
        <v>26.65</v>
      </c>
      <c r="G176" s="11">
        <v>24</v>
      </c>
      <c r="H176" s="12">
        <v>1</v>
      </c>
      <c r="I176" s="7" t="s">
        <v>249</v>
      </c>
      <c r="J176" s="7" t="s">
        <v>242</v>
      </c>
      <c r="K176" s="7"/>
    </row>
    <row r="177" spans="1:11" x14ac:dyDescent="0.3">
      <c r="A177" s="7" t="s">
        <v>211</v>
      </c>
      <c r="B177" s="7" t="s">
        <v>212</v>
      </c>
      <c r="C177" s="11">
        <v>20000</v>
      </c>
      <c r="D177" s="7">
        <v>1</v>
      </c>
      <c r="E177" s="7" t="s">
        <v>243</v>
      </c>
      <c r="F177" s="11">
        <v>32.732999999999997</v>
      </c>
      <c r="G177" s="11">
        <v>32</v>
      </c>
      <c r="H177" s="12">
        <v>1</v>
      </c>
      <c r="I177" s="7" t="s">
        <v>249</v>
      </c>
      <c r="J177" s="7" t="s">
        <v>244</v>
      </c>
      <c r="K177" s="7"/>
    </row>
    <row r="178" spans="1:11" x14ac:dyDescent="0.3">
      <c r="A178" s="7" t="s">
        <v>211</v>
      </c>
      <c r="B178" s="7" t="s">
        <v>212</v>
      </c>
      <c r="C178" s="11">
        <v>20000</v>
      </c>
      <c r="D178" s="7">
        <v>2</v>
      </c>
      <c r="E178" s="7" t="s">
        <v>243</v>
      </c>
      <c r="F178" s="11">
        <v>34.701000000000001</v>
      </c>
      <c r="G178" s="11">
        <v>32</v>
      </c>
      <c r="H178" s="12">
        <v>1</v>
      </c>
      <c r="I178" s="7" t="s">
        <v>249</v>
      </c>
      <c r="J178" s="7" t="s">
        <v>244</v>
      </c>
      <c r="K178" s="7"/>
    </row>
    <row r="179" spans="1:11" x14ac:dyDescent="0.3">
      <c r="A179" s="7" t="s">
        <v>211</v>
      </c>
      <c r="B179" s="7" t="s">
        <v>212</v>
      </c>
      <c r="C179" s="11">
        <v>20000</v>
      </c>
      <c r="D179" s="7">
        <v>3</v>
      </c>
      <c r="E179" s="7" t="s">
        <v>243</v>
      </c>
      <c r="F179" s="11">
        <v>35.094000000000001</v>
      </c>
      <c r="G179" s="11">
        <v>32</v>
      </c>
      <c r="H179" s="12">
        <v>1</v>
      </c>
      <c r="I179" s="7" t="s">
        <v>249</v>
      </c>
      <c r="J179" s="7" t="s">
        <v>244</v>
      </c>
      <c r="K179" s="7"/>
    </row>
    <row r="180" spans="1:11" x14ac:dyDescent="0.3">
      <c r="A180" s="7" t="s">
        <v>211</v>
      </c>
      <c r="B180" s="7" t="s">
        <v>212</v>
      </c>
      <c r="C180" s="11">
        <v>20000</v>
      </c>
      <c r="D180" s="7">
        <v>1</v>
      </c>
      <c r="E180" s="7" t="s">
        <v>245</v>
      </c>
      <c r="F180" s="12">
        <v>2.3959999999999999</v>
      </c>
      <c r="G180" s="12">
        <v>1.2</v>
      </c>
      <c r="H180" s="12">
        <v>1.837</v>
      </c>
      <c r="I180" s="7" t="s">
        <v>249</v>
      </c>
      <c r="J180" s="7" t="s">
        <v>246</v>
      </c>
      <c r="K180" s="7"/>
    </row>
    <row r="181" spans="1:11" x14ac:dyDescent="0.3">
      <c r="A181" s="7" t="s">
        <v>211</v>
      </c>
      <c r="B181" s="7" t="s">
        <v>212</v>
      </c>
      <c r="C181" s="11">
        <v>20000</v>
      </c>
      <c r="D181" s="7">
        <v>2</v>
      </c>
      <c r="E181" s="7" t="s">
        <v>245</v>
      </c>
      <c r="F181" s="12">
        <v>2.2280000000000002</v>
      </c>
      <c r="G181" s="12">
        <v>1.2</v>
      </c>
      <c r="H181" s="12">
        <v>1.837</v>
      </c>
      <c r="I181" s="7" t="s">
        <v>249</v>
      </c>
      <c r="J181" s="7" t="s">
        <v>246</v>
      </c>
      <c r="K181" s="7"/>
    </row>
    <row r="182" spans="1:11" x14ac:dyDescent="0.3">
      <c r="A182" s="7" t="s">
        <v>211</v>
      </c>
      <c r="B182" s="7" t="s">
        <v>212</v>
      </c>
      <c r="C182" s="11">
        <v>20000</v>
      </c>
      <c r="D182" s="7">
        <v>3</v>
      </c>
      <c r="E182" s="7" t="s">
        <v>245</v>
      </c>
      <c r="F182" s="12">
        <v>2.2410000000000001</v>
      </c>
      <c r="G182" s="12">
        <v>1.2</v>
      </c>
      <c r="H182" s="12">
        <v>1.837</v>
      </c>
      <c r="I182" s="7" t="s">
        <v>249</v>
      </c>
      <c r="J182" s="7" t="s">
        <v>246</v>
      </c>
      <c r="K182" s="7"/>
    </row>
    <row r="183" spans="1:11" x14ac:dyDescent="0.3">
      <c r="A183" s="7" t="s">
        <v>211</v>
      </c>
      <c r="B183" s="7" t="s">
        <v>212</v>
      </c>
      <c r="C183" s="11">
        <v>20000</v>
      </c>
      <c r="D183" s="7">
        <v>1</v>
      </c>
      <c r="E183" s="7" t="s">
        <v>247</v>
      </c>
      <c r="F183" s="11">
        <v>31.684999999999999</v>
      </c>
      <c r="G183" s="11">
        <v>46</v>
      </c>
      <c r="H183" s="12">
        <v>0.70199999999999996</v>
      </c>
      <c r="I183" s="7" t="s">
        <v>249</v>
      </c>
      <c r="J183" s="7" t="s">
        <v>248</v>
      </c>
      <c r="K183" s="7"/>
    </row>
    <row r="184" spans="1:11" x14ac:dyDescent="0.3">
      <c r="A184" s="7" t="s">
        <v>211</v>
      </c>
      <c r="B184" s="7" t="s">
        <v>212</v>
      </c>
      <c r="C184" s="11">
        <v>20000</v>
      </c>
      <c r="D184" s="7">
        <v>2</v>
      </c>
      <c r="E184" s="7" t="s">
        <v>247</v>
      </c>
      <c r="F184" s="11">
        <v>33.965000000000003</v>
      </c>
      <c r="G184" s="11">
        <v>46</v>
      </c>
      <c r="H184" s="12">
        <v>0.70199999999999996</v>
      </c>
      <c r="I184" s="7" t="s">
        <v>249</v>
      </c>
      <c r="J184" s="7" t="s">
        <v>248</v>
      </c>
      <c r="K184" s="7"/>
    </row>
    <row r="185" spans="1:11" x14ac:dyDescent="0.3">
      <c r="A185" s="7" t="s">
        <v>211</v>
      </c>
      <c r="B185" s="7" t="s">
        <v>212</v>
      </c>
      <c r="C185" s="11">
        <v>20000</v>
      </c>
      <c r="D185" s="7">
        <v>3</v>
      </c>
      <c r="E185" s="7" t="s">
        <v>247</v>
      </c>
      <c r="F185" s="11">
        <v>33.718000000000004</v>
      </c>
      <c r="G185" s="11">
        <v>46</v>
      </c>
      <c r="H185" s="12">
        <v>0.70199999999999996</v>
      </c>
      <c r="I185" s="7" t="s">
        <v>249</v>
      </c>
      <c r="J185" s="7" t="s">
        <v>248</v>
      </c>
      <c r="K185" s="7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65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C3" sqref="C3"/>
    </sheetView>
  </sheetViews>
  <sheetFormatPr defaultRowHeight="14.4" x14ac:dyDescent="0.3"/>
  <cols>
    <col min="1" max="1" width="27" customWidth="1"/>
    <col min="2" max="2" width="25" customWidth="1"/>
    <col min="3" max="3" width="18" customWidth="1"/>
    <col min="4" max="4" width="10" customWidth="1"/>
    <col min="5" max="5" width="24" customWidth="1"/>
  </cols>
  <sheetData>
    <row r="1" spans="1:5" ht="16.8" x14ac:dyDescent="0.3">
      <c r="A1" s="1" t="s">
        <v>250</v>
      </c>
    </row>
    <row r="2" spans="1:5" x14ac:dyDescent="0.3">
      <c r="A2" s="2" t="s">
        <v>251</v>
      </c>
    </row>
    <row r="3" spans="1:5" x14ac:dyDescent="0.3">
      <c r="A3" s="3" t="s">
        <v>1</v>
      </c>
    </row>
    <row r="5" spans="1:5" ht="30" customHeight="1" x14ac:dyDescent="0.3">
      <c r="A5" s="6" t="s">
        <v>193</v>
      </c>
      <c r="B5" s="6" t="s">
        <v>233</v>
      </c>
      <c r="C5" s="6" t="s">
        <v>197</v>
      </c>
      <c r="D5" s="6" t="s">
        <v>29</v>
      </c>
      <c r="E5" s="6" t="s">
        <v>235</v>
      </c>
    </row>
    <row r="6" spans="1:5" x14ac:dyDescent="0.3">
      <c r="A6" s="7" t="s">
        <v>205</v>
      </c>
      <c r="B6" s="7" t="s">
        <v>247</v>
      </c>
      <c r="C6" s="12">
        <v>0</v>
      </c>
      <c r="D6" s="11">
        <v>44.064999999999998</v>
      </c>
      <c r="E6" s="12">
        <v>1</v>
      </c>
    </row>
    <row r="7" spans="1:5" x14ac:dyDescent="0.3">
      <c r="A7" s="7" t="s">
        <v>205</v>
      </c>
      <c r="B7" s="7" t="s">
        <v>247</v>
      </c>
      <c r="C7" s="11">
        <v>50</v>
      </c>
      <c r="D7" s="11">
        <v>46.646999999999998</v>
      </c>
      <c r="E7" s="12">
        <v>0.95</v>
      </c>
    </row>
    <row r="8" spans="1:5" x14ac:dyDescent="0.3">
      <c r="A8" s="7" t="s">
        <v>205</v>
      </c>
      <c r="B8" s="7" t="s">
        <v>247</v>
      </c>
      <c r="C8" s="11">
        <v>250</v>
      </c>
      <c r="D8" s="11">
        <v>41.151000000000003</v>
      </c>
      <c r="E8" s="12">
        <v>0.83499999999999996</v>
      </c>
    </row>
    <row r="9" spans="1:5" x14ac:dyDescent="0.3">
      <c r="A9" s="7" t="s">
        <v>205</v>
      </c>
      <c r="B9" s="7" t="s">
        <v>247</v>
      </c>
      <c r="C9" s="11">
        <v>1000</v>
      </c>
      <c r="D9" s="11">
        <v>32.107999999999997</v>
      </c>
      <c r="E9" s="12">
        <v>0.73499999999999999</v>
      </c>
    </row>
    <row r="10" spans="1:5" x14ac:dyDescent="0.3">
      <c r="A10" s="7" t="s">
        <v>205</v>
      </c>
      <c r="B10" s="7" t="s">
        <v>247</v>
      </c>
      <c r="C10" s="11">
        <v>5000</v>
      </c>
      <c r="D10" s="11">
        <v>29.87</v>
      </c>
      <c r="E10" s="12">
        <v>0.62</v>
      </c>
    </row>
    <row r="11" spans="1:5" x14ac:dyDescent="0.3">
      <c r="A11" s="7" t="s">
        <v>205</v>
      </c>
      <c r="B11" s="7" t="s">
        <v>247</v>
      </c>
      <c r="C11" s="11">
        <v>20000</v>
      </c>
      <c r="D11" s="11">
        <v>24.22</v>
      </c>
      <c r="E11" s="12">
        <v>0.52</v>
      </c>
    </row>
    <row r="12" spans="1:5" x14ac:dyDescent="0.3">
      <c r="A12" s="7" t="s">
        <v>205</v>
      </c>
      <c r="B12" s="7" t="s">
        <v>241</v>
      </c>
      <c r="C12" s="12">
        <v>0</v>
      </c>
      <c r="D12" s="11">
        <v>25.477</v>
      </c>
      <c r="E12" s="12">
        <v>1</v>
      </c>
    </row>
    <row r="13" spans="1:5" x14ac:dyDescent="0.3">
      <c r="A13" s="7" t="s">
        <v>205</v>
      </c>
      <c r="B13" s="7" t="s">
        <v>241</v>
      </c>
      <c r="C13" s="11">
        <v>50</v>
      </c>
      <c r="D13" s="11">
        <v>27.581</v>
      </c>
      <c r="E13" s="12">
        <v>1.1659999999999999</v>
      </c>
    </row>
    <row r="14" spans="1:5" x14ac:dyDescent="0.3">
      <c r="A14" s="7" t="s">
        <v>205</v>
      </c>
      <c r="B14" s="7" t="s">
        <v>241</v>
      </c>
      <c r="C14" s="11">
        <v>250</v>
      </c>
      <c r="D14" s="11">
        <v>35.499000000000002</v>
      </c>
      <c r="E14" s="12">
        <v>1.41</v>
      </c>
    </row>
    <row r="15" spans="1:5" x14ac:dyDescent="0.3">
      <c r="A15" s="7" t="s">
        <v>205</v>
      </c>
      <c r="B15" s="7" t="s">
        <v>241</v>
      </c>
      <c r="C15" s="11">
        <v>1000</v>
      </c>
      <c r="D15" s="11">
        <v>30.369</v>
      </c>
      <c r="E15" s="12">
        <v>1.3480000000000001</v>
      </c>
    </row>
    <row r="16" spans="1:5" x14ac:dyDescent="0.3">
      <c r="A16" s="7" t="s">
        <v>205</v>
      </c>
      <c r="B16" s="7" t="s">
        <v>241</v>
      </c>
      <c r="C16" s="11">
        <v>5000</v>
      </c>
      <c r="D16" s="11">
        <v>23.823</v>
      </c>
      <c r="E16" s="12">
        <v>1.012</v>
      </c>
    </row>
    <row r="17" spans="1:5" x14ac:dyDescent="0.3">
      <c r="A17" s="7" t="s">
        <v>205</v>
      </c>
      <c r="B17" s="7" t="s">
        <v>241</v>
      </c>
      <c r="C17" s="11">
        <v>20000</v>
      </c>
      <c r="D17" s="11">
        <v>25.76</v>
      </c>
      <c r="E17" s="12">
        <v>1</v>
      </c>
    </row>
    <row r="18" spans="1:5" x14ac:dyDescent="0.3">
      <c r="A18" s="7" t="s">
        <v>205</v>
      </c>
      <c r="B18" s="7" t="s">
        <v>243</v>
      </c>
      <c r="C18" s="12">
        <v>0</v>
      </c>
      <c r="D18" s="11">
        <v>31.123000000000001</v>
      </c>
      <c r="E18" s="12">
        <v>1</v>
      </c>
    </row>
    <row r="19" spans="1:5" x14ac:dyDescent="0.3">
      <c r="A19" s="7" t="s">
        <v>205</v>
      </c>
      <c r="B19" s="7" t="s">
        <v>243</v>
      </c>
      <c r="C19" s="11">
        <v>50</v>
      </c>
      <c r="D19" s="11">
        <v>38.755000000000003</v>
      </c>
      <c r="E19" s="12">
        <v>1.1499999999999999</v>
      </c>
    </row>
    <row r="20" spans="1:5" x14ac:dyDescent="0.3">
      <c r="A20" s="7" t="s">
        <v>205</v>
      </c>
      <c r="B20" s="7" t="s">
        <v>243</v>
      </c>
      <c r="C20" s="11">
        <v>250</v>
      </c>
      <c r="D20" s="11">
        <v>45.301000000000002</v>
      </c>
      <c r="E20" s="12">
        <v>1.371</v>
      </c>
    </row>
    <row r="21" spans="1:5" x14ac:dyDescent="0.3">
      <c r="A21" s="7" t="s">
        <v>205</v>
      </c>
      <c r="B21" s="7" t="s">
        <v>243</v>
      </c>
      <c r="C21" s="11">
        <v>1000</v>
      </c>
      <c r="D21" s="11">
        <v>42.366</v>
      </c>
      <c r="E21" s="12">
        <v>1.3140000000000001</v>
      </c>
    </row>
    <row r="22" spans="1:5" x14ac:dyDescent="0.3">
      <c r="A22" s="7" t="s">
        <v>205</v>
      </c>
      <c r="B22" s="7" t="s">
        <v>243</v>
      </c>
      <c r="C22" s="11">
        <v>5000</v>
      </c>
      <c r="D22" s="11">
        <v>32.551000000000002</v>
      </c>
      <c r="E22" s="12">
        <v>1.0109999999999999</v>
      </c>
    </row>
    <row r="23" spans="1:5" x14ac:dyDescent="0.3">
      <c r="A23" s="7" t="s">
        <v>205</v>
      </c>
      <c r="B23" s="7" t="s">
        <v>243</v>
      </c>
      <c r="C23" s="11">
        <v>20000</v>
      </c>
      <c r="D23" s="11">
        <v>32.706000000000003</v>
      </c>
      <c r="E23" s="12">
        <v>1</v>
      </c>
    </row>
    <row r="24" spans="1:5" x14ac:dyDescent="0.3">
      <c r="A24" s="7" t="s">
        <v>205</v>
      </c>
      <c r="B24" s="7" t="s">
        <v>245</v>
      </c>
      <c r="C24" s="12">
        <v>0</v>
      </c>
      <c r="D24" s="12">
        <v>1.101</v>
      </c>
      <c r="E24" s="12">
        <v>1</v>
      </c>
    </row>
    <row r="25" spans="1:5" x14ac:dyDescent="0.3">
      <c r="A25" s="7" t="s">
        <v>205</v>
      </c>
      <c r="B25" s="7" t="s">
        <v>245</v>
      </c>
      <c r="C25" s="11">
        <v>50</v>
      </c>
      <c r="D25" s="12">
        <v>1.25</v>
      </c>
      <c r="E25" s="12">
        <v>1.1000000000000001</v>
      </c>
    </row>
    <row r="26" spans="1:5" x14ac:dyDescent="0.3">
      <c r="A26" s="7" t="s">
        <v>205</v>
      </c>
      <c r="B26" s="7" t="s">
        <v>245</v>
      </c>
      <c r="C26" s="11">
        <v>250</v>
      </c>
      <c r="D26" s="12">
        <v>1.5189999999999999</v>
      </c>
      <c r="E26" s="12">
        <v>1.3959999999999999</v>
      </c>
    </row>
    <row r="27" spans="1:5" x14ac:dyDescent="0.3">
      <c r="A27" s="7" t="s">
        <v>205</v>
      </c>
      <c r="B27" s="7" t="s">
        <v>245</v>
      </c>
      <c r="C27" s="11">
        <v>1000</v>
      </c>
      <c r="D27" s="12">
        <v>1.9970000000000001</v>
      </c>
      <c r="E27" s="12">
        <v>1.681</v>
      </c>
    </row>
    <row r="28" spans="1:5" x14ac:dyDescent="0.3">
      <c r="A28" s="7" t="s">
        <v>205</v>
      </c>
      <c r="B28" s="7" t="s">
        <v>245</v>
      </c>
      <c r="C28" s="11">
        <v>5000</v>
      </c>
      <c r="D28" s="12">
        <v>2.4430000000000001</v>
      </c>
      <c r="E28" s="12">
        <v>2.0329999999999999</v>
      </c>
    </row>
    <row r="29" spans="1:5" x14ac:dyDescent="0.3">
      <c r="A29" s="7" t="s">
        <v>205</v>
      </c>
      <c r="B29" s="7" t="s">
        <v>245</v>
      </c>
      <c r="C29" s="11">
        <v>20000</v>
      </c>
      <c r="D29" s="12">
        <v>2.8069999999999999</v>
      </c>
      <c r="E29" s="12">
        <v>2.35</v>
      </c>
    </row>
    <row r="30" spans="1:5" x14ac:dyDescent="0.3">
      <c r="A30" s="7" t="s">
        <v>205</v>
      </c>
      <c r="B30" s="7" t="s">
        <v>238</v>
      </c>
      <c r="C30" s="12">
        <v>0</v>
      </c>
      <c r="D30" s="11">
        <v>19.689</v>
      </c>
      <c r="E30" s="12">
        <v>1</v>
      </c>
    </row>
    <row r="31" spans="1:5" x14ac:dyDescent="0.3">
      <c r="A31" s="7" t="s">
        <v>205</v>
      </c>
      <c r="B31" s="7" t="s">
        <v>238</v>
      </c>
      <c r="C31" s="11">
        <v>50</v>
      </c>
      <c r="D31" s="11">
        <v>23.597999999999999</v>
      </c>
      <c r="E31" s="12">
        <v>1.218</v>
      </c>
    </row>
    <row r="32" spans="1:5" x14ac:dyDescent="0.3">
      <c r="A32" s="7" t="s">
        <v>205</v>
      </c>
      <c r="B32" s="7" t="s">
        <v>238</v>
      </c>
      <c r="C32" s="11">
        <v>250</v>
      </c>
      <c r="D32" s="11">
        <v>29.116</v>
      </c>
      <c r="E32" s="12">
        <v>1.5369999999999999</v>
      </c>
    </row>
    <row r="33" spans="1:5" x14ac:dyDescent="0.3">
      <c r="A33" s="7" t="s">
        <v>205</v>
      </c>
      <c r="B33" s="7" t="s">
        <v>238</v>
      </c>
      <c r="C33" s="11">
        <v>1000</v>
      </c>
      <c r="D33" s="11">
        <v>26.436</v>
      </c>
      <c r="E33" s="12">
        <v>1.4550000000000001</v>
      </c>
    </row>
    <row r="34" spans="1:5" x14ac:dyDescent="0.3">
      <c r="A34" s="7" t="s">
        <v>205</v>
      </c>
      <c r="B34" s="7" t="s">
        <v>238</v>
      </c>
      <c r="C34" s="11">
        <v>5000</v>
      </c>
      <c r="D34" s="11">
        <v>19.225999999999999</v>
      </c>
      <c r="E34" s="12">
        <v>1.016</v>
      </c>
    </row>
    <row r="35" spans="1:5" x14ac:dyDescent="0.3">
      <c r="A35" s="7" t="s">
        <v>205</v>
      </c>
      <c r="B35" s="7" t="s">
        <v>238</v>
      </c>
      <c r="C35" s="11">
        <v>20000</v>
      </c>
      <c r="D35" s="11">
        <v>18.835999999999999</v>
      </c>
      <c r="E35" s="12">
        <v>1</v>
      </c>
    </row>
    <row r="36" spans="1:5" x14ac:dyDescent="0.3">
      <c r="A36" s="7" t="s">
        <v>211</v>
      </c>
      <c r="B36" s="7" t="s">
        <v>247</v>
      </c>
      <c r="C36" s="12">
        <v>0</v>
      </c>
      <c r="D36" s="11">
        <v>49.238999999999997</v>
      </c>
      <c r="E36" s="12">
        <v>1</v>
      </c>
    </row>
    <row r="37" spans="1:5" x14ac:dyDescent="0.3">
      <c r="A37" s="7" t="s">
        <v>211</v>
      </c>
      <c r="B37" s="7" t="s">
        <v>247</v>
      </c>
      <c r="C37" s="11">
        <v>50</v>
      </c>
      <c r="D37" s="11">
        <v>46.796999999999997</v>
      </c>
      <c r="E37" s="12">
        <v>0.96899999999999997</v>
      </c>
    </row>
    <row r="38" spans="1:5" x14ac:dyDescent="0.3">
      <c r="A38" s="7" t="s">
        <v>211</v>
      </c>
      <c r="B38" s="7" t="s">
        <v>247</v>
      </c>
      <c r="C38" s="11">
        <v>250</v>
      </c>
      <c r="D38" s="11">
        <v>39.195999999999998</v>
      </c>
      <c r="E38" s="12">
        <v>0.89700000000000002</v>
      </c>
    </row>
    <row r="39" spans="1:5" x14ac:dyDescent="0.3">
      <c r="A39" s="7" t="s">
        <v>211</v>
      </c>
      <c r="B39" s="7" t="s">
        <v>247</v>
      </c>
      <c r="C39" s="11">
        <v>1000</v>
      </c>
      <c r="D39" s="11">
        <v>37.765999999999998</v>
      </c>
      <c r="E39" s="12">
        <v>0.83599999999999997</v>
      </c>
    </row>
    <row r="40" spans="1:5" x14ac:dyDescent="0.3">
      <c r="A40" s="7" t="s">
        <v>211</v>
      </c>
      <c r="B40" s="7" t="s">
        <v>247</v>
      </c>
      <c r="C40" s="11">
        <v>5000</v>
      </c>
      <c r="D40" s="11">
        <v>35.561999999999998</v>
      </c>
      <c r="E40" s="12">
        <v>0.76400000000000001</v>
      </c>
    </row>
    <row r="41" spans="1:5" x14ac:dyDescent="0.3">
      <c r="A41" s="7" t="s">
        <v>211</v>
      </c>
      <c r="B41" s="7" t="s">
        <v>247</v>
      </c>
      <c r="C41" s="11">
        <v>20000</v>
      </c>
      <c r="D41" s="11">
        <v>33.122999999999998</v>
      </c>
      <c r="E41" s="12">
        <v>0.70199999999999996</v>
      </c>
    </row>
    <row r="42" spans="1:5" x14ac:dyDescent="0.3">
      <c r="A42" s="7" t="s">
        <v>211</v>
      </c>
      <c r="B42" s="7" t="s">
        <v>241</v>
      </c>
      <c r="C42" s="12">
        <v>0</v>
      </c>
      <c r="D42" s="11">
        <v>22.922000000000001</v>
      </c>
      <c r="E42" s="12">
        <v>1</v>
      </c>
    </row>
    <row r="43" spans="1:5" x14ac:dyDescent="0.3">
      <c r="A43" s="7" t="s">
        <v>211</v>
      </c>
      <c r="B43" s="7" t="s">
        <v>241</v>
      </c>
      <c r="C43" s="11">
        <v>50</v>
      </c>
      <c r="D43" s="11">
        <v>26.83</v>
      </c>
      <c r="E43" s="12">
        <v>1.103</v>
      </c>
    </row>
    <row r="44" spans="1:5" x14ac:dyDescent="0.3">
      <c r="A44" s="7" t="s">
        <v>211</v>
      </c>
      <c r="B44" s="7" t="s">
        <v>241</v>
      </c>
      <c r="C44" s="11">
        <v>250</v>
      </c>
      <c r="D44" s="11">
        <v>29.843</v>
      </c>
      <c r="E44" s="12">
        <v>1.254</v>
      </c>
    </row>
    <row r="45" spans="1:5" x14ac:dyDescent="0.3">
      <c r="A45" s="7" t="s">
        <v>211</v>
      </c>
      <c r="B45" s="7" t="s">
        <v>241</v>
      </c>
      <c r="C45" s="11">
        <v>1000</v>
      </c>
      <c r="D45" s="11">
        <v>31.439</v>
      </c>
      <c r="E45" s="12">
        <v>1.2150000000000001</v>
      </c>
    </row>
    <row r="46" spans="1:5" x14ac:dyDescent="0.3">
      <c r="A46" s="7" t="s">
        <v>211</v>
      </c>
      <c r="B46" s="7" t="s">
        <v>241</v>
      </c>
      <c r="C46" s="11">
        <v>5000</v>
      </c>
      <c r="D46" s="11">
        <v>25.146000000000001</v>
      </c>
      <c r="E46" s="12">
        <v>1.008</v>
      </c>
    </row>
    <row r="47" spans="1:5" x14ac:dyDescent="0.3">
      <c r="A47" s="7" t="s">
        <v>211</v>
      </c>
      <c r="B47" s="7" t="s">
        <v>241</v>
      </c>
      <c r="C47" s="11">
        <v>20000</v>
      </c>
      <c r="D47" s="11">
        <v>26.297000000000001</v>
      </c>
      <c r="E47" s="12">
        <v>1</v>
      </c>
    </row>
    <row r="48" spans="1:5" x14ac:dyDescent="0.3">
      <c r="A48" s="7" t="s">
        <v>211</v>
      </c>
      <c r="B48" s="7" t="s">
        <v>243</v>
      </c>
      <c r="C48" s="12">
        <v>0</v>
      </c>
      <c r="D48" s="11">
        <v>32.398000000000003</v>
      </c>
      <c r="E48" s="12">
        <v>1</v>
      </c>
    </row>
    <row r="49" spans="1:5" x14ac:dyDescent="0.3">
      <c r="A49" s="7" t="s">
        <v>211</v>
      </c>
      <c r="B49" s="7" t="s">
        <v>243</v>
      </c>
      <c r="C49" s="11">
        <v>50</v>
      </c>
      <c r="D49" s="11">
        <v>33.091000000000001</v>
      </c>
      <c r="E49" s="12">
        <v>1.093</v>
      </c>
    </row>
    <row r="50" spans="1:5" x14ac:dyDescent="0.3">
      <c r="A50" s="7" t="s">
        <v>211</v>
      </c>
      <c r="B50" s="7" t="s">
        <v>243</v>
      </c>
      <c r="C50" s="11">
        <v>250</v>
      </c>
      <c r="D50" s="11">
        <v>37.92</v>
      </c>
      <c r="E50" s="12">
        <v>1.23</v>
      </c>
    </row>
    <row r="51" spans="1:5" x14ac:dyDescent="0.3">
      <c r="A51" s="7" t="s">
        <v>211</v>
      </c>
      <c r="B51" s="7" t="s">
        <v>243</v>
      </c>
      <c r="C51" s="11">
        <v>1000</v>
      </c>
      <c r="D51" s="11">
        <v>38.628999999999998</v>
      </c>
      <c r="E51" s="12">
        <v>1.1950000000000001</v>
      </c>
    </row>
    <row r="52" spans="1:5" x14ac:dyDescent="0.3">
      <c r="A52" s="7" t="s">
        <v>211</v>
      </c>
      <c r="B52" s="7" t="s">
        <v>243</v>
      </c>
      <c r="C52" s="11">
        <v>5000</v>
      </c>
      <c r="D52" s="11">
        <v>32.61</v>
      </c>
      <c r="E52" s="12">
        <v>1.0069999999999999</v>
      </c>
    </row>
    <row r="53" spans="1:5" x14ac:dyDescent="0.3">
      <c r="A53" s="7" t="s">
        <v>211</v>
      </c>
      <c r="B53" s="7" t="s">
        <v>243</v>
      </c>
      <c r="C53" s="11">
        <v>20000</v>
      </c>
      <c r="D53" s="11">
        <v>34.176000000000002</v>
      </c>
      <c r="E53" s="12">
        <v>1</v>
      </c>
    </row>
    <row r="54" spans="1:5" x14ac:dyDescent="0.3">
      <c r="A54" s="7" t="s">
        <v>211</v>
      </c>
      <c r="B54" s="7" t="s">
        <v>245</v>
      </c>
      <c r="C54" s="12">
        <v>0</v>
      </c>
      <c r="D54" s="12">
        <v>1.19</v>
      </c>
      <c r="E54" s="12">
        <v>1</v>
      </c>
    </row>
    <row r="55" spans="1:5" x14ac:dyDescent="0.3">
      <c r="A55" s="7" t="s">
        <v>211</v>
      </c>
      <c r="B55" s="7" t="s">
        <v>245</v>
      </c>
      <c r="C55" s="11">
        <v>50</v>
      </c>
      <c r="D55" s="12">
        <v>1.323</v>
      </c>
      <c r="E55" s="12">
        <v>1.0620000000000001</v>
      </c>
    </row>
    <row r="56" spans="1:5" x14ac:dyDescent="0.3">
      <c r="A56" s="7" t="s">
        <v>211</v>
      </c>
      <c r="B56" s="7" t="s">
        <v>245</v>
      </c>
      <c r="C56" s="11">
        <v>250</v>
      </c>
      <c r="D56" s="12">
        <v>1.589</v>
      </c>
      <c r="E56" s="12">
        <v>1.246</v>
      </c>
    </row>
    <row r="57" spans="1:5" x14ac:dyDescent="0.3">
      <c r="A57" s="7" t="s">
        <v>211</v>
      </c>
      <c r="B57" s="7" t="s">
        <v>245</v>
      </c>
      <c r="C57" s="11">
        <v>1000</v>
      </c>
      <c r="D57" s="12">
        <v>1.673</v>
      </c>
      <c r="E57" s="12">
        <v>1.4219999999999999</v>
      </c>
    </row>
    <row r="58" spans="1:5" x14ac:dyDescent="0.3">
      <c r="A58" s="7" t="s">
        <v>211</v>
      </c>
      <c r="B58" s="7" t="s">
        <v>245</v>
      </c>
      <c r="C58" s="11">
        <v>5000</v>
      </c>
      <c r="D58" s="12">
        <v>2.0619999999999998</v>
      </c>
      <c r="E58" s="12">
        <v>1.641</v>
      </c>
    </row>
    <row r="59" spans="1:5" x14ac:dyDescent="0.3">
      <c r="A59" s="7" t="s">
        <v>211</v>
      </c>
      <c r="B59" s="7" t="s">
        <v>245</v>
      </c>
      <c r="C59" s="11">
        <v>20000</v>
      </c>
      <c r="D59" s="12">
        <v>2.2879999999999998</v>
      </c>
      <c r="E59" s="12">
        <v>1.837</v>
      </c>
    </row>
    <row r="60" spans="1:5" x14ac:dyDescent="0.3">
      <c r="A60" s="7" t="s">
        <v>211</v>
      </c>
      <c r="B60" s="7" t="s">
        <v>238</v>
      </c>
      <c r="C60" s="12">
        <v>0</v>
      </c>
      <c r="D60" s="11">
        <v>18.93</v>
      </c>
      <c r="E60" s="12">
        <v>1</v>
      </c>
    </row>
    <row r="61" spans="1:5" x14ac:dyDescent="0.3">
      <c r="A61" s="7" t="s">
        <v>211</v>
      </c>
      <c r="B61" s="7" t="s">
        <v>238</v>
      </c>
      <c r="C61" s="11">
        <v>50</v>
      </c>
      <c r="D61" s="11">
        <v>21.324000000000002</v>
      </c>
      <c r="E61" s="12">
        <v>1.135</v>
      </c>
    </row>
    <row r="62" spans="1:5" x14ac:dyDescent="0.3">
      <c r="A62" s="7" t="s">
        <v>211</v>
      </c>
      <c r="B62" s="7" t="s">
        <v>238</v>
      </c>
      <c r="C62" s="11">
        <v>250</v>
      </c>
      <c r="D62" s="11">
        <v>24.042000000000002</v>
      </c>
      <c r="E62" s="12">
        <v>1.333</v>
      </c>
    </row>
    <row r="63" spans="1:5" x14ac:dyDescent="0.3">
      <c r="A63" s="7" t="s">
        <v>211</v>
      </c>
      <c r="B63" s="7" t="s">
        <v>238</v>
      </c>
      <c r="C63" s="11">
        <v>1000</v>
      </c>
      <c r="D63" s="11">
        <v>23.92</v>
      </c>
      <c r="E63" s="12">
        <v>1.282</v>
      </c>
    </row>
    <row r="64" spans="1:5" x14ac:dyDescent="0.3">
      <c r="A64" s="7" t="s">
        <v>211</v>
      </c>
      <c r="B64" s="7" t="s">
        <v>238</v>
      </c>
      <c r="C64" s="11">
        <v>5000</v>
      </c>
      <c r="D64" s="11">
        <v>20.084</v>
      </c>
      <c r="E64" s="12">
        <v>1.01</v>
      </c>
    </row>
    <row r="65" spans="1:5" x14ac:dyDescent="0.3">
      <c r="A65" s="7" t="s">
        <v>211</v>
      </c>
      <c r="B65" s="7" t="s">
        <v>238</v>
      </c>
      <c r="C65" s="11">
        <v>20000</v>
      </c>
      <c r="D65" s="11">
        <v>17.849</v>
      </c>
      <c r="E65" s="12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519"/>
  <sheetViews>
    <sheetView showGridLines="0" workbookViewId="0">
      <pane xSplit="2" ySplit="512" topLeftCell="C536" activePane="bottomRight" state="frozen"/>
      <selection pane="topRight"/>
      <selection pane="bottomLeft"/>
      <selection pane="bottomRight" activeCell="K5" sqref="K5"/>
    </sheetView>
  </sheetViews>
  <sheetFormatPr defaultRowHeight="14.4" x14ac:dyDescent="0.3"/>
  <cols>
    <col min="1" max="1" width="24.5546875" customWidth="1"/>
    <col min="2" max="4" width="10" customWidth="1"/>
    <col min="5" max="6" width="12" customWidth="1"/>
    <col min="7" max="7" width="13" customWidth="1"/>
  </cols>
  <sheetData>
    <row r="1" spans="1:6" ht="16.8" x14ac:dyDescent="0.3">
      <c r="A1" s="1" t="s">
        <v>252</v>
      </c>
    </row>
    <row r="2" spans="1:6" x14ac:dyDescent="0.3">
      <c r="A2" s="2" t="s">
        <v>253</v>
      </c>
    </row>
    <row r="3" spans="1:6" x14ac:dyDescent="0.3">
      <c r="A3" s="3"/>
    </row>
    <row r="5" spans="1:6" ht="30" customHeight="1" x14ac:dyDescent="0.3">
      <c r="A5" s="6" t="s">
        <v>193</v>
      </c>
      <c r="B5" s="6" t="s">
        <v>254</v>
      </c>
      <c r="C5" s="6" t="s">
        <v>197</v>
      </c>
      <c r="D5" s="6" t="s">
        <v>255</v>
      </c>
      <c r="E5" s="6" t="s">
        <v>256</v>
      </c>
      <c r="F5" s="6" t="s">
        <v>257</v>
      </c>
    </row>
    <row r="6" spans="1:6" x14ac:dyDescent="0.3">
      <c r="A6" s="7" t="s">
        <v>205</v>
      </c>
      <c r="B6" s="7" t="s">
        <v>258</v>
      </c>
      <c r="C6" s="12">
        <v>0</v>
      </c>
      <c r="D6" s="7">
        <v>0</v>
      </c>
      <c r="E6" s="12">
        <v>1.9350000000000001</v>
      </c>
      <c r="F6" s="12">
        <v>0.12</v>
      </c>
    </row>
    <row r="7" spans="1:6" x14ac:dyDescent="0.3">
      <c r="A7" s="7" t="s">
        <v>205</v>
      </c>
      <c r="B7" s="7" t="s">
        <v>258</v>
      </c>
      <c r="C7" s="12">
        <v>0</v>
      </c>
      <c r="D7" s="7">
        <v>6</v>
      </c>
      <c r="E7" s="12">
        <v>1.901</v>
      </c>
      <c r="F7" s="12">
        <v>9.9000000000000005E-2</v>
      </c>
    </row>
    <row r="8" spans="1:6" x14ac:dyDescent="0.3">
      <c r="A8" s="7" t="s">
        <v>205</v>
      </c>
      <c r="B8" s="7" t="s">
        <v>258</v>
      </c>
      <c r="C8" s="12">
        <v>0</v>
      </c>
      <c r="D8" s="7">
        <v>12</v>
      </c>
      <c r="E8" s="12">
        <v>1.825</v>
      </c>
      <c r="F8" s="12">
        <v>0.13400000000000001</v>
      </c>
    </row>
    <row r="9" spans="1:6" x14ac:dyDescent="0.3">
      <c r="A9" s="7" t="s">
        <v>205</v>
      </c>
      <c r="B9" s="7" t="s">
        <v>258</v>
      </c>
      <c r="C9" s="12">
        <v>0</v>
      </c>
      <c r="D9" s="7">
        <v>24</v>
      </c>
      <c r="E9" s="12">
        <v>1.984</v>
      </c>
      <c r="F9" s="12">
        <v>0.151</v>
      </c>
    </row>
    <row r="10" spans="1:6" x14ac:dyDescent="0.3">
      <c r="A10" s="7" t="s">
        <v>205</v>
      </c>
      <c r="B10" s="7" t="s">
        <v>258</v>
      </c>
      <c r="C10" s="12">
        <v>0</v>
      </c>
      <c r="D10" s="7">
        <v>48</v>
      </c>
      <c r="E10" s="12">
        <v>1.7829999999999999</v>
      </c>
      <c r="F10" s="12">
        <v>4.7E-2</v>
      </c>
    </row>
    <row r="11" spans="1:6" x14ac:dyDescent="0.3">
      <c r="A11" s="7" t="s">
        <v>205</v>
      </c>
      <c r="B11" s="7" t="s">
        <v>258</v>
      </c>
      <c r="C11" s="12">
        <v>0</v>
      </c>
      <c r="D11" s="7">
        <v>72</v>
      </c>
      <c r="E11" s="12">
        <v>1.986</v>
      </c>
      <c r="F11" s="12">
        <v>8.4000000000000005E-2</v>
      </c>
    </row>
    <row r="12" spans="1:6" x14ac:dyDescent="0.3">
      <c r="A12" s="7" t="s">
        <v>205</v>
      </c>
      <c r="B12" s="7" t="s">
        <v>258</v>
      </c>
      <c r="C12" s="12">
        <v>0</v>
      </c>
      <c r="D12" s="7">
        <v>96</v>
      </c>
      <c r="E12" s="12">
        <v>1.845</v>
      </c>
      <c r="F12" s="12">
        <v>0.115</v>
      </c>
    </row>
    <row r="13" spans="1:6" x14ac:dyDescent="0.3">
      <c r="A13" s="7" t="s">
        <v>205</v>
      </c>
      <c r="B13" s="7" t="s">
        <v>258</v>
      </c>
      <c r="C13" s="11">
        <v>50</v>
      </c>
      <c r="D13" s="7">
        <v>0</v>
      </c>
      <c r="E13" s="12">
        <v>1.9810000000000001</v>
      </c>
      <c r="F13" s="12">
        <v>0.16300000000000001</v>
      </c>
    </row>
    <row r="14" spans="1:6" x14ac:dyDescent="0.3">
      <c r="A14" s="7" t="s">
        <v>205</v>
      </c>
      <c r="B14" s="7" t="s">
        <v>258</v>
      </c>
      <c r="C14" s="11">
        <v>50</v>
      </c>
      <c r="D14" s="7">
        <v>6</v>
      </c>
      <c r="E14" s="12">
        <v>1.952</v>
      </c>
      <c r="F14" s="12">
        <v>7.9000000000000001E-2</v>
      </c>
    </row>
    <row r="15" spans="1:6" x14ac:dyDescent="0.3">
      <c r="A15" s="7" t="s">
        <v>205</v>
      </c>
      <c r="B15" s="7" t="s">
        <v>258</v>
      </c>
      <c r="C15" s="11">
        <v>50</v>
      </c>
      <c r="D15" s="7">
        <v>12</v>
      </c>
      <c r="E15" s="12">
        <v>1.873</v>
      </c>
      <c r="F15" s="12">
        <v>0.107</v>
      </c>
    </row>
    <row r="16" spans="1:6" x14ac:dyDescent="0.3">
      <c r="A16" s="7" t="s">
        <v>205</v>
      </c>
      <c r="B16" s="7" t="s">
        <v>258</v>
      </c>
      <c r="C16" s="11">
        <v>50</v>
      </c>
      <c r="D16" s="7">
        <v>24</v>
      </c>
      <c r="E16" s="12">
        <v>1.8360000000000001</v>
      </c>
      <c r="F16" s="12">
        <v>0.107</v>
      </c>
    </row>
    <row r="17" spans="1:6" x14ac:dyDescent="0.3">
      <c r="A17" s="7" t="s">
        <v>205</v>
      </c>
      <c r="B17" s="7" t="s">
        <v>258</v>
      </c>
      <c r="C17" s="11">
        <v>50</v>
      </c>
      <c r="D17" s="7">
        <v>48</v>
      </c>
      <c r="E17" s="12">
        <v>1.855</v>
      </c>
      <c r="F17" s="12">
        <v>0.129</v>
      </c>
    </row>
    <row r="18" spans="1:6" x14ac:dyDescent="0.3">
      <c r="A18" s="7" t="s">
        <v>205</v>
      </c>
      <c r="B18" s="7" t="s">
        <v>258</v>
      </c>
      <c r="C18" s="11">
        <v>50</v>
      </c>
      <c r="D18" s="7">
        <v>72</v>
      </c>
      <c r="E18" s="12">
        <v>1.8240000000000001</v>
      </c>
      <c r="F18" s="12">
        <v>6.0999999999999999E-2</v>
      </c>
    </row>
    <row r="19" spans="1:6" x14ac:dyDescent="0.3">
      <c r="A19" s="7" t="s">
        <v>205</v>
      </c>
      <c r="B19" s="7" t="s">
        <v>258</v>
      </c>
      <c r="C19" s="11">
        <v>50</v>
      </c>
      <c r="D19" s="7">
        <v>96</v>
      </c>
      <c r="E19" s="12">
        <v>1.7749999999999999</v>
      </c>
      <c r="F19" s="12">
        <v>5.7000000000000002E-2</v>
      </c>
    </row>
    <row r="20" spans="1:6" x14ac:dyDescent="0.3">
      <c r="A20" s="7" t="s">
        <v>205</v>
      </c>
      <c r="B20" s="7" t="s">
        <v>258</v>
      </c>
      <c r="C20" s="11">
        <v>250</v>
      </c>
      <c r="D20" s="7">
        <v>0</v>
      </c>
      <c r="E20" s="12">
        <v>1.9410000000000001</v>
      </c>
      <c r="F20" s="12">
        <v>0.154</v>
      </c>
    </row>
    <row r="21" spans="1:6" x14ac:dyDescent="0.3">
      <c r="A21" s="7" t="s">
        <v>205</v>
      </c>
      <c r="B21" s="7" t="s">
        <v>258</v>
      </c>
      <c r="C21" s="11">
        <v>250</v>
      </c>
      <c r="D21" s="7">
        <v>6</v>
      </c>
      <c r="E21" s="12">
        <v>1.69</v>
      </c>
      <c r="F21" s="12">
        <v>5.3999999999999999E-2</v>
      </c>
    </row>
    <row r="22" spans="1:6" x14ac:dyDescent="0.3">
      <c r="A22" s="7" t="s">
        <v>205</v>
      </c>
      <c r="B22" s="7" t="s">
        <v>258</v>
      </c>
      <c r="C22" s="11">
        <v>250</v>
      </c>
      <c r="D22" s="7">
        <v>12</v>
      </c>
      <c r="E22" s="12">
        <v>1.7410000000000001</v>
      </c>
      <c r="F22" s="12">
        <v>9.2999999999999999E-2</v>
      </c>
    </row>
    <row r="23" spans="1:6" x14ac:dyDescent="0.3">
      <c r="A23" s="7" t="s">
        <v>205</v>
      </c>
      <c r="B23" s="7" t="s">
        <v>258</v>
      </c>
      <c r="C23" s="11">
        <v>250</v>
      </c>
      <c r="D23" s="7">
        <v>24</v>
      </c>
      <c r="E23" s="12">
        <v>1.8149999999999999</v>
      </c>
      <c r="F23" s="12">
        <v>7.3999999999999996E-2</v>
      </c>
    </row>
    <row r="24" spans="1:6" x14ac:dyDescent="0.3">
      <c r="A24" s="7" t="s">
        <v>205</v>
      </c>
      <c r="B24" s="7" t="s">
        <v>258</v>
      </c>
      <c r="C24" s="11">
        <v>250</v>
      </c>
      <c r="D24" s="7">
        <v>48</v>
      </c>
      <c r="E24" s="12">
        <v>1.6719999999999999</v>
      </c>
      <c r="F24" s="12">
        <v>0.13900000000000001</v>
      </c>
    </row>
    <row r="25" spans="1:6" x14ac:dyDescent="0.3">
      <c r="A25" s="7" t="s">
        <v>205</v>
      </c>
      <c r="B25" s="7" t="s">
        <v>258</v>
      </c>
      <c r="C25" s="11">
        <v>250</v>
      </c>
      <c r="D25" s="7">
        <v>72</v>
      </c>
      <c r="E25" s="12">
        <v>1.671</v>
      </c>
      <c r="F25" s="12">
        <v>0.03</v>
      </c>
    </row>
    <row r="26" spans="1:6" x14ac:dyDescent="0.3">
      <c r="A26" s="7" t="s">
        <v>205</v>
      </c>
      <c r="B26" s="7" t="s">
        <v>258</v>
      </c>
      <c r="C26" s="11">
        <v>250</v>
      </c>
      <c r="D26" s="7">
        <v>96</v>
      </c>
      <c r="E26" s="12">
        <v>1.54</v>
      </c>
      <c r="F26" s="12">
        <v>2.5999999999999999E-2</v>
      </c>
    </row>
    <row r="27" spans="1:6" x14ac:dyDescent="0.3">
      <c r="A27" s="7" t="s">
        <v>205</v>
      </c>
      <c r="B27" s="7" t="s">
        <v>258</v>
      </c>
      <c r="C27" s="11">
        <v>1000</v>
      </c>
      <c r="D27" s="7">
        <v>0</v>
      </c>
      <c r="E27" s="12">
        <v>1.8759999999999999</v>
      </c>
      <c r="F27" s="12">
        <v>0.18099999999999999</v>
      </c>
    </row>
    <row r="28" spans="1:6" x14ac:dyDescent="0.3">
      <c r="A28" s="7" t="s">
        <v>205</v>
      </c>
      <c r="B28" s="7" t="s">
        <v>258</v>
      </c>
      <c r="C28" s="11">
        <v>1000</v>
      </c>
      <c r="D28" s="7">
        <v>6</v>
      </c>
      <c r="E28" s="12">
        <v>1.82</v>
      </c>
      <c r="F28" s="12">
        <v>0.155</v>
      </c>
    </row>
    <row r="29" spans="1:6" x14ac:dyDescent="0.3">
      <c r="A29" s="7" t="s">
        <v>205</v>
      </c>
      <c r="B29" s="7" t="s">
        <v>258</v>
      </c>
      <c r="C29" s="11">
        <v>1000</v>
      </c>
      <c r="D29" s="7">
        <v>12</v>
      </c>
      <c r="E29" s="12">
        <v>1.8520000000000001</v>
      </c>
      <c r="F29" s="12">
        <v>0.11600000000000001</v>
      </c>
    </row>
    <row r="30" spans="1:6" x14ac:dyDescent="0.3">
      <c r="A30" s="7" t="s">
        <v>205</v>
      </c>
      <c r="B30" s="7" t="s">
        <v>258</v>
      </c>
      <c r="C30" s="11">
        <v>1000</v>
      </c>
      <c r="D30" s="7">
        <v>24</v>
      </c>
      <c r="E30" s="12">
        <v>1.7689999999999999</v>
      </c>
      <c r="F30" s="12">
        <v>0.121</v>
      </c>
    </row>
    <row r="31" spans="1:6" x14ac:dyDescent="0.3">
      <c r="A31" s="7" t="s">
        <v>205</v>
      </c>
      <c r="B31" s="7" t="s">
        <v>258</v>
      </c>
      <c r="C31" s="11">
        <v>1000</v>
      </c>
      <c r="D31" s="7">
        <v>48</v>
      </c>
      <c r="E31" s="12">
        <v>1.639</v>
      </c>
      <c r="F31" s="12">
        <v>4.1000000000000002E-2</v>
      </c>
    </row>
    <row r="32" spans="1:6" x14ac:dyDescent="0.3">
      <c r="A32" s="7" t="s">
        <v>205</v>
      </c>
      <c r="B32" s="7" t="s">
        <v>258</v>
      </c>
      <c r="C32" s="11">
        <v>1000</v>
      </c>
      <c r="D32" s="7">
        <v>72</v>
      </c>
      <c r="E32" s="12">
        <v>1.55</v>
      </c>
      <c r="F32" s="12">
        <v>0.122</v>
      </c>
    </row>
    <row r="33" spans="1:6" x14ac:dyDescent="0.3">
      <c r="A33" s="7" t="s">
        <v>205</v>
      </c>
      <c r="B33" s="7" t="s">
        <v>258</v>
      </c>
      <c r="C33" s="11">
        <v>1000</v>
      </c>
      <c r="D33" s="7">
        <v>96</v>
      </c>
      <c r="E33" s="12">
        <v>1.6950000000000001</v>
      </c>
      <c r="F33" s="12">
        <v>0.16500000000000001</v>
      </c>
    </row>
    <row r="34" spans="1:6" x14ac:dyDescent="0.3">
      <c r="A34" s="7" t="s">
        <v>205</v>
      </c>
      <c r="B34" s="7" t="s">
        <v>258</v>
      </c>
      <c r="C34" s="11">
        <v>5000</v>
      </c>
      <c r="D34" s="7">
        <v>0</v>
      </c>
      <c r="E34" s="12">
        <v>2.0209999999999999</v>
      </c>
      <c r="F34" s="12">
        <v>0.105</v>
      </c>
    </row>
    <row r="35" spans="1:6" x14ac:dyDescent="0.3">
      <c r="A35" s="7" t="s">
        <v>205</v>
      </c>
      <c r="B35" s="7" t="s">
        <v>258</v>
      </c>
      <c r="C35" s="11">
        <v>5000</v>
      </c>
      <c r="D35" s="7">
        <v>6</v>
      </c>
      <c r="E35" s="12">
        <v>1.744</v>
      </c>
      <c r="F35" s="12">
        <v>0.14599999999999999</v>
      </c>
    </row>
    <row r="36" spans="1:6" x14ac:dyDescent="0.3">
      <c r="A36" s="7" t="s">
        <v>205</v>
      </c>
      <c r="B36" s="7" t="s">
        <v>258</v>
      </c>
      <c r="C36" s="11">
        <v>5000</v>
      </c>
      <c r="D36" s="7">
        <v>12</v>
      </c>
      <c r="E36" s="12">
        <v>1.7150000000000001</v>
      </c>
      <c r="F36" s="12">
        <v>0.06</v>
      </c>
    </row>
    <row r="37" spans="1:6" x14ac:dyDescent="0.3">
      <c r="A37" s="7" t="s">
        <v>205</v>
      </c>
      <c r="B37" s="7" t="s">
        <v>258</v>
      </c>
      <c r="C37" s="11">
        <v>5000</v>
      </c>
      <c r="D37" s="7">
        <v>24</v>
      </c>
      <c r="E37" s="12">
        <v>1.601</v>
      </c>
      <c r="F37" s="12">
        <v>8.2000000000000003E-2</v>
      </c>
    </row>
    <row r="38" spans="1:6" x14ac:dyDescent="0.3">
      <c r="A38" s="7" t="s">
        <v>205</v>
      </c>
      <c r="B38" s="7" t="s">
        <v>258</v>
      </c>
      <c r="C38" s="11">
        <v>5000</v>
      </c>
      <c r="D38" s="7">
        <v>48</v>
      </c>
      <c r="E38" s="12">
        <v>1.5149999999999999</v>
      </c>
      <c r="F38" s="12">
        <v>8.2000000000000003E-2</v>
      </c>
    </row>
    <row r="39" spans="1:6" x14ac:dyDescent="0.3">
      <c r="A39" s="7" t="s">
        <v>205</v>
      </c>
      <c r="B39" s="7" t="s">
        <v>258</v>
      </c>
      <c r="C39" s="11">
        <v>5000</v>
      </c>
      <c r="D39" s="7">
        <v>72</v>
      </c>
      <c r="E39" s="12">
        <v>1.48</v>
      </c>
      <c r="F39" s="12">
        <v>6.9000000000000006E-2</v>
      </c>
    </row>
    <row r="40" spans="1:6" x14ac:dyDescent="0.3">
      <c r="A40" s="7" t="s">
        <v>205</v>
      </c>
      <c r="B40" s="7" t="s">
        <v>258</v>
      </c>
      <c r="C40" s="11">
        <v>5000</v>
      </c>
      <c r="D40" s="7">
        <v>96</v>
      </c>
      <c r="E40" s="12">
        <v>1.3859999999999999</v>
      </c>
      <c r="F40" s="12">
        <v>7.5999999999999998E-2</v>
      </c>
    </row>
    <row r="41" spans="1:6" x14ac:dyDescent="0.3">
      <c r="A41" s="7" t="s">
        <v>205</v>
      </c>
      <c r="B41" s="7" t="s">
        <v>258</v>
      </c>
      <c r="C41" s="11">
        <v>20000</v>
      </c>
      <c r="D41" s="7">
        <v>0</v>
      </c>
      <c r="E41" s="12">
        <v>1.9890000000000001</v>
      </c>
      <c r="F41" s="12">
        <v>7.3999999999999996E-2</v>
      </c>
    </row>
    <row r="42" spans="1:6" x14ac:dyDescent="0.3">
      <c r="A42" s="7" t="s">
        <v>205</v>
      </c>
      <c r="B42" s="7" t="s">
        <v>258</v>
      </c>
      <c r="C42" s="11">
        <v>20000</v>
      </c>
      <c r="D42" s="7">
        <v>6</v>
      </c>
      <c r="E42" s="12">
        <v>1.746</v>
      </c>
      <c r="F42" s="12">
        <v>0.121</v>
      </c>
    </row>
    <row r="43" spans="1:6" x14ac:dyDescent="0.3">
      <c r="A43" s="7" t="s">
        <v>205</v>
      </c>
      <c r="B43" s="7" t="s">
        <v>258</v>
      </c>
      <c r="C43" s="11">
        <v>20000</v>
      </c>
      <c r="D43" s="7">
        <v>12</v>
      </c>
      <c r="E43" s="12">
        <v>1.7609999999999999</v>
      </c>
      <c r="F43" s="12">
        <v>8.5999999999999993E-2</v>
      </c>
    </row>
    <row r="44" spans="1:6" x14ac:dyDescent="0.3">
      <c r="A44" s="7" t="s">
        <v>205</v>
      </c>
      <c r="B44" s="7" t="s">
        <v>258</v>
      </c>
      <c r="C44" s="11">
        <v>20000</v>
      </c>
      <c r="D44" s="7">
        <v>24</v>
      </c>
      <c r="E44" s="12">
        <v>1.6559999999999999</v>
      </c>
      <c r="F44" s="12">
        <v>3.3000000000000002E-2</v>
      </c>
    </row>
    <row r="45" spans="1:6" x14ac:dyDescent="0.3">
      <c r="A45" s="7" t="s">
        <v>205</v>
      </c>
      <c r="B45" s="7" t="s">
        <v>258</v>
      </c>
      <c r="C45" s="11">
        <v>20000</v>
      </c>
      <c r="D45" s="7">
        <v>48</v>
      </c>
      <c r="E45" s="12">
        <v>1.369</v>
      </c>
      <c r="F45" s="12">
        <v>6.5000000000000002E-2</v>
      </c>
    </row>
    <row r="46" spans="1:6" x14ac:dyDescent="0.3">
      <c r="A46" s="7" t="s">
        <v>205</v>
      </c>
      <c r="B46" s="7" t="s">
        <v>258</v>
      </c>
      <c r="C46" s="11">
        <v>20000</v>
      </c>
      <c r="D46" s="7">
        <v>72</v>
      </c>
      <c r="E46" s="12">
        <v>1.26</v>
      </c>
      <c r="F46" s="12">
        <v>8.9999999999999993E-3</v>
      </c>
    </row>
    <row r="47" spans="1:6" x14ac:dyDescent="0.3">
      <c r="A47" s="7" t="s">
        <v>205</v>
      </c>
      <c r="B47" s="7" t="s">
        <v>258</v>
      </c>
      <c r="C47" s="11">
        <v>20000</v>
      </c>
      <c r="D47" s="7">
        <v>96</v>
      </c>
      <c r="E47" s="12">
        <v>1.232</v>
      </c>
      <c r="F47" s="12">
        <v>0.13</v>
      </c>
    </row>
    <row r="48" spans="1:6" x14ac:dyDescent="0.3">
      <c r="A48" s="7" t="s">
        <v>205</v>
      </c>
      <c r="B48" s="7" t="s">
        <v>259</v>
      </c>
      <c r="C48" s="12">
        <v>0</v>
      </c>
      <c r="D48" s="7">
        <v>0</v>
      </c>
      <c r="E48" s="11">
        <v>538.35199999999998</v>
      </c>
      <c r="F48" s="11">
        <v>15.474</v>
      </c>
    </row>
    <row r="49" spans="1:6" x14ac:dyDescent="0.3">
      <c r="A49" s="7" t="s">
        <v>205</v>
      </c>
      <c r="B49" s="7" t="s">
        <v>259</v>
      </c>
      <c r="C49" s="12">
        <v>0</v>
      </c>
      <c r="D49" s="7">
        <v>6</v>
      </c>
      <c r="E49" s="11">
        <v>511.952</v>
      </c>
      <c r="F49" s="11">
        <v>26.712</v>
      </c>
    </row>
    <row r="50" spans="1:6" x14ac:dyDescent="0.3">
      <c r="A50" s="7" t="s">
        <v>205</v>
      </c>
      <c r="B50" s="7" t="s">
        <v>259</v>
      </c>
      <c r="C50" s="12">
        <v>0</v>
      </c>
      <c r="D50" s="7">
        <v>12</v>
      </c>
      <c r="E50" s="11">
        <v>516.48299999999995</v>
      </c>
      <c r="F50" s="11">
        <v>29.422000000000001</v>
      </c>
    </row>
    <row r="51" spans="1:6" x14ac:dyDescent="0.3">
      <c r="A51" s="7" t="s">
        <v>205</v>
      </c>
      <c r="B51" s="7" t="s">
        <v>259</v>
      </c>
      <c r="C51" s="12">
        <v>0</v>
      </c>
      <c r="D51" s="7">
        <v>24</v>
      </c>
      <c r="E51" s="11">
        <v>511.51499999999999</v>
      </c>
      <c r="F51" s="11">
        <v>15.712</v>
      </c>
    </row>
    <row r="52" spans="1:6" x14ac:dyDescent="0.3">
      <c r="A52" s="7" t="s">
        <v>205</v>
      </c>
      <c r="B52" s="7" t="s">
        <v>259</v>
      </c>
      <c r="C52" s="12">
        <v>0</v>
      </c>
      <c r="D52" s="7">
        <v>48</v>
      </c>
      <c r="E52" s="11">
        <v>529.36500000000001</v>
      </c>
      <c r="F52" s="11">
        <v>53.018000000000001</v>
      </c>
    </row>
    <row r="53" spans="1:6" x14ac:dyDescent="0.3">
      <c r="A53" s="7" t="s">
        <v>205</v>
      </c>
      <c r="B53" s="7" t="s">
        <v>259</v>
      </c>
      <c r="C53" s="12">
        <v>0</v>
      </c>
      <c r="D53" s="7">
        <v>72</v>
      </c>
      <c r="E53" s="11">
        <v>506.64699999999999</v>
      </c>
      <c r="F53" s="11">
        <v>40.884</v>
      </c>
    </row>
    <row r="54" spans="1:6" x14ac:dyDescent="0.3">
      <c r="A54" s="7" t="s">
        <v>205</v>
      </c>
      <c r="B54" s="7" t="s">
        <v>259</v>
      </c>
      <c r="C54" s="12">
        <v>0</v>
      </c>
      <c r="D54" s="7">
        <v>96</v>
      </c>
      <c r="E54" s="11">
        <v>509.459</v>
      </c>
      <c r="F54" s="11">
        <v>24.49</v>
      </c>
    </row>
    <row r="55" spans="1:6" x14ac:dyDescent="0.3">
      <c r="A55" s="7" t="s">
        <v>205</v>
      </c>
      <c r="B55" s="7" t="s">
        <v>259</v>
      </c>
      <c r="C55" s="11">
        <v>50</v>
      </c>
      <c r="D55" s="7">
        <v>0</v>
      </c>
      <c r="E55" s="11">
        <v>541.25599999999997</v>
      </c>
      <c r="F55" s="11">
        <v>41.781999999999996</v>
      </c>
    </row>
    <row r="56" spans="1:6" x14ac:dyDescent="0.3">
      <c r="A56" s="7" t="s">
        <v>205</v>
      </c>
      <c r="B56" s="7" t="s">
        <v>259</v>
      </c>
      <c r="C56" s="11">
        <v>50</v>
      </c>
      <c r="D56" s="7">
        <v>6</v>
      </c>
      <c r="E56" s="11">
        <v>536.56100000000004</v>
      </c>
      <c r="F56" s="11">
        <v>26.777000000000001</v>
      </c>
    </row>
    <row r="57" spans="1:6" x14ac:dyDescent="0.3">
      <c r="A57" s="7" t="s">
        <v>205</v>
      </c>
      <c r="B57" s="7" t="s">
        <v>259</v>
      </c>
      <c r="C57" s="11">
        <v>50</v>
      </c>
      <c r="D57" s="7">
        <v>12</v>
      </c>
      <c r="E57" s="11">
        <v>521.67899999999997</v>
      </c>
      <c r="F57" s="11">
        <v>37.601999999999997</v>
      </c>
    </row>
    <row r="58" spans="1:6" x14ac:dyDescent="0.3">
      <c r="A58" s="7" t="s">
        <v>205</v>
      </c>
      <c r="B58" s="7" t="s">
        <v>259</v>
      </c>
      <c r="C58" s="11">
        <v>50</v>
      </c>
      <c r="D58" s="7">
        <v>24</v>
      </c>
      <c r="E58" s="11">
        <v>505.68099999999998</v>
      </c>
      <c r="F58" s="11">
        <v>19.431000000000001</v>
      </c>
    </row>
    <row r="59" spans="1:6" x14ac:dyDescent="0.3">
      <c r="A59" s="7" t="s">
        <v>205</v>
      </c>
      <c r="B59" s="7" t="s">
        <v>259</v>
      </c>
      <c r="C59" s="11">
        <v>50</v>
      </c>
      <c r="D59" s="7">
        <v>48</v>
      </c>
      <c r="E59" s="11">
        <v>485.18799999999999</v>
      </c>
      <c r="F59" s="11">
        <v>38.33</v>
      </c>
    </row>
    <row r="60" spans="1:6" x14ac:dyDescent="0.3">
      <c r="A60" s="7" t="s">
        <v>205</v>
      </c>
      <c r="B60" s="7" t="s">
        <v>259</v>
      </c>
      <c r="C60" s="11">
        <v>50</v>
      </c>
      <c r="D60" s="7">
        <v>72</v>
      </c>
      <c r="E60" s="11">
        <v>486.084</v>
      </c>
      <c r="F60" s="11">
        <v>13.372</v>
      </c>
    </row>
    <row r="61" spans="1:6" x14ac:dyDescent="0.3">
      <c r="A61" s="7" t="s">
        <v>205</v>
      </c>
      <c r="B61" s="7" t="s">
        <v>259</v>
      </c>
      <c r="C61" s="11">
        <v>50</v>
      </c>
      <c r="D61" s="7">
        <v>96</v>
      </c>
      <c r="E61" s="11">
        <v>512.32799999999997</v>
      </c>
      <c r="F61" s="11">
        <v>15.398</v>
      </c>
    </row>
    <row r="62" spans="1:6" x14ac:dyDescent="0.3">
      <c r="A62" s="7" t="s">
        <v>205</v>
      </c>
      <c r="B62" s="7" t="s">
        <v>259</v>
      </c>
      <c r="C62" s="11">
        <v>250</v>
      </c>
      <c r="D62" s="7">
        <v>0</v>
      </c>
      <c r="E62" s="11">
        <v>542.79</v>
      </c>
      <c r="F62" s="11">
        <v>17.766999999999999</v>
      </c>
    </row>
    <row r="63" spans="1:6" x14ac:dyDescent="0.3">
      <c r="A63" s="7" t="s">
        <v>205</v>
      </c>
      <c r="B63" s="7" t="s">
        <v>259</v>
      </c>
      <c r="C63" s="11">
        <v>250</v>
      </c>
      <c r="D63" s="7">
        <v>6</v>
      </c>
      <c r="E63" s="11">
        <v>513.61599999999999</v>
      </c>
      <c r="F63" s="11">
        <v>17.774000000000001</v>
      </c>
    </row>
    <row r="64" spans="1:6" x14ac:dyDescent="0.3">
      <c r="A64" s="7" t="s">
        <v>205</v>
      </c>
      <c r="B64" s="7" t="s">
        <v>259</v>
      </c>
      <c r="C64" s="11">
        <v>250</v>
      </c>
      <c r="D64" s="7">
        <v>12</v>
      </c>
      <c r="E64" s="11">
        <v>472.14600000000002</v>
      </c>
      <c r="F64" s="11">
        <v>58.112000000000002</v>
      </c>
    </row>
    <row r="65" spans="1:6" x14ac:dyDescent="0.3">
      <c r="A65" s="7" t="s">
        <v>205</v>
      </c>
      <c r="B65" s="7" t="s">
        <v>259</v>
      </c>
      <c r="C65" s="11">
        <v>250</v>
      </c>
      <c r="D65" s="7">
        <v>24</v>
      </c>
      <c r="E65" s="11">
        <v>476.06900000000002</v>
      </c>
      <c r="F65" s="11">
        <v>58.289000000000001</v>
      </c>
    </row>
    <row r="66" spans="1:6" x14ac:dyDescent="0.3">
      <c r="A66" s="7" t="s">
        <v>205</v>
      </c>
      <c r="B66" s="7" t="s">
        <v>259</v>
      </c>
      <c r="C66" s="11">
        <v>250</v>
      </c>
      <c r="D66" s="7">
        <v>48</v>
      </c>
      <c r="E66" s="11">
        <v>432.10199999999998</v>
      </c>
      <c r="F66" s="11">
        <v>27.798999999999999</v>
      </c>
    </row>
    <row r="67" spans="1:6" x14ac:dyDescent="0.3">
      <c r="A67" s="7" t="s">
        <v>205</v>
      </c>
      <c r="B67" s="7" t="s">
        <v>259</v>
      </c>
      <c r="C67" s="11">
        <v>250</v>
      </c>
      <c r="D67" s="7">
        <v>72</v>
      </c>
      <c r="E67" s="11">
        <v>458.43200000000002</v>
      </c>
      <c r="F67" s="11">
        <v>35.179000000000002</v>
      </c>
    </row>
    <row r="68" spans="1:6" x14ac:dyDescent="0.3">
      <c r="A68" s="7" t="s">
        <v>205</v>
      </c>
      <c r="B68" s="7" t="s">
        <v>259</v>
      </c>
      <c r="C68" s="11">
        <v>250</v>
      </c>
      <c r="D68" s="7">
        <v>96</v>
      </c>
      <c r="E68" s="11">
        <v>462.59399999999999</v>
      </c>
      <c r="F68" s="11">
        <v>40.750999999999998</v>
      </c>
    </row>
    <row r="69" spans="1:6" x14ac:dyDescent="0.3">
      <c r="A69" s="7" t="s">
        <v>205</v>
      </c>
      <c r="B69" s="7" t="s">
        <v>259</v>
      </c>
      <c r="C69" s="11">
        <v>1000</v>
      </c>
      <c r="D69" s="7">
        <v>0</v>
      </c>
      <c r="E69" s="11">
        <v>557.57399999999996</v>
      </c>
      <c r="F69" s="11">
        <v>44.484000000000002</v>
      </c>
    </row>
    <row r="70" spans="1:6" x14ac:dyDescent="0.3">
      <c r="A70" s="7" t="s">
        <v>205</v>
      </c>
      <c r="B70" s="7" t="s">
        <v>259</v>
      </c>
      <c r="C70" s="11">
        <v>1000</v>
      </c>
      <c r="D70" s="7">
        <v>6</v>
      </c>
      <c r="E70" s="11">
        <v>516.803</v>
      </c>
      <c r="F70" s="11">
        <v>26.553999999999998</v>
      </c>
    </row>
    <row r="71" spans="1:6" x14ac:dyDescent="0.3">
      <c r="A71" s="7" t="s">
        <v>205</v>
      </c>
      <c r="B71" s="7" t="s">
        <v>259</v>
      </c>
      <c r="C71" s="11">
        <v>1000</v>
      </c>
      <c r="D71" s="7">
        <v>12</v>
      </c>
      <c r="E71" s="11">
        <v>482.07299999999998</v>
      </c>
      <c r="F71" s="11">
        <v>34.064</v>
      </c>
    </row>
    <row r="72" spans="1:6" x14ac:dyDescent="0.3">
      <c r="A72" s="7" t="s">
        <v>205</v>
      </c>
      <c r="B72" s="7" t="s">
        <v>259</v>
      </c>
      <c r="C72" s="11">
        <v>1000</v>
      </c>
      <c r="D72" s="7">
        <v>24</v>
      </c>
      <c r="E72" s="11">
        <v>446.3</v>
      </c>
      <c r="F72" s="11">
        <v>36.880000000000003</v>
      </c>
    </row>
    <row r="73" spans="1:6" x14ac:dyDescent="0.3">
      <c r="A73" s="7" t="s">
        <v>205</v>
      </c>
      <c r="B73" s="7" t="s">
        <v>259</v>
      </c>
      <c r="C73" s="11">
        <v>1000</v>
      </c>
      <c r="D73" s="7">
        <v>48</v>
      </c>
      <c r="E73" s="11">
        <v>451.17599999999999</v>
      </c>
      <c r="F73" s="11">
        <v>39.845999999999997</v>
      </c>
    </row>
    <row r="74" spans="1:6" x14ac:dyDescent="0.3">
      <c r="A74" s="7" t="s">
        <v>205</v>
      </c>
      <c r="B74" s="7" t="s">
        <v>259</v>
      </c>
      <c r="C74" s="11">
        <v>1000</v>
      </c>
      <c r="D74" s="7">
        <v>72</v>
      </c>
      <c r="E74" s="11">
        <v>390.78800000000001</v>
      </c>
      <c r="F74" s="11">
        <v>30.518999999999998</v>
      </c>
    </row>
    <row r="75" spans="1:6" x14ac:dyDescent="0.3">
      <c r="A75" s="7" t="s">
        <v>205</v>
      </c>
      <c r="B75" s="7" t="s">
        <v>259</v>
      </c>
      <c r="C75" s="11">
        <v>1000</v>
      </c>
      <c r="D75" s="7">
        <v>96</v>
      </c>
      <c r="E75" s="11">
        <v>399.67500000000001</v>
      </c>
      <c r="F75" s="12">
        <v>9.1780000000000008</v>
      </c>
    </row>
    <row r="76" spans="1:6" x14ac:dyDescent="0.3">
      <c r="A76" s="7" t="s">
        <v>205</v>
      </c>
      <c r="B76" s="7" t="s">
        <v>259</v>
      </c>
      <c r="C76" s="11">
        <v>5000</v>
      </c>
      <c r="D76" s="7">
        <v>0</v>
      </c>
      <c r="E76" s="11">
        <v>518.91</v>
      </c>
      <c r="F76" s="11">
        <v>41.545000000000002</v>
      </c>
    </row>
    <row r="77" spans="1:6" x14ac:dyDescent="0.3">
      <c r="A77" s="7" t="s">
        <v>205</v>
      </c>
      <c r="B77" s="7" t="s">
        <v>259</v>
      </c>
      <c r="C77" s="11">
        <v>5000</v>
      </c>
      <c r="D77" s="7">
        <v>6</v>
      </c>
      <c r="E77" s="11">
        <v>506.07499999999999</v>
      </c>
      <c r="F77" s="11">
        <v>33.387999999999998</v>
      </c>
    </row>
    <row r="78" spans="1:6" x14ac:dyDescent="0.3">
      <c r="A78" s="7" t="s">
        <v>205</v>
      </c>
      <c r="B78" s="7" t="s">
        <v>259</v>
      </c>
      <c r="C78" s="11">
        <v>5000</v>
      </c>
      <c r="D78" s="7">
        <v>12</v>
      </c>
      <c r="E78" s="11">
        <v>460.75599999999997</v>
      </c>
      <c r="F78" s="11">
        <v>40.511000000000003</v>
      </c>
    </row>
    <row r="79" spans="1:6" x14ac:dyDescent="0.3">
      <c r="A79" s="7" t="s">
        <v>205</v>
      </c>
      <c r="B79" s="7" t="s">
        <v>259</v>
      </c>
      <c r="C79" s="11">
        <v>5000</v>
      </c>
      <c r="D79" s="7">
        <v>24</v>
      </c>
      <c r="E79" s="11">
        <v>438.72500000000002</v>
      </c>
      <c r="F79" s="11">
        <v>26.931000000000001</v>
      </c>
    </row>
    <row r="80" spans="1:6" x14ac:dyDescent="0.3">
      <c r="A80" s="7" t="s">
        <v>205</v>
      </c>
      <c r="B80" s="7" t="s">
        <v>259</v>
      </c>
      <c r="C80" s="11">
        <v>5000</v>
      </c>
      <c r="D80" s="7">
        <v>48</v>
      </c>
      <c r="E80" s="11">
        <v>371.96699999999998</v>
      </c>
      <c r="F80" s="11">
        <v>18.898</v>
      </c>
    </row>
    <row r="81" spans="1:6" x14ac:dyDescent="0.3">
      <c r="A81" s="7" t="s">
        <v>205</v>
      </c>
      <c r="B81" s="7" t="s">
        <v>259</v>
      </c>
      <c r="C81" s="11">
        <v>5000</v>
      </c>
      <c r="D81" s="7">
        <v>72</v>
      </c>
      <c r="E81" s="11">
        <v>368.99700000000001</v>
      </c>
      <c r="F81" s="11">
        <v>12.903</v>
      </c>
    </row>
    <row r="82" spans="1:6" x14ac:dyDescent="0.3">
      <c r="A82" s="7" t="s">
        <v>205</v>
      </c>
      <c r="B82" s="7" t="s">
        <v>259</v>
      </c>
      <c r="C82" s="11">
        <v>5000</v>
      </c>
      <c r="D82" s="7">
        <v>96</v>
      </c>
      <c r="E82" s="11">
        <v>358.10500000000002</v>
      </c>
      <c r="F82" s="11">
        <v>18.966999999999999</v>
      </c>
    </row>
    <row r="83" spans="1:6" x14ac:dyDescent="0.3">
      <c r="A83" s="7" t="s">
        <v>205</v>
      </c>
      <c r="B83" s="7" t="s">
        <v>259</v>
      </c>
      <c r="C83" s="11">
        <v>20000</v>
      </c>
      <c r="D83" s="7">
        <v>0</v>
      </c>
      <c r="E83" s="11">
        <v>505.62900000000002</v>
      </c>
      <c r="F83" s="11">
        <v>23.065000000000001</v>
      </c>
    </row>
    <row r="84" spans="1:6" x14ac:dyDescent="0.3">
      <c r="A84" s="7" t="s">
        <v>205</v>
      </c>
      <c r="B84" s="7" t="s">
        <v>259</v>
      </c>
      <c r="C84" s="11">
        <v>20000</v>
      </c>
      <c r="D84" s="7">
        <v>6</v>
      </c>
      <c r="E84" s="11">
        <v>472.113</v>
      </c>
      <c r="F84" s="11">
        <v>30.908000000000001</v>
      </c>
    </row>
    <row r="85" spans="1:6" x14ac:dyDescent="0.3">
      <c r="A85" s="7" t="s">
        <v>205</v>
      </c>
      <c r="B85" s="7" t="s">
        <v>259</v>
      </c>
      <c r="C85" s="11">
        <v>20000</v>
      </c>
      <c r="D85" s="7">
        <v>12</v>
      </c>
      <c r="E85" s="11">
        <v>475.154</v>
      </c>
      <c r="F85" s="11">
        <v>42.789000000000001</v>
      </c>
    </row>
    <row r="86" spans="1:6" x14ac:dyDescent="0.3">
      <c r="A86" s="7" t="s">
        <v>205</v>
      </c>
      <c r="B86" s="7" t="s">
        <v>259</v>
      </c>
      <c r="C86" s="11">
        <v>20000</v>
      </c>
      <c r="D86" s="7">
        <v>24</v>
      </c>
      <c r="E86" s="11">
        <v>414.39400000000001</v>
      </c>
      <c r="F86" s="11">
        <v>18.521999999999998</v>
      </c>
    </row>
    <row r="87" spans="1:6" x14ac:dyDescent="0.3">
      <c r="A87" s="7" t="s">
        <v>205</v>
      </c>
      <c r="B87" s="7" t="s">
        <v>259</v>
      </c>
      <c r="C87" s="11">
        <v>20000</v>
      </c>
      <c r="D87" s="7">
        <v>48</v>
      </c>
      <c r="E87" s="11">
        <v>367.22</v>
      </c>
      <c r="F87" s="11">
        <v>14.114000000000001</v>
      </c>
    </row>
    <row r="88" spans="1:6" x14ac:dyDescent="0.3">
      <c r="A88" s="7" t="s">
        <v>205</v>
      </c>
      <c r="B88" s="7" t="s">
        <v>259</v>
      </c>
      <c r="C88" s="11">
        <v>20000</v>
      </c>
      <c r="D88" s="7">
        <v>72</v>
      </c>
      <c r="E88" s="11">
        <v>305.88499999999999</v>
      </c>
      <c r="F88" s="11">
        <v>15.266999999999999</v>
      </c>
    </row>
    <row r="89" spans="1:6" x14ac:dyDescent="0.3">
      <c r="A89" s="7" t="s">
        <v>205</v>
      </c>
      <c r="B89" s="7" t="s">
        <v>259</v>
      </c>
      <c r="C89" s="11">
        <v>20000</v>
      </c>
      <c r="D89" s="7">
        <v>96</v>
      </c>
      <c r="E89" s="11">
        <v>302.75900000000001</v>
      </c>
      <c r="F89" s="11">
        <v>10.358000000000001</v>
      </c>
    </row>
    <row r="90" spans="1:6" x14ac:dyDescent="0.3">
      <c r="A90" s="7" t="s">
        <v>205</v>
      </c>
      <c r="B90" s="7" t="s">
        <v>260</v>
      </c>
      <c r="C90" s="12">
        <v>0</v>
      </c>
      <c r="D90" s="7">
        <v>0</v>
      </c>
      <c r="E90" s="12">
        <v>3.379</v>
      </c>
      <c r="F90" s="12">
        <v>0.20899999999999999</v>
      </c>
    </row>
    <row r="91" spans="1:6" x14ac:dyDescent="0.3">
      <c r="A91" s="7" t="s">
        <v>205</v>
      </c>
      <c r="B91" s="7" t="s">
        <v>260</v>
      </c>
      <c r="C91" s="12">
        <v>0</v>
      </c>
      <c r="D91" s="7">
        <v>6</v>
      </c>
      <c r="E91" s="12">
        <v>3.5259999999999998</v>
      </c>
      <c r="F91" s="12">
        <v>0.18</v>
      </c>
    </row>
    <row r="92" spans="1:6" x14ac:dyDescent="0.3">
      <c r="A92" s="7" t="s">
        <v>205</v>
      </c>
      <c r="B92" s="7" t="s">
        <v>260</v>
      </c>
      <c r="C92" s="12">
        <v>0</v>
      </c>
      <c r="D92" s="7">
        <v>12</v>
      </c>
      <c r="E92" s="12">
        <v>3.3519999999999999</v>
      </c>
      <c r="F92" s="12">
        <v>0.27700000000000002</v>
      </c>
    </row>
    <row r="93" spans="1:6" x14ac:dyDescent="0.3">
      <c r="A93" s="7" t="s">
        <v>205</v>
      </c>
      <c r="B93" s="7" t="s">
        <v>260</v>
      </c>
      <c r="C93" s="12">
        <v>0</v>
      </c>
      <c r="D93" s="7">
        <v>24</v>
      </c>
      <c r="E93" s="12">
        <v>3.4609999999999999</v>
      </c>
      <c r="F93" s="12">
        <v>0.189</v>
      </c>
    </row>
    <row r="94" spans="1:6" x14ac:dyDescent="0.3">
      <c r="A94" s="7" t="s">
        <v>205</v>
      </c>
      <c r="B94" s="7" t="s">
        <v>260</v>
      </c>
      <c r="C94" s="12">
        <v>0</v>
      </c>
      <c r="D94" s="7">
        <v>48</v>
      </c>
      <c r="E94" s="12">
        <v>3.3839999999999999</v>
      </c>
      <c r="F94" s="12">
        <v>0.06</v>
      </c>
    </row>
    <row r="95" spans="1:6" x14ac:dyDescent="0.3">
      <c r="A95" s="7" t="s">
        <v>205</v>
      </c>
      <c r="B95" s="7" t="s">
        <v>260</v>
      </c>
      <c r="C95" s="12">
        <v>0</v>
      </c>
      <c r="D95" s="7">
        <v>72</v>
      </c>
      <c r="E95" s="12">
        <v>3.387</v>
      </c>
      <c r="F95" s="12">
        <v>9.9000000000000005E-2</v>
      </c>
    </row>
    <row r="96" spans="1:6" x14ac:dyDescent="0.3">
      <c r="A96" s="7" t="s">
        <v>205</v>
      </c>
      <c r="B96" s="7" t="s">
        <v>260</v>
      </c>
      <c r="C96" s="12">
        <v>0</v>
      </c>
      <c r="D96" s="7">
        <v>96</v>
      </c>
      <c r="E96" s="12">
        <v>3.2069999999999999</v>
      </c>
      <c r="F96" s="12">
        <v>9.8000000000000004E-2</v>
      </c>
    </row>
    <row r="97" spans="1:6" x14ac:dyDescent="0.3">
      <c r="A97" s="7" t="s">
        <v>205</v>
      </c>
      <c r="B97" s="7" t="s">
        <v>260</v>
      </c>
      <c r="C97" s="11">
        <v>50</v>
      </c>
      <c r="D97" s="7">
        <v>0</v>
      </c>
      <c r="E97" s="12">
        <v>3.3119999999999998</v>
      </c>
      <c r="F97" s="12">
        <v>0.15</v>
      </c>
    </row>
    <row r="98" spans="1:6" x14ac:dyDescent="0.3">
      <c r="A98" s="7" t="s">
        <v>205</v>
      </c>
      <c r="B98" s="7" t="s">
        <v>260</v>
      </c>
      <c r="C98" s="11">
        <v>50</v>
      </c>
      <c r="D98" s="7">
        <v>6</v>
      </c>
      <c r="E98" s="12">
        <v>3.0979999999999999</v>
      </c>
      <c r="F98" s="12">
        <v>0.22</v>
      </c>
    </row>
    <row r="99" spans="1:6" x14ac:dyDescent="0.3">
      <c r="A99" s="7" t="s">
        <v>205</v>
      </c>
      <c r="B99" s="7" t="s">
        <v>260</v>
      </c>
      <c r="C99" s="11">
        <v>50</v>
      </c>
      <c r="D99" s="7">
        <v>12</v>
      </c>
      <c r="E99" s="12">
        <v>3.1659999999999999</v>
      </c>
      <c r="F99" s="12">
        <v>7.9000000000000001E-2</v>
      </c>
    </row>
    <row r="100" spans="1:6" x14ac:dyDescent="0.3">
      <c r="A100" s="7" t="s">
        <v>205</v>
      </c>
      <c r="B100" s="7" t="s">
        <v>260</v>
      </c>
      <c r="C100" s="11">
        <v>50</v>
      </c>
      <c r="D100" s="7">
        <v>24</v>
      </c>
      <c r="E100" s="12">
        <v>3.2360000000000002</v>
      </c>
      <c r="F100" s="12">
        <v>0.11600000000000001</v>
      </c>
    </row>
    <row r="101" spans="1:6" x14ac:dyDescent="0.3">
      <c r="A101" s="7" t="s">
        <v>205</v>
      </c>
      <c r="B101" s="7" t="s">
        <v>260</v>
      </c>
      <c r="C101" s="11">
        <v>50</v>
      </c>
      <c r="D101" s="7">
        <v>48</v>
      </c>
      <c r="E101" s="12">
        <v>3.33</v>
      </c>
      <c r="F101" s="12">
        <v>0.36699999999999999</v>
      </c>
    </row>
    <row r="102" spans="1:6" x14ac:dyDescent="0.3">
      <c r="A102" s="7" t="s">
        <v>205</v>
      </c>
      <c r="B102" s="7" t="s">
        <v>260</v>
      </c>
      <c r="C102" s="11">
        <v>50</v>
      </c>
      <c r="D102" s="7">
        <v>72</v>
      </c>
      <c r="E102" s="12">
        <v>3.1589999999999998</v>
      </c>
      <c r="F102" s="12">
        <v>0.26300000000000001</v>
      </c>
    </row>
    <row r="103" spans="1:6" x14ac:dyDescent="0.3">
      <c r="A103" s="7" t="s">
        <v>205</v>
      </c>
      <c r="B103" s="7" t="s">
        <v>260</v>
      </c>
      <c r="C103" s="11">
        <v>50</v>
      </c>
      <c r="D103" s="7">
        <v>96</v>
      </c>
      <c r="E103" s="12">
        <v>3.1259999999999999</v>
      </c>
      <c r="F103" s="12">
        <v>0.22</v>
      </c>
    </row>
    <row r="104" spans="1:6" x14ac:dyDescent="0.3">
      <c r="A104" s="7" t="s">
        <v>205</v>
      </c>
      <c r="B104" s="7" t="s">
        <v>260</v>
      </c>
      <c r="C104" s="11">
        <v>250</v>
      </c>
      <c r="D104" s="7">
        <v>0</v>
      </c>
      <c r="E104" s="12">
        <v>3.2069999999999999</v>
      </c>
      <c r="F104" s="12">
        <v>0.17699999999999999</v>
      </c>
    </row>
    <row r="105" spans="1:6" x14ac:dyDescent="0.3">
      <c r="A105" s="7" t="s">
        <v>205</v>
      </c>
      <c r="B105" s="7" t="s">
        <v>260</v>
      </c>
      <c r="C105" s="11">
        <v>250</v>
      </c>
      <c r="D105" s="7">
        <v>6</v>
      </c>
      <c r="E105" s="12">
        <v>3.177</v>
      </c>
      <c r="F105" s="12">
        <v>0.26600000000000001</v>
      </c>
    </row>
    <row r="106" spans="1:6" x14ac:dyDescent="0.3">
      <c r="A106" s="7" t="s">
        <v>205</v>
      </c>
      <c r="B106" s="7" t="s">
        <v>260</v>
      </c>
      <c r="C106" s="11">
        <v>250</v>
      </c>
      <c r="D106" s="7">
        <v>12</v>
      </c>
      <c r="E106" s="12">
        <v>3.3969999999999998</v>
      </c>
      <c r="F106" s="12">
        <v>0.115</v>
      </c>
    </row>
    <row r="107" spans="1:6" x14ac:dyDescent="0.3">
      <c r="A107" s="7" t="s">
        <v>205</v>
      </c>
      <c r="B107" s="7" t="s">
        <v>260</v>
      </c>
      <c r="C107" s="11">
        <v>250</v>
      </c>
      <c r="D107" s="7">
        <v>24</v>
      </c>
      <c r="E107" s="12">
        <v>3.048</v>
      </c>
      <c r="F107" s="12">
        <v>6.0999999999999999E-2</v>
      </c>
    </row>
    <row r="108" spans="1:6" x14ac:dyDescent="0.3">
      <c r="A108" s="7" t="s">
        <v>205</v>
      </c>
      <c r="B108" s="7" t="s">
        <v>260</v>
      </c>
      <c r="C108" s="11">
        <v>250</v>
      </c>
      <c r="D108" s="7">
        <v>48</v>
      </c>
      <c r="E108" s="12">
        <v>3.1190000000000002</v>
      </c>
      <c r="F108" s="12">
        <v>0.33100000000000002</v>
      </c>
    </row>
    <row r="109" spans="1:6" x14ac:dyDescent="0.3">
      <c r="A109" s="7" t="s">
        <v>205</v>
      </c>
      <c r="B109" s="7" t="s">
        <v>260</v>
      </c>
      <c r="C109" s="11">
        <v>250</v>
      </c>
      <c r="D109" s="7">
        <v>72</v>
      </c>
      <c r="E109" s="12">
        <v>2.8359999999999999</v>
      </c>
      <c r="F109" s="12">
        <v>0.12</v>
      </c>
    </row>
    <row r="110" spans="1:6" x14ac:dyDescent="0.3">
      <c r="A110" s="7" t="s">
        <v>205</v>
      </c>
      <c r="B110" s="7" t="s">
        <v>260</v>
      </c>
      <c r="C110" s="11">
        <v>250</v>
      </c>
      <c r="D110" s="7">
        <v>96</v>
      </c>
      <c r="E110" s="12">
        <v>2.8620000000000001</v>
      </c>
      <c r="F110" s="12">
        <v>0.158</v>
      </c>
    </row>
    <row r="111" spans="1:6" x14ac:dyDescent="0.3">
      <c r="A111" s="7" t="s">
        <v>205</v>
      </c>
      <c r="B111" s="7" t="s">
        <v>260</v>
      </c>
      <c r="C111" s="11">
        <v>1000</v>
      </c>
      <c r="D111" s="7">
        <v>0</v>
      </c>
      <c r="E111" s="12">
        <v>3.6760000000000002</v>
      </c>
      <c r="F111" s="12">
        <v>0.18099999999999999</v>
      </c>
    </row>
    <row r="112" spans="1:6" x14ac:dyDescent="0.3">
      <c r="A112" s="7" t="s">
        <v>205</v>
      </c>
      <c r="B112" s="7" t="s">
        <v>260</v>
      </c>
      <c r="C112" s="11">
        <v>1000</v>
      </c>
      <c r="D112" s="7">
        <v>6</v>
      </c>
      <c r="E112" s="12">
        <v>3.202</v>
      </c>
      <c r="F112" s="12">
        <v>0.253</v>
      </c>
    </row>
    <row r="113" spans="1:6" x14ac:dyDescent="0.3">
      <c r="A113" s="7" t="s">
        <v>205</v>
      </c>
      <c r="B113" s="7" t="s">
        <v>260</v>
      </c>
      <c r="C113" s="11">
        <v>1000</v>
      </c>
      <c r="D113" s="7">
        <v>12</v>
      </c>
      <c r="E113" s="12">
        <v>3.0760000000000001</v>
      </c>
      <c r="F113" s="12">
        <v>0.34899999999999998</v>
      </c>
    </row>
    <row r="114" spans="1:6" x14ac:dyDescent="0.3">
      <c r="A114" s="7" t="s">
        <v>205</v>
      </c>
      <c r="B114" s="7" t="s">
        <v>260</v>
      </c>
      <c r="C114" s="11">
        <v>1000</v>
      </c>
      <c r="D114" s="7">
        <v>24</v>
      </c>
      <c r="E114" s="12">
        <v>2.7730000000000001</v>
      </c>
      <c r="F114" s="12">
        <v>0.16600000000000001</v>
      </c>
    </row>
    <row r="115" spans="1:6" x14ac:dyDescent="0.3">
      <c r="A115" s="7" t="s">
        <v>205</v>
      </c>
      <c r="B115" s="7" t="s">
        <v>260</v>
      </c>
      <c r="C115" s="11">
        <v>1000</v>
      </c>
      <c r="D115" s="7">
        <v>48</v>
      </c>
      <c r="E115" s="12">
        <v>2.6070000000000002</v>
      </c>
      <c r="F115" s="12">
        <v>0.15</v>
      </c>
    </row>
    <row r="116" spans="1:6" x14ac:dyDescent="0.3">
      <c r="A116" s="7" t="s">
        <v>205</v>
      </c>
      <c r="B116" s="7" t="s">
        <v>260</v>
      </c>
      <c r="C116" s="11">
        <v>1000</v>
      </c>
      <c r="D116" s="7">
        <v>72</v>
      </c>
      <c r="E116" s="12">
        <v>2.4860000000000002</v>
      </c>
      <c r="F116" s="12">
        <v>0.25800000000000001</v>
      </c>
    </row>
    <row r="117" spans="1:6" x14ac:dyDescent="0.3">
      <c r="A117" s="7" t="s">
        <v>205</v>
      </c>
      <c r="B117" s="7" t="s">
        <v>260</v>
      </c>
      <c r="C117" s="11">
        <v>1000</v>
      </c>
      <c r="D117" s="7">
        <v>96</v>
      </c>
      <c r="E117" s="12">
        <v>2.59</v>
      </c>
      <c r="F117" s="12">
        <v>8.1000000000000003E-2</v>
      </c>
    </row>
    <row r="118" spans="1:6" x14ac:dyDescent="0.3">
      <c r="A118" s="7" t="s">
        <v>205</v>
      </c>
      <c r="B118" s="7" t="s">
        <v>260</v>
      </c>
      <c r="C118" s="11">
        <v>5000</v>
      </c>
      <c r="D118" s="7">
        <v>0</v>
      </c>
      <c r="E118" s="12">
        <v>3.367</v>
      </c>
      <c r="F118" s="12">
        <v>0.159</v>
      </c>
    </row>
    <row r="119" spans="1:6" x14ac:dyDescent="0.3">
      <c r="A119" s="7" t="s">
        <v>205</v>
      </c>
      <c r="B119" s="7" t="s">
        <v>260</v>
      </c>
      <c r="C119" s="11">
        <v>5000</v>
      </c>
      <c r="D119" s="7">
        <v>6</v>
      </c>
      <c r="E119" s="12">
        <v>3.0419999999999998</v>
      </c>
      <c r="F119" s="12">
        <v>7.8E-2</v>
      </c>
    </row>
    <row r="120" spans="1:6" x14ac:dyDescent="0.3">
      <c r="A120" s="7" t="s">
        <v>205</v>
      </c>
      <c r="B120" s="7" t="s">
        <v>260</v>
      </c>
      <c r="C120" s="11">
        <v>5000</v>
      </c>
      <c r="D120" s="7">
        <v>12</v>
      </c>
      <c r="E120" s="12">
        <v>2.9470000000000001</v>
      </c>
      <c r="F120" s="12">
        <v>0.33500000000000002</v>
      </c>
    </row>
    <row r="121" spans="1:6" x14ac:dyDescent="0.3">
      <c r="A121" s="7" t="s">
        <v>205</v>
      </c>
      <c r="B121" s="7" t="s">
        <v>260</v>
      </c>
      <c r="C121" s="11">
        <v>5000</v>
      </c>
      <c r="D121" s="7">
        <v>24</v>
      </c>
      <c r="E121" s="12">
        <v>2.6309999999999998</v>
      </c>
      <c r="F121" s="12">
        <v>0.111</v>
      </c>
    </row>
    <row r="122" spans="1:6" x14ac:dyDescent="0.3">
      <c r="A122" s="7" t="s">
        <v>205</v>
      </c>
      <c r="B122" s="7" t="s">
        <v>260</v>
      </c>
      <c r="C122" s="11">
        <v>5000</v>
      </c>
      <c r="D122" s="7">
        <v>48</v>
      </c>
      <c r="E122" s="12">
        <v>2.1619999999999999</v>
      </c>
      <c r="F122" s="12">
        <v>0.10100000000000001</v>
      </c>
    </row>
    <row r="123" spans="1:6" x14ac:dyDescent="0.3">
      <c r="A123" s="7" t="s">
        <v>205</v>
      </c>
      <c r="B123" s="7" t="s">
        <v>260</v>
      </c>
      <c r="C123" s="11">
        <v>5000</v>
      </c>
      <c r="D123" s="7">
        <v>72</v>
      </c>
      <c r="E123" s="12">
        <v>2.0750000000000002</v>
      </c>
      <c r="F123" s="12">
        <v>0.14199999999999999</v>
      </c>
    </row>
    <row r="124" spans="1:6" x14ac:dyDescent="0.3">
      <c r="A124" s="7" t="s">
        <v>205</v>
      </c>
      <c r="B124" s="7" t="s">
        <v>260</v>
      </c>
      <c r="C124" s="11">
        <v>5000</v>
      </c>
      <c r="D124" s="7">
        <v>96</v>
      </c>
      <c r="E124" s="12">
        <v>2.0790000000000002</v>
      </c>
      <c r="F124" s="12">
        <v>0.13500000000000001</v>
      </c>
    </row>
    <row r="125" spans="1:6" x14ac:dyDescent="0.3">
      <c r="A125" s="7" t="s">
        <v>205</v>
      </c>
      <c r="B125" s="7" t="s">
        <v>260</v>
      </c>
      <c r="C125" s="11">
        <v>20000</v>
      </c>
      <c r="D125" s="7">
        <v>0</v>
      </c>
      <c r="E125" s="12">
        <v>3.5470000000000002</v>
      </c>
      <c r="F125" s="12">
        <v>0.189</v>
      </c>
    </row>
    <row r="126" spans="1:6" x14ac:dyDescent="0.3">
      <c r="A126" s="7" t="s">
        <v>205</v>
      </c>
      <c r="B126" s="7" t="s">
        <v>260</v>
      </c>
      <c r="C126" s="11">
        <v>20000</v>
      </c>
      <c r="D126" s="7">
        <v>6</v>
      </c>
      <c r="E126" s="12">
        <v>3.0089999999999999</v>
      </c>
      <c r="F126" s="12">
        <v>0.114</v>
      </c>
    </row>
    <row r="127" spans="1:6" x14ac:dyDescent="0.3">
      <c r="A127" s="7" t="s">
        <v>205</v>
      </c>
      <c r="B127" s="7" t="s">
        <v>260</v>
      </c>
      <c r="C127" s="11">
        <v>20000</v>
      </c>
      <c r="D127" s="7">
        <v>12</v>
      </c>
      <c r="E127" s="12">
        <v>2.6269999999999998</v>
      </c>
      <c r="F127" s="12">
        <v>0.10299999999999999</v>
      </c>
    </row>
    <row r="128" spans="1:6" x14ac:dyDescent="0.3">
      <c r="A128" s="7" t="s">
        <v>205</v>
      </c>
      <c r="B128" s="7" t="s">
        <v>260</v>
      </c>
      <c r="C128" s="11">
        <v>20000</v>
      </c>
      <c r="D128" s="7">
        <v>24</v>
      </c>
      <c r="E128" s="12">
        <v>2.4670000000000001</v>
      </c>
      <c r="F128" s="12">
        <v>5.5E-2</v>
      </c>
    </row>
    <row r="129" spans="1:6" x14ac:dyDescent="0.3">
      <c r="A129" s="7" t="s">
        <v>205</v>
      </c>
      <c r="B129" s="7" t="s">
        <v>260</v>
      </c>
      <c r="C129" s="11">
        <v>20000</v>
      </c>
      <c r="D129" s="7">
        <v>48</v>
      </c>
      <c r="E129" s="12">
        <v>1.9550000000000001</v>
      </c>
      <c r="F129" s="12">
        <v>0.06</v>
      </c>
    </row>
    <row r="130" spans="1:6" x14ac:dyDescent="0.3">
      <c r="A130" s="7" t="s">
        <v>205</v>
      </c>
      <c r="B130" s="7" t="s">
        <v>260</v>
      </c>
      <c r="C130" s="11">
        <v>20000</v>
      </c>
      <c r="D130" s="7">
        <v>72</v>
      </c>
      <c r="E130" s="12">
        <v>1.655</v>
      </c>
      <c r="F130" s="12">
        <v>6.5000000000000002E-2</v>
      </c>
    </row>
    <row r="131" spans="1:6" x14ac:dyDescent="0.3">
      <c r="A131" s="7" t="s">
        <v>205</v>
      </c>
      <c r="B131" s="7" t="s">
        <v>260</v>
      </c>
      <c r="C131" s="11">
        <v>20000</v>
      </c>
      <c r="D131" s="7">
        <v>96</v>
      </c>
      <c r="E131" s="12">
        <v>1.466</v>
      </c>
      <c r="F131" s="12">
        <v>0.14799999999999999</v>
      </c>
    </row>
    <row r="132" spans="1:6" x14ac:dyDescent="0.3">
      <c r="A132" s="7" t="s">
        <v>205</v>
      </c>
      <c r="B132" s="7" t="s">
        <v>261</v>
      </c>
      <c r="C132" s="12">
        <v>0</v>
      </c>
      <c r="D132" s="7">
        <v>0</v>
      </c>
      <c r="E132" s="12">
        <v>8.8330000000000002</v>
      </c>
      <c r="F132" s="12">
        <v>0.29299999999999998</v>
      </c>
    </row>
    <row r="133" spans="1:6" x14ac:dyDescent="0.3">
      <c r="A133" s="7" t="s">
        <v>205</v>
      </c>
      <c r="B133" s="7" t="s">
        <v>261</v>
      </c>
      <c r="C133" s="12">
        <v>0</v>
      </c>
      <c r="D133" s="7">
        <v>6</v>
      </c>
      <c r="E133" s="12">
        <v>8.8379999999999992</v>
      </c>
      <c r="F133" s="12">
        <v>0.627</v>
      </c>
    </row>
    <row r="134" spans="1:6" x14ac:dyDescent="0.3">
      <c r="A134" s="7" t="s">
        <v>205</v>
      </c>
      <c r="B134" s="7" t="s">
        <v>261</v>
      </c>
      <c r="C134" s="12">
        <v>0</v>
      </c>
      <c r="D134" s="7">
        <v>12</v>
      </c>
      <c r="E134" s="12">
        <v>8.6039999999999992</v>
      </c>
      <c r="F134" s="12">
        <v>0.77200000000000002</v>
      </c>
    </row>
    <row r="135" spans="1:6" x14ac:dyDescent="0.3">
      <c r="A135" s="7" t="s">
        <v>205</v>
      </c>
      <c r="B135" s="7" t="s">
        <v>261</v>
      </c>
      <c r="C135" s="12">
        <v>0</v>
      </c>
      <c r="D135" s="7">
        <v>24</v>
      </c>
      <c r="E135" s="12">
        <v>8.7750000000000004</v>
      </c>
      <c r="F135" s="12">
        <v>0.42499999999999999</v>
      </c>
    </row>
    <row r="136" spans="1:6" x14ac:dyDescent="0.3">
      <c r="A136" s="7" t="s">
        <v>205</v>
      </c>
      <c r="B136" s="7" t="s">
        <v>261</v>
      </c>
      <c r="C136" s="12">
        <v>0</v>
      </c>
      <c r="D136" s="7">
        <v>48</v>
      </c>
      <c r="E136" s="12">
        <v>8.5749999999999993</v>
      </c>
      <c r="F136" s="12">
        <v>0.79300000000000004</v>
      </c>
    </row>
    <row r="137" spans="1:6" x14ac:dyDescent="0.3">
      <c r="A137" s="7" t="s">
        <v>205</v>
      </c>
      <c r="B137" s="7" t="s">
        <v>261</v>
      </c>
      <c r="C137" s="12">
        <v>0</v>
      </c>
      <c r="D137" s="7">
        <v>72</v>
      </c>
      <c r="E137" s="12">
        <v>8.2140000000000004</v>
      </c>
      <c r="F137" s="12">
        <v>0.17699999999999999</v>
      </c>
    </row>
    <row r="138" spans="1:6" x14ac:dyDescent="0.3">
      <c r="A138" s="7" t="s">
        <v>205</v>
      </c>
      <c r="B138" s="7" t="s">
        <v>261</v>
      </c>
      <c r="C138" s="12">
        <v>0</v>
      </c>
      <c r="D138" s="7">
        <v>96</v>
      </c>
      <c r="E138" s="12">
        <v>8.452</v>
      </c>
      <c r="F138" s="12">
        <v>0.63</v>
      </c>
    </row>
    <row r="139" spans="1:6" x14ac:dyDescent="0.3">
      <c r="A139" s="7" t="s">
        <v>205</v>
      </c>
      <c r="B139" s="7" t="s">
        <v>261</v>
      </c>
      <c r="C139" s="11">
        <v>50</v>
      </c>
      <c r="D139" s="7">
        <v>0</v>
      </c>
      <c r="E139" s="12">
        <v>8.2750000000000004</v>
      </c>
      <c r="F139" s="12">
        <v>0.89700000000000002</v>
      </c>
    </row>
    <row r="140" spans="1:6" x14ac:dyDescent="0.3">
      <c r="A140" s="7" t="s">
        <v>205</v>
      </c>
      <c r="B140" s="7" t="s">
        <v>261</v>
      </c>
      <c r="C140" s="11">
        <v>50</v>
      </c>
      <c r="D140" s="7">
        <v>6</v>
      </c>
      <c r="E140" s="12">
        <v>9.0830000000000002</v>
      </c>
      <c r="F140" s="12">
        <v>0.39300000000000002</v>
      </c>
    </row>
    <row r="141" spans="1:6" x14ac:dyDescent="0.3">
      <c r="A141" s="7" t="s">
        <v>205</v>
      </c>
      <c r="B141" s="7" t="s">
        <v>261</v>
      </c>
      <c r="C141" s="11">
        <v>50</v>
      </c>
      <c r="D141" s="7">
        <v>12</v>
      </c>
      <c r="E141" s="12">
        <v>8.9809999999999999</v>
      </c>
      <c r="F141" s="12">
        <v>0.34899999999999998</v>
      </c>
    </row>
    <row r="142" spans="1:6" x14ac:dyDescent="0.3">
      <c r="A142" s="7" t="s">
        <v>205</v>
      </c>
      <c r="B142" s="7" t="s">
        <v>261</v>
      </c>
      <c r="C142" s="11">
        <v>50</v>
      </c>
      <c r="D142" s="7">
        <v>24</v>
      </c>
      <c r="E142" s="12">
        <v>9.0939999999999994</v>
      </c>
      <c r="F142" s="12">
        <v>0.27900000000000003</v>
      </c>
    </row>
    <row r="143" spans="1:6" x14ac:dyDescent="0.3">
      <c r="A143" s="7" t="s">
        <v>205</v>
      </c>
      <c r="B143" s="7" t="s">
        <v>261</v>
      </c>
      <c r="C143" s="11">
        <v>50</v>
      </c>
      <c r="D143" s="7">
        <v>48</v>
      </c>
      <c r="E143" s="12">
        <v>9.6549999999999994</v>
      </c>
      <c r="F143" s="12">
        <v>0.54800000000000004</v>
      </c>
    </row>
    <row r="144" spans="1:6" x14ac:dyDescent="0.3">
      <c r="A144" s="7" t="s">
        <v>205</v>
      </c>
      <c r="B144" s="7" t="s">
        <v>261</v>
      </c>
      <c r="C144" s="11">
        <v>50</v>
      </c>
      <c r="D144" s="7">
        <v>72</v>
      </c>
      <c r="E144" s="12">
        <v>9.7420000000000009</v>
      </c>
      <c r="F144" s="12">
        <v>0.51400000000000001</v>
      </c>
    </row>
    <row r="145" spans="1:6" x14ac:dyDescent="0.3">
      <c r="A145" s="7" t="s">
        <v>205</v>
      </c>
      <c r="B145" s="7" t="s">
        <v>261</v>
      </c>
      <c r="C145" s="11">
        <v>50</v>
      </c>
      <c r="D145" s="7">
        <v>96</v>
      </c>
      <c r="E145" s="11">
        <v>10.105</v>
      </c>
      <c r="F145" s="12">
        <v>0.32</v>
      </c>
    </row>
    <row r="146" spans="1:6" x14ac:dyDescent="0.3">
      <c r="A146" s="7" t="s">
        <v>205</v>
      </c>
      <c r="B146" s="7" t="s">
        <v>261</v>
      </c>
      <c r="C146" s="11">
        <v>250</v>
      </c>
      <c r="D146" s="7">
        <v>0</v>
      </c>
      <c r="E146" s="12">
        <v>8.2240000000000002</v>
      </c>
      <c r="F146" s="12">
        <v>0.46400000000000002</v>
      </c>
    </row>
    <row r="147" spans="1:6" x14ac:dyDescent="0.3">
      <c r="A147" s="7" t="s">
        <v>205</v>
      </c>
      <c r="B147" s="7" t="s">
        <v>261</v>
      </c>
      <c r="C147" s="11">
        <v>250</v>
      </c>
      <c r="D147" s="7">
        <v>6</v>
      </c>
      <c r="E147" s="12">
        <v>9.7520000000000007</v>
      </c>
      <c r="F147" s="12">
        <v>0.40500000000000003</v>
      </c>
    </row>
    <row r="148" spans="1:6" x14ac:dyDescent="0.3">
      <c r="A148" s="7" t="s">
        <v>205</v>
      </c>
      <c r="B148" s="7" t="s">
        <v>261</v>
      </c>
      <c r="C148" s="11">
        <v>250</v>
      </c>
      <c r="D148" s="7">
        <v>12</v>
      </c>
      <c r="E148" s="12">
        <v>9.3819999999999997</v>
      </c>
      <c r="F148" s="12">
        <v>0.157</v>
      </c>
    </row>
    <row r="149" spans="1:6" x14ac:dyDescent="0.3">
      <c r="A149" s="7" t="s">
        <v>205</v>
      </c>
      <c r="B149" s="7" t="s">
        <v>261</v>
      </c>
      <c r="C149" s="11">
        <v>250</v>
      </c>
      <c r="D149" s="7">
        <v>24</v>
      </c>
      <c r="E149" s="11">
        <v>11.226000000000001</v>
      </c>
      <c r="F149" s="12">
        <v>0.25800000000000001</v>
      </c>
    </row>
    <row r="150" spans="1:6" x14ac:dyDescent="0.3">
      <c r="A150" s="7" t="s">
        <v>205</v>
      </c>
      <c r="B150" s="7" t="s">
        <v>261</v>
      </c>
      <c r="C150" s="11">
        <v>250</v>
      </c>
      <c r="D150" s="7">
        <v>48</v>
      </c>
      <c r="E150" s="11">
        <v>12.565</v>
      </c>
      <c r="F150" s="12">
        <v>0.628</v>
      </c>
    </row>
    <row r="151" spans="1:6" x14ac:dyDescent="0.3">
      <c r="A151" s="7" t="s">
        <v>205</v>
      </c>
      <c r="B151" s="7" t="s">
        <v>261</v>
      </c>
      <c r="C151" s="11">
        <v>250</v>
      </c>
      <c r="D151" s="7">
        <v>72</v>
      </c>
      <c r="E151" s="11">
        <v>13.031000000000001</v>
      </c>
      <c r="F151" s="12">
        <v>0.19600000000000001</v>
      </c>
    </row>
    <row r="152" spans="1:6" x14ac:dyDescent="0.3">
      <c r="A152" s="7" t="s">
        <v>205</v>
      </c>
      <c r="B152" s="7" t="s">
        <v>261</v>
      </c>
      <c r="C152" s="11">
        <v>250</v>
      </c>
      <c r="D152" s="7">
        <v>96</v>
      </c>
      <c r="E152" s="11">
        <v>13.475</v>
      </c>
      <c r="F152" s="12">
        <v>0.80700000000000005</v>
      </c>
    </row>
    <row r="153" spans="1:6" x14ac:dyDescent="0.3">
      <c r="A153" s="7" t="s">
        <v>205</v>
      </c>
      <c r="B153" s="7" t="s">
        <v>261</v>
      </c>
      <c r="C153" s="11">
        <v>1000</v>
      </c>
      <c r="D153" s="7">
        <v>0</v>
      </c>
      <c r="E153" s="12">
        <v>8.7840000000000007</v>
      </c>
      <c r="F153" s="12">
        <v>0.13100000000000001</v>
      </c>
    </row>
    <row r="154" spans="1:6" x14ac:dyDescent="0.3">
      <c r="A154" s="7" t="s">
        <v>205</v>
      </c>
      <c r="B154" s="7" t="s">
        <v>261</v>
      </c>
      <c r="C154" s="11">
        <v>1000</v>
      </c>
      <c r="D154" s="7">
        <v>6</v>
      </c>
      <c r="E154" s="11">
        <v>10.121</v>
      </c>
      <c r="F154" s="12">
        <v>0.153</v>
      </c>
    </row>
    <row r="155" spans="1:6" x14ac:dyDescent="0.3">
      <c r="A155" s="7" t="s">
        <v>205</v>
      </c>
      <c r="B155" s="7" t="s">
        <v>261</v>
      </c>
      <c r="C155" s="11">
        <v>1000</v>
      </c>
      <c r="D155" s="7">
        <v>12</v>
      </c>
      <c r="E155" s="11">
        <v>10.83</v>
      </c>
      <c r="F155" s="12">
        <v>0.36199999999999999</v>
      </c>
    </row>
    <row r="156" spans="1:6" x14ac:dyDescent="0.3">
      <c r="A156" s="7" t="s">
        <v>205</v>
      </c>
      <c r="B156" s="7" t="s">
        <v>261</v>
      </c>
      <c r="C156" s="11">
        <v>1000</v>
      </c>
      <c r="D156" s="7">
        <v>24</v>
      </c>
      <c r="E156" s="11">
        <v>12.711</v>
      </c>
      <c r="F156" s="12">
        <v>0.91</v>
      </c>
    </row>
    <row r="157" spans="1:6" x14ac:dyDescent="0.3">
      <c r="A157" s="7" t="s">
        <v>205</v>
      </c>
      <c r="B157" s="7" t="s">
        <v>261</v>
      </c>
      <c r="C157" s="11">
        <v>1000</v>
      </c>
      <c r="D157" s="7">
        <v>48</v>
      </c>
      <c r="E157" s="11">
        <v>13.727</v>
      </c>
      <c r="F157" s="12">
        <v>0.64300000000000002</v>
      </c>
    </row>
    <row r="158" spans="1:6" x14ac:dyDescent="0.3">
      <c r="A158" s="7" t="s">
        <v>205</v>
      </c>
      <c r="B158" s="7" t="s">
        <v>261</v>
      </c>
      <c r="C158" s="11">
        <v>1000</v>
      </c>
      <c r="D158" s="7">
        <v>72</v>
      </c>
      <c r="E158" s="11">
        <v>15.429</v>
      </c>
      <c r="F158" s="12">
        <v>0.91600000000000004</v>
      </c>
    </row>
    <row r="159" spans="1:6" x14ac:dyDescent="0.3">
      <c r="A159" s="7" t="s">
        <v>205</v>
      </c>
      <c r="B159" s="7" t="s">
        <v>261</v>
      </c>
      <c r="C159" s="11">
        <v>1000</v>
      </c>
      <c r="D159" s="7">
        <v>96</v>
      </c>
      <c r="E159" s="11">
        <v>15.942</v>
      </c>
      <c r="F159" s="12">
        <v>0.497</v>
      </c>
    </row>
    <row r="160" spans="1:6" x14ac:dyDescent="0.3">
      <c r="A160" s="7" t="s">
        <v>205</v>
      </c>
      <c r="B160" s="7" t="s">
        <v>261</v>
      </c>
      <c r="C160" s="11">
        <v>5000</v>
      </c>
      <c r="D160" s="7">
        <v>0</v>
      </c>
      <c r="E160" s="12">
        <v>8.9049999999999994</v>
      </c>
      <c r="F160" s="12">
        <v>0.111</v>
      </c>
    </row>
    <row r="161" spans="1:6" x14ac:dyDescent="0.3">
      <c r="A161" s="7" t="s">
        <v>205</v>
      </c>
      <c r="B161" s="7" t="s">
        <v>261</v>
      </c>
      <c r="C161" s="11">
        <v>5000</v>
      </c>
      <c r="D161" s="7">
        <v>6</v>
      </c>
      <c r="E161" s="11">
        <v>11.125999999999999</v>
      </c>
      <c r="F161" s="12">
        <v>0.59599999999999997</v>
      </c>
    </row>
    <row r="162" spans="1:6" x14ac:dyDescent="0.3">
      <c r="A162" s="7" t="s">
        <v>205</v>
      </c>
      <c r="B162" s="7" t="s">
        <v>261</v>
      </c>
      <c r="C162" s="11">
        <v>5000</v>
      </c>
      <c r="D162" s="7">
        <v>12</v>
      </c>
      <c r="E162" s="11">
        <v>11.739000000000001</v>
      </c>
      <c r="F162" s="12">
        <v>0.44900000000000001</v>
      </c>
    </row>
    <row r="163" spans="1:6" x14ac:dyDescent="0.3">
      <c r="A163" s="7" t="s">
        <v>205</v>
      </c>
      <c r="B163" s="7" t="s">
        <v>261</v>
      </c>
      <c r="C163" s="11">
        <v>5000</v>
      </c>
      <c r="D163" s="7">
        <v>24</v>
      </c>
      <c r="E163" s="11">
        <v>14.622999999999999</v>
      </c>
      <c r="F163" s="12">
        <v>1.131</v>
      </c>
    </row>
    <row r="164" spans="1:6" x14ac:dyDescent="0.3">
      <c r="A164" s="7" t="s">
        <v>205</v>
      </c>
      <c r="B164" s="7" t="s">
        <v>261</v>
      </c>
      <c r="C164" s="11">
        <v>5000</v>
      </c>
      <c r="D164" s="7">
        <v>48</v>
      </c>
      <c r="E164" s="11">
        <v>17.576000000000001</v>
      </c>
      <c r="F164" s="12">
        <v>1.3049999999999999</v>
      </c>
    </row>
    <row r="165" spans="1:6" x14ac:dyDescent="0.3">
      <c r="A165" s="7" t="s">
        <v>205</v>
      </c>
      <c r="B165" s="7" t="s">
        <v>261</v>
      </c>
      <c r="C165" s="11">
        <v>5000</v>
      </c>
      <c r="D165" s="7">
        <v>72</v>
      </c>
      <c r="E165" s="11">
        <v>17.245999999999999</v>
      </c>
      <c r="F165" s="12">
        <v>0.105</v>
      </c>
    </row>
    <row r="166" spans="1:6" x14ac:dyDescent="0.3">
      <c r="A166" s="7" t="s">
        <v>205</v>
      </c>
      <c r="B166" s="7" t="s">
        <v>261</v>
      </c>
      <c r="C166" s="11">
        <v>5000</v>
      </c>
      <c r="D166" s="7">
        <v>96</v>
      </c>
      <c r="E166" s="11">
        <v>19.716000000000001</v>
      </c>
      <c r="F166" s="12">
        <v>0.439</v>
      </c>
    </row>
    <row r="167" spans="1:6" x14ac:dyDescent="0.3">
      <c r="A167" s="7" t="s">
        <v>205</v>
      </c>
      <c r="B167" s="7" t="s">
        <v>261</v>
      </c>
      <c r="C167" s="11">
        <v>20000</v>
      </c>
      <c r="D167" s="7">
        <v>0</v>
      </c>
      <c r="E167" s="12">
        <v>8.5839999999999996</v>
      </c>
      <c r="F167" s="12">
        <v>0.34200000000000003</v>
      </c>
    </row>
    <row r="168" spans="1:6" x14ac:dyDescent="0.3">
      <c r="A168" s="7" t="s">
        <v>205</v>
      </c>
      <c r="B168" s="7" t="s">
        <v>261</v>
      </c>
      <c r="C168" s="11">
        <v>20000</v>
      </c>
      <c r="D168" s="7">
        <v>6</v>
      </c>
      <c r="E168" s="11">
        <v>11.225</v>
      </c>
      <c r="F168" s="12">
        <v>1.014</v>
      </c>
    </row>
    <row r="169" spans="1:6" x14ac:dyDescent="0.3">
      <c r="A169" s="7" t="s">
        <v>205</v>
      </c>
      <c r="B169" s="7" t="s">
        <v>261</v>
      </c>
      <c r="C169" s="11">
        <v>20000</v>
      </c>
      <c r="D169" s="7">
        <v>12</v>
      </c>
      <c r="E169" s="11">
        <v>12.061</v>
      </c>
      <c r="F169" s="12">
        <v>0.42199999999999999</v>
      </c>
    </row>
    <row r="170" spans="1:6" x14ac:dyDescent="0.3">
      <c r="A170" s="7" t="s">
        <v>205</v>
      </c>
      <c r="B170" s="7" t="s">
        <v>261</v>
      </c>
      <c r="C170" s="11">
        <v>20000</v>
      </c>
      <c r="D170" s="7">
        <v>24</v>
      </c>
      <c r="E170" s="11">
        <v>15.576000000000001</v>
      </c>
      <c r="F170" s="12">
        <v>0.73899999999999999</v>
      </c>
    </row>
    <row r="171" spans="1:6" x14ac:dyDescent="0.3">
      <c r="A171" s="7" t="s">
        <v>205</v>
      </c>
      <c r="B171" s="7" t="s">
        <v>261</v>
      </c>
      <c r="C171" s="11">
        <v>20000</v>
      </c>
      <c r="D171" s="7">
        <v>48</v>
      </c>
      <c r="E171" s="11">
        <v>19.091999999999999</v>
      </c>
      <c r="F171" s="12">
        <v>0.376</v>
      </c>
    </row>
    <row r="172" spans="1:6" x14ac:dyDescent="0.3">
      <c r="A172" s="7" t="s">
        <v>205</v>
      </c>
      <c r="B172" s="7" t="s">
        <v>261</v>
      </c>
      <c r="C172" s="11">
        <v>20000</v>
      </c>
      <c r="D172" s="7">
        <v>72</v>
      </c>
      <c r="E172" s="11">
        <v>20.053999999999998</v>
      </c>
      <c r="F172" s="12">
        <v>1.284</v>
      </c>
    </row>
    <row r="173" spans="1:6" x14ac:dyDescent="0.3">
      <c r="A173" s="7" t="s">
        <v>205</v>
      </c>
      <c r="B173" s="7" t="s">
        <v>261</v>
      </c>
      <c r="C173" s="11">
        <v>20000</v>
      </c>
      <c r="D173" s="7">
        <v>96</v>
      </c>
      <c r="E173" s="11">
        <v>21.963999999999999</v>
      </c>
      <c r="F173" s="12">
        <v>0.72399999999999998</v>
      </c>
    </row>
    <row r="174" spans="1:6" x14ac:dyDescent="0.3">
      <c r="A174" s="7" t="s">
        <v>205</v>
      </c>
      <c r="B174" s="7" t="s">
        <v>262</v>
      </c>
      <c r="C174" s="12">
        <v>0</v>
      </c>
      <c r="D174" s="7">
        <v>0</v>
      </c>
      <c r="E174" s="11">
        <v>14.81</v>
      </c>
      <c r="F174" s="12">
        <v>1.345</v>
      </c>
    </row>
    <row r="175" spans="1:6" x14ac:dyDescent="0.3">
      <c r="A175" s="7" t="s">
        <v>205</v>
      </c>
      <c r="B175" s="7" t="s">
        <v>262</v>
      </c>
      <c r="C175" s="12">
        <v>0</v>
      </c>
      <c r="D175" s="7">
        <v>6</v>
      </c>
      <c r="E175" s="11">
        <v>14.22</v>
      </c>
      <c r="F175" s="12">
        <v>0.52200000000000002</v>
      </c>
    </row>
    <row r="176" spans="1:6" x14ac:dyDescent="0.3">
      <c r="A176" s="7" t="s">
        <v>205</v>
      </c>
      <c r="B176" s="7" t="s">
        <v>262</v>
      </c>
      <c r="C176" s="12">
        <v>0</v>
      </c>
      <c r="D176" s="7">
        <v>12</v>
      </c>
      <c r="E176" s="11">
        <v>15.419</v>
      </c>
      <c r="F176" s="12">
        <v>1.5569999999999999</v>
      </c>
    </row>
    <row r="177" spans="1:6" x14ac:dyDescent="0.3">
      <c r="A177" s="7" t="s">
        <v>205</v>
      </c>
      <c r="B177" s="7" t="s">
        <v>262</v>
      </c>
      <c r="C177" s="12">
        <v>0</v>
      </c>
      <c r="D177" s="7">
        <v>24</v>
      </c>
      <c r="E177" s="11">
        <v>14.805999999999999</v>
      </c>
      <c r="F177" s="12">
        <v>0.91200000000000003</v>
      </c>
    </row>
    <row r="178" spans="1:6" x14ac:dyDescent="0.3">
      <c r="A178" s="7" t="s">
        <v>205</v>
      </c>
      <c r="B178" s="7" t="s">
        <v>262</v>
      </c>
      <c r="C178" s="12">
        <v>0</v>
      </c>
      <c r="D178" s="7">
        <v>48</v>
      </c>
      <c r="E178" s="11">
        <v>14.457000000000001</v>
      </c>
      <c r="F178" s="12">
        <v>0.35</v>
      </c>
    </row>
    <row r="179" spans="1:6" x14ac:dyDescent="0.3">
      <c r="A179" s="7" t="s">
        <v>205</v>
      </c>
      <c r="B179" s="7" t="s">
        <v>262</v>
      </c>
      <c r="C179" s="12">
        <v>0</v>
      </c>
      <c r="D179" s="7">
        <v>72</v>
      </c>
      <c r="E179" s="11">
        <v>13.766</v>
      </c>
      <c r="F179" s="12">
        <v>0.70699999999999996</v>
      </c>
    </row>
    <row r="180" spans="1:6" x14ac:dyDescent="0.3">
      <c r="A180" s="7" t="s">
        <v>205</v>
      </c>
      <c r="B180" s="7" t="s">
        <v>262</v>
      </c>
      <c r="C180" s="12">
        <v>0</v>
      </c>
      <c r="D180" s="7">
        <v>96</v>
      </c>
      <c r="E180" s="11">
        <v>14.523999999999999</v>
      </c>
      <c r="F180" s="12">
        <v>0.63400000000000001</v>
      </c>
    </row>
    <row r="181" spans="1:6" x14ac:dyDescent="0.3">
      <c r="A181" s="7" t="s">
        <v>205</v>
      </c>
      <c r="B181" s="7" t="s">
        <v>262</v>
      </c>
      <c r="C181" s="11">
        <v>50</v>
      </c>
      <c r="D181" s="7">
        <v>0</v>
      </c>
      <c r="E181" s="11">
        <v>15.821</v>
      </c>
      <c r="F181" s="12">
        <v>0.88</v>
      </c>
    </row>
    <row r="182" spans="1:6" x14ac:dyDescent="0.3">
      <c r="A182" s="7" t="s">
        <v>205</v>
      </c>
      <c r="B182" s="7" t="s">
        <v>262</v>
      </c>
      <c r="C182" s="11">
        <v>50</v>
      </c>
      <c r="D182" s="7">
        <v>6</v>
      </c>
      <c r="E182" s="11">
        <v>14.582000000000001</v>
      </c>
      <c r="F182" s="12">
        <v>0.69699999999999995</v>
      </c>
    </row>
    <row r="183" spans="1:6" x14ac:dyDescent="0.3">
      <c r="A183" s="7" t="s">
        <v>205</v>
      </c>
      <c r="B183" s="7" t="s">
        <v>262</v>
      </c>
      <c r="C183" s="11">
        <v>50</v>
      </c>
      <c r="D183" s="7">
        <v>12</v>
      </c>
      <c r="E183" s="11">
        <v>14.568</v>
      </c>
      <c r="F183" s="12">
        <v>0.437</v>
      </c>
    </row>
    <row r="184" spans="1:6" x14ac:dyDescent="0.3">
      <c r="A184" s="7" t="s">
        <v>205</v>
      </c>
      <c r="B184" s="7" t="s">
        <v>262</v>
      </c>
      <c r="C184" s="11">
        <v>50</v>
      </c>
      <c r="D184" s="7">
        <v>24</v>
      </c>
      <c r="E184" s="11">
        <v>13.356</v>
      </c>
      <c r="F184" s="12">
        <v>9.7000000000000003E-2</v>
      </c>
    </row>
    <row r="185" spans="1:6" x14ac:dyDescent="0.3">
      <c r="A185" s="7" t="s">
        <v>205</v>
      </c>
      <c r="B185" s="7" t="s">
        <v>262</v>
      </c>
      <c r="C185" s="11">
        <v>50</v>
      </c>
      <c r="D185" s="7">
        <v>48</v>
      </c>
      <c r="E185" s="11">
        <v>14.199</v>
      </c>
      <c r="F185" s="12">
        <v>0.47699999999999998</v>
      </c>
    </row>
    <row r="186" spans="1:6" x14ac:dyDescent="0.3">
      <c r="A186" s="7" t="s">
        <v>205</v>
      </c>
      <c r="B186" s="7" t="s">
        <v>262</v>
      </c>
      <c r="C186" s="11">
        <v>50</v>
      </c>
      <c r="D186" s="7">
        <v>72</v>
      </c>
      <c r="E186" s="11">
        <v>13.628</v>
      </c>
      <c r="F186" s="12">
        <v>0.91800000000000004</v>
      </c>
    </row>
    <row r="187" spans="1:6" x14ac:dyDescent="0.3">
      <c r="A187" s="7" t="s">
        <v>205</v>
      </c>
      <c r="B187" s="7" t="s">
        <v>262</v>
      </c>
      <c r="C187" s="11">
        <v>50</v>
      </c>
      <c r="D187" s="7">
        <v>96</v>
      </c>
      <c r="E187" s="11">
        <v>14.375</v>
      </c>
      <c r="F187" s="12">
        <v>0.95199999999999996</v>
      </c>
    </row>
    <row r="188" spans="1:6" x14ac:dyDescent="0.3">
      <c r="A188" s="7" t="s">
        <v>205</v>
      </c>
      <c r="B188" s="7" t="s">
        <v>262</v>
      </c>
      <c r="C188" s="11">
        <v>250</v>
      </c>
      <c r="D188" s="7">
        <v>0</v>
      </c>
      <c r="E188" s="11">
        <v>14.481999999999999</v>
      </c>
      <c r="F188" s="12">
        <v>1.4450000000000001</v>
      </c>
    </row>
    <row r="189" spans="1:6" x14ac:dyDescent="0.3">
      <c r="A189" s="7" t="s">
        <v>205</v>
      </c>
      <c r="B189" s="7" t="s">
        <v>262</v>
      </c>
      <c r="C189" s="11">
        <v>250</v>
      </c>
      <c r="D189" s="7">
        <v>6</v>
      </c>
      <c r="E189" s="11">
        <v>13.423999999999999</v>
      </c>
      <c r="F189" s="12">
        <v>0.23899999999999999</v>
      </c>
    </row>
    <row r="190" spans="1:6" x14ac:dyDescent="0.3">
      <c r="A190" s="7" t="s">
        <v>205</v>
      </c>
      <c r="B190" s="7" t="s">
        <v>262</v>
      </c>
      <c r="C190" s="11">
        <v>250</v>
      </c>
      <c r="D190" s="7">
        <v>12</v>
      </c>
      <c r="E190" s="11">
        <v>13.374000000000001</v>
      </c>
      <c r="F190" s="12">
        <v>0.57899999999999996</v>
      </c>
    </row>
    <row r="191" spans="1:6" x14ac:dyDescent="0.3">
      <c r="A191" s="7" t="s">
        <v>205</v>
      </c>
      <c r="B191" s="7" t="s">
        <v>262</v>
      </c>
      <c r="C191" s="11">
        <v>250</v>
      </c>
      <c r="D191" s="7">
        <v>24</v>
      </c>
      <c r="E191" s="11">
        <v>12.99</v>
      </c>
      <c r="F191" s="12">
        <v>1.093</v>
      </c>
    </row>
    <row r="192" spans="1:6" x14ac:dyDescent="0.3">
      <c r="A192" s="7" t="s">
        <v>205</v>
      </c>
      <c r="B192" s="7" t="s">
        <v>262</v>
      </c>
      <c r="C192" s="11">
        <v>250</v>
      </c>
      <c r="D192" s="7">
        <v>48</v>
      </c>
      <c r="E192" s="11">
        <v>12.345000000000001</v>
      </c>
      <c r="F192" s="12">
        <v>0.112</v>
      </c>
    </row>
    <row r="193" spans="1:6" x14ac:dyDescent="0.3">
      <c r="A193" s="7" t="s">
        <v>205</v>
      </c>
      <c r="B193" s="7" t="s">
        <v>262</v>
      </c>
      <c r="C193" s="11">
        <v>250</v>
      </c>
      <c r="D193" s="7">
        <v>72</v>
      </c>
      <c r="E193" s="11">
        <v>12.37</v>
      </c>
      <c r="F193" s="12">
        <v>0.625</v>
      </c>
    </row>
    <row r="194" spans="1:6" x14ac:dyDescent="0.3">
      <c r="A194" s="7" t="s">
        <v>205</v>
      </c>
      <c r="B194" s="7" t="s">
        <v>262</v>
      </c>
      <c r="C194" s="11">
        <v>250</v>
      </c>
      <c r="D194" s="7">
        <v>96</v>
      </c>
      <c r="E194" s="11">
        <v>12.739000000000001</v>
      </c>
      <c r="F194" s="12">
        <v>0.16600000000000001</v>
      </c>
    </row>
    <row r="195" spans="1:6" x14ac:dyDescent="0.3">
      <c r="A195" s="7" t="s">
        <v>205</v>
      </c>
      <c r="B195" s="7" t="s">
        <v>262</v>
      </c>
      <c r="C195" s="11">
        <v>1000</v>
      </c>
      <c r="D195" s="7">
        <v>0</v>
      </c>
      <c r="E195" s="11">
        <v>14.217000000000001</v>
      </c>
      <c r="F195" s="12">
        <v>1.4930000000000001</v>
      </c>
    </row>
    <row r="196" spans="1:6" x14ac:dyDescent="0.3">
      <c r="A196" s="7" t="s">
        <v>205</v>
      </c>
      <c r="B196" s="7" t="s">
        <v>262</v>
      </c>
      <c r="C196" s="11">
        <v>1000</v>
      </c>
      <c r="D196" s="7">
        <v>6</v>
      </c>
      <c r="E196" s="11">
        <v>13.994</v>
      </c>
      <c r="F196" s="12">
        <v>0.69</v>
      </c>
    </row>
    <row r="197" spans="1:6" x14ac:dyDescent="0.3">
      <c r="A197" s="7" t="s">
        <v>205</v>
      </c>
      <c r="B197" s="7" t="s">
        <v>262</v>
      </c>
      <c r="C197" s="11">
        <v>1000</v>
      </c>
      <c r="D197" s="7">
        <v>12</v>
      </c>
      <c r="E197" s="11">
        <v>13.654</v>
      </c>
      <c r="F197" s="12">
        <v>0.79700000000000004</v>
      </c>
    </row>
    <row r="198" spans="1:6" x14ac:dyDescent="0.3">
      <c r="A198" s="7" t="s">
        <v>205</v>
      </c>
      <c r="B198" s="7" t="s">
        <v>262</v>
      </c>
      <c r="C198" s="11">
        <v>1000</v>
      </c>
      <c r="D198" s="7">
        <v>24</v>
      </c>
      <c r="E198" s="11">
        <v>12.384</v>
      </c>
      <c r="F198" s="12">
        <v>0.92700000000000005</v>
      </c>
    </row>
    <row r="199" spans="1:6" x14ac:dyDescent="0.3">
      <c r="A199" s="7" t="s">
        <v>205</v>
      </c>
      <c r="B199" s="7" t="s">
        <v>262</v>
      </c>
      <c r="C199" s="11">
        <v>1000</v>
      </c>
      <c r="D199" s="7">
        <v>48</v>
      </c>
      <c r="E199" s="11">
        <v>11.542</v>
      </c>
      <c r="F199" s="12">
        <v>0.28000000000000003</v>
      </c>
    </row>
    <row r="200" spans="1:6" x14ac:dyDescent="0.3">
      <c r="A200" s="7" t="s">
        <v>205</v>
      </c>
      <c r="B200" s="7" t="s">
        <v>262</v>
      </c>
      <c r="C200" s="11">
        <v>1000</v>
      </c>
      <c r="D200" s="7">
        <v>72</v>
      </c>
      <c r="E200" s="11">
        <v>10.708</v>
      </c>
      <c r="F200" s="12">
        <v>1.1830000000000001</v>
      </c>
    </row>
    <row r="201" spans="1:6" x14ac:dyDescent="0.3">
      <c r="A201" s="7" t="s">
        <v>205</v>
      </c>
      <c r="B201" s="7" t="s">
        <v>262</v>
      </c>
      <c r="C201" s="11">
        <v>1000</v>
      </c>
      <c r="D201" s="7">
        <v>96</v>
      </c>
      <c r="E201" s="11">
        <v>10.24</v>
      </c>
      <c r="F201" s="12">
        <v>0.97399999999999998</v>
      </c>
    </row>
    <row r="202" spans="1:6" x14ac:dyDescent="0.3">
      <c r="A202" s="7" t="s">
        <v>205</v>
      </c>
      <c r="B202" s="7" t="s">
        <v>262</v>
      </c>
      <c r="C202" s="11">
        <v>5000</v>
      </c>
      <c r="D202" s="7">
        <v>0</v>
      </c>
      <c r="E202" s="11">
        <v>14.754</v>
      </c>
      <c r="F202" s="12">
        <v>0.89800000000000002</v>
      </c>
    </row>
    <row r="203" spans="1:6" x14ac:dyDescent="0.3">
      <c r="A203" s="7" t="s">
        <v>205</v>
      </c>
      <c r="B203" s="7" t="s">
        <v>262</v>
      </c>
      <c r="C203" s="11">
        <v>5000</v>
      </c>
      <c r="D203" s="7">
        <v>6</v>
      </c>
      <c r="E203" s="11">
        <v>13.253</v>
      </c>
      <c r="F203" s="12">
        <v>1.002</v>
      </c>
    </row>
    <row r="204" spans="1:6" x14ac:dyDescent="0.3">
      <c r="A204" s="7" t="s">
        <v>205</v>
      </c>
      <c r="B204" s="7" t="s">
        <v>262</v>
      </c>
      <c r="C204" s="11">
        <v>5000</v>
      </c>
      <c r="D204" s="7">
        <v>12</v>
      </c>
      <c r="E204" s="11">
        <v>13.635</v>
      </c>
      <c r="F204" s="12">
        <v>0.08</v>
      </c>
    </row>
    <row r="205" spans="1:6" x14ac:dyDescent="0.3">
      <c r="A205" s="7" t="s">
        <v>205</v>
      </c>
      <c r="B205" s="7" t="s">
        <v>262</v>
      </c>
      <c r="C205" s="11">
        <v>5000</v>
      </c>
      <c r="D205" s="7">
        <v>24</v>
      </c>
      <c r="E205" s="11">
        <v>11.747999999999999</v>
      </c>
      <c r="F205" s="12">
        <v>0.54</v>
      </c>
    </row>
    <row r="206" spans="1:6" x14ac:dyDescent="0.3">
      <c r="A206" s="7" t="s">
        <v>205</v>
      </c>
      <c r="B206" s="7" t="s">
        <v>262</v>
      </c>
      <c r="C206" s="11">
        <v>5000</v>
      </c>
      <c r="D206" s="7">
        <v>48</v>
      </c>
      <c r="E206" s="12">
        <v>9.9209999999999994</v>
      </c>
      <c r="F206" s="12">
        <v>0.40400000000000003</v>
      </c>
    </row>
    <row r="207" spans="1:6" x14ac:dyDescent="0.3">
      <c r="A207" s="7" t="s">
        <v>205</v>
      </c>
      <c r="B207" s="7" t="s">
        <v>262</v>
      </c>
      <c r="C207" s="11">
        <v>5000</v>
      </c>
      <c r="D207" s="7">
        <v>72</v>
      </c>
      <c r="E207" s="12">
        <v>9.31</v>
      </c>
      <c r="F207" s="12">
        <v>0.53100000000000003</v>
      </c>
    </row>
    <row r="208" spans="1:6" x14ac:dyDescent="0.3">
      <c r="A208" s="7" t="s">
        <v>205</v>
      </c>
      <c r="B208" s="7" t="s">
        <v>262</v>
      </c>
      <c r="C208" s="11">
        <v>5000</v>
      </c>
      <c r="D208" s="7">
        <v>96</v>
      </c>
      <c r="E208" s="12">
        <v>9.1010000000000009</v>
      </c>
      <c r="F208" s="12">
        <v>0.47799999999999998</v>
      </c>
    </row>
    <row r="209" spans="1:6" x14ac:dyDescent="0.3">
      <c r="A209" s="7" t="s">
        <v>205</v>
      </c>
      <c r="B209" s="7" t="s">
        <v>262</v>
      </c>
      <c r="C209" s="11">
        <v>20000</v>
      </c>
      <c r="D209" s="7">
        <v>0</v>
      </c>
      <c r="E209" s="11">
        <v>14.74</v>
      </c>
      <c r="F209" s="12">
        <v>0.44</v>
      </c>
    </row>
    <row r="210" spans="1:6" x14ac:dyDescent="0.3">
      <c r="A210" s="7" t="s">
        <v>205</v>
      </c>
      <c r="B210" s="7" t="s">
        <v>262</v>
      </c>
      <c r="C210" s="11">
        <v>20000</v>
      </c>
      <c r="D210" s="7">
        <v>6</v>
      </c>
      <c r="E210" s="11">
        <v>13.744</v>
      </c>
      <c r="F210" s="12">
        <v>0.68799999999999994</v>
      </c>
    </row>
    <row r="211" spans="1:6" x14ac:dyDescent="0.3">
      <c r="A211" s="7" t="s">
        <v>205</v>
      </c>
      <c r="B211" s="7" t="s">
        <v>262</v>
      </c>
      <c r="C211" s="11">
        <v>20000</v>
      </c>
      <c r="D211" s="7">
        <v>12</v>
      </c>
      <c r="E211" s="11">
        <v>12.554</v>
      </c>
      <c r="F211" s="12">
        <v>0.97299999999999998</v>
      </c>
    </row>
    <row r="212" spans="1:6" x14ac:dyDescent="0.3">
      <c r="A212" s="7" t="s">
        <v>205</v>
      </c>
      <c r="B212" s="7" t="s">
        <v>262</v>
      </c>
      <c r="C212" s="11">
        <v>20000</v>
      </c>
      <c r="D212" s="7">
        <v>24</v>
      </c>
      <c r="E212" s="11">
        <v>10.736000000000001</v>
      </c>
      <c r="F212" s="12">
        <v>0.156</v>
      </c>
    </row>
    <row r="213" spans="1:6" x14ac:dyDescent="0.3">
      <c r="A213" s="7" t="s">
        <v>205</v>
      </c>
      <c r="B213" s="7" t="s">
        <v>262</v>
      </c>
      <c r="C213" s="11">
        <v>20000</v>
      </c>
      <c r="D213" s="7">
        <v>48</v>
      </c>
      <c r="E213" s="12">
        <v>8.8420000000000005</v>
      </c>
      <c r="F213" s="12">
        <v>0.48499999999999999</v>
      </c>
    </row>
    <row r="214" spans="1:6" x14ac:dyDescent="0.3">
      <c r="A214" s="7" t="s">
        <v>205</v>
      </c>
      <c r="B214" s="7" t="s">
        <v>262</v>
      </c>
      <c r="C214" s="11">
        <v>20000</v>
      </c>
      <c r="D214" s="7">
        <v>72</v>
      </c>
      <c r="E214" s="12">
        <v>8.8610000000000007</v>
      </c>
      <c r="F214" s="12">
        <v>0.74399999999999999</v>
      </c>
    </row>
    <row r="215" spans="1:6" x14ac:dyDescent="0.3">
      <c r="A215" s="7" t="s">
        <v>205</v>
      </c>
      <c r="B215" s="7" t="s">
        <v>262</v>
      </c>
      <c r="C215" s="11">
        <v>20000</v>
      </c>
      <c r="D215" s="7">
        <v>96</v>
      </c>
      <c r="E215" s="12">
        <v>8.48</v>
      </c>
      <c r="F215" s="12">
        <v>0.59399999999999997</v>
      </c>
    </row>
    <row r="216" spans="1:6" x14ac:dyDescent="0.3">
      <c r="A216" s="7" t="s">
        <v>205</v>
      </c>
      <c r="B216" s="7" t="s">
        <v>263</v>
      </c>
      <c r="C216" s="12">
        <v>0</v>
      </c>
      <c r="D216" s="7">
        <v>0</v>
      </c>
      <c r="E216" s="11">
        <v>30.202000000000002</v>
      </c>
      <c r="F216" s="12">
        <v>0.72199999999999998</v>
      </c>
    </row>
    <row r="217" spans="1:6" x14ac:dyDescent="0.3">
      <c r="A217" s="7" t="s">
        <v>205</v>
      </c>
      <c r="B217" s="7" t="s">
        <v>263</v>
      </c>
      <c r="C217" s="12">
        <v>0</v>
      </c>
      <c r="D217" s="7">
        <v>6</v>
      </c>
      <c r="E217" s="11">
        <v>31.538</v>
      </c>
      <c r="F217" s="12">
        <v>0.55700000000000005</v>
      </c>
    </row>
    <row r="218" spans="1:6" x14ac:dyDescent="0.3">
      <c r="A218" s="7" t="s">
        <v>205</v>
      </c>
      <c r="B218" s="7" t="s">
        <v>263</v>
      </c>
      <c r="C218" s="12">
        <v>0</v>
      </c>
      <c r="D218" s="7">
        <v>12</v>
      </c>
      <c r="E218" s="11">
        <v>34.180999999999997</v>
      </c>
      <c r="F218" s="12">
        <v>1.9490000000000001</v>
      </c>
    </row>
    <row r="219" spans="1:6" x14ac:dyDescent="0.3">
      <c r="A219" s="7" t="s">
        <v>205</v>
      </c>
      <c r="B219" s="7" t="s">
        <v>263</v>
      </c>
      <c r="C219" s="12">
        <v>0</v>
      </c>
      <c r="D219" s="7">
        <v>24</v>
      </c>
      <c r="E219" s="11">
        <v>31.423999999999999</v>
      </c>
      <c r="F219" s="12">
        <v>1.907</v>
      </c>
    </row>
    <row r="220" spans="1:6" x14ac:dyDescent="0.3">
      <c r="A220" s="7" t="s">
        <v>205</v>
      </c>
      <c r="B220" s="7" t="s">
        <v>263</v>
      </c>
      <c r="C220" s="12">
        <v>0</v>
      </c>
      <c r="D220" s="7">
        <v>48</v>
      </c>
      <c r="E220" s="11">
        <v>31.831</v>
      </c>
      <c r="F220" s="12">
        <v>4.9000000000000004</v>
      </c>
    </row>
    <row r="221" spans="1:6" x14ac:dyDescent="0.3">
      <c r="A221" s="7" t="s">
        <v>205</v>
      </c>
      <c r="B221" s="7" t="s">
        <v>263</v>
      </c>
      <c r="C221" s="12">
        <v>0</v>
      </c>
      <c r="D221" s="7">
        <v>72</v>
      </c>
      <c r="E221" s="11">
        <v>33.774000000000001</v>
      </c>
      <c r="F221" s="12">
        <v>5.4729999999999999</v>
      </c>
    </row>
    <row r="222" spans="1:6" x14ac:dyDescent="0.3">
      <c r="A222" s="7" t="s">
        <v>205</v>
      </c>
      <c r="B222" s="7" t="s">
        <v>263</v>
      </c>
      <c r="C222" s="12">
        <v>0</v>
      </c>
      <c r="D222" s="7">
        <v>96</v>
      </c>
      <c r="E222" s="11">
        <v>33.113999999999997</v>
      </c>
      <c r="F222" s="12">
        <v>0.92300000000000004</v>
      </c>
    </row>
    <row r="223" spans="1:6" x14ac:dyDescent="0.3">
      <c r="A223" s="7" t="s">
        <v>205</v>
      </c>
      <c r="B223" s="7" t="s">
        <v>263</v>
      </c>
      <c r="C223" s="11">
        <v>50</v>
      </c>
      <c r="D223" s="7">
        <v>0</v>
      </c>
      <c r="E223" s="11">
        <v>34.396999999999998</v>
      </c>
      <c r="F223" s="12">
        <v>1.966</v>
      </c>
    </row>
    <row r="224" spans="1:6" x14ac:dyDescent="0.3">
      <c r="A224" s="7" t="s">
        <v>205</v>
      </c>
      <c r="B224" s="7" t="s">
        <v>263</v>
      </c>
      <c r="C224" s="11">
        <v>50</v>
      </c>
      <c r="D224" s="7">
        <v>6</v>
      </c>
      <c r="E224" s="11">
        <v>32.081000000000003</v>
      </c>
      <c r="F224" s="12">
        <v>2.91</v>
      </c>
    </row>
    <row r="225" spans="1:6" x14ac:dyDescent="0.3">
      <c r="A225" s="7" t="s">
        <v>205</v>
      </c>
      <c r="B225" s="7" t="s">
        <v>263</v>
      </c>
      <c r="C225" s="11">
        <v>50</v>
      </c>
      <c r="D225" s="7">
        <v>12</v>
      </c>
      <c r="E225" s="11">
        <v>32.081000000000003</v>
      </c>
      <c r="F225" s="12">
        <v>3.7109999999999999</v>
      </c>
    </row>
    <row r="226" spans="1:6" x14ac:dyDescent="0.3">
      <c r="A226" s="7" t="s">
        <v>205</v>
      </c>
      <c r="B226" s="7" t="s">
        <v>263</v>
      </c>
      <c r="C226" s="11">
        <v>50</v>
      </c>
      <c r="D226" s="7">
        <v>24</v>
      </c>
      <c r="E226" s="11">
        <v>33.652000000000001</v>
      </c>
      <c r="F226" s="12">
        <v>1.1020000000000001</v>
      </c>
    </row>
    <row r="227" spans="1:6" x14ac:dyDescent="0.3">
      <c r="A227" s="7" t="s">
        <v>205</v>
      </c>
      <c r="B227" s="7" t="s">
        <v>263</v>
      </c>
      <c r="C227" s="11">
        <v>50</v>
      </c>
      <c r="D227" s="7">
        <v>48</v>
      </c>
      <c r="E227" s="11">
        <v>33.118000000000002</v>
      </c>
      <c r="F227" s="12">
        <v>1.5249999999999999</v>
      </c>
    </row>
    <row r="228" spans="1:6" x14ac:dyDescent="0.3">
      <c r="A228" s="7" t="s">
        <v>205</v>
      </c>
      <c r="B228" s="7" t="s">
        <v>263</v>
      </c>
      <c r="C228" s="11">
        <v>50</v>
      </c>
      <c r="D228" s="7">
        <v>72</v>
      </c>
      <c r="E228" s="11">
        <v>36.354999999999997</v>
      </c>
      <c r="F228" s="12">
        <v>0.97399999999999998</v>
      </c>
    </row>
    <row r="229" spans="1:6" x14ac:dyDescent="0.3">
      <c r="A229" s="7" t="s">
        <v>205</v>
      </c>
      <c r="B229" s="7" t="s">
        <v>263</v>
      </c>
      <c r="C229" s="11">
        <v>50</v>
      </c>
      <c r="D229" s="7">
        <v>96</v>
      </c>
      <c r="E229" s="11">
        <v>34.11</v>
      </c>
      <c r="F229" s="12">
        <v>0.44500000000000001</v>
      </c>
    </row>
    <row r="230" spans="1:6" x14ac:dyDescent="0.3">
      <c r="A230" s="7" t="s">
        <v>205</v>
      </c>
      <c r="B230" s="7" t="s">
        <v>263</v>
      </c>
      <c r="C230" s="11">
        <v>250</v>
      </c>
      <c r="D230" s="7">
        <v>0</v>
      </c>
      <c r="E230" s="11">
        <v>33.101999999999997</v>
      </c>
      <c r="F230" s="12">
        <v>1.276</v>
      </c>
    </row>
    <row r="231" spans="1:6" x14ac:dyDescent="0.3">
      <c r="A231" s="7" t="s">
        <v>205</v>
      </c>
      <c r="B231" s="7" t="s">
        <v>263</v>
      </c>
      <c r="C231" s="11">
        <v>250</v>
      </c>
      <c r="D231" s="7">
        <v>6</v>
      </c>
      <c r="E231" s="11">
        <v>32.271999999999998</v>
      </c>
      <c r="F231" s="12">
        <v>1.6459999999999999</v>
      </c>
    </row>
    <row r="232" spans="1:6" x14ac:dyDescent="0.3">
      <c r="A232" s="7" t="s">
        <v>205</v>
      </c>
      <c r="B232" s="7" t="s">
        <v>263</v>
      </c>
      <c r="C232" s="11">
        <v>250</v>
      </c>
      <c r="D232" s="7">
        <v>12</v>
      </c>
      <c r="E232" s="11">
        <v>35.628</v>
      </c>
      <c r="F232" s="12">
        <v>2.7130000000000001</v>
      </c>
    </row>
    <row r="233" spans="1:6" x14ac:dyDescent="0.3">
      <c r="A233" s="7" t="s">
        <v>205</v>
      </c>
      <c r="B233" s="7" t="s">
        <v>263</v>
      </c>
      <c r="C233" s="11">
        <v>250</v>
      </c>
      <c r="D233" s="7">
        <v>24</v>
      </c>
      <c r="E233" s="11">
        <v>37.143999999999998</v>
      </c>
      <c r="F233" s="12">
        <v>0.47699999999999998</v>
      </c>
    </row>
    <row r="234" spans="1:6" x14ac:dyDescent="0.3">
      <c r="A234" s="7" t="s">
        <v>205</v>
      </c>
      <c r="B234" s="7" t="s">
        <v>263</v>
      </c>
      <c r="C234" s="11">
        <v>250</v>
      </c>
      <c r="D234" s="7">
        <v>48</v>
      </c>
      <c r="E234" s="11">
        <v>40.061</v>
      </c>
      <c r="F234" s="12">
        <v>1.7509999999999999</v>
      </c>
    </row>
    <row r="235" spans="1:6" x14ac:dyDescent="0.3">
      <c r="A235" s="7" t="s">
        <v>205</v>
      </c>
      <c r="B235" s="7" t="s">
        <v>263</v>
      </c>
      <c r="C235" s="11">
        <v>250</v>
      </c>
      <c r="D235" s="7">
        <v>72</v>
      </c>
      <c r="E235" s="11">
        <v>41.521999999999998</v>
      </c>
      <c r="F235" s="12">
        <v>5.024</v>
      </c>
    </row>
    <row r="236" spans="1:6" x14ac:dyDescent="0.3">
      <c r="A236" s="7" t="s">
        <v>205</v>
      </c>
      <c r="B236" s="7" t="s">
        <v>263</v>
      </c>
      <c r="C236" s="11">
        <v>250</v>
      </c>
      <c r="D236" s="7">
        <v>96</v>
      </c>
      <c r="E236" s="11">
        <v>42.88</v>
      </c>
      <c r="F236" s="12">
        <v>1.659</v>
      </c>
    </row>
    <row r="237" spans="1:6" x14ac:dyDescent="0.3">
      <c r="A237" s="7" t="s">
        <v>205</v>
      </c>
      <c r="B237" s="7" t="s">
        <v>263</v>
      </c>
      <c r="C237" s="11">
        <v>1000</v>
      </c>
      <c r="D237" s="7">
        <v>0</v>
      </c>
      <c r="E237" s="11">
        <v>32.005000000000003</v>
      </c>
      <c r="F237" s="12">
        <v>1.206</v>
      </c>
    </row>
    <row r="238" spans="1:6" x14ac:dyDescent="0.3">
      <c r="A238" s="7" t="s">
        <v>205</v>
      </c>
      <c r="B238" s="7" t="s">
        <v>263</v>
      </c>
      <c r="C238" s="11">
        <v>1000</v>
      </c>
      <c r="D238" s="7">
        <v>6</v>
      </c>
      <c r="E238" s="11">
        <v>33.344000000000001</v>
      </c>
      <c r="F238" s="12">
        <v>2.206</v>
      </c>
    </row>
    <row r="239" spans="1:6" x14ac:dyDescent="0.3">
      <c r="A239" s="7" t="s">
        <v>205</v>
      </c>
      <c r="B239" s="7" t="s">
        <v>263</v>
      </c>
      <c r="C239" s="11">
        <v>1000</v>
      </c>
      <c r="D239" s="7">
        <v>12</v>
      </c>
      <c r="E239" s="11">
        <v>37.185000000000002</v>
      </c>
      <c r="F239" s="12">
        <v>0.627</v>
      </c>
    </row>
    <row r="240" spans="1:6" x14ac:dyDescent="0.3">
      <c r="A240" s="7" t="s">
        <v>205</v>
      </c>
      <c r="B240" s="7" t="s">
        <v>263</v>
      </c>
      <c r="C240" s="11">
        <v>1000</v>
      </c>
      <c r="D240" s="7">
        <v>24</v>
      </c>
      <c r="E240" s="11">
        <v>38.756</v>
      </c>
      <c r="F240" s="12">
        <v>0.999</v>
      </c>
    </row>
    <row r="241" spans="1:6" x14ac:dyDescent="0.3">
      <c r="A241" s="7" t="s">
        <v>205</v>
      </c>
      <c r="B241" s="7" t="s">
        <v>263</v>
      </c>
      <c r="C241" s="11">
        <v>1000</v>
      </c>
      <c r="D241" s="7">
        <v>48</v>
      </c>
      <c r="E241" s="11">
        <v>45.128999999999998</v>
      </c>
      <c r="F241" s="12">
        <v>3.7749999999999999</v>
      </c>
    </row>
    <row r="242" spans="1:6" x14ac:dyDescent="0.3">
      <c r="A242" s="7" t="s">
        <v>205</v>
      </c>
      <c r="B242" s="7" t="s">
        <v>263</v>
      </c>
      <c r="C242" s="11">
        <v>1000</v>
      </c>
      <c r="D242" s="7">
        <v>72</v>
      </c>
      <c r="E242" s="11">
        <v>45.853999999999999</v>
      </c>
      <c r="F242" s="12">
        <v>2.0369999999999999</v>
      </c>
    </row>
    <row r="243" spans="1:6" x14ac:dyDescent="0.3">
      <c r="A243" s="7" t="s">
        <v>205</v>
      </c>
      <c r="B243" s="7" t="s">
        <v>263</v>
      </c>
      <c r="C243" s="11">
        <v>1000</v>
      </c>
      <c r="D243" s="7">
        <v>96</v>
      </c>
      <c r="E243" s="11">
        <v>49.61</v>
      </c>
      <c r="F243" s="12">
        <v>2.4729999999999999</v>
      </c>
    </row>
    <row r="244" spans="1:6" x14ac:dyDescent="0.3">
      <c r="A244" s="7" t="s">
        <v>205</v>
      </c>
      <c r="B244" s="7" t="s">
        <v>263</v>
      </c>
      <c r="C244" s="11">
        <v>5000</v>
      </c>
      <c r="D244" s="7">
        <v>0</v>
      </c>
      <c r="E244" s="11">
        <v>31.98</v>
      </c>
      <c r="F244" s="12">
        <v>2.3690000000000002</v>
      </c>
    </row>
    <row r="245" spans="1:6" x14ac:dyDescent="0.3">
      <c r="A245" s="7" t="s">
        <v>205</v>
      </c>
      <c r="B245" s="7" t="s">
        <v>263</v>
      </c>
      <c r="C245" s="11">
        <v>5000</v>
      </c>
      <c r="D245" s="7">
        <v>6</v>
      </c>
      <c r="E245" s="11">
        <v>36.542999999999999</v>
      </c>
      <c r="F245" s="12">
        <v>2.3889999999999998</v>
      </c>
    </row>
    <row r="246" spans="1:6" x14ac:dyDescent="0.3">
      <c r="A246" s="7" t="s">
        <v>205</v>
      </c>
      <c r="B246" s="7" t="s">
        <v>263</v>
      </c>
      <c r="C246" s="11">
        <v>5000</v>
      </c>
      <c r="D246" s="7">
        <v>12</v>
      </c>
      <c r="E246" s="11">
        <v>39.542999999999999</v>
      </c>
      <c r="F246" s="12">
        <v>2.5920000000000001</v>
      </c>
    </row>
    <row r="247" spans="1:6" x14ac:dyDescent="0.3">
      <c r="A247" s="7" t="s">
        <v>205</v>
      </c>
      <c r="B247" s="7" t="s">
        <v>263</v>
      </c>
      <c r="C247" s="11">
        <v>5000</v>
      </c>
      <c r="D247" s="7">
        <v>24</v>
      </c>
      <c r="E247" s="11">
        <v>41.356000000000002</v>
      </c>
      <c r="F247" s="12">
        <v>3.0790000000000002</v>
      </c>
    </row>
    <row r="248" spans="1:6" x14ac:dyDescent="0.3">
      <c r="A248" s="7" t="s">
        <v>205</v>
      </c>
      <c r="B248" s="7" t="s">
        <v>263</v>
      </c>
      <c r="C248" s="11">
        <v>5000</v>
      </c>
      <c r="D248" s="7">
        <v>48</v>
      </c>
      <c r="E248" s="11">
        <v>53.161999999999999</v>
      </c>
      <c r="F248" s="12">
        <v>1.1240000000000001</v>
      </c>
    </row>
    <row r="249" spans="1:6" x14ac:dyDescent="0.3">
      <c r="A249" s="7" t="s">
        <v>205</v>
      </c>
      <c r="B249" s="7" t="s">
        <v>263</v>
      </c>
      <c r="C249" s="11">
        <v>5000</v>
      </c>
      <c r="D249" s="7">
        <v>72</v>
      </c>
      <c r="E249" s="11">
        <v>54.78</v>
      </c>
      <c r="F249" s="12">
        <v>1.899</v>
      </c>
    </row>
    <row r="250" spans="1:6" x14ac:dyDescent="0.3">
      <c r="A250" s="7" t="s">
        <v>205</v>
      </c>
      <c r="B250" s="7" t="s">
        <v>263</v>
      </c>
      <c r="C250" s="11">
        <v>5000</v>
      </c>
      <c r="D250" s="7">
        <v>96</v>
      </c>
      <c r="E250" s="11">
        <v>55.381</v>
      </c>
      <c r="F250" s="12">
        <v>1.5760000000000001</v>
      </c>
    </row>
    <row r="251" spans="1:6" x14ac:dyDescent="0.3">
      <c r="A251" s="7" t="s">
        <v>205</v>
      </c>
      <c r="B251" s="7" t="s">
        <v>263</v>
      </c>
      <c r="C251" s="11">
        <v>20000</v>
      </c>
      <c r="D251" s="7">
        <v>0</v>
      </c>
      <c r="E251" s="11">
        <v>33.561999999999998</v>
      </c>
      <c r="F251" s="12">
        <v>0.77400000000000002</v>
      </c>
    </row>
    <row r="252" spans="1:6" x14ac:dyDescent="0.3">
      <c r="A252" s="7" t="s">
        <v>205</v>
      </c>
      <c r="B252" s="7" t="s">
        <v>263</v>
      </c>
      <c r="C252" s="11">
        <v>20000</v>
      </c>
      <c r="D252" s="7">
        <v>6</v>
      </c>
      <c r="E252" s="11">
        <v>38.18</v>
      </c>
      <c r="F252" s="12">
        <v>1.9059999999999999</v>
      </c>
    </row>
    <row r="253" spans="1:6" x14ac:dyDescent="0.3">
      <c r="A253" s="7" t="s">
        <v>205</v>
      </c>
      <c r="B253" s="7" t="s">
        <v>263</v>
      </c>
      <c r="C253" s="11">
        <v>20000</v>
      </c>
      <c r="D253" s="7">
        <v>12</v>
      </c>
      <c r="E253" s="11">
        <v>43.027999999999999</v>
      </c>
      <c r="F253" s="12">
        <v>2.4870000000000001</v>
      </c>
    </row>
    <row r="254" spans="1:6" x14ac:dyDescent="0.3">
      <c r="A254" s="7" t="s">
        <v>205</v>
      </c>
      <c r="B254" s="7" t="s">
        <v>263</v>
      </c>
      <c r="C254" s="11">
        <v>20000</v>
      </c>
      <c r="D254" s="7">
        <v>24</v>
      </c>
      <c r="E254" s="11">
        <v>48.78</v>
      </c>
      <c r="F254" s="12">
        <v>2.1469999999999998</v>
      </c>
    </row>
    <row r="255" spans="1:6" x14ac:dyDescent="0.3">
      <c r="A255" s="7" t="s">
        <v>205</v>
      </c>
      <c r="B255" s="7" t="s">
        <v>263</v>
      </c>
      <c r="C255" s="11">
        <v>20000</v>
      </c>
      <c r="D255" s="7">
        <v>48</v>
      </c>
      <c r="E255" s="11">
        <v>54.587000000000003</v>
      </c>
      <c r="F255" s="12">
        <v>3.2130000000000001</v>
      </c>
    </row>
    <row r="256" spans="1:6" x14ac:dyDescent="0.3">
      <c r="A256" s="7" t="s">
        <v>205</v>
      </c>
      <c r="B256" s="7" t="s">
        <v>263</v>
      </c>
      <c r="C256" s="11">
        <v>20000</v>
      </c>
      <c r="D256" s="7">
        <v>72</v>
      </c>
      <c r="E256" s="11">
        <v>60.295000000000002</v>
      </c>
      <c r="F256" s="12">
        <v>3.1850000000000001</v>
      </c>
    </row>
    <row r="257" spans="1:6" x14ac:dyDescent="0.3">
      <c r="A257" s="7" t="s">
        <v>205</v>
      </c>
      <c r="B257" s="7" t="s">
        <v>263</v>
      </c>
      <c r="C257" s="11">
        <v>20000</v>
      </c>
      <c r="D257" s="7">
        <v>96</v>
      </c>
      <c r="E257" s="11">
        <v>61.646999999999998</v>
      </c>
      <c r="F257" s="12">
        <v>0.42599999999999999</v>
      </c>
    </row>
    <row r="258" spans="1:6" x14ac:dyDescent="0.3">
      <c r="A258" s="7" t="s">
        <v>211</v>
      </c>
      <c r="B258" s="7" t="s">
        <v>258</v>
      </c>
      <c r="C258" s="12">
        <v>0</v>
      </c>
      <c r="D258" s="7">
        <v>0</v>
      </c>
      <c r="E258" s="12">
        <v>2.448</v>
      </c>
      <c r="F258" s="12">
        <v>7.8E-2</v>
      </c>
    </row>
    <row r="259" spans="1:6" x14ac:dyDescent="0.3">
      <c r="A259" s="7" t="s">
        <v>211</v>
      </c>
      <c r="B259" s="7" t="s">
        <v>258</v>
      </c>
      <c r="C259" s="12">
        <v>0</v>
      </c>
      <c r="D259" s="7">
        <v>6</v>
      </c>
      <c r="E259" s="12">
        <v>2.5619999999999998</v>
      </c>
      <c r="F259" s="12">
        <v>6.5000000000000002E-2</v>
      </c>
    </row>
    <row r="260" spans="1:6" x14ac:dyDescent="0.3">
      <c r="A260" s="7" t="s">
        <v>211</v>
      </c>
      <c r="B260" s="7" t="s">
        <v>258</v>
      </c>
      <c r="C260" s="12">
        <v>0</v>
      </c>
      <c r="D260" s="7">
        <v>12</v>
      </c>
      <c r="E260" s="12">
        <v>2.6560000000000001</v>
      </c>
      <c r="F260" s="12">
        <v>6.2E-2</v>
      </c>
    </row>
    <row r="261" spans="1:6" x14ac:dyDescent="0.3">
      <c r="A261" s="7" t="s">
        <v>211</v>
      </c>
      <c r="B261" s="7" t="s">
        <v>258</v>
      </c>
      <c r="C261" s="12">
        <v>0</v>
      </c>
      <c r="D261" s="7">
        <v>24</v>
      </c>
      <c r="E261" s="12">
        <v>2.71</v>
      </c>
      <c r="F261" s="12">
        <v>0.111</v>
      </c>
    </row>
    <row r="262" spans="1:6" x14ac:dyDescent="0.3">
      <c r="A262" s="7" t="s">
        <v>211</v>
      </c>
      <c r="B262" s="7" t="s">
        <v>258</v>
      </c>
      <c r="C262" s="12">
        <v>0</v>
      </c>
      <c r="D262" s="7">
        <v>48</v>
      </c>
      <c r="E262" s="12">
        <v>2.5099999999999998</v>
      </c>
      <c r="F262" s="12">
        <v>9.8000000000000004E-2</v>
      </c>
    </row>
    <row r="263" spans="1:6" x14ac:dyDescent="0.3">
      <c r="A263" s="7" t="s">
        <v>211</v>
      </c>
      <c r="B263" s="7" t="s">
        <v>258</v>
      </c>
      <c r="C263" s="12">
        <v>0</v>
      </c>
      <c r="D263" s="7">
        <v>72</v>
      </c>
      <c r="E263" s="12">
        <v>2.637</v>
      </c>
      <c r="F263" s="12">
        <v>7.1999999999999995E-2</v>
      </c>
    </row>
    <row r="264" spans="1:6" x14ac:dyDescent="0.3">
      <c r="A264" s="7" t="s">
        <v>211</v>
      </c>
      <c r="B264" s="7" t="s">
        <v>258</v>
      </c>
      <c r="C264" s="12">
        <v>0</v>
      </c>
      <c r="D264" s="7">
        <v>96</v>
      </c>
      <c r="E264" s="12">
        <v>2.5640000000000001</v>
      </c>
      <c r="F264" s="12">
        <v>0.20799999999999999</v>
      </c>
    </row>
    <row r="265" spans="1:6" x14ac:dyDescent="0.3">
      <c r="A265" s="7" t="s">
        <v>211</v>
      </c>
      <c r="B265" s="7" t="s">
        <v>258</v>
      </c>
      <c r="C265" s="11">
        <v>50</v>
      </c>
      <c r="D265" s="7">
        <v>0</v>
      </c>
      <c r="E265" s="12">
        <v>2.4670000000000001</v>
      </c>
      <c r="F265" s="12">
        <v>0.31</v>
      </c>
    </row>
    <row r="266" spans="1:6" x14ac:dyDescent="0.3">
      <c r="A266" s="7" t="s">
        <v>211</v>
      </c>
      <c r="B266" s="7" t="s">
        <v>258</v>
      </c>
      <c r="C266" s="11">
        <v>50</v>
      </c>
      <c r="D266" s="7">
        <v>6</v>
      </c>
      <c r="E266" s="12">
        <v>2.528</v>
      </c>
      <c r="F266" s="12">
        <v>2.3E-2</v>
      </c>
    </row>
    <row r="267" spans="1:6" x14ac:dyDescent="0.3">
      <c r="A267" s="7" t="s">
        <v>211</v>
      </c>
      <c r="B267" s="7" t="s">
        <v>258</v>
      </c>
      <c r="C267" s="11">
        <v>50</v>
      </c>
      <c r="D267" s="7">
        <v>12</v>
      </c>
      <c r="E267" s="12">
        <v>2.5840000000000001</v>
      </c>
      <c r="F267" s="12">
        <v>9.9000000000000005E-2</v>
      </c>
    </row>
    <row r="268" spans="1:6" x14ac:dyDescent="0.3">
      <c r="A268" s="7" t="s">
        <v>211</v>
      </c>
      <c r="B268" s="7" t="s">
        <v>258</v>
      </c>
      <c r="C268" s="11">
        <v>50</v>
      </c>
      <c r="D268" s="7">
        <v>24</v>
      </c>
      <c r="E268" s="12">
        <v>2.4289999999999998</v>
      </c>
      <c r="F268" s="12">
        <v>0.108</v>
      </c>
    </row>
    <row r="269" spans="1:6" x14ac:dyDescent="0.3">
      <c r="A269" s="7" t="s">
        <v>211</v>
      </c>
      <c r="B269" s="7" t="s">
        <v>258</v>
      </c>
      <c r="C269" s="11">
        <v>50</v>
      </c>
      <c r="D269" s="7">
        <v>48</v>
      </c>
      <c r="E269" s="12">
        <v>2.5129999999999999</v>
      </c>
      <c r="F269" s="12">
        <v>0.17299999999999999</v>
      </c>
    </row>
    <row r="270" spans="1:6" x14ac:dyDescent="0.3">
      <c r="A270" s="7" t="s">
        <v>211</v>
      </c>
      <c r="B270" s="7" t="s">
        <v>258</v>
      </c>
      <c r="C270" s="11">
        <v>50</v>
      </c>
      <c r="D270" s="7">
        <v>72</v>
      </c>
      <c r="E270" s="12">
        <v>2.484</v>
      </c>
      <c r="F270" s="12">
        <v>0.188</v>
      </c>
    </row>
    <row r="271" spans="1:6" x14ac:dyDescent="0.3">
      <c r="A271" s="7" t="s">
        <v>211</v>
      </c>
      <c r="B271" s="7" t="s">
        <v>258</v>
      </c>
      <c r="C271" s="11">
        <v>50</v>
      </c>
      <c r="D271" s="7">
        <v>96</v>
      </c>
      <c r="E271" s="12">
        <v>2.548</v>
      </c>
      <c r="F271" s="12">
        <v>6.2E-2</v>
      </c>
    </row>
    <row r="272" spans="1:6" x14ac:dyDescent="0.3">
      <c r="A272" s="7" t="s">
        <v>211</v>
      </c>
      <c r="B272" s="7" t="s">
        <v>258</v>
      </c>
      <c r="C272" s="11">
        <v>250</v>
      </c>
      <c r="D272" s="7">
        <v>0</v>
      </c>
      <c r="E272" s="12">
        <v>2.5819999999999999</v>
      </c>
      <c r="F272" s="12">
        <v>0.11899999999999999</v>
      </c>
    </row>
    <row r="273" spans="1:6" x14ac:dyDescent="0.3">
      <c r="A273" s="7" t="s">
        <v>211</v>
      </c>
      <c r="B273" s="7" t="s">
        <v>258</v>
      </c>
      <c r="C273" s="11">
        <v>250</v>
      </c>
      <c r="D273" s="7">
        <v>6</v>
      </c>
      <c r="E273" s="12">
        <v>2.536</v>
      </c>
      <c r="F273" s="12">
        <v>0.105</v>
      </c>
    </row>
    <row r="274" spans="1:6" x14ac:dyDescent="0.3">
      <c r="A274" s="7" t="s">
        <v>211</v>
      </c>
      <c r="B274" s="7" t="s">
        <v>258</v>
      </c>
      <c r="C274" s="11">
        <v>250</v>
      </c>
      <c r="D274" s="7">
        <v>12</v>
      </c>
      <c r="E274" s="12">
        <v>2.5089999999999999</v>
      </c>
      <c r="F274" s="12">
        <v>0.22700000000000001</v>
      </c>
    </row>
    <row r="275" spans="1:6" x14ac:dyDescent="0.3">
      <c r="A275" s="7" t="s">
        <v>211</v>
      </c>
      <c r="B275" s="7" t="s">
        <v>258</v>
      </c>
      <c r="C275" s="11">
        <v>250</v>
      </c>
      <c r="D275" s="7">
        <v>24</v>
      </c>
      <c r="E275" s="12">
        <v>2.4820000000000002</v>
      </c>
      <c r="F275" s="12">
        <v>0.16</v>
      </c>
    </row>
    <row r="276" spans="1:6" x14ac:dyDescent="0.3">
      <c r="A276" s="7" t="s">
        <v>211</v>
      </c>
      <c r="B276" s="7" t="s">
        <v>258</v>
      </c>
      <c r="C276" s="11">
        <v>250</v>
      </c>
      <c r="D276" s="7">
        <v>48</v>
      </c>
      <c r="E276" s="12">
        <v>2.363</v>
      </c>
      <c r="F276" s="12">
        <v>8.1000000000000003E-2</v>
      </c>
    </row>
    <row r="277" spans="1:6" x14ac:dyDescent="0.3">
      <c r="A277" s="7" t="s">
        <v>211</v>
      </c>
      <c r="B277" s="7" t="s">
        <v>258</v>
      </c>
      <c r="C277" s="11">
        <v>250</v>
      </c>
      <c r="D277" s="7">
        <v>72</v>
      </c>
      <c r="E277" s="12">
        <v>2.472</v>
      </c>
      <c r="F277" s="12">
        <v>0.222</v>
      </c>
    </row>
    <row r="278" spans="1:6" x14ac:dyDescent="0.3">
      <c r="A278" s="7" t="s">
        <v>211</v>
      </c>
      <c r="B278" s="7" t="s">
        <v>258</v>
      </c>
      <c r="C278" s="11">
        <v>250</v>
      </c>
      <c r="D278" s="7">
        <v>96</v>
      </c>
      <c r="E278" s="12">
        <v>2.4239999999999999</v>
      </c>
      <c r="F278" s="12">
        <v>0.252</v>
      </c>
    </row>
    <row r="279" spans="1:6" x14ac:dyDescent="0.3">
      <c r="A279" s="7" t="s">
        <v>211</v>
      </c>
      <c r="B279" s="7" t="s">
        <v>258</v>
      </c>
      <c r="C279" s="11">
        <v>1000</v>
      </c>
      <c r="D279" s="7">
        <v>0</v>
      </c>
      <c r="E279" s="12">
        <v>2.7749999999999999</v>
      </c>
      <c r="F279" s="12">
        <v>0.186</v>
      </c>
    </row>
    <row r="280" spans="1:6" x14ac:dyDescent="0.3">
      <c r="A280" s="7" t="s">
        <v>211</v>
      </c>
      <c r="B280" s="7" t="s">
        <v>258</v>
      </c>
      <c r="C280" s="11">
        <v>1000</v>
      </c>
      <c r="D280" s="7">
        <v>6</v>
      </c>
      <c r="E280" s="12">
        <v>2.4620000000000002</v>
      </c>
      <c r="F280" s="12">
        <v>0.28199999999999997</v>
      </c>
    </row>
    <row r="281" spans="1:6" x14ac:dyDescent="0.3">
      <c r="A281" s="7" t="s">
        <v>211</v>
      </c>
      <c r="B281" s="7" t="s">
        <v>258</v>
      </c>
      <c r="C281" s="11">
        <v>1000</v>
      </c>
      <c r="D281" s="7">
        <v>12</v>
      </c>
      <c r="E281" s="12">
        <v>2.4390000000000001</v>
      </c>
      <c r="F281" s="12">
        <v>7.2999999999999995E-2</v>
      </c>
    </row>
    <row r="282" spans="1:6" x14ac:dyDescent="0.3">
      <c r="A282" s="7" t="s">
        <v>211</v>
      </c>
      <c r="B282" s="7" t="s">
        <v>258</v>
      </c>
      <c r="C282" s="11">
        <v>1000</v>
      </c>
      <c r="D282" s="7">
        <v>24</v>
      </c>
      <c r="E282" s="12">
        <v>2.2250000000000001</v>
      </c>
      <c r="F282" s="12">
        <v>0.16900000000000001</v>
      </c>
    </row>
    <row r="283" spans="1:6" x14ac:dyDescent="0.3">
      <c r="A283" s="7" t="s">
        <v>211</v>
      </c>
      <c r="B283" s="7" t="s">
        <v>258</v>
      </c>
      <c r="C283" s="11">
        <v>1000</v>
      </c>
      <c r="D283" s="7">
        <v>48</v>
      </c>
      <c r="E283" s="12">
        <v>2.379</v>
      </c>
      <c r="F283" s="12">
        <v>0.17299999999999999</v>
      </c>
    </row>
    <row r="284" spans="1:6" x14ac:dyDescent="0.3">
      <c r="A284" s="7" t="s">
        <v>211</v>
      </c>
      <c r="B284" s="7" t="s">
        <v>258</v>
      </c>
      <c r="C284" s="11">
        <v>1000</v>
      </c>
      <c r="D284" s="7">
        <v>72</v>
      </c>
      <c r="E284" s="12">
        <v>2.3170000000000002</v>
      </c>
      <c r="F284" s="12">
        <v>0.16</v>
      </c>
    </row>
    <row r="285" spans="1:6" x14ac:dyDescent="0.3">
      <c r="A285" s="7" t="s">
        <v>211</v>
      </c>
      <c r="B285" s="7" t="s">
        <v>258</v>
      </c>
      <c r="C285" s="11">
        <v>1000</v>
      </c>
      <c r="D285" s="7">
        <v>96</v>
      </c>
      <c r="E285" s="12">
        <v>2.3199999999999998</v>
      </c>
      <c r="F285" s="12">
        <v>0.13300000000000001</v>
      </c>
    </row>
    <row r="286" spans="1:6" x14ac:dyDescent="0.3">
      <c r="A286" s="7" t="s">
        <v>211</v>
      </c>
      <c r="B286" s="7" t="s">
        <v>258</v>
      </c>
      <c r="C286" s="11">
        <v>5000</v>
      </c>
      <c r="D286" s="7">
        <v>0</v>
      </c>
      <c r="E286" s="12">
        <v>2.5289999999999999</v>
      </c>
      <c r="F286" s="12">
        <v>0.114</v>
      </c>
    </row>
    <row r="287" spans="1:6" x14ac:dyDescent="0.3">
      <c r="A287" s="7" t="s">
        <v>211</v>
      </c>
      <c r="B287" s="7" t="s">
        <v>258</v>
      </c>
      <c r="C287" s="11">
        <v>5000</v>
      </c>
      <c r="D287" s="7">
        <v>6</v>
      </c>
      <c r="E287" s="12">
        <v>2.52</v>
      </c>
      <c r="F287" s="12">
        <v>0.158</v>
      </c>
    </row>
    <row r="288" spans="1:6" x14ac:dyDescent="0.3">
      <c r="A288" s="7" t="s">
        <v>211</v>
      </c>
      <c r="B288" s="7" t="s">
        <v>258</v>
      </c>
      <c r="C288" s="11">
        <v>5000</v>
      </c>
      <c r="D288" s="7">
        <v>12</v>
      </c>
      <c r="E288" s="12">
        <v>2.548</v>
      </c>
      <c r="F288" s="12">
        <v>9.4E-2</v>
      </c>
    </row>
    <row r="289" spans="1:6" x14ac:dyDescent="0.3">
      <c r="A289" s="7" t="s">
        <v>211</v>
      </c>
      <c r="B289" s="7" t="s">
        <v>258</v>
      </c>
      <c r="C289" s="11">
        <v>5000</v>
      </c>
      <c r="D289" s="7">
        <v>24</v>
      </c>
      <c r="E289" s="12">
        <v>2.3029999999999999</v>
      </c>
      <c r="F289" s="12">
        <v>0.11</v>
      </c>
    </row>
    <row r="290" spans="1:6" x14ac:dyDescent="0.3">
      <c r="A290" s="7" t="s">
        <v>211</v>
      </c>
      <c r="B290" s="7" t="s">
        <v>258</v>
      </c>
      <c r="C290" s="11">
        <v>5000</v>
      </c>
      <c r="D290" s="7">
        <v>48</v>
      </c>
      <c r="E290" s="12">
        <v>2.0830000000000002</v>
      </c>
      <c r="F290" s="12">
        <v>0.19800000000000001</v>
      </c>
    </row>
    <row r="291" spans="1:6" x14ac:dyDescent="0.3">
      <c r="A291" s="7" t="s">
        <v>211</v>
      </c>
      <c r="B291" s="7" t="s">
        <v>258</v>
      </c>
      <c r="C291" s="11">
        <v>5000</v>
      </c>
      <c r="D291" s="7">
        <v>72</v>
      </c>
      <c r="E291" s="12">
        <v>2.0470000000000002</v>
      </c>
      <c r="F291" s="12">
        <v>9.6000000000000002E-2</v>
      </c>
    </row>
    <row r="292" spans="1:6" x14ac:dyDescent="0.3">
      <c r="A292" s="7" t="s">
        <v>211</v>
      </c>
      <c r="B292" s="7" t="s">
        <v>258</v>
      </c>
      <c r="C292" s="11">
        <v>5000</v>
      </c>
      <c r="D292" s="7">
        <v>96</v>
      </c>
      <c r="E292" s="12">
        <v>2.0609999999999999</v>
      </c>
      <c r="F292" s="12">
        <v>0.19</v>
      </c>
    </row>
    <row r="293" spans="1:6" x14ac:dyDescent="0.3">
      <c r="A293" s="7" t="s">
        <v>211</v>
      </c>
      <c r="B293" s="7" t="s">
        <v>258</v>
      </c>
      <c r="C293" s="11">
        <v>20000</v>
      </c>
      <c r="D293" s="7">
        <v>0</v>
      </c>
      <c r="E293" s="12">
        <v>2.6429999999999998</v>
      </c>
      <c r="F293" s="12">
        <v>0.19600000000000001</v>
      </c>
    </row>
    <row r="294" spans="1:6" x14ac:dyDescent="0.3">
      <c r="A294" s="7" t="s">
        <v>211</v>
      </c>
      <c r="B294" s="7" t="s">
        <v>258</v>
      </c>
      <c r="C294" s="11">
        <v>20000</v>
      </c>
      <c r="D294" s="7">
        <v>6</v>
      </c>
      <c r="E294" s="12">
        <v>2.5539999999999998</v>
      </c>
      <c r="F294" s="12">
        <v>0.13400000000000001</v>
      </c>
    </row>
    <row r="295" spans="1:6" x14ac:dyDescent="0.3">
      <c r="A295" s="7" t="s">
        <v>211</v>
      </c>
      <c r="B295" s="7" t="s">
        <v>258</v>
      </c>
      <c r="C295" s="11">
        <v>20000</v>
      </c>
      <c r="D295" s="7">
        <v>12</v>
      </c>
      <c r="E295" s="12">
        <v>2.4630000000000001</v>
      </c>
      <c r="F295" s="12">
        <v>3.6999999999999998E-2</v>
      </c>
    </row>
    <row r="296" spans="1:6" x14ac:dyDescent="0.3">
      <c r="A296" s="7" t="s">
        <v>211</v>
      </c>
      <c r="B296" s="7" t="s">
        <v>258</v>
      </c>
      <c r="C296" s="11">
        <v>20000</v>
      </c>
      <c r="D296" s="7">
        <v>24</v>
      </c>
      <c r="E296" s="12">
        <v>2.306</v>
      </c>
      <c r="F296" s="12">
        <v>6.2E-2</v>
      </c>
    </row>
    <row r="297" spans="1:6" x14ac:dyDescent="0.3">
      <c r="A297" s="7" t="s">
        <v>211</v>
      </c>
      <c r="B297" s="7" t="s">
        <v>258</v>
      </c>
      <c r="C297" s="11">
        <v>20000</v>
      </c>
      <c r="D297" s="7">
        <v>48</v>
      </c>
      <c r="E297" s="12">
        <v>2.0950000000000002</v>
      </c>
      <c r="F297" s="12">
        <v>7.8E-2</v>
      </c>
    </row>
    <row r="298" spans="1:6" x14ac:dyDescent="0.3">
      <c r="A298" s="7" t="s">
        <v>211</v>
      </c>
      <c r="B298" s="7" t="s">
        <v>258</v>
      </c>
      <c r="C298" s="11">
        <v>20000</v>
      </c>
      <c r="D298" s="7">
        <v>72</v>
      </c>
      <c r="E298" s="12">
        <v>2.0110000000000001</v>
      </c>
      <c r="F298" s="12">
        <v>0.121</v>
      </c>
    </row>
    <row r="299" spans="1:6" x14ac:dyDescent="0.3">
      <c r="A299" s="7" t="s">
        <v>211</v>
      </c>
      <c r="B299" s="7" t="s">
        <v>258</v>
      </c>
      <c r="C299" s="11">
        <v>20000</v>
      </c>
      <c r="D299" s="7">
        <v>96</v>
      </c>
      <c r="E299" s="12">
        <v>1.863</v>
      </c>
      <c r="F299" s="12">
        <v>4.5999999999999999E-2</v>
      </c>
    </row>
    <row r="300" spans="1:6" x14ac:dyDescent="0.3">
      <c r="A300" s="7" t="s">
        <v>211</v>
      </c>
      <c r="B300" s="7" t="s">
        <v>259</v>
      </c>
      <c r="C300" s="12">
        <v>0</v>
      </c>
      <c r="D300" s="7">
        <v>0</v>
      </c>
      <c r="E300" s="11">
        <v>2088.6460000000002</v>
      </c>
      <c r="F300" s="11">
        <v>53.073999999999998</v>
      </c>
    </row>
    <row r="301" spans="1:6" x14ac:dyDescent="0.3">
      <c r="A301" s="7" t="s">
        <v>211</v>
      </c>
      <c r="B301" s="7" t="s">
        <v>259</v>
      </c>
      <c r="C301" s="12">
        <v>0</v>
      </c>
      <c r="D301" s="7">
        <v>6</v>
      </c>
      <c r="E301" s="11">
        <v>2069.806</v>
      </c>
      <c r="F301" s="11">
        <v>268.15600000000001</v>
      </c>
    </row>
    <row r="302" spans="1:6" x14ac:dyDescent="0.3">
      <c r="A302" s="7" t="s">
        <v>211</v>
      </c>
      <c r="B302" s="7" t="s">
        <v>259</v>
      </c>
      <c r="C302" s="12">
        <v>0</v>
      </c>
      <c r="D302" s="7">
        <v>12</v>
      </c>
      <c r="E302" s="11">
        <v>2049.6379999999999</v>
      </c>
      <c r="F302" s="11">
        <v>194.74100000000001</v>
      </c>
    </row>
    <row r="303" spans="1:6" x14ac:dyDescent="0.3">
      <c r="A303" s="7" t="s">
        <v>211</v>
      </c>
      <c r="B303" s="7" t="s">
        <v>259</v>
      </c>
      <c r="C303" s="12">
        <v>0</v>
      </c>
      <c r="D303" s="7">
        <v>24</v>
      </c>
      <c r="E303" s="11">
        <v>1994.62</v>
      </c>
      <c r="F303" s="11">
        <v>128.31299999999999</v>
      </c>
    </row>
    <row r="304" spans="1:6" x14ac:dyDescent="0.3">
      <c r="A304" s="7" t="s">
        <v>211</v>
      </c>
      <c r="B304" s="7" t="s">
        <v>259</v>
      </c>
      <c r="C304" s="12">
        <v>0</v>
      </c>
      <c r="D304" s="7">
        <v>48</v>
      </c>
      <c r="E304" s="11">
        <v>2024.1510000000001</v>
      </c>
      <c r="F304" s="11">
        <v>122.327</v>
      </c>
    </row>
    <row r="305" spans="1:6" x14ac:dyDescent="0.3">
      <c r="A305" s="7" t="s">
        <v>211</v>
      </c>
      <c r="B305" s="7" t="s">
        <v>259</v>
      </c>
      <c r="C305" s="12">
        <v>0</v>
      </c>
      <c r="D305" s="7">
        <v>72</v>
      </c>
      <c r="E305" s="11">
        <v>2082.3679999999999</v>
      </c>
      <c r="F305" s="11">
        <v>176.226</v>
      </c>
    </row>
    <row r="306" spans="1:6" x14ac:dyDescent="0.3">
      <c r="A306" s="7" t="s">
        <v>211</v>
      </c>
      <c r="B306" s="7" t="s">
        <v>259</v>
      </c>
      <c r="C306" s="12">
        <v>0</v>
      </c>
      <c r="D306" s="7">
        <v>96</v>
      </c>
      <c r="E306" s="11">
        <v>1956.0329999999999</v>
      </c>
      <c r="F306" s="11">
        <v>136.27799999999999</v>
      </c>
    </row>
    <row r="307" spans="1:6" x14ac:dyDescent="0.3">
      <c r="A307" s="7" t="s">
        <v>211</v>
      </c>
      <c r="B307" s="7" t="s">
        <v>259</v>
      </c>
      <c r="C307" s="11">
        <v>50</v>
      </c>
      <c r="D307" s="7">
        <v>0</v>
      </c>
      <c r="E307" s="11">
        <v>2008.81</v>
      </c>
      <c r="F307" s="11">
        <v>165.221</v>
      </c>
    </row>
    <row r="308" spans="1:6" x14ac:dyDescent="0.3">
      <c r="A308" s="7" t="s">
        <v>211</v>
      </c>
      <c r="B308" s="7" t="s">
        <v>259</v>
      </c>
      <c r="C308" s="11">
        <v>50</v>
      </c>
      <c r="D308" s="7">
        <v>6</v>
      </c>
      <c r="E308" s="11">
        <v>2024.009</v>
      </c>
      <c r="F308" s="11">
        <v>104.69799999999999</v>
      </c>
    </row>
    <row r="309" spans="1:6" x14ac:dyDescent="0.3">
      <c r="A309" s="7" t="s">
        <v>211</v>
      </c>
      <c r="B309" s="7" t="s">
        <v>259</v>
      </c>
      <c r="C309" s="11">
        <v>50</v>
      </c>
      <c r="D309" s="7">
        <v>12</v>
      </c>
      <c r="E309" s="11">
        <v>2010.5909999999999</v>
      </c>
      <c r="F309" s="11">
        <v>145.08699999999999</v>
      </c>
    </row>
    <row r="310" spans="1:6" x14ac:dyDescent="0.3">
      <c r="A310" s="7" t="s">
        <v>211</v>
      </c>
      <c r="B310" s="7" t="s">
        <v>259</v>
      </c>
      <c r="C310" s="11">
        <v>50</v>
      </c>
      <c r="D310" s="7">
        <v>24</v>
      </c>
      <c r="E310" s="11">
        <v>2130.9929999999999</v>
      </c>
      <c r="F310" s="11">
        <v>73.486000000000004</v>
      </c>
    </row>
    <row r="311" spans="1:6" x14ac:dyDescent="0.3">
      <c r="A311" s="7" t="s">
        <v>211</v>
      </c>
      <c r="B311" s="7" t="s">
        <v>259</v>
      </c>
      <c r="C311" s="11">
        <v>50</v>
      </c>
      <c r="D311" s="7">
        <v>48</v>
      </c>
      <c r="E311" s="11">
        <v>2111.6550000000002</v>
      </c>
      <c r="F311" s="11">
        <v>212.90100000000001</v>
      </c>
    </row>
    <row r="312" spans="1:6" x14ac:dyDescent="0.3">
      <c r="A312" s="7" t="s">
        <v>211</v>
      </c>
      <c r="B312" s="7" t="s">
        <v>259</v>
      </c>
      <c r="C312" s="11">
        <v>50</v>
      </c>
      <c r="D312" s="7">
        <v>72</v>
      </c>
      <c r="E312" s="11">
        <v>2173.8409999999999</v>
      </c>
      <c r="F312" s="11">
        <v>96.914000000000001</v>
      </c>
    </row>
    <row r="313" spans="1:6" x14ac:dyDescent="0.3">
      <c r="A313" s="7" t="s">
        <v>211</v>
      </c>
      <c r="B313" s="7" t="s">
        <v>259</v>
      </c>
      <c r="C313" s="11">
        <v>50</v>
      </c>
      <c r="D313" s="7">
        <v>96</v>
      </c>
      <c r="E313" s="11">
        <v>2042.559</v>
      </c>
      <c r="F313" s="11">
        <v>279.59399999999999</v>
      </c>
    </row>
    <row r="314" spans="1:6" x14ac:dyDescent="0.3">
      <c r="A314" s="7" t="s">
        <v>211</v>
      </c>
      <c r="B314" s="7" t="s">
        <v>259</v>
      </c>
      <c r="C314" s="11">
        <v>250</v>
      </c>
      <c r="D314" s="7">
        <v>0</v>
      </c>
      <c r="E314" s="11">
        <v>2088.768</v>
      </c>
      <c r="F314" s="11">
        <v>119.879</v>
      </c>
    </row>
    <row r="315" spans="1:6" x14ac:dyDescent="0.3">
      <c r="A315" s="7" t="s">
        <v>211</v>
      </c>
      <c r="B315" s="7" t="s">
        <v>259</v>
      </c>
      <c r="C315" s="11">
        <v>250</v>
      </c>
      <c r="D315" s="7">
        <v>6</v>
      </c>
      <c r="E315" s="11">
        <v>2111.6790000000001</v>
      </c>
      <c r="F315" s="11">
        <v>66.864000000000004</v>
      </c>
    </row>
    <row r="316" spans="1:6" x14ac:dyDescent="0.3">
      <c r="A316" s="7" t="s">
        <v>211</v>
      </c>
      <c r="B316" s="7" t="s">
        <v>259</v>
      </c>
      <c r="C316" s="11">
        <v>250</v>
      </c>
      <c r="D316" s="7">
        <v>12</v>
      </c>
      <c r="E316" s="11">
        <v>2027.1410000000001</v>
      </c>
      <c r="F316" s="11">
        <v>98.927999999999997</v>
      </c>
    </row>
    <row r="317" spans="1:6" x14ac:dyDescent="0.3">
      <c r="A317" s="7" t="s">
        <v>211</v>
      </c>
      <c r="B317" s="7" t="s">
        <v>259</v>
      </c>
      <c r="C317" s="11">
        <v>250</v>
      </c>
      <c r="D317" s="7">
        <v>24</v>
      </c>
      <c r="E317" s="11">
        <v>1970.961</v>
      </c>
      <c r="F317" s="11">
        <v>150.40100000000001</v>
      </c>
    </row>
    <row r="318" spans="1:6" x14ac:dyDescent="0.3">
      <c r="A318" s="7" t="s">
        <v>211</v>
      </c>
      <c r="B318" s="7" t="s">
        <v>259</v>
      </c>
      <c r="C318" s="11">
        <v>250</v>
      </c>
      <c r="D318" s="7">
        <v>48</v>
      </c>
      <c r="E318" s="11">
        <v>1991.279</v>
      </c>
      <c r="F318" s="11">
        <v>127.751</v>
      </c>
    </row>
    <row r="319" spans="1:6" x14ac:dyDescent="0.3">
      <c r="A319" s="7" t="s">
        <v>211</v>
      </c>
      <c r="B319" s="7" t="s">
        <v>259</v>
      </c>
      <c r="C319" s="11">
        <v>250</v>
      </c>
      <c r="D319" s="7">
        <v>72</v>
      </c>
      <c r="E319" s="11">
        <v>1903.414</v>
      </c>
      <c r="F319" s="11">
        <v>26.782</v>
      </c>
    </row>
    <row r="320" spans="1:6" x14ac:dyDescent="0.3">
      <c r="A320" s="7" t="s">
        <v>211</v>
      </c>
      <c r="B320" s="7" t="s">
        <v>259</v>
      </c>
      <c r="C320" s="11">
        <v>250</v>
      </c>
      <c r="D320" s="7">
        <v>96</v>
      </c>
      <c r="E320" s="11">
        <v>1906.306</v>
      </c>
      <c r="F320" s="11">
        <v>47.625999999999998</v>
      </c>
    </row>
    <row r="321" spans="1:6" x14ac:dyDescent="0.3">
      <c r="A321" s="7" t="s">
        <v>211</v>
      </c>
      <c r="B321" s="7" t="s">
        <v>259</v>
      </c>
      <c r="C321" s="11">
        <v>1000</v>
      </c>
      <c r="D321" s="7">
        <v>0</v>
      </c>
      <c r="E321" s="11">
        <v>2118.884</v>
      </c>
      <c r="F321" s="11">
        <v>16.666</v>
      </c>
    </row>
    <row r="322" spans="1:6" x14ac:dyDescent="0.3">
      <c r="A322" s="7" t="s">
        <v>211</v>
      </c>
      <c r="B322" s="7" t="s">
        <v>259</v>
      </c>
      <c r="C322" s="11">
        <v>1000</v>
      </c>
      <c r="D322" s="7">
        <v>6</v>
      </c>
      <c r="E322" s="11">
        <v>2208.3420000000001</v>
      </c>
      <c r="F322" s="11">
        <v>64.691999999999993</v>
      </c>
    </row>
    <row r="323" spans="1:6" x14ac:dyDescent="0.3">
      <c r="A323" s="7" t="s">
        <v>211</v>
      </c>
      <c r="B323" s="7" t="s">
        <v>259</v>
      </c>
      <c r="C323" s="11">
        <v>1000</v>
      </c>
      <c r="D323" s="7">
        <v>12</v>
      </c>
      <c r="E323" s="11">
        <v>2045.3209999999999</v>
      </c>
      <c r="F323" s="11">
        <v>52.537999999999997</v>
      </c>
    </row>
    <row r="324" spans="1:6" x14ac:dyDescent="0.3">
      <c r="A324" s="7" t="s">
        <v>211</v>
      </c>
      <c r="B324" s="7" t="s">
        <v>259</v>
      </c>
      <c r="C324" s="11">
        <v>1000</v>
      </c>
      <c r="D324" s="7">
        <v>24</v>
      </c>
      <c r="E324" s="11">
        <v>1978.0139999999999</v>
      </c>
      <c r="F324" s="11">
        <v>121.834</v>
      </c>
    </row>
    <row r="325" spans="1:6" x14ac:dyDescent="0.3">
      <c r="A325" s="7" t="s">
        <v>211</v>
      </c>
      <c r="B325" s="7" t="s">
        <v>259</v>
      </c>
      <c r="C325" s="11">
        <v>1000</v>
      </c>
      <c r="D325" s="7">
        <v>48</v>
      </c>
      <c r="E325" s="11">
        <v>1952.5170000000001</v>
      </c>
      <c r="F325" s="11">
        <v>138.34399999999999</v>
      </c>
    </row>
    <row r="326" spans="1:6" x14ac:dyDescent="0.3">
      <c r="A326" s="7" t="s">
        <v>211</v>
      </c>
      <c r="B326" s="7" t="s">
        <v>259</v>
      </c>
      <c r="C326" s="11">
        <v>1000</v>
      </c>
      <c r="D326" s="7">
        <v>72</v>
      </c>
      <c r="E326" s="11">
        <v>1742.682</v>
      </c>
      <c r="F326" s="11">
        <v>55.241</v>
      </c>
    </row>
    <row r="327" spans="1:6" x14ac:dyDescent="0.3">
      <c r="A327" s="7" t="s">
        <v>211</v>
      </c>
      <c r="B327" s="7" t="s">
        <v>259</v>
      </c>
      <c r="C327" s="11">
        <v>1000</v>
      </c>
      <c r="D327" s="7">
        <v>96</v>
      </c>
      <c r="E327" s="11">
        <v>1661.672</v>
      </c>
      <c r="F327" s="11">
        <v>38.14</v>
      </c>
    </row>
    <row r="328" spans="1:6" x14ac:dyDescent="0.3">
      <c r="A328" s="7" t="s">
        <v>211</v>
      </c>
      <c r="B328" s="7" t="s">
        <v>259</v>
      </c>
      <c r="C328" s="11">
        <v>5000</v>
      </c>
      <c r="D328" s="7">
        <v>0</v>
      </c>
      <c r="E328" s="11">
        <v>2128.7420000000002</v>
      </c>
      <c r="F328" s="11">
        <v>175.958</v>
      </c>
    </row>
    <row r="329" spans="1:6" x14ac:dyDescent="0.3">
      <c r="A329" s="7" t="s">
        <v>211</v>
      </c>
      <c r="B329" s="7" t="s">
        <v>259</v>
      </c>
      <c r="C329" s="11">
        <v>5000</v>
      </c>
      <c r="D329" s="7">
        <v>6</v>
      </c>
      <c r="E329" s="11">
        <v>1896.7239999999999</v>
      </c>
      <c r="F329" s="11">
        <v>14.944000000000001</v>
      </c>
    </row>
    <row r="330" spans="1:6" x14ac:dyDescent="0.3">
      <c r="A330" s="7" t="s">
        <v>211</v>
      </c>
      <c r="B330" s="7" t="s">
        <v>259</v>
      </c>
      <c r="C330" s="11">
        <v>5000</v>
      </c>
      <c r="D330" s="7">
        <v>12</v>
      </c>
      <c r="E330" s="11">
        <v>1912.2639999999999</v>
      </c>
      <c r="F330" s="11">
        <v>97.281000000000006</v>
      </c>
    </row>
    <row r="331" spans="1:6" x14ac:dyDescent="0.3">
      <c r="A331" s="7" t="s">
        <v>211</v>
      </c>
      <c r="B331" s="7" t="s">
        <v>259</v>
      </c>
      <c r="C331" s="11">
        <v>5000</v>
      </c>
      <c r="D331" s="7">
        <v>24</v>
      </c>
      <c r="E331" s="11">
        <v>1786.221</v>
      </c>
      <c r="F331" s="11">
        <v>15.622</v>
      </c>
    </row>
    <row r="332" spans="1:6" x14ac:dyDescent="0.3">
      <c r="A332" s="7" t="s">
        <v>211</v>
      </c>
      <c r="B332" s="7" t="s">
        <v>259</v>
      </c>
      <c r="C332" s="11">
        <v>5000</v>
      </c>
      <c r="D332" s="7">
        <v>48</v>
      </c>
      <c r="E332" s="11">
        <v>1647.087</v>
      </c>
      <c r="F332" s="11">
        <v>115.36799999999999</v>
      </c>
    </row>
    <row r="333" spans="1:6" x14ac:dyDescent="0.3">
      <c r="A333" s="7" t="s">
        <v>211</v>
      </c>
      <c r="B333" s="7" t="s">
        <v>259</v>
      </c>
      <c r="C333" s="11">
        <v>5000</v>
      </c>
      <c r="D333" s="7">
        <v>72</v>
      </c>
      <c r="E333" s="11">
        <v>1601.355</v>
      </c>
      <c r="F333" s="11">
        <v>61.755000000000003</v>
      </c>
    </row>
    <row r="334" spans="1:6" x14ac:dyDescent="0.3">
      <c r="A334" s="7" t="s">
        <v>211</v>
      </c>
      <c r="B334" s="7" t="s">
        <v>259</v>
      </c>
      <c r="C334" s="11">
        <v>5000</v>
      </c>
      <c r="D334" s="7">
        <v>96</v>
      </c>
      <c r="E334" s="11">
        <v>1555.357</v>
      </c>
      <c r="F334" s="11">
        <v>65.638999999999996</v>
      </c>
    </row>
    <row r="335" spans="1:6" x14ac:dyDescent="0.3">
      <c r="A335" s="7" t="s">
        <v>211</v>
      </c>
      <c r="B335" s="7" t="s">
        <v>259</v>
      </c>
      <c r="C335" s="11">
        <v>20000</v>
      </c>
      <c r="D335" s="7">
        <v>0</v>
      </c>
      <c r="E335" s="11">
        <v>2083.2629999999999</v>
      </c>
      <c r="F335" s="11">
        <v>55.106999999999999</v>
      </c>
    </row>
    <row r="336" spans="1:6" x14ac:dyDescent="0.3">
      <c r="A336" s="7" t="s">
        <v>211</v>
      </c>
      <c r="B336" s="7" t="s">
        <v>259</v>
      </c>
      <c r="C336" s="11">
        <v>20000</v>
      </c>
      <c r="D336" s="7">
        <v>6</v>
      </c>
      <c r="E336" s="11">
        <v>2007.8989999999999</v>
      </c>
      <c r="F336" s="11">
        <v>56.838999999999999</v>
      </c>
    </row>
    <row r="337" spans="1:6" x14ac:dyDescent="0.3">
      <c r="A337" s="7" t="s">
        <v>211</v>
      </c>
      <c r="B337" s="7" t="s">
        <v>259</v>
      </c>
      <c r="C337" s="11">
        <v>20000</v>
      </c>
      <c r="D337" s="7">
        <v>12</v>
      </c>
      <c r="E337" s="11">
        <v>1889.606</v>
      </c>
      <c r="F337" s="11">
        <v>155.31</v>
      </c>
    </row>
    <row r="338" spans="1:6" x14ac:dyDescent="0.3">
      <c r="A338" s="7" t="s">
        <v>211</v>
      </c>
      <c r="B338" s="7" t="s">
        <v>259</v>
      </c>
      <c r="C338" s="11">
        <v>20000</v>
      </c>
      <c r="D338" s="7">
        <v>24</v>
      </c>
      <c r="E338" s="11">
        <v>1835.8689999999999</v>
      </c>
      <c r="F338" s="11">
        <v>115.607</v>
      </c>
    </row>
    <row r="339" spans="1:6" x14ac:dyDescent="0.3">
      <c r="A339" s="7" t="s">
        <v>211</v>
      </c>
      <c r="B339" s="7" t="s">
        <v>259</v>
      </c>
      <c r="C339" s="11">
        <v>20000</v>
      </c>
      <c r="D339" s="7">
        <v>48</v>
      </c>
      <c r="E339" s="11">
        <v>1696.0170000000001</v>
      </c>
      <c r="F339" s="11">
        <v>79.66</v>
      </c>
    </row>
    <row r="340" spans="1:6" x14ac:dyDescent="0.3">
      <c r="A340" s="7" t="s">
        <v>211</v>
      </c>
      <c r="B340" s="7" t="s">
        <v>259</v>
      </c>
      <c r="C340" s="11">
        <v>20000</v>
      </c>
      <c r="D340" s="7">
        <v>72</v>
      </c>
      <c r="E340" s="11">
        <v>1427.423</v>
      </c>
      <c r="F340" s="11">
        <v>107.97199999999999</v>
      </c>
    </row>
    <row r="341" spans="1:6" x14ac:dyDescent="0.3">
      <c r="A341" s="7" t="s">
        <v>211</v>
      </c>
      <c r="B341" s="7" t="s">
        <v>259</v>
      </c>
      <c r="C341" s="11">
        <v>20000</v>
      </c>
      <c r="D341" s="7">
        <v>96</v>
      </c>
      <c r="E341" s="11">
        <v>1498.62</v>
      </c>
      <c r="F341" s="11">
        <v>39.719000000000001</v>
      </c>
    </row>
    <row r="342" spans="1:6" x14ac:dyDescent="0.3">
      <c r="A342" s="7" t="s">
        <v>211</v>
      </c>
      <c r="B342" s="7" t="s">
        <v>260</v>
      </c>
      <c r="C342" s="12">
        <v>0</v>
      </c>
      <c r="D342" s="7">
        <v>0</v>
      </c>
      <c r="E342" s="12">
        <v>6.8959999999999999</v>
      </c>
      <c r="F342" s="12">
        <v>9.1999999999999998E-2</v>
      </c>
    </row>
    <row r="343" spans="1:6" x14ac:dyDescent="0.3">
      <c r="A343" s="7" t="s">
        <v>211</v>
      </c>
      <c r="B343" s="7" t="s">
        <v>260</v>
      </c>
      <c r="C343" s="12">
        <v>0</v>
      </c>
      <c r="D343" s="7">
        <v>6</v>
      </c>
      <c r="E343" s="12">
        <v>6.61</v>
      </c>
      <c r="F343" s="12">
        <v>0.436</v>
      </c>
    </row>
    <row r="344" spans="1:6" x14ac:dyDescent="0.3">
      <c r="A344" s="7" t="s">
        <v>211</v>
      </c>
      <c r="B344" s="7" t="s">
        <v>260</v>
      </c>
      <c r="C344" s="12">
        <v>0</v>
      </c>
      <c r="D344" s="7">
        <v>12</v>
      </c>
      <c r="E344" s="12">
        <v>6.7080000000000002</v>
      </c>
      <c r="F344" s="12">
        <v>0.28599999999999998</v>
      </c>
    </row>
    <row r="345" spans="1:6" x14ac:dyDescent="0.3">
      <c r="A345" s="7" t="s">
        <v>211</v>
      </c>
      <c r="B345" s="7" t="s">
        <v>260</v>
      </c>
      <c r="C345" s="12">
        <v>0</v>
      </c>
      <c r="D345" s="7">
        <v>24</v>
      </c>
      <c r="E345" s="12">
        <v>6.8440000000000003</v>
      </c>
      <c r="F345" s="12">
        <v>0.64500000000000002</v>
      </c>
    </row>
    <row r="346" spans="1:6" x14ac:dyDescent="0.3">
      <c r="A346" s="7" t="s">
        <v>211</v>
      </c>
      <c r="B346" s="7" t="s">
        <v>260</v>
      </c>
      <c r="C346" s="12">
        <v>0</v>
      </c>
      <c r="D346" s="7">
        <v>48</v>
      </c>
      <c r="E346" s="12">
        <v>6.7380000000000004</v>
      </c>
      <c r="F346" s="12">
        <v>0.42399999999999999</v>
      </c>
    </row>
    <row r="347" spans="1:6" x14ac:dyDescent="0.3">
      <c r="A347" s="7" t="s">
        <v>211</v>
      </c>
      <c r="B347" s="7" t="s">
        <v>260</v>
      </c>
      <c r="C347" s="12">
        <v>0</v>
      </c>
      <c r="D347" s="7">
        <v>72</v>
      </c>
      <c r="E347" s="12">
        <v>6.7569999999999997</v>
      </c>
      <c r="F347" s="12">
        <v>0.48499999999999999</v>
      </c>
    </row>
    <row r="348" spans="1:6" x14ac:dyDescent="0.3">
      <c r="A348" s="7" t="s">
        <v>211</v>
      </c>
      <c r="B348" s="7" t="s">
        <v>260</v>
      </c>
      <c r="C348" s="12">
        <v>0</v>
      </c>
      <c r="D348" s="7">
        <v>96</v>
      </c>
      <c r="E348" s="12">
        <v>6.6589999999999998</v>
      </c>
      <c r="F348" s="12">
        <v>0.23699999999999999</v>
      </c>
    </row>
    <row r="349" spans="1:6" x14ac:dyDescent="0.3">
      <c r="A349" s="7" t="s">
        <v>211</v>
      </c>
      <c r="B349" s="7" t="s">
        <v>260</v>
      </c>
      <c r="C349" s="11">
        <v>50</v>
      </c>
      <c r="D349" s="7">
        <v>0</v>
      </c>
      <c r="E349" s="12">
        <v>6.6470000000000002</v>
      </c>
      <c r="F349" s="12">
        <v>0.19700000000000001</v>
      </c>
    </row>
    <row r="350" spans="1:6" x14ac:dyDescent="0.3">
      <c r="A350" s="7" t="s">
        <v>211</v>
      </c>
      <c r="B350" s="7" t="s">
        <v>260</v>
      </c>
      <c r="C350" s="11">
        <v>50</v>
      </c>
      <c r="D350" s="7">
        <v>6</v>
      </c>
      <c r="E350" s="12">
        <v>7.157</v>
      </c>
      <c r="F350" s="12">
        <v>0.432</v>
      </c>
    </row>
    <row r="351" spans="1:6" x14ac:dyDescent="0.3">
      <c r="A351" s="7" t="s">
        <v>211</v>
      </c>
      <c r="B351" s="7" t="s">
        <v>260</v>
      </c>
      <c r="C351" s="11">
        <v>50</v>
      </c>
      <c r="D351" s="7">
        <v>12</v>
      </c>
      <c r="E351" s="12">
        <v>6.7169999999999996</v>
      </c>
      <c r="F351" s="12">
        <v>0.36299999999999999</v>
      </c>
    </row>
    <row r="352" spans="1:6" x14ac:dyDescent="0.3">
      <c r="A352" s="7" t="s">
        <v>211</v>
      </c>
      <c r="B352" s="7" t="s">
        <v>260</v>
      </c>
      <c r="C352" s="11">
        <v>50</v>
      </c>
      <c r="D352" s="7">
        <v>24</v>
      </c>
      <c r="E352" s="12">
        <v>6.5739999999999998</v>
      </c>
      <c r="F352" s="12">
        <v>0.19800000000000001</v>
      </c>
    </row>
    <row r="353" spans="1:6" x14ac:dyDescent="0.3">
      <c r="A353" s="7" t="s">
        <v>211</v>
      </c>
      <c r="B353" s="7" t="s">
        <v>260</v>
      </c>
      <c r="C353" s="11">
        <v>50</v>
      </c>
      <c r="D353" s="7">
        <v>48</v>
      </c>
      <c r="E353" s="12">
        <v>6.7910000000000004</v>
      </c>
      <c r="F353" s="12">
        <v>0.66300000000000003</v>
      </c>
    </row>
    <row r="354" spans="1:6" x14ac:dyDescent="0.3">
      <c r="A354" s="7" t="s">
        <v>211</v>
      </c>
      <c r="B354" s="7" t="s">
        <v>260</v>
      </c>
      <c r="C354" s="11">
        <v>50</v>
      </c>
      <c r="D354" s="7">
        <v>72</v>
      </c>
      <c r="E354" s="12">
        <v>6.4320000000000004</v>
      </c>
      <c r="F354" s="12">
        <v>0.38600000000000001</v>
      </c>
    </row>
    <row r="355" spans="1:6" x14ac:dyDescent="0.3">
      <c r="A355" s="7" t="s">
        <v>211</v>
      </c>
      <c r="B355" s="7" t="s">
        <v>260</v>
      </c>
      <c r="C355" s="11">
        <v>50</v>
      </c>
      <c r="D355" s="7">
        <v>96</v>
      </c>
      <c r="E355" s="12">
        <v>6.5419999999999998</v>
      </c>
      <c r="F355" s="12">
        <v>0.30299999999999999</v>
      </c>
    </row>
    <row r="356" spans="1:6" x14ac:dyDescent="0.3">
      <c r="A356" s="7" t="s">
        <v>211</v>
      </c>
      <c r="B356" s="7" t="s">
        <v>260</v>
      </c>
      <c r="C356" s="11">
        <v>250</v>
      </c>
      <c r="D356" s="7">
        <v>0</v>
      </c>
      <c r="E356" s="12">
        <v>7.2560000000000002</v>
      </c>
      <c r="F356" s="12">
        <v>0.46700000000000003</v>
      </c>
    </row>
    <row r="357" spans="1:6" x14ac:dyDescent="0.3">
      <c r="A357" s="7" t="s">
        <v>211</v>
      </c>
      <c r="B357" s="7" t="s">
        <v>260</v>
      </c>
      <c r="C357" s="11">
        <v>250</v>
      </c>
      <c r="D357" s="7">
        <v>6</v>
      </c>
      <c r="E357" s="12">
        <v>6.9740000000000002</v>
      </c>
      <c r="F357" s="12">
        <v>7.8E-2</v>
      </c>
    </row>
    <row r="358" spans="1:6" x14ac:dyDescent="0.3">
      <c r="A358" s="7" t="s">
        <v>211</v>
      </c>
      <c r="B358" s="7" t="s">
        <v>260</v>
      </c>
      <c r="C358" s="11">
        <v>250</v>
      </c>
      <c r="D358" s="7">
        <v>12</v>
      </c>
      <c r="E358" s="12">
        <v>6.0759999999999996</v>
      </c>
      <c r="F358" s="12">
        <v>0.25700000000000001</v>
      </c>
    </row>
    <row r="359" spans="1:6" x14ac:dyDescent="0.3">
      <c r="A359" s="7" t="s">
        <v>211</v>
      </c>
      <c r="B359" s="7" t="s">
        <v>260</v>
      </c>
      <c r="C359" s="11">
        <v>250</v>
      </c>
      <c r="D359" s="7">
        <v>24</v>
      </c>
      <c r="E359" s="12">
        <v>6.6769999999999996</v>
      </c>
      <c r="F359" s="12">
        <v>4.5999999999999999E-2</v>
      </c>
    </row>
    <row r="360" spans="1:6" x14ac:dyDescent="0.3">
      <c r="A360" s="7" t="s">
        <v>211</v>
      </c>
      <c r="B360" s="7" t="s">
        <v>260</v>
      </c>
      <c r="C360" s="11">
        <v>250</v>
      </c>
      <c r="D360" s="7">
        <v>48</v>
      </c>
      <c r="E360" s="12">
        <v>6.1520000000000001</v>
      </c>
      <c r="F360" s="12">
        <v>0.92200000000000004</v>
      </c>
    </row>
    <row r="361" spans="1:6" x14ac:dyDescent="0.3">
      <c r="A361" s="7" t="s">
        <v>211</v>
      </c>
      <c r="B361" s="7" t="s">
        <v>260</v>
      </c>
      <c r="C361" s="11">
        <v>250</v>
      </c>
      <c r="D361" s="7">
        <v>72</v>
      </c>
      <c r="E361" s="12">
        <v>6.18</v>
      </c>
      <c r="F361" s="12">
        <v>0.41399999999999998</v>
      </c>
    </row>
    <row r="362" spans="1:6" x14ac:dyDescent="0.3">
      <c r="A362" s="7" t="s">
        <v>211</v>
      </c>
      <c r="B362" s="7" t="s">
        <v>260</v>
      </c>
      <c r="C362" s="11">
        <v>250</v>
      </c>
      <c r="D362" s="7">
        <v>96</v>
      </c>
      <c r="E362" s="12">
        <v>6.2640000000000002</v>
      </c>
      <c r="F362" s="12">
        <v>0.36599999999999999</v>
      </c>
    </row>
    <row r="363" spans="1:6" x14ac:dyDescent="0.3">
      <c r="A363" s="7" t="s">
        <v>211</v>
      </c>
      <c r="B363" s="7" t="s">
        <v>260</v>
      </c>
      <c r="C363" s="11">
        <v>1000</v>
      </c>
      <c r="D363" s="7">
        <v>0</v>
      </c>
      <c r="E363" s="12">
        <v>6.7709999999999999</v>
      </c>
      <c r="F363" s="12">
        <v>0.01</v>
      </c>
    </row>
    <row r="364" spans="1:6" x14ac:dyDescent="0.3">
      <c r="A364" s="7" t="s">
        <v>211</v>
      </c>
      <c r="B364" s="7" t="s">
        <v>260</v>
      </c>
      <c r="C364" s="11">
        <v>1000</v>
      </c>
      <c r="D364" s="7">
        <v>6</v>
      </c>
      <c r="E364" s="12">
        <v>6.585</v>
      </c>
      <c r="F364" s="12">
        <v>0.35199999999999998</v>
      </c>
    </row>
    <row r="365" spans="1:6" x14ac:dyDescent="0.3">
      <c r="A365" s="7" t="s">
        <v>211</v>
      </c>
      <c r="B365" s="7" t="s">
        <v>260</v>
      </c>
      <c r="C365" s="11">
        <v>1000</v>
      </c>
      <c r="D365" s="7">
        <v>12</v>
      </c>
      <c r="E365" s="12">
        <v>5.9370000000000003</v>
      </c>
      <c r="F365" s="12">
        <v>0.48799999999999999</v>
      </c>
    </row>
    <row r="366" spans="1:6" x14ac:dyDescent="0.3">
      <c r="A366" s="7" t="s">
        <v>211</v>
      </c>
      <c r="B366" s="7" t="s">
        <v>260</v>
      </c>
      <c r="C366" s="11">
        <v>1000</v>
      </c>
      <c r="D366" s="7">
        <v>24</v>
      </c>
      <c r="E366" s="12">
        <v>5.6719999999999997</v>
      </c>
      <c r="F366" s="12">
        <v>0.54600000000000004</v>
      </c>
    </row>
    <row r="367" spans="1:6" x14ac:dyDescent="0.3">
      <c r="A367" s="7" t="s">
        <v>211</v>
      </c>
      <c r="B367" s="7" t="s">
        <v>260</v>
      </c>
      <c r="C367" s="11">
        <v>1000</v>
      </c>
      <c r="D367" s="7">
        <v>48</v>
      </c>
      <c r="E367" s="12">
        <v>5.8040000000000003</v>
      </c>
      <c r="F367" s="12">
        <v>0.307</v>
      </c>
    </row>
    <row r="368" spans="1:6" x14ac:dyDescent="0.3">
      <c r="A368" s="7" t="s">
        <v>211</v>
      </c>
      <c r="B368" s="7" t="s">
        <v>260</v>
      </c>
      <c r="C368" s="11">
        <v>1000</v>
      </c>
      <c r="D368" s="7">
        <v>72</v>
      </c>
      <c r="E368" s="12">
        <v>5.8</v>
      </c>
      <c r="F368" s="12">
        <v>0.40300000000000002</v>
      </c>
    </row>
    <row r="369" spans="1:6" x14ac:dyDescent="0.3">
      <c r="A369" s="7" t="s">
        <v>211</v>
      </c>
      <c r="B369" s="7" t="s">
        <v>260</v>
      </c>
      <c r="C369" s="11">
        <v>1000</v>
      </c>
      <c r="D369" s="7">
        <v>96</v>
      </c>
      <c r="E369" s="12">
        <v>5.2409999999999997</v>
      </c>
      <c r="F369" s="12">
        <v>0.32</v>
      </c>
    </row>
    <row r="370" spans="1:6" x14ac:dyDescent="0.3">
      <c r="A370" s="7" t="s">
        <v>211</v>
      </c>
      <c r="B370" s="7" t="s">
        <v>260</v>
      </c>
      <c r="C370" s="11">
        <v>5000</v>
      </c>
      <c r="D370" s="7">
        <v>0</v>
      </c>
      <c r="E370" s="12">
        <v>6.5629999999999997</v>
      </c>
      <c r="F370" s="12">
        <v>0.13800000000000001</v>
      </c>
    </row>
    <row r="371" spans="1:6" x14ac:dyDescent="0.3">
      <c r="A371" s="7" t="s">
        <v>211</v>
      </c>
      <c r="B371" s="7" t="s">
        <v>260</v>
      </c>
      <c r="C371" s="11">
        <v>5000</v>
      </c>
      <c r="D371" s="7">
        <v>6</v>
      </c>
      <c r="E371" s="12">
        <v>6.8140000000000001</v>
      </c>
      <c r="F371" s="12">
        <v>0.71399999999999997</v>
      </c>
    </row>
    <row r="372" spans="1:6" x14ac:dyDescent="0.3">
      <c r="A372" s="7" t="s">
        <v>211</v>
      </c>
      <c r="B372" s="7" t="s">
        <v>260</v>
      </c>
      <c r="C372" s="11">
        <v>5000</v>
      </c>
      <c r="D372" s="7">
        <v>12</v>
      </c>
      <c r="E372" s="12">
        <v>6.4859999999999998</v>
      </c>
      <c r="F372" s="12">
        <v>0.32900000000000001</v>
      </c>
    </row>
    <row r="373" spans="1:6" x14ac:dyDescent="0.3">
      <c r="A373" s="7" t="s">
        <v>211</v>
      </c>
      <c r="B373" s="7" t="s">
        <v>260</v>
      </c>
      <c r="C373" s="11">
        <v>5000</v>
      </c>
      <c r="D373" s="7">
        <v>24</v>
      </c>
      <c r="E373" s="12">
        <v>5.516</v>
      </c>
      <c r="F373" s="12">
        <v>0.219</v>
      </c>
    </row>
    <row r="374" spans="1:6" x14ac:dyDescent="0.3">
      <c r="A374" s="7" t="s">
        <v>211</v>
      </c>
      <c r="B374" s="7" t="s">
        <v>260</v>
      </c>
      <c r="C374" s="11">
        <v>5000</v>
      </c>
      <c r="D374" s="7">
        <v>48</v>
      </c>
      <c r="E374" s="12">
        <v>5.0410000000000004</v>
      </c>
      <c r="F374" s="12">
        <v>0.34899999999999998</v>
      </c>
    </row>
    <row r="375" spans="1:6" x14ac:dyDescent="0.3">
      <c r="A375" s="7" t="s">
        <v>211</v>
      </c>
      <c r="B375" s="7" t="s">
        <v>260</v>
      </c>
      <c r="C375" s="11">
        <v>5000</v>
      </c>
      <c r="D375" s="7">
        <v>72</v>
      </c>
      <c r="E375" s="12">
        <v>4.8849999999999998</v>
      </c>
      <c r="F375" s="12">
        <v>0.35399999999999998</v>
      </c>
    </row>
    <row r="376" spans="1:6" x14ac:dyDescent="0.3">
      <c r="A376" s="7" t="s">
        <v>211</v>
      </c>
      <c r="B376" s="7" t="s">
        <v>260</v>
      </c>
      <c r="C376" s="11">
        <v>5000</v>
      </c>
      <c r="D376" s="7">
        <v>96</v>
      </c>
      <c r="E376" s="12">
        <v>4.7480000000000002</v>
      </c>
      <c r="F376" s="12">
        <v>0.106</v>
      </c>
    </row>
    <row r="377" spans="1:6" x14ac:dyDescent="0.3">
      <c r="A377" s="7" t="s">
        <v>211</v>
      </c>
      <c r="B377" s="7" t="s">
        <v>260</v>
      </c>
      <c r="C377" s="11">
        <v>20000</v>
      </c>
      <c r="D377" s="7">
        <v>0</v>
      </c>
      <c r="E377" s="12">
        <v>6.72</v>
      </c>
      <c r="F377" s="12">
        <v>0.71399999999999997</v>
      </c>
    </row>
    <row r="378" spans="1:6" x14ac:dyDescent="0.3">
      <c r="A378" s="7" t="s">
        <v>211</v>
      </c>
      <c r="B378" s="7" t="s">
        <v>260</v>
      </c>
      <c r="C378" s="11">
        <v>20000</v>
      </c>
      <c r="D378" s="7">
        <v>6</v>
      </c>
      <c r="E378" s="12">
        <v>6.47</v>
      </c>
      <c r="F378" s="12">
        <v>0.192</v>
      </c>
    </row>
    <row r="379" spans="1:6" x14ac:dyDescent="0.3">
      <c r="A379" s="7" t="s">
        <v>211</v>
      </c>
      <c r="B379" s="7" t="s">
        <v>260</v>
      </c>
      <c r="C379" s="11">
        <v>20000</v>
      </c>
      <c r="D379" s="7">
        <v>12</v>
      </c>
      <c r="E379" s="12">
        <v>5.8070000000000004</v>
      </c>
      <c r="F379" s="12">
        <v>0.16300000000000001</v>
      </c>
    </row>
    <row r="380" spans="1:6" x14ac:dyDescent="0.3">
      <c r="A380" s="7" t="s">
        <v>211</v>
      </c>
      <c r="B380" s="7" t="s">
        <v>260</v>
      </c>
      <c r="C380" s="11">
        <v>20000</v>
      </c>
      <c r="D380" s="7">
        <v>24</v>
      </c>
      <c r="E380" s="12">
        <v>4.87</v>
      </c>
      <c r="F380" s="12">
        <v>0.499</v>
      </c>
    </row>
    <row r="381" spans="1:6" x14ac:dyDescent="0.3">
      <c r="A381" s="7" t="s">
        <v>211</v>
      </c>
      <c r="B381" s="7" t="s">
        <v>260</v>
      </c>
      <c r="C381" s="11">
        <v>20000</v>
      </c>
      <c r="D381" s="7">
        <v>48</v>
      </c>
      <c r="E381" s="12">
        <v>4.5990000000000002</v>
      </c>
      <c r="F381" s="12">
        <v>0.45400000000000001</v>
      </c>
    </row>
    <row r="382" spans="1:6" x14ac:dyDescent="0.3">
      <c r="A382" s="7" t="s">
        <v>211</v>
      </c>
      <c r="B382" s="7" t="s">
        <v>260</v>
      </c>
      <c r="C382" s="11">
        <v>20000</v>
      </c>
      <c r="D382" s="7">
        <v>72</v>
      </c>
      <c r="E382" s="12">
        <v>4.4139999999999997</v>
      </c>
      <c r="F382" s="12">
        <v>0.17100000000000001</v>
      </c>
    </row>
    <row r="383" spans="1:6" x14ac:dyDescent="0.3">
      <c r="A383" s="7" t="s">
        <v>211</v>
      </c>
      <c r="B383" s="7" t="s">
        <v>260</v>
      </c>
      <c r="C383" s="11">
        <v>20000</v>
      </c>
      <c r="D383" s="7">
        <v>96</v>
      </c>
      <c r="E383" s="12">
        <v>4.415</v>
      </c>
      <c r="F383" s="12">
        <v>0.112</v>
      </c>
    </row>
    <row r="384" spans="1:6" x14ac:dyDescent="0.3">
      <c r="A384" s="7" t="s">
        <v>211</v>
      </c>
      <c r="B384" s="7" t="s">
        <v>261</v>
      </c>
      <c r="C384" s="12">
        <v>0</v>
      </c>
      <c r="D384" s="7">
        <v>0</v>
      </c>
      <c r="E384" s="12">
        <v>5.2140000000000004</v>
      </c>
      <c r="F384" s="12">
        <v>0.47399999999999998</v>
      </c>
    </row>
    <row r="385" spans="1:6" x14ac:dyDescent="0.3">
      <c r="A385" s="7" t="s">
        <v>211</v>
      </c>
      <c r="B385" s="7" t="s">
        <v>261</v>
      </c>
      <c r="C385" s="12">
        <v>0</v>
      </c>
      <c r="D385" s="7">
        <v>6</v>
      </c>
      <c r="E385" s="12">
        <v>5.2750000000000004</v>
      </c>
      <c r="F385" s="12">
        <v>0.26400000000000001</v>
      </c>
    </row>
    <row r="386" spans="1:6" x14ac:dyDescent="0.3">
      <c r="A386" s="7" t="s">
        <v>211</v>
      </c>
      <c r="B386" s="7" t="s">
        <v>261</v>
      </c>
      <c r="C386" s="12">
        <v>0</v>
      </c>
      <c r="D386" s="7">
        <v>12</v>
      </c>
      <c r="E386" s="12">
        <v>5.3049999999999997</v>
      </c>
      <c r="F386" s="12">
        <v>0.627</v>
      </c>
    </row>
    <row r="387" spans="1:6" x14ac:dyDescent="0.3">
      <c r="A387" s="7" t="s">
        <v>211</v>
      </c>
      <c r="B387" s="7" t="s">
        <v>261</v>
      </c>
      <c r="C387" s="12">
        <v>0</v>
      </c>
      <c r="D387" s="7">
        <v>24</v>
      </c>
      <c r="E387" s="12">
        <v>5.3150000000000004</v>
      </c>
      <c r="F387" s="12">
        <v>0.16400000000000001</v>
      </c>
    </row>
    <row r="388" spans="1:6" x14ac:dyDescent="0.3">
      <c r="A388" s="7" t="s">
        <v>211</v>
      </c>
      <c r="B388" s="7" t="s">
        <v>261</v>
      </c>
      <c r="C388" s="12">
        <v>0</v>
      </c>
      <c r="D388" s="7">
        <v>48</v>
      </c>
      <c r="E388" s="12">
        <v>5.2590000000000003</v>
      </c>
      <c r="F388" s="12">
        <v>0.40200000000000002</v>
      </c>
    </row>
    <row r="389" spans="1:6" x14ac:dyDescent="0.3">
      <c r="A389" s="7" t="s">
        <v>211</v>
      </c>
      <c r="B389" s="7" t="s">
        <v>261</v>
      </c>
      <c r="C389" s="12">
        <v>0</v>
      </c>
      <c r="D389" s="7">
        <v>72</v>
      </c>
      <c r="E389" s="12">
        <v>5.0730000000000004</v>
      </c>
      <c r="F389" s="12">
        <v>0.16300000000000001</v>
      </c>
    </row>
    <row r="390" spans="1:6" x14ac:dyDescent="0.3">
      <c r="A390" s="7" t="s">
        <v>211</v>
      </c>
      <c r="B390" s="7" t="s">
        <v>261</v>
      </c>
      <c r="C390" s="12">
        <v>0</v>
      </c>
      <c r="D390" s="7">
        <v>96</v>
      </c>
      <c r="E390" s="12">
        <v>5.17</v>
      </c>
      <c r="F390" s="12">
        <v>6.7000000000000004E-2</v>
      </c>
    </row>
    <row r="391" spans="1:6" x14ac:dyDescent="0.3">
      <c r="A391" s="7" t="s">
        <v>211</v>
      </c>
      <c r="B391" s="7" t="s">
        <v>261</v>
      </c>
      <c r="C391" s="11">
        <v>50</v>
      </c>
      <c r="D391" s="7">
        <v>0</v>
      </c>
      <c r="E391" s="12">
        <v>5.0830000000000002</v>
      </c>
      <c r="F391" s="12">
        <v>0.48</v>
      </c>
    </row>
    <row r="392" spans="1:6" x14ac:dyDescent="0.3">
      <c r="A392" s="7" t="s">
        <v>211</v>
      </c>
      <c r="B392" s="7" t="s">
        <v>261</v>
      </c>
      <c r="C392" s="11">
        <v>50</v>
      </c>
      <c r="D392" s="7">
        <v>6</v>
      </c>
      <c r="E392" s="12">
        <v>5.4770000000000003</v>
      </c>
      <c r="F392" s="12">
        <v>8.4000000000000005E-2</v>
      </c>
    </row>
    <row r="393" spans="1:6" x14ac:dyDescent="0.3">
      <c r="A393" s="7" t="s">
        <v>211</v>
      </c>
      <c r="B393" s="7" t="s">
        <v>261</v>
      </c>
      <c r="C393" s="11">
        <v>50</v>
      </c>
      <c r="D393" s="7">
        <v>12</v>
      </c>
      <c r="E393" s="12">
        <v>5.5860000000000003</v>
      </c>
      <c r="F393" s="12">
        <v>0.1</v>
      </c>
    </row>
    <row r="394" spans="1:6" x14ac:dyDescent="0.3">
      <c r="A394" s="7" t="s">
        <v>211</v>
      </c>
      <c r="B394" s="7" t="s">
        <v>261</v>
      </c>
      <c r="C394" s="11">
        <v>50</v>
      </c>
      <c r="D394" s="7">
        <v>24</v>
      </c>
      <c r="E394" s="12">
        <v>5.5119999999999996</v>
      </c>
      <c r="F394" s="12">
        <v>0.38900000000000001</v>
      </c>
    </row>
    <row r="395" spans="1:6" x14ac:dyDescent="0.3">
      <c r="A395" s="7" t="s">
        <v>211</v>
      </c>
      <c r="B395" s="7" t="s">
        <v>261</v>
      </c>
      <c r="C395" s="11">
        <v>50</v>
      </c>
      <c r="D395" s="7">
        <v>48</v>
      </c>
      <c r="E395" s="12">
        <v>6.024</v>
      </c>
      <c r="F395" s="12">
        <v>0.54900000000000004</v>
      </c>
    </row>
    <row r="396" spans="1:6" x14ac:dyDescent="0.3">
      <c r="A396" s="7" t="s">
        <v>211</v>
      </c>
      <c r="B396" s="7" t="s">
        <v>261</v>
      </c>
      <c r="C396" s="11">
        <v>50</v>
      </c>
      <c r="D396" s="7">
        <v>72</v>
      </c>
      <c r="E396" s="12">
        <v>5.86</v>
      </c>
      <c r="F396" s="12">
        <v>0.443</v>
      </c>
    </row>
    <row r="397" spans="1:6" x14ac:dyDescent="0.3">
      <c r="A397" s="7" t="s">
        <v>211</v>
      </c>
      <c r="B397" s="7" t="s">
        <v>261</v>
      </c>
      <c r="C397" s="11">
        <v>50</v>
      </c>
      <c r="D397" s="7">
        <v>96</v>
      </c>
      <c r="E397" s="12">
        <v>5.7549999999999999</v>
      </c>
      <c r="F397" s="12">
        <v>0.152</v>
      </c>
    </row>
    <row r="398" spans="1:6" x14ac:dyDescent="0.3">
      <c r="A398" s="7" t="s">
        <v>211</v>
      </c>
      <c r="B398" s="7" t="s">
        <v>261</v>
      </c>
      <c r="C398" s="11">
        <v>250</v>
      </c>
      <c r="D398" s="7">
        <v>0</v>
      </c>
      <c r="E398" s="12">
        <v>5.3410000000000002</v>
      </c>
      <c r="F398" s="12">
        <v>0.253</v>
      </c>
    </row>
    <row r="399" spans="1:6" x14ac:dyDescent="0.3">
      <c r="A399" s="7" t="s">
        <v>211</v>
      </c>
      <c r="B399" s="7" t="s">
        <v>261</v>
      </c>
      <c r="C399" s="11">
        <v>250</v>
      </c>
      <c r="D399" s="7">
        <v>6</v>
      </c>
      <c r="E399" s="12">
        <v>5.4489999999999998</v>
      </c>
      <c r="F399" s="12">
        <v>0.188</v>
      </c>
    </row>
    <row r="400" spans="1:6" x14ac:dyDescent="0.3">
      <c r="A400" s="7" t="s">
        <v>211</v>
      </c>
      <c r="B400" s="7" t="s">
        <v>261</v>
      </c>
      <c r="C400" s="11">
        <v>250</v>
      </c>
      <c r="D400" s="7">
        <v>12</v>
      </c>
      <c r="E400" s="12">
        <v>6.0540000000000003</v>
      </c>
      <c r="F400" s="12">
        <v>0.16700000000000001</v>
      </c>
    </row>
    <row r="401" spans="1:6" x14ac:dyDescent="0.3">
      <c r="A401" s="7" t="s">
        <v>211</v>
      </c>
      <c r="B401" s="7" t="s">
        <v>261</v>
      </c>
      <c r="C401" s="11">
        <v>250</v>
      </c>
      <c r="D401" s="7">
        <v>24</v>
      </c>
      <c r="E401" s="12">
        <v>6.3869999999999996</v>
      </c>
      <c r="F401" s="12">
        <v>0.29299999999999998</v>
      </c>
    </row>
    <row r="402" spans="1:6" x14ac:dyDescent="0.3">
      <c r="A402" s="7" t="s">
        <v>211</v>
      </c>
      <c r="B402" s="7" t="s">
        <v>261</v>
      </c>
      <c r="C402" s="11">
        <v>250</v>
      </c>
      <c r="D402" s="7">
        <v>48</v>
      </c>
      <c r="E402" s="12">
        <v>7.1210000000000004</v>
      </c>
      <c r="F402" s="12">
        <v>9.0999999999999998E-2</v>
      </c>
    </row>
    <row r="403" spans="1:6" x14ac:dyDescent="0.3">
      <c r="A403" s="7" t="s">
        <v>211</v>
      </c>
      <c r="B403" s="7" t="s">
        <v>261</v>
      </c>
      <c r="C403" s="11">
        <v>250</v>
      </c>
      <c r="D403" s="7">
        <v>72</v>
      </c>
      <c r="E403" s="12">
        <v>7.0460000000000003</v>
      </c>
      <c r="F403" s="12">
        <v>0.214</v>
      </c>
    </row>
    <row r="404" spans="1:6" x14ac:dyDescent="0.3">
      <c r="A404" s="7" t="s">
        <v>211</v>
      </c>
      <c r="B404" s="7" t="s">
        <v>261</v>
      </c>
      <c r="C404" s="11">
        <v>250</v>
      </c>
      <c r="D404" s="7">
        <v>96</v>
      </c>
      <c r="E404" s="12">
        <v>6.649</v>
      </c>
      <c r="F404" s="12">
        <v>0.57399999999999995</v>
      </c>
    </row>
    <row r="405" spans="1:6" x14ac:dyDescent="0.3">
      <c r="A405" s="7" t="s">
        <v>211</v>
      </c>
      <c r="B405" s="7" t="s">
        <v>261</v>
      </c>
      <c r="C405" s="11">
        <v>1000</v>
      </c>
      <c r="D405" s="7">
        <v>0</v>
      </c>
      <c r="E405" s="12">
        <v>5.359</v>
      </c>
      <c r="F405" s="12">
        <v>0.26900000000000002</v>
      </c>
    </row>
    <row r="406" spans="1:6" x14ac:dyDescent="0.3">
      <c r="A406" s="7" t="s">
        <v>211</v>
      </c>
      <c r="B406" s="7" t="s">
        <v>261</v>
      </c>
      <c r="C406" s="11">
        <v>1000</v>
      </c>
      <c r="D406" s="7">
        <v>6</v>
      </c>
      <c r="E406" s="12">
        <v>5.8920000000000003</v>
      </c>
      <c r="F406" s="12">
        <v>8.3000000000000004E-2</v>
      </c>
    </row>
    <row r="407" spans="1:6" x14ac:dyDescent="0.3">
      <c r="A407" s="7" t="s">
        <v>211</v>
      </c>
      <c r="B407" s="7" t="s">
        <v>261</v>
      </c>
      <c r="C407" s="11">
        <v>1000</v>
      </c>
      <c r="D407" s="7">
        <v>12</v>
      </c>
      <c r="E407" s="12">
        <v>6.351</v>
      </c>
      <c r="F407" s="12">
        <v>9.4E-2</v>
      </c>
    </row>
    <row r="408" spans="1:6" x14ac:dyDescent="0.3">
      <c r="A408" s="7" t="s">
        <v>211</v>
      </c>
      <c r="B408" s="7" t="s">
        <v>261</v>
      </c>
      <c r="C408" s="11">
        <v>1000</v>
      </c>
      <c r="D408" s="7">
        <v>24</v>
      </c>
      <c r="E408" s="12">
        <v>7.2990000000000004</v>
      </c>
      <c r="F408" s="12">
        <v>0.35099999999999998</v>
      </c>
    </row>
    <row r="409" spans="1:6" x14ac:dyDescent="0.3">
      <c r="A409" s="7" t="s">
        <v>211</v>
      </c>
      <c r="B409" s="7" t="s">
        <v>261</v>
      </c>
      <c r="C409" s="11">
        <v>1000</v>
      </c>
      <c r="D409" s="7">
        <v>48</v>
      </c>
      <c r="E409" s="12">
        <v>7.6829999999999998</v>
      </c>
      <c r="F409" s="12">
        <v>0.25700000000000001</v>
      </c>
    </row>
    <row r="410" spans="1:6" x14ac:dyDescent="0.3">
      <c r="A410" s="7" t="s">
        <v>211</v>
      </c>
      <c r="B410" s="7" t="s">
        <v>261</v>
      </c>
      <c r="C410" s="11">
        <v>1000</v>
      </c>
      <c r="D410" s="7">
        <v>72</v>
      </c>
      <c r="E410" s="12">
        <v>7.9729999999999999</v>
      </c>
      <c r="F410" s="12">
        <v>0.153</v>
      </c>
    </row>
    <row r="411" spans="1:6" x14ac:dyDescent="0.3">
      <c r="A411" s="7" t="s">
        <v>211</v>
      </c>
      <c r="B411" s="7" t="s">
        <v>261</v>
      </c>
      <c r="C411" s="11">
        <v>1000</v>
      </c>
      <c r="D411" s="7">
        <v>96</v>
      </c>
      <c r="E411" s="12">
        <v>7.9320000000000004</v>
      </c>
      <c r="F411" s="12">
        <v>0.107</v>
      </c>
    </row>
    <row r="412" spans="1:6" x14ac:dyDescent="0.3">
      <c r="A412" s="7" t="s">
        <v>211</v>
      </c>
      <c r="B412" s="7" t="s">
        <v>261</v>
      </c>
      <c r="C412" s="11">
        <v>5000</v>
      </c>
      <c r="D412" s="7">
        <v>0</v>
      </c>
      <c r="E412" s="12">
        <v>5.2210000000000001</v>
      </c>
      <c r="F412" s="12">
        <v>0.188</v>
      </c>
    </row>
    <row r="413" spans="1:6" x14ac:dyDescent="0.3">
      <c r="A413" s="7" t="s">
        <v>211</v>
      </c>
      <c r="B413" s="7" t="s">
        <v>261</v>
      </c>
      <c r="C413" s="11">
        <v>5000</v>
      </c>
      <c r="D413" s="7">
        <v>6</v>
      </c>
      <c r="E413" s="12">
        <v>6.1760000000000002</v>
      </c>
      <c r="F413" s="12">
        <v>6.9000000000000006E-2</v>
      </c>
    </row>
    <row r="414" spans="1:6" x14ac:dyDescent="0.3">
      <c r="A414" s="7" t="s">
        <v>211</v>
      </c>
      <c r="B414" s="7" t="s">
        <v>261</v>
      </c>
      <c r="C414" s="11">
        <v>5000</v>
      </c>
      <c r="D414" s="7">
        <v>12</v>
      </c>
      <c r="E414" s="12">
        <v>6.8739999999999997</v>
      </c>
      <c r="F414" s="12">
        <v>0.215</v>
      </c>
    </row>
    <row r="415" spans="1:6" x14ac:dyDescent="0.3">
      <c r="A415" s="7" t="s">
        <v>211</v>
      </c>
      <c r="B415" s="7" t="s">
        <v>261</v>
      </c>
      <c r="C415" s="11">
        <v>5000</v>
      </c>
      <c r="D415" s="7">
        <v>24</v>
      </c>
      <c r="E415" s="12">
        <v>7.1609999999999996</v>
      </c>
      <c r="F415" s="12">
        <v>0.153</v>
      </c>
    </row>
    <row r="416" spans="1:6" x14ac:dyDescent="0.3">
      <c r="A416" s="7" t="s">
        <v>211</v>
      </c>
      <c r="B416" s="7" t="s">
        <v>261</v>
      </c>
      <c r="C416" s="11">
        <v>5000</v>
      </c>
      <c r="D416" s="7">
        <v>48</v>
      </c>
      <c r="E416" s="12">
        <v>9.3079999999999998</v>
      </c>
      <c r="F416" s="12">
        <v>0.35699999999999998</v>
      </c>
    </row>
    <row r="417" spans="1:6" x14ac:dyDescent="0.3">
      <c r="A417" s="7" t="s">
        <v>211</v>
      </c>
      <c r="B417" s="7" t="s">
        <v>261</v>
      </c>
      <c r="C417" s="11">
        <v>5000</v>
      </c>
      <c r="D417" s="7">
        <v>72</v>
      </c>
      <c r="E417" s="12">
        <v>9.8580000000000005</v>
      </c>
      <c r="F417" s="12">
        <v>0.50600000000000001</v>
      </c>
    </row>
    <row r="418" spans="1:6" x14ac:dyDescent="0.3">
      <c r="A418" s="7" t="s">
        <v>211</v>
      </c>
      <c r="B418" s="7" t="s">
        <v>261</v>
      </c>
      <c r="C418" s="11">
        <v>5000</v>
      </c>
      <c r="D418" s="7">
        <v>96</v>
      </c>
      <c r="E418" s="12">
        <v>9.9139999999999997</v>
      </c>
      <c r="F418" s="12">
        <v>0.66900000000000004</v>
      </c>
    </row>
    <row r="419" spans="1:6" x14ac:dyDescent="0.3">
      <c r="A419" s="7" t="s">
        <v>211</v>
      </c>
      <c r="B419" s="7" t="s">
        <v>261</v>
      </c>
      <c r="C419" s="11">
        <v>20000</v>
      </c>
      <c r="D419" s="7">
        <v>0</v>
      </c>
      <c r="E419" s="12">
        <v>5.3250000000000002</v>
      </c>
      <c r="F419" s="12">
        <v>0.23200000000000001</v>
      </c>
    </row>
    <row r="420" spans="1:6" x14ac:dyDescent="0.3">
      <c r="A420" s="7" t="s">
        <v>211</v>
      </c>
      <c r="B420" s="7" t="s">
        <v>261</v>
      </c>
      <c r="C420" s="11">
        <v>20000</v>
      </c>
      <c r="D420" s="7">
        <v>6</v>
      </c>
      <c r="E420" s="12">
        <v>6.391</v>
      </c>
      <c r="F420" s="12">
        <v>0.36299999999999999</v>
      </c>
    </row>
    <row r="421" spans="1:6" x14ac:dyDescent="0.3">
      <c r="A421" s="7" t="s">
        <v>211</v>
      </c>
      <c r="B421" s="7" t="s">
        <v>261</v>
      </c>
      <c r="C421" s="11">
        <v>20000</v>
      </c>
      <c r="D421" s="7">
        <v>12</v>
      </c>
      <c r="E421" s="12">
        <v>7.0209999999999999</v>
      </c>
      <c r="F421" s="12">
        <v>0.38600000000000001</v>
      </c>
    </row>
    <row r="422" spans="1:6" x14ac:dyDescent="0.3">
      <c r="A422" s="7" t="s">
        <v>211</v>
      </c>
      <c r="B422" s="7" t="s">
        <v>261</v>
      </c>
      <c r="C422" s="11">
        <v>20000</v>
      </c>
      <c r="D422" s="7">
        <v>24</v>
      </c>
      <c r="E422" s="12">
        <v>9.0630000000000006</v>
      </c>
      <c r="F422" s="12">
        <v>0.57099999999999995</v>
      </c>
    </row>
    <row r="423" spans="1:6" x14ac:dyDescent="0.3">
      <c r="A423" s="7" t="s">
        <v>211</v>
      </c>
      <c r="B423" s="7" t="s">
        <v>261</v>
      </c>
      <c r="C423" s="11">
        <v>20000</v>
      </c>
      <c r="D423" s="7">
        <v>48</v>
      </c>
      <c r="E423" s="12">
        <v>9.7560000000000002</v>
      </c>
      <c r="F423" s="12">
        <v>0.35499999999999998</v>
      </c>
    </row>
    <row r="424" spans="1:6" x14ac:dyDescent="0.3">
      <c r="A424" s="7" t="s">
        <v>211</v>
      </c>
      <c r="B424" s="7" t="s">
        <v>261</v>
      </c>
      <c r="C424" s="11">
        <v>20000</v>
      </c>
      <c r="D424" s="7">
        <v>72</v>
      </c>
      <c r="E424" s="11">
        <v>11.314</v>
      </c>
      <c r="F424" s="12">
        <v>0.76300000000000001</v>
      </c>
    </row>
    <row r="425" spans="1:6" x14ac:dyDescent="0.3">
      <c r="A425" s="7" t="s">
        <v>211</v>
      </c>
      <c r="B425" s="7" t="s">
        <v>261</v>
      </c>
      <c r="C425" s="11">
        <v>20000</v>
      </c>
      <c r="D425" s="7">
        <v>96</v>
      </c>
      <c r="E425" s="11">
        <v>10.917999999999999</v>
      </c>
      <c r="F425" s="12">
        <v>0.64700000000000002</v>
      </c>
    </row>
    <row r="426" spans="1:6" x14ac:dyDescent="0.3">
      <c r="A426" s="7" t="s">
        <v>211</v>
      </c>
      <c r="B426" s="7" t="s">
        <v>262</v>
      </c>
      <c r="C426" s="12">
        <v>0</v>
      </c>
      <c r="D426" s="7">
        <v>0</v>
      </c>
      <c r="E426" s="11">
        <v>58.192</v>
      </c>
      <c r="F426" s="12">
        <v>0.95399999999999996</v>
      </c>
    </row>
    <row r="427" spans="1:6" x14ac:dyDescent="0.3">
      <c r="A427" s="7" t="s">
        <v>211</v>
      </c>
      <c r="B427" s="7" t="s">
        <v>262</v>
      </c>
      <c r="C427" s="12">
        <v>0</v>
      </c>
      <c r="D427" s="7">
        <v>6</v>
      </c>
      <c r="E427" s="11">
        <v>57.442</v>
      </c>
      <c r="F427" s="12">
        <v>2.2490000000000001</v>
      </c>
    </row>
    <row r="428" spans="1:6" x14ac:dyDescent="0.3">
      <c r="A428" s="7" t="s">
        <v>211</v>
      </c>
      <c r="B428" s="7" t="s">
        <v>262</v>
      </c>
      <c r="C428" s="12">
        <v>0</v>
      </c>
      <c r="D428" s="7">
        <v>12</v>
      </c>
      <c r="E428" s="11">
        <v>55.945</v>
      </c>
      <c r="F428" s="12">
        <v>3.7919999999999998</v>
      </c>
    </row>
    <row r="429" spans="1:6" x14ac:dyDescent="0.3">
      <c r="A429" s="7" t="s">
        <v>211</v>
      </c>
      <c r="B429" s="7" t="s">
        <v>262</v>
      </c>
      <c r="C429" s="12">
        <v>0</v>
      </c>
      <c r="D429" s="7">
        <v>24</v>
      </c>
      <c r="E429" s="11">
        <v>54.935000000000002</v>
      </c>
      <c r="F429" s="12">
        <v>1.5069999999999999</v>
      </c>
    </row>
    <row r="430" spans="1:6" x14ac:dyDescent="0.3">
      <c r="A430" s="7" t="s">
        <v>211</v>
      </c>
      <c r="B430" s="7" t="s">
        <v>262</v>
      </c>
      <c r="C430" s="12">
        <v>0</v>
      </c>
      <c r="D430" s="7">
        <v>48</v>
      </c>
      <c r="E430" s="11">
        <v>58.030999999999999</v>
      </c>
      <c r="F430" s="12">
        <v>4.2050000000000001</v>
      </c>
    </row>
    <row r="431" spans="1:6" x14ac:dyDescent="0.3">
      <c r="A431" s="7" t="s">
        <v>211</v>
      </c>
      <c r="B431" s="7" t="s">
        <v>262</v>
      </c>
      <c r="C431" s="12">
        <v>0</v>
      </c>
      <c r="D431" s="7">
        <v>72</v>
      </c>
      <c r="E431" s="11">
        <v>59.834000000000003</v>
      </c>
      <c r="F431" s="12">
        <v>1.117</v>
      </c>
    </row>
    <row r="432" spans="1:6" x14ac:dyDescent="0.3">
      <c r="A432" s="7" t="s">
        <v>211</v>
      </c>
      <c r="B432" s="7" t="s">
        <v>262</v>
      </c>
      <c r="C432" s="12">
        <v>0</v>
      </c>
      <c r="D432" s="7">
        <v>96</v>
      </c>
      <c r="E432" s="11">
        <v>61.587000000000003</v>
      </c>
      <c r="F432" s="12">
        <v>2.7789999999999999</v>
      </c>
    </row>
    <row r="433" spans="1:6" x14ac:dyDescent="0.3">
      <c r="A433" s="7" t="s">
        <v>211</v>
      </c>
      <c r="B433" s="7" t="s">
        <v>262</v>
      </c>
      <c r="C433" s="11">
        <v>50</v>
      </c>
      <c r="D433" s="7">
        <v>0</v>
      </c>
      <c r="E433" s="11">
        <v>57.658999999999999</v>
      </c>
      <c r="F433" s="12">
        <v>2.5609999999999999</v>
      </c>
    </row>
    <row r="434" spans="1:6" x14ac:dyDescent="0.3">
      <c r="A434" s="7" t="s">
        <v>211</v>
      </c>
      <c r="B434" s="7" t="s">
        <v>262</v>
      </c>
      <c r="C434" s="11">
        <v>50</v>
      </c>
      <c r="D434" s="7">
        <v>6</v>
      </c>
      <c r="E434" s="11">
        <v>63.209000000000003</v>
      </c>
      <c r="F434" s="12">
        <v>6.4690000000000003</v>
      </c>
    </row>
    <row r="435" spans="1:6" x14ac:dyDescent="0.3">
      <c r="A435" s="7" t="s">
        <v>211</v>
      </c>
      <c r="B435" s="7" t="s">
        <v>262</v>
      </c>
      <c r="C435" s="11">
        <v>50</v>
      </c>
      <c r="D435" s="7">
        <v>12</v>
      </c>
      <c r="E435" s="11">
        <v>61.878999999999998</v>
      </c>
      <c r="F435" s="12">
        <v>0.91700000000000004</v>
      </c>
    </row>
    <row r="436" spans="1:6" x14ac:dyDescent="0.3">
      <c r="A436" s="7" t="s">
        <v>211</v>
      </c>
      <c r="B436" s="7" t="s">
        <v>262</v>
      </c>
      <c r="C436" s="11">
        <v>50</v>
      </c>
      <c r="D436" s="7">
        <v>24</v>
      </c>
      <c r="E436" s="11">
        <v>55.225000000000001</v>
      </c>
      <c r="F436" s="12">
        <v>1.9970000000000001</v>
      </c>
    </row>
    <row r="437" spans="1:6" x14ac:dyDescent="0.3">
      <c r="A437" s="7" t="s">
        <v>211</v>
      </c>
      <c r="B437" s="7" t="s">
        <v>262</v>
      </c>
      <c r="C437" s="11">
        <v>50</v>
      </c>
      <c r="D437" s="7">
        <v>48</v>
      </c>
      <c r="E437" s="11">
        <v>56.853999999999999</v>
      </c>
      <c r="F437" s="12">
        <v>2.8719999999999999</v>
      </c>
    </row>
    <row r="438" spans="1:6" x14ac:dyDescent="0.3">
      <c r="A438" s="7" t="s">
        <v>211</v>
      </c>
      <c r="B438" s="7" t="s">
        <v>262</v>
      </c>
      <c r="C438" s="11">
        <v>50</v>
      </c>
      <c r="D438" s="7">
        <v>72</v>
      </c>
      <c r="E438" s="11">
        <v>53.366</v>
      </c>
      <c r="F438" s="12">
        <v>1.3129999999999999</v>
      </c>
    </row>
    <row r="439" spans="1:6" x14ac:dyDescent="0.3">
      <c r="A439" s="7" t="s">
        <v>211</v>
      </c>
      <c r="B439" s="7" t="s">
        <v>262</v>
      </c>
      <c r="C439" s="11">
        <v>50</v>
      </c>
      <c r="D439" s="7">
        <v>96</v>
      </c>
      <c r="E439" s="11">
        <v>58.274000000000001</v>
      </c>
      <c r="F439" s="12">
        <v>0.31</v>
      </c>
    </row>
    <row r="440" spans="1:6" x14ac:dyDescent="0.3">
      <c r="A440" s="7" t="s">
        <v>211</v>
      </c>
      <c r="B440" s="7" t="s">
        <v>262</v>
      </c>
      <c r="C440" s="11">
        <v>250</v>
      </c>
      <c r="D440" s="7">
        <v>0</v>
      </c>
      <c r="E440" s="11">
        <v>59.655999999999999</v>
      </c>
      <c r="F440" s="12">
        <v>4.6369999999999996</v>
      </c>
    </row>
    <row r="441" spans="1:6" x14ac:dyDescent="0.3">
      <c r="A441" s="7" t="s">
        <v>211</v>
      </c>
      <c r="B441" s="7" t="s">
        <v>262</v>
      </c>
      <c r="C441" s="11">
        <v>250</v>
      </c>
      <c r="D441" s="7">
        <v>6</v>
      </c>
      <c r="E441" s="11">
        <v>61.93</v>
      </c>
      <c r="F441" s="12">
        <v>3.14</v>
      </c>
    </row>
    <row r="442" spans="1:6" x14ac:dyDescent="0.3">
      <c r="A442" s="7" t="s">
        <v>211</v>
      </c>
      <c r="B442" s="7" t="s">
        <v>262</v>
      </c>
      <c r="C442" s="11">
        <v>250</v>
      </c>
      <c r="D442" s="7">
        <v>12</v>
      </c>
      <c r="E442" s="11">
        <v>57.496000000000002</v>
      </c>
      <c r="F442" s="12">
        <v>4.8620000000000001</v>
      </c>
    </row>
    <row r="443" spans="1:6" x14ac:dyDescent="0.3">
      <c r="A443" s="7" t="s">
        <v>211</v>
      </c>
      <c r="B443" s="7" t="s">
        <v>262</v>
      </c>
      <c r="C443" s="11">
        <v>250</v>
      </c>
      <c r="D443" s="7">
        <v>24</v>
      </c>
      <c r="E443" s="11">
        <v>52.713999999999999</v>
      </c>
      <c r="F443" s="12">
        <v>1.998</v>
      </c>
    </row>
    <row r="444" spans="1:6" x14ac:dyDescent="0.3">
      <c r="A444" s="7" t="s">
        <v>211</v>
      </c>
      <c r="B444" s="7" t="s">
        <v>262</v>
      </c>
      <c r="C444" s="11">
        <v>250</v>
      </c>
      <c r="D444" s="7">
        <v>48</v>
      </c>
      <c r="E444" s="11">
        <v>50.252000000000002</v>
      </c>
      <c r="F444" s="12">
        <v>2.7789999999999999</v>
      </c>
    </row>
    <row r="445" spans="1:6" x14ac:dyDescent="0.3">
      <c r="A445" s="7" t="s">
        <v>211</v>
      </c>
      <c r="B445" s="7" t="s">
        <v>262</v>
      </c>
      <c r="C445" s="11">
        <v>250</v>
      </c>
      <c r="D445" s="7">
        <v>72</v>
      </c>
      <c r="E445" s="11">
        <v>49.494</v>
      </c>
      <c r="F445" s="12">
        <v>4.4210000000000003</v>
      </c>
    </row>
    <row r="446" spans="1:6" x14ac:dyDescent="0.3">
      <c r="A446" s="7" t="s">
        <v>211</v>
      </c>
      <c r="B446" s="7" t="s">
        <v>262</v>
      </c>
      <c r="C446" s="11">
        <v>250</v>
      </c>
      <c r="D446" s="7">
        <v>96</v>
      </c>
      <c r="E446" s="11">
        <v>47.808999999999997</v>
      </c>
      <c r="F446" s="12">
        <v>4.4710000000000001</v>
      </c>
    </row>
    <row r="447" spans="1:6" x14ac:dyDescent="0.3">
      <c r="A447" s="7" t="s">
        <v>211</v>
      </c>
      <c r="B447" s="7" t="s">
        <v>262</v>
      </c>
      <c r="C447" s="11">
        <v>1000</v>
      </c>
      <c r="D447" s="7">
        <v>0</v>
      </c>
      <c r="E447" s="11">
        <v>58.908999999999999</v>
      </c>
      <c r="F447" s="12">
        <v>2.7770000000000001</v>
      </c>
    </row>
    <row r="448" spans="1:6" x14ac:dyDescent="0.3">
      <c r="A448" s="7" t="s">
        <v>211</v>
      </c>
      <c r="B448" s="7" t="s">
        <v>262</v>
      </c>
      <c r="C448" s="11">
        <v>1000</v>
      </c>
      <c r="D448" s="7">
        <v>6</v>
      </c>
      <c r="E448" s="11">
        <v>58.017000000000003</v>
      </c>
      <c r="F448" s="12">
        <v>2.93</v>
      </c>
    </row>
    <row r="449" spans="1:6" x14ac:dyDescent="0.3">
      <c r="A449" s="7" t="s">
        <v>211</v>
      </c>
      <c r="B449" s="7" t="s">
        <v>262</v>
      </c>
      <c r="C449" s="11">
        <v>1000</v>
      </c>
      <c r="D449" s="7">
        <v>12</v>
      </c>
      <c r="E449" s="11">
        <v>57.805999999999997</v>
      </c>
      <c r="F449" s="12">
        <v>1.8029999999999999</v>
      </c>
    </row>
    <row r="450" spans="1:6" x14ac:dyDescent="0.3">
      <c r="A450" s="7" t="s">
        <v>211</v>
      </c>
      <c r="B450" s="7" t="s">
        <v>262</v>
      </c>
      <c r="C450" s="11">
        <v>1000</v>
      </c>
      <c r="D450" s="7">
        <v>24</v>
      </c>
      <c r="E450" s="11">
        <v>53.238999999999997</v>
      </c>
      <c r="F450" s="12">
        <v>0.74299999999999999</v>
      </c>
    </row>
    <row r="451" spans="1:6" x14ac:dyDescent="0.3">
      <c r="A451" s="7" t="s">
        <v>211</v>
      </c>
      <c r="B451" s="7" t="s">
        <v>262</v>
      </c>
      <c r="C451" s="11">
        <v>1000</v>
      </c>
      <c r="D451" s="7">
        <v>48</v>
      </c>
      <c r="E451" s="11">
        <v>49.54</v>
      </c>
      <c r="F451" s="12">
        <v>3.2949999999999999</v>
      </c>
    </row>
    <row r="452" spans="1:6" x14ac:dyDescent="0.3">
      <c r="A452" s="7" t="s">
        <v>211</v>
      </c>
      <c r="B452" s="7" t="s">
        <v>262</v>
      </c>
      <c r="C452" s="11">
        <v>1000</v>
      </c>
      <c r="D452" s="7">
        <v>72</v>
      </c>
      <c r="E452" s="11">
        <v>47.933999999999997</v>
      </c>
      <c r="F452" s="12">
        <v>3.3690000000000002</v>
      </c>
    </row>
    <row r="453" spans="1:6" x14ac:dyDescent="0.3">
      <c r="A453" s="7" t="s">
        <v>211</v>
      </c>
      <c r="B453" s="7" t="s">
        <v>262</v>
      </c>
      <c r="C453" s="11">
        <v>1000</v>
      </c>
      <c r="D453" s="7">
        <v>96</v>
      </c>
      <c r="E453" s="11">
        <v>49.731000000000002</v>
      </c>
      <c r="F453" s="12">
        <v>3.5</v>
      </c>
    </row>
    <row r="454" spans="1:6" x14ac:dyDescent="0.3">
      <c r="A454" s="7" t="s">
        <v>211</v>
      </c>
      <c r="B454" s="7" t="s">
        <v>262</v>
      </c>
      <c r="C454" s="11">
        <v>5000</v>
      </c>
      <c r="D454" s="7">
        <v>0</v>
      </c>
      <c r="E454" s="11">
        <v>60.616999999999997</v>
      </c>
      <c r="F454" s="12">
        <v>2.87</v>
      </c>
    </row>
    <row r="455" spans="1:6" x14ac:dyDescent="0.3">
      <c r="A455" s="7" t="s">
        <v>211</v>
      </c>
      <c r="B455" s="7" t="s">
        <v>262</v>
      </c>
      <c r="C455" s="11">
        <v>5000</v>
      </c>
      <c r="D455" s="7">
        <v>6</v>
      </c>
      <c r="E455" s="11">
        <v>52.6</v>
      </c>
      <c r="F455" s="12">
        <v>2.3410000000000002</v>
      </c>
    </row>
    <row r="456" spans="1:6" x14ac:dyDescent="0.3">
      <c r="A456" s="7" t="s">
        <v>211</v>
      </c>
      <c r="B456" s="7" t="s">
        <v>262</v>
      </c>
      <c r="C456" s="11">
        <v>5000</v>
      </c>
      <c r="D456" s="7">
        <v>12</v>
      </c>
      <c r="E456" s="11">
        <v>49.405999999999999</v>
      </c>
      <c r="F456" s="12">
        <v>1.0109999999999999</v>
      </c>
    </row>
    <row r="457" spans="1:6" x14ac:dyDescent="0.3">
      <c r="A457" s="7" t="s">
        <v>211</v>
      </c>
      <c r="B457" s="7" t="s">
        <v>262</v>
      </c>
      <c r="C457" s="11">
        <v>5000</v>
      </c>
      <c r="D457" s="7">
        <v>24</v>
      </c>
      <c r="E457" s="11">
        <v>47.478000000000002</v>
      </c>
      <c r="F457" s="12">
        <v>3.9990000000000001</v>
      </c>
    </row>
    <row r="458" spans="1:6" x14ac:dyDescent="0.3">
      <c r="A458" s="7" t="s">
        <v>211</v>
      </c>
      <c r="B458" s="7" t="s">
        <v>262</v>
      </c>
      <c r="C458" s="11">
        <v>5000</v>
      </c>
      <c r="D458" s="7">
        <v>48</v>
      </c>
      <c r="E458" s="11">
        <v>45.158999999999999</v>
      </c>
      <c r="F458" s="12">
        <v>4.3520000000000003</v>
      </c>
    </row>
    <row r="459" spans="1:6" x14ac:dyDescent="0.3">
      <c r="A459" s="7" t="s">
        <v>211</v>
      </c>
      <c r="B459" s="7" t="s">
        <v>262</v>
      </c>
      <c r="C459" s="11">
        <v>5000</v>
      </c>
      <c r="D459" s="7">
        <v>72</v>
      </c>
      <c r="E459" s="11">
        <v>45.143999999999998</v>
      </c>
      <c r="F459" s="12">
        <v>1.6850000000000001</v>
      </c>
    </row>
    <row r="460" spans="1:6" x14ac:dyDescent="0.3">
      <c r="A460" s="7" t="s">
        <v>211</v>
      </c>
      <c r="B460" s="7" t="s">
        <v>262</v>
      </c>
      <c r="C460" s="11">
        <v>5000</v>
      </c>
      <c r="D460" s="7">
        <v>96</v>
      </c>
      <c r="E460" s="11">
        <v>43.139000000000003</v>
      </c>
      <c r="F460" s="12">
        <v>0.26900000000000002</v>
      </c>
    </row>
    <row r="461" spans="1:6" x14ac:dyDescent="0.3">
      <c r="A461" s="7" t="s">
        <v>211</v>
      </c>
      <c r="B461" s="7" t="s">
        <v>262</v>
      </c>
      <c r="C461" s="11">
        <v>20000</v>
      </c>
      <c r="D461" s="7">
        <v>0</v>
      </c>
      <c r="E461" s="11">
        <v>58.491999999999997</v>
      </c>
      <c r="F461" s="12">
        <v>2.7189999999999999</v>
      </c>
    </row>
    <row r="462" spans="1:6" x14ac:dyDescent="0.3">
      <c r="A462" s="7" t="s">
        <v>211</v>
      </c>
      <c r="B462" s="7" t="s">
        <v>262</v>
      </c>
      <c r="C462" s="11">
        <v>20000</v>
      </c>
      <c r="D462" s="7">
        <v>6</v>
      </c>
      <c r="E462" s="11">
        <v>56.192999999999998</v>
      </c>
      <c r="F462" s="12">
        <v>3.7730000000000001</v>
      </c>
    </row>
    <row r="463" spans="1:6" x14ac:dyDescent="0.3">
      <c r="A463" s="7" t="s">
        <v>211</v>
      </c>
      <c r="B463" s="7" t="s">
        <v>262</v>
      </c>
      <c r="C463" s="11">
        <v>20000</v>
      </c>
      <c r="D463" s="7">
        <v>12</v>
      </c>
      <c r="E463" s="11">
        <v>55.466000000000001</v>
      </c>
      <c r="F463" s="12">
        <v>3.7759999999999998</v>
      </c>
    </row>
    <row r="464" spans="1:6" x14ac:dyDescent="0.3">
      <c r="A464" s="7" t="s">
        <v>211</v>
      </c>
      <c r="B464" s="7" t="s">
        <v>262</v>
      </c>
      <c r="C464" s="11">
        <v>20000</v>
      </c>
      <c r="D464" s="7">
        <v>24</v>
      </c>
      <c r="E464" s="11">
        <v>48.112000000000002</v>
      </c>
      <c r="F464" s="12">
        <v>4.4109999999999996</v>
      </c>
    </row>
    <row r="465" spans="1:6" x14ac:dyDescent="0.3">
      <c r="A465" s="7" t="s">
        <v>211</v>
      </c>
      <c r="B465" s="7" t="s">
        <v>262</v>
      </c>
      <c r="C465" s="11">
        <v>20000</v>
      </c>
      <c r="D465" s="7">
        <v>48</v>
      </c>
      <c r="E465" s="11">
        <v>42.176000000000002</v>
      </c>
      <c r="F465" s="12">
        <v>2.7309999999999999</v>
      </c>
    </row>
    <row r="466" spans="1:6" x14ac:dyDescent="0.3">
      <c r="A466" s="7" t="s">
        <v>211</v>
      </c>
      <c r="B466" s="7" t="s">
        <v>262</v>
      </c>
      <c r="C466" s="11">
        <v>20000</v>
      </c>
      <c r="D466" s="7">
        <v>72</v>
      </c>
      <c r="E466" s="11">
        <v>41.057000000000002</v>
      </c>
      <c r="F466" s="12">
        <v>2.653</v>
      </c>
    </row>
    <row r="467" spans="1:6" x14ac:dyDescent="0.3">
      <c r="A467" s="7" t="s">
        <v>211</v>
      </c>
      <c r="B467" s="7" t="s">
        <v>262</v>
      </c>
      <c r="C467" s="11">
        <v>20000</v>
      </c>
      <c r="D467" s="7">
        <v>96</v>
      </c>
      <c r="E467" s="11">
        <v>38.31</v>
      </c>
      <c r="F467" s="12">
        <v>0.249</v>
      </c>
    </row>
    <row r="468" spans="1:6" x14ac:dyDescent="0.3">
      <c r="A468" s="7" t="s">
        <v>211</v>
      </c>
      <c r="B468" s="7" t="s">
        <v>263</v>
      </c>
      <c r="C468" s="12">
        <v>0</v>
      </c>
      <c r="D468" s="7">
        <v>0</v>
      </c>
      <c r="E468" s="11">
        <v>27.608000000000001</v>
      </c>
      <c r="F468" s="12">
        <v>0.77</v>
      </c>
    </row>
    <row r="469" spans="1:6" x14ac:dyDescent="0.3">
      <c r="A469" s="7" t="s">
        <v>211</v>
      </c>
      <c r="B469" s="7" t="s">
        <v>263</v>
      </c>
      <c r="C469" s="12">
        <v>0</v>
      </c>
      <c r="D469" s="7">
        <v>6</v>
      </c>
      <c r="E469" s="11">
        <v>28.076000000000001</v>
      </c>
      <c r="F469" s="12">
        <v>1.6619999999999999</v>
      </c>
    </row>
    <row r="470" spans="1:6" x14ac:dyDescent="0.3">
      <c r="A470" s="7" t="s">
        <v>211</v>
      </c>
      <c r="B470" s="7" t="s">
        <v>263</v>
      </c>
      <c r="C470" s="12">
        <v>0</v>
      </c>
      <c r="D470" s="7">
        <v>12</v>
      </c>
      <c r="E470" s="11">
        <v>28.963999999999999</v>
      </c>
      <c r="F470" s="12">
        <v>1.357</v>
      </c>
    </row>
    <row r="471" spans="1:6" x14ac:dyDescent="0.3">
      <c r="A471" s="7" t="s">
        <v>211</v>
      </c>
      <c r="B471" s="7" t="s">
        <v>263</v>
      </c>
      <c r="C471" s="12">
        <v>0</v>
      </c>
      <c r="D471" s="7">
        <v>24</v>
      </c>
      <c r="E471" s="11">
        <v>25.931999999999999</v>
      </c>
      <c r="F471" s="12">
        <v>3.2040000000000002</v>
      </c>
    </row>
    <row r="472" spans="1:6" x14ac:dyDescent="0.3">
      <c r="A472" s="7" t="s">
        <v>211</v>
      </c>
      <c r="B472" s="7" t="s">
        <v>263</v>
      </c>
      <c r="C472" s="12">
        <v>0</v>
      </c>
      <c r="D472" s="7">
        <v>48</v>
      </c>
      <c r="E472" s="11">
        <v>26.225000000000001</v>
      </c>
      <c r="F472" s="12">
        <v>0.621</v>
      </c>
    </row>
    <row r="473" spans="1:6" x14ac:dyDescent="0.3">
      <c r="A473" s="7" t="s">
        <v>211</v>
      </c>
      <c r="B473" s="7" t="s">
        <v>263</v>
      </c>
      <c r="C473" s="12">
        <v>0</v>
      </c>
      <c r="D473" s="7">
        <v>72</v>
      </c>
      <c r="E473" s="11">
        <v>28.132000000000001</v>
      </c>
      <c r="F473" s="12">
        <v>1.1100000000000001</v>
      </c>
    </row>
    <row r="474" spans="1:6" x14ac:dyDescent="0.3">
      <c r="A474" s="7" t="s">
        <v>211</v>
      </c>
      <c r="B474" s="7" t="s">
        <v>263</v>
      </c>
      <c r="C474" s="12">
        <v>0</v>
      </c>
      <c r="D474" s="7">
        <v>96</v>
      </c>
      <c r="E474" s="11">
        <v>27.265999999999998</v>
      </c>
      <c r="F474" s="12">
        <v>1.125</v>
      </c>
    </row>
    <row r="475" spans="1:6" x14ac:dyDescent="0.3">
      <c r="A475" s="7" t="s">
        <v>211</v>
      </c>
      <c r="B475" s="7" t="s">
        <v>263</v>
      </c>
      <c r="C475" s="11">
        <v>50</v>
      </c>
      <c r="D475" s="7">
        <v>0</v>
      </c>
      <c r="E475" s="11">
        <v>27.481999999999999</v>
      </c>
      <c r="F475" s="12">
        <v>2.7360000000000002</v>
      </c>
    </row>
    <row r="476" spans="1:6" x14ac:dyDescent="0.3">
      <c r="A476" s="7" t="s">
        <v>211</v>
      </c>
      <c r="B476" s="7" t="s">
        <v>263</v>
      </c>
      <c r="C476" s="11">
        <v>50</v>
      </c>
      <c r="D476" s="7">
        <v>6</v>
      </c>
      <c r="E476" s="11">
        <v>28.756</v>
      </c>
      <c r="F476" s="12">
        <v>1.9870000000000001</v>
      </c>
    </row>
    <row r="477" spans="1:6" x14ac:dyDescent="0.3">
      <c r="A477" s="7" t="s">
        <v>211</v>
      </c>
      <c r="B477" s="7" t="s">
        <v>263</v>
      </c>
      <c r="C477" s="11">
        <v>50</v>
      </c>
      <c r="D477" s="7">
        <v>12</v>
      </c>
      <c r="E477" s="11">
        <v>26.387</v>
      </c>
      <c r="F477" s="12">
        <v>0.40400000000000003</v>
      </c>
    </row>
    <row r="478" spans="1:6" x14ac:dyDescent="0.3">
      <c r="A478" s="7" t="s">
        <v>211</v>
      </c>
      <c r="B478" s="7" t="s">
        <v>263</v>
      </c>
      <c r="C478" s="11">
        <v>50</v>
      </c>
      <c r="D478" s="7">
        <v>24</v>
      </c>
      <c r="E478" s="11">
        <v>28.225000000000001</v>
      </c>
      <c r="F478" s="12">
        <v>1.792</v>
      </c>
    </row>
    <row r="479" spans="1:6" x14ac:dyDescent="0.3">
      <c r="A479" s="7" t="s">
        <v>211</v>
      </c>
      <c r="B479" s="7" t="s">
        <v>263</v>
      </c>
      <c r="C479" s="11">
        <v>50</v>
      </c>
      <c r="D479" s="7">
        <v>48</v>
      </c>
      <c r="E479" s="11">
        <v>28.402999999999999</v>
      </c>
      <c r="F479" s="12">
        <v>1.002</v>
      </c>
    </row>
    <row r="480" spans="1:6" x14ac:dyDescent="0.3">
      <c r="A480" s="7" t="s">
        <v>211</v>
      </c>
      <c r="B480" s="7" t="s">
        <v>263</v>
      </c>
      <c r="C480" s="11">
        <v>50</v>
      </c>
      <c r="D480" s="7">
        <v>72</v>
      </c>
      <c r="E480" s="11">
        <v>29.338999999999999</v>
      </c>
      <c r="F480" s="12">
        <v>1.294</v>
      </c>
    </row>
    <row r="481" spans="1:6" x14ac:dyDescent="0.3">
      <c r="A481" s="7" t="s">
        <v>211</v>
      </c>
      <c r="B481" s="7" t="s">
        <v>263</v>
      </c>
      <c r="C481" s="11">
        <v>50</v>
      </c>
      <c r="D481" s="7">
        <v>96</v>
      </c>
      <c r="E481" s="11">
        <v>27.974</v>
      </c>
      <c r="F481" s="12">
        <v>2.351</v>
      </c>
    </row>
    <row r="482" spans="1:6" x14ac:dyDescent="0.3">
      <c r="A482" s="7" t="s">
        <v>211</v>
      </c>
      <c r="B482" s="7" t="s">
        <v>263</v>
      </c>
      <c r="C482" s="11">
        <v>250</v>
      </c>
      <c r="D482" s="7">
        <v>0</v>
      </c>
      <c r="E482" s="11">
        <v>27.288</v>
      </c>
      <c r="F482" s="12">
        <v>1.7709999999999999</v>
      </c>
    </row>
    <row r="483" spans="1:6" x14ac:dyDescent="0.3">
      <c r="A483" s="7" t="s">
        <v>211</v>
      </c>
      <c r="B483" s="7" t="s">
        <v>263</v>
      </c>
      <c r="C483" s="11">
        <v>250</v>
      </c>
      <c r="D483" s="7">
        <v>6</v>
      </c>
      <c r="E483" s="11">
        <v>27.177</v>
      </c>
      <c r="F483" s="12">
        <v>1.6439999999999999</v>
      </c>
    </row>
    <row r="484" spans="1:6" x14ac:dyDescent="0.3">
      <c r="A484" s="7" t="s">
        <v>211</v>
      </c>
      <c r="B484" s="7" t="s">
        <v>263</v>
      </c>
      <c r="C484" s="11">
        <v>250</v>
      </c>
      <c r="D484" s="7">
        <v>12</v>
      </c>
      <c r="E484" s="11">
        <v>29.483000000000001</v>
      </c>
      <c r="F484" s="12">
        <v>0.52400000000000002</v>
      </c>
    </row>
    <row r="485" spans="1:6" x14ac:dyDescent="0.3">
      <c r="A485" s="7" t="s">
        <v>211</v>
      </c>
      <c r="B485" s="7" t="s">
        <v>263</v>
      </c>
      <c r="C485" s="11">
        <v>250</v>
      </c>
      <c r="D485" s="7">
        <v>24</v>
      </c>
      <c r="E485" s="11">
        <v>32.034999999999997</v>
      </c>
      <c r="F485" s="12">
        <v>1.1519999999999999</v>
      </c>
    </row>
    <row r="486" spans="1:6" x14ac:dyDescent="0.3">
      <c r="A486" s="7" t="s">
        <v>211</v>
      </c>
      <c r="B486" s="7" t="s">
        <v>263</v>
      </c>
      <c r="C486" s="11">
        <v>250</v>
      </c>
      <c r="D486" s="7">
        <v>48</v>
      </c>
      <c r="E486" s="11">
        <v>32.631999999999998</v>
      </c>
      <c r="F486" s="12">
        <v>2.181</v>
      </c>
    </row>
    <row r="487" spans="1:6" x14ac:dyDescent="0.3">
      <c r="A487" s="7" t="s">
        <v>211</v>
      </c>
      <c r="B487" s="7" t="s">
        <v>263</v>
      </c>
      <c r="C487" s="11">
        <v>250</v>
      </c>
      <c r="D487" s="7">
        <v>72</v>
      </c>
      <c r="E487" s="11">
        <v>33.588000000000001</v>
      </c>
      <c r="F487" s="12">
        <v>2.83</v>
      </c>
    </row>
    <row r="488" spans="1:6" x14ac:dyDescent="0.3">
      <c r="A488" s="7" t="s">
        <v>211</v>
      </c>
      <c r="B488" s="7" t="s">
        <v>263</v>
      </c>
      <c r="C488" s="11">
        <v>250</v>
      </c>
      <c r="D488" s="7">
        <v>96</v>
      </c>
      <c r="E488" s="11">
        <v>33.244999999999997</v>
      </c>
      <c r="F488" s="12">
        <v>1.7190000000000001</v>
      </c>
    </row>
    <row r="489" spans="1:6" x14ac:dyDescent="0.3">
      <c r="A489" s="7" t="s">
        <v>211</v>
      </c>
      <c r="B489" s="7" t="s">
        <v>263</v>
      </c>
      <c r="C489" s="11">
        <v>1000</v>
      </c>
      <c r="D489" s="7">
        <v>0</v>
      </c>
      <c r="E489" s="11">
        <v>27.620999999999999</v>
      </c>
      <c r="F489" s="12">
        <v>0.85599999999999998</v>
      </c>
    </row>
    <row r="490" spans="1:6" x14ac:dyDescent="0.3">
      <c r="A490" s="7" t="s">
        <v>211</v>
      </c>
      <c r="B490" s="7" t="s">
        <v>263</v>
      </c>
      <c r="C490" s="11">
        <v>1000</v>
      </c>
      <c r="D490" s="7">
        <v>6</v>
      </c>
      <c r="E490" s="11">
        <v>28.347999999999999</v>
      </c>
      <c r="F490" s="12">
        <v>0.58099999999999996</v>
      </c>
    </row>
    <row r="491" spans="1:6" x14ac:dyDescent="0.3">
      <c r="A491" s="7" t="s">
        <v>211</v>
      </c>
      <c r="B491" s="7" t="s">
        <v>263</v>
      </c>
      <c r="C491" s="11">
        <v>1000</v>
      </c>
      <c r="D491" s="7">
        <v>12</v>
      </c>
      <c r="E491" s="11">
        <v>30.035</v>
      </c>
      <c r="F491" s="12">
        <v>2.1739999999999999</v>
      </c>
    </row>
    <row r="492" spans="1:6" x14ac:dyDescent="0.3">
      <c r="A492" s="7" t="s">
        <v>211</v>
      </c>
      <c r="B492" s="7" t="s">
        <v>263</v>
      </c>
      <c r="C492" s="11">
        <v>1000</v>
      </c>
      <c r="D492" s="7">
        <v>24</v>
      </c>
      <c r="E492" s="11">
        <v>33.807000000000002</v>
      </c>
      <c r="F492" s="12">
        <v>2.0539999999999998</v>
      </c>
    </row>
    <row r="493" spans="1:6" x14ac:dyDescent="0.3">
      <c r="A493" s="7" t="s">
        <v>211</v>
      </c>
      <c r="B493" s="7" t="s">
        <v>263</v>
      </c>
      <c r="C493" s="11">
        <v>1000</v>
      </c>
      <c r="D493" s="7">
        <v>48</v>
      </c>
      <c r="E493" s="11">
        <v>35.843000000000004</v>
      </c>
      <c r="F493" s="12">
        <v>1.915</v>
      </c>
    </row>
    <row r="494" spans="1:6" x14ac:dyDescent="0.3">
      <c r="A494" s="7" t="s">
        <v>211</v>
      </c>
      <c r="B494" s="7" t="s">
        <v>263</v>
      </c>
      <c r="C494" s="11">
        <v>1000</v>
      </c>
      <c r="D494" s="7">
        <v>72</v>
      </c>
      <c r="E494" s="11">
        <v>35.590000000000003</v>
      </c>
      <c r="F494" s="12">
        <v>0.37</v>
      </c>
    </row>
    <row r="495" spans="1:6" x14ac:dyDescent="0.3">
      <c r="A495" s="7" t="s">
        <v>211</v>
      </c>
      <c r="B495" s="7" t="s">
        <v>263</v>
      </c>
      <c r="C495" s="11">
        <v>1000</v>
      </c>
      <c r="D495" s="7">
        <v>96</v>
      </c>
      <c r="E495" s="11">
        <v>38.151000000000003</v>
      </c>
      <c r="F495" s="12">
        <v>0.314</v>
      </c>
    </row>
    <row r="496" spans="1:6" x14ac:dyDescent="0.3">
      <c r="A496" s="7" t="s">
        <v>211</v>
      </c>
      <c r="B496" s="7" t="s">
        <v>263</v>
      </c>
      <c r="C496" s="11">
        <v>5000</v>
      </c>
      <c r="D496" s="7">
        <v>0</v>
      </c>
      <c r="E496" s="11">
        <v>25.902999999999999</v>
      </c>
      <c r="F496" s="12">
        <v>1.4570000000000001</v>
      </c>
    </row>
    <row r="497" spans="1:7" x14ac:dyDescent="0.3">
      <c r="A497" s="7" t="s">
        <v>211</v>
      </c>
      <c r="B497" s="7" t="s">
        <v>263</v>
      </c>
      <c r="C497" s="11">
        <v>5000</v>
      </c>
      <c r="D497" s="7">
        <v>6</v>
      </c>
      <c r="E497" s="11">
        <v>29.329000000000001</v>
      </c>
      <c r="F497" s="12">
        <v>0.70099999999999996</v>
      </c>
    </row>
    <row r="498" spans="1:7" x14ac:dyDescent="0.3">
      <c r="A498" s="7" t="s">
        <v>211</v>
      </c>
      <c r="B498" s="7" t="s">
        <v>263</v>
      </c>
      <c r="C498" s="11">
        <v>5000</v>
      </c>
      <c r="D498" s="7">
        <v>12</v>
      </c>
      <c r="E498" s="11">
        <v>30.553000000000001</v>
      </c>
      <c r="F498" s="12">
        <v>1.409</v>
      </c>
    </row>
    <row r="499" spans="1:7" x14ac:dyDescent="0.3">
      <c r="A499" s="7" t="s">
        <v>211</v>
      </c>
      <c r="B499" s="7" t="s">
        <v>263</v>
      </c>
      <c r="C499" s="11">
        <v>5000</v>
      </c>
      <c r="D499" s="7">
        <v>24</v>
      </c>
      <c r="E499" s="11">
        <v>36.523000000000003</v>
      </c>
      <c r="F499" s="12">
        <v>3.2759999999999998</v>
      </c>
    </row>
    <row r="500" spans="1:7" x14ac:dyDescent="0.3">
      <c r="A500" s="7" t="s">
        <v>211</v>
      </c>
      <c r="B500" s="7" t="s">
        <v>263</v>
      </c>
      <c r="C500" s="11">
        <v>5000</v>
      </c>
      <c r="D500" s="7">
        <v>48</v>
      </c>
      <c r="E500" s="11">
        <v>40.869</v>
      </c>
      <c r="F500" s="12">
        <v>0.77100000000000002</v>
      </c>
    </row>
    <row r="501" spans="1:7" x14ac:dyDescent="0.3">
      <c r="A501" s="7" t="s">
        <v>211</v>
      </c>
      <c r="B501" s="7" t="s">
        <v>263</v>
      </c>
      <c r="C501" s="11">
        <v>5000</v>
      </c>
      <c r="D501" s="7">
        <v>72</v>
      </c>
      <c r="E501" s="11">
        <v>39.588999999999999</v>
      </c>
      <c r="F501" s="12">
        <v>1.32</v>
      </c>
    </row>
    <row r="502" spans="1:7" x14ac:dyDescent="0.3">
      <c r="A502" s="7" t="s">
        <v>211</v>
      </c>
      <c r="B502" s="7" t="s">
        <v>263</v>
      </c>
      <c r="C502" s="11">
        <v>5000</v>
      </c>
      <c r="D502" s="7">
        <v>96</v>
      </c>
      <c r="E502" s="11">
        <v>43.901000000000003</v>
      </c>
      <c r="F502" s="12">
        <v>1.4630000000000001</v>
      </c>
    </row>
    <row r="503" spans="1:7" x14ac:dyDescent="0.3">
      <c r="A503" s="7" t="s">
        <v>211</v>
      </c>
      <c r="B503" s="7" t="s">
        <v>263</v>
      </c>
      <c r="C503" s="11">
        <v>20000</v>
      </c>
      <c r="D503" s="7">
        <v>0</v>
      </c>
      <c r="E503" s="11">
        <v>27.53</v>
      </c>
      <c r="F503" s="12">
        <v>1.8320000000000001</v>
      </c>
    </row>
    <row r="504" spans="1:7" x14ac:dyDescent="0.3">
      <c r="A504" s="7" t="s">
        <v>211</v>
      </c>
      <c r="B504" s="7" t="s">
        <v>263</v>
      </c>
      <c r="C504" s="11">
        <v>20000</v>
      </c>
      <c r="D504" s="7">
        <v>6</v>
      </c>
      <c r="E504" s="11">
        <v>32.037999999999997</v>
      </c>
      <c r="F504" s="12">
        <v>1.105</v>
      </c>
    </row>
    <row r="505" spans="1:7" x14ac:dyDescent="0.3">
      <c r="A505" s="7" t="s">
        <v>211</v>
      </c>
      <c r="B505" s="7" t="s">
        <v>263</v>
      </c>
      <c r="C505" s="11">
        <v>20000</v>
      </c>
      <c r="D505" s="7">
        <v>12</v>
      </c>
      <c r="E505" s="11">
        <v>32.118000000000002</v>
      </c>
      <c r="F505" s="12">
        <v>1.012</v>
      </c>
    </row>
    <row r="506" spans="1:7" x14ac:dyDescent="0.3">
      <c r="A506" s="7" t="s">
        <v>211</v>
      </c>
      <c r="B506" s="7" t="s">
        <v>263</v>
      </c>
      <c r="C506" s="11">
        <v>20000</v>
      </c>
      <c r="D506" s="7">
        <v>24</v>
      </c>
      <c r="E506" s="11">
        <v>37.661000000000001</v>
      </c>
      <c r="F506" s="12">
        <v>2.7589999999999999</v>
      </c>
    </row>
    <row r="507" spans="1:7" x14ac:dyDescent="0.3">
      <c r="A507" s="7" t="s">
        <v>211</v>
      </c>
      <c r="B507" s="7" t="s">
        <v>263</v>
      </c>
      <c r="C507" s="11">
        <v>20000</v>
      </c>
      <c r="D507" s="7">
        <v>48</v>
      </c>
      <c r="E507" s="11">
        <v>43.228999999999999</v>
      </c>
      <c r="F507" s="12">
        <v>2.5510000000000002</v>
      </c>
    </row>
    <row r="508" spans="1:7" x14ac:dyDescent="0.3">
      <c r="A508" s="7" t="s">
        <v>211</v>
      </c>
      <c r="B508" s="7" t="s">
        <v>263</v>
      </c>
      <c r="C508" s="11">
        <v>20000</v>
      </c>
      <c r="D508" s="7">
        <v>72</v>
      </c>
      <c r="E508" s="11">
        <v>43.843000000000004</v>
      </c>
      <c r="F508" s="12">
        <v>3.202</v>
      </c>
    </row>
    <row r="509" spans="1:7" x14ac:dyDescent="0.3">
      <c r="A509" s="7" t="s">
        <v>211</v>
      </c>
      <c r="B509" s="7" t="s">
        <v>263</v>
      </c>
      <c r="C509" s="11">
        <v>20000</v>
      </c>
      <c r="D509" s="7">
        <v>96</v>
      </c>
      <c r="E509" s="11">
        <v>47.183999999999997</v>
      </c>
      <c r="F509" s="12">
        <v>0.873</v>
      </c>
    </row>
    <row r="511" spans="1:7" x14ac:dyDescent="0.3">
      <c r="A511" s="13" t="s">
        <v>264</v>
      </c>
    </row>
    <row r="512" spans="1:7" ht="30" customHeight="1" x14ac:dyDescent="0.3">
      <c r="A512" s="6" t="s">
        <v>255</v>
      </c>
      <c r="B512" s="6" t="s">
        <v>265</v>
      </c>
      <c r="C512" s="6" t="s">
        <v>266</v>
      </c>
      <c r="D512" s="6" t="s">
        <v>267</v>
      </c>
      <c r="E512" s="6" t="s">
        <v>268</v>
      </c>
      <c r="F512" s="6" t="s">
        <v>269</v>
      </c>
      <c r="G512" s="6" t="s">
        <v>270</v>
      </c>
    </row>
    <row r="513" spans="1:7" x14ac:dyDescent="0.3">
      <c r="A513" s="12">
        <v>0</v>
      </c>
      <c r="B513" s="11">
        <v>30.202000000000002</v>
      </c>
      <c r="C513" s="11">
        <v>34.396999999999998</v>
      </c>
      <c r="D513" s="11">
        <v>33.101999999999997</v>
      </c>
      <c r="E513" s="11">
        <v>32.005000000000003</v>
      </c>
      <c r="F513" s="11">
        <v>31.98</v>
      </c>
      <c r="G513" s="11">
        <v>33.561999999999998</v>
      </c>
    </row>
    <row r="514" spans="1:7" x14ac:dyDescent="0.3">
      <c r="A514" s="12">
        <v>6</v>
      </c>
      <c r="B514" s="11">
        <v>31.538</v>
      </c>
      <c r="C514" s="11">
        <v>32.081000000000003</v>
      </c>
      <c r="D514" s="11">
        <v>32.271999999999998</v>
      </c>
      <c r="E514" s="11">
        <v>33.344000000000001</v>
      </c>
      <c r="F514" s="11">
        <v>36.542999999999999</v>
      </c>
      <c r="G514" s="11">
        <v>38.18</v>
      </c>
    </row>
    <row r="515" spans="1:7" x14ac:dyDescent="0.3">
      <c r="A515" s="11">
        <v>12</v>
      </c>
      <c r="B515" s="11">
        <v>34.180999999999997</v>
      </c>
      <c r="C515" s="11">
        <v>32.081000000000003</v>
      </c>
      <c r="D515" s="11">
        <v>35.628</v>
      </c>
      <c r="E515" s="11">
        <v>37.185000000000002</v>
      </c>
      <c r="F515" s="11">
        <v>39.542999999999999</v>
      </c>
      <c r="G515" s="11">
        <v>43.027999999999999</v>
      </c>
    </row>
    <row r="516" spans="1:7" x14ac:dyDescent="0.3">
      <c r="A516" s="11">
        <v>24</v>
      </c>
      <c r="B516" s="11">
        <v>31.423999999999999</v>
      </c>
      <c r="C516" s="11">
        <v>33.652000000000001</v>
      </c>
      <c r="D516" s="11">
        <v>37.143999999999998</v>
      </c>
      <c r="E516" s="11">
        <v>38.756</v>
      </c>
      <c r="F516" s="11">
        <v>41.356000000000002</v>
      </c>
      <c r="G516" s="11">
        <v>48.78</v>
      </c>
    </row>
    <row r="517" spans="1:7" x14ac:dyDescent="0.3">
      <c r="A517" s="11">
        <v>48</v>
      </c>
      <c r="B517" s="11">
        <v>31.831</v>
      </c>
      <c r="C517" s="11">
        <v>33.118000000000002</v>
      </c>
      <c r="D517" s="11">
        <v>40.061</v>
      </c>
      <c r="E517" s="11">
        <v>45.128999999999998</v>
      </c>
      <c r="F517" s="11">
        <v>53.161999999999999</v>
      </c>
      <c r="G517" s="11">
        <v>54.587000000000003</v>
      </c>
    </row>
    <row r="518" spans="1:7" x14ac:dyDescent="0.3">
      <c r="A518" s="11">
        <v>72</v>
      </c>
      <c r="B518" s="11">
        <v>33.774000000000001</v>
      </c>
      <c r="C518" s="11">
        <v>36.354999999999997</v>
      </c>
      <c r="D518" s="11">
        <v>41.521999999999998</v>
      </c>
      <c r="E518" s="11">
        <v>45.853999999999999</v>
      </c>
      <c r="F518" s="11">
        <v>54.78</v>
      </c>
      <c r="G518" s="11">
        <v>60.295000000000002</v>
      </c>
    </row>
    <row r="519" spans="1:7" x14ac:dyDescent="0.3">
      <c r="A519" s="11">
        <v>96</v>
      </c>
      <c r="B519" s="11">
        <v>33.113999999999997</v>
      </c>
      <c r="C519" s="11">
        <v>34.11</v>
      </c>
      <c r="D519" s="11">
        <v>42.88</v>
      </c>
      <c r="E519" s="11">
        <v>49.61</v>
      </c>
      <c r="F519" s="11">
        <v>55.381</v>
      </c>
      <c r="G519" s="11">
        <v>61.646999999999998</v>
      </c>
    </row>
  </sheetData>
  <pageMargins left="0.75" right="0.75" top="1" bottom="1" header="0.5" footer="0.5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J125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F2" sqref="F2"/>
    </sheetView>
  </sheetViews>
  <sheetFormatPr defaultRowHeight="14.4" x14ac:dyDescent="0.3"/>
  <cols>
    <col min="1" max="1" width="27" customWidth="1"/>
    <col min="2" max="2" width="14" customWidth="1"/>
    <col min="3" max="3" width="16" customWidth="1"/>
    <col min="4" max="4" width="18" customWidth="1"/>
    <col min="5" max="5" width="11" customWidth="1"/>
    <col min="6" max="6" width="12" customWidth="1"/>
    <col min="7" max="7" width="25" customWidth="1"/>
    <col min="8" max="8" width="14" customWidth="1"/>
    <col min="9" max="9" width="29.44140625" customWidth="1"/>
    <col min="10" max="10" width="34" customWidth="1"/>
  </cols>
  <sheetData>
    <row r="1" spans="1:10" ht="16.8" x14ac:dyDescent="0.3">
      <c r="A1" s="1" t="s">
        <v>271</v>
      </c>
    </row>
    <row r="2" spans="1:10" x14ac:dyDescent="0.3">
      <c r="A2" s="2" t="s">
        <v>272</v>
      </c>
    </row>
    <row r="3" spans="1:10" x14ac:dyDescent="0.3">
      <c r="A3" s="3" t="s">
        <v>1</v>
      </c>
    </row>
    <row r="5" spans="1:10" ht="30" customHeight="1" x14ac:dyDescent="0.3">
      <c r="A5" s="6" t="s">
        <v>193</v>
      </c>
      <c r="B5" s="6" t="s">
        <v>194</v>
      </c>
      <c r="C5" s="6" t="s">
        <v>236</v>
      </c>
      <c r="D5" s="6" t="s">
        <v>197</v>
      </c>
      <c r="E5" s="6" t="s">
        <v>173</v>
      </c>
      <c r="F5" s="6" t="s">
        <v>203</v>
      </c>
      <c r="G5" s="6" t="s">
        <v>273</v>
      </c>
      <c r="H5" s="6" t="s">
        <v>274</v>
      </c>
      <c r="I5" s="6" t="s">
        <v>275</v>
      </c>
      <c r="J5" s="38"/>
    </row>
    <row r="6" spans="1:10" x14ac:dyDescent="0.3">
      <c r="A6" s="7" t="s">
        <v>205</v>
      </c>
      <c r="B6" s="7" t="s">
        <v>206</v>
      </c>
      <c r="C6" s="7" t="s">
        <v>276</v>
      </c>
      <c r="D6" s="11">
        <v>50</v>
      </c>
      <c r="E6" s="7">
        <v>1</v>
      </c>
      <c r="F6" s="7">
        <v>96</v>
      </c>
      <c r="G6" s="12">
        <v>0.62970000000000004</v>
      </c>
      <c r="H6" s="11">
        <v>12.59</v>
      </c>
      <c r="I6" s="11">
        <v>35.5</v>
      </c>
      <c r="J6" s="7"/>
    </row>
    <row r="7" spans="1:10" x14ac:dyDescent="0.3">
      <c r="A7" s="7" t="s">
        <v>205</v>
      </c>
      <c r="B7" s="7" t="s">
        <v>206</v>
      </c>
      <c r="C7" s="7" t="s">
        <v>276</v>
      </c>
      <c r="D7" s="11">
        <v>50</v>
      </c>
      <c r="E7" s="7">
        <v>2</v>
      </c>
      <c r="F7" s="7">
        <v>96</v>
      </c>
      <c r="G7" s="12">
        <v>0.77969999999999995</v>
      </c>
      <c r="H7" s="11">
        <v>15.59</v>
      </c>
      <c r="I7" s="11">
        <v>32.5</v>
      </c>
      <c r="J7" s="7"/>
    </row>
    <row r="8" spans="1:10" x14ac:dyDescent="0.3">
      <c r="A8" s="7" t="s">
        <v>205</v>
      </c>
      <c r="B8" s="7" t="s">
        <v>206</v>
      </c>
      <c r="C8" s="7" t="s">
        <v>276</v>
      </c>
      <c r="D8" s="11">
        <v>50</v>
      </c>
      <c r="E8" s="7">
        <v>3</v>
      </c>
      <c r="F8" s="7">
        <v>96</v>
      </c>
      <c r="G8" s="12">
        <v>0.63660000000000005</v>
      </c>
      <c r="H8" s="11">
        <v>12.73</v>
      </c>
      <c r="I8" s="11">
        <v>27.3</v>
      </c>
      <c r="J8" s="7"/>
    </row>
    <row r="9" spans="1:10" x14ac:dyDescent="0.3">
      <c r="A9" s="7" t="s">
        <v>205</v>
      </c>
      <c r="B9" s="7" t="s">
        <v>206</v>
      </c>
      <c r="C9" s="7" t="s">
        <v>239</v>
      </c>
      <c r="D9" s="11">
        <v>50</v>
      </c>
      <c r="E9" s="7">
        <v>1</v>
      </c>
      <c r="F9" s="7">
        <v>96</v>
      </c>
      <c r="G9" s="12">
        <v>0.52680000000000005</v>
      </c>
      <c r="H9" s="11">
        <v>10.54</v>
      </c>
      <c r="I9" s="11">
        <v>25.4</v>
      </c>
      <c r="J9" s="7"/>
    </row>
    <row r="10" spans="1:10" x14ac:dyDescent="0.3">
      <c r="A10" s="7" t="s">
        <v>205</v>
      </c>
      <c r="B10" s="7" t="s">
        <v>206</v>
      </c>
      <c r="C10" s="7" t="s">
        <v>239</v>
      </c>
      <c r="D10" s="11">
        <v>50</v>
      </c>
      <c r="E10" s="7">
        <v>2</v>
      </c>
      <c r="F10" s="7">
        <v>96</v>
      </c>
      <c r="G10" s="12">
        <v>0.51519999999999999</v>
      </c>
      <c r="H10" s="11">
        <v>10.3</v>
      </c>
      <c r="I10" s="11">
        <v>33.4</v>
      </c>
      <c r="J10" s="7"/>
    </row>
    <row r="11" spans="1:10" x14ac:dyDescent="0.3">
      <c r="A11" s="7" t="s">
        <v>205</v>
      </c>
      <c r="B11" s="7" t="s">
        <v>206</v>
      </c>
      <c r="C11" s="7" t="s">
        <v>239</v>
      </c>
      <c r="D11" s="11">
        <v>50</v>
      </c>
      <c r="E11" s="7">
        <v>3</v>
      </c>
      <c r="F11" s="7">
        <v>96</v>
      </c>
      <c r="G11" s="12">
        <v>0.5091</v>
      </c>
      <c r="H11" s="11">
        <v>10.18</v>
      </c>
      <c r="I11" s="11">
        <v>21</v>
      </c>
      <c r="J11" s="7"/>
    </row>
    <row r="12" spans="1:10" x14ac:dyDescent="0.3">
      <c r="A12" s="7" t="s">
        <v>205</v>
      </c>
      <c r="B12" s="7" t="s">
        <v>206</v>
      </c>
      <c r="C12" s="7" t="s">
        <v>277</v>
      </c>
      <c r="D12" s="11">
        <v>50</v>
      </c>
      <c r="E12" s="7">
        <v>1</v>
      </c>
      <c r="F12" s="7">
        <v>96</v>
      </c>
      <c r="G12" s="12">
        <v>0.88</v>
      </c>
      <c r="H12" s="11">
        <v>17.600000000000001</v>
      </c>
      <c r="I12" s="11">
        <v>59.9</v>
      </c>
      <c r="J12" s="7"/>
    </row>
    <row r="13" spans="1:10" x14ac:dyDescent="0.3">
      <c r="A13" s="7" t="s">
        <v>205</v>
      </c>
      <c r="B13" s="7" t="s">
        <v>206</v>
      </c>
      <c r="C13" s="7" t="s">
        <v>277</v>
      </c>
      <c r="D13" s="11">
        <v>50</v>
      </c>
      <c r="E13" s="7">
        <v>2</v>
      </c>
      <c r="F13" s="7">
        <v>96</v>
      </c>
      <c r="G13" s="12">
        <v>1.0315000000000001</v>
      </c>
      <c r="H13" s="11">
        <v>20.63</v>
      </c>
      <c r="I13" s="11">
        <v>68.2</v>
      </c>
      <c r="J13" s="7"/>
    </row>
    <row r="14" spans="1:10" x14ac:dyDescent="0.3">
      <c r="A14" s="7" t="s">
        <v>205</v>
      </c>
      <c r="B14" s="7" t="s">
        <v>206</v>
      </c>
      <c r="C14" s="7" t="s">
        <v>277</v>
      </c>
      <c r="D14" s="11">
        <v>50</v>
      </c>
      <c r="E14" s="7">
        <v>3</v>
      </c>
      <c r="F14" s="7">
        <v>96</v>
      </c>
      <c r="G14" s="12">
        <v>0.84119999999999995</v>
      </c>
      <c r="H14" s="11">
        <v>16.82</v>
      </c>
      <c r="I14" s="11">
        <v>65.8</v>
      </c>
      <c r="J14" s="7"/>
    </row>
    <row r="15" spans="1:10" x14ac:dyDescent="0.3">
      <c r="A15" s="7" t="s">
        <v>205</v>
      </c>
      <c r="B15" s="7" t="s">
        <v>206</v>
      </c>
      <c r="C15" s="7" t="s">
        <v>278</v>
      </c>
      <c r="D15" s="11">
        <v>50</v>
      </c>
      <c r="E15" s="7">
        <v>1</v>
      </c>
      <c r="F15" s="7">
        <v>96</v>
      </c>
      <c r="G15" s="12">
        <v>8.4599999999999995E-2</v>
      </c>
      <c r="H15" s="12">
        <v>1.69</v>
      </c>
      <c r="I15" s="11">
        <v>30.1</v>
      </c>
      <c r="J15" s="7"/>
    </row>
    <row r="16" spans="1:10" x14ac:dyDescent="0.3">
      <c r="A16" s="7" t="s">
        <v>205</v>
      </c>
      <c r="B16" s="7" t="s">
        <v>206</v>
      </c>
      <c r="C16" s="7" t="s">
        <v>278</v>
      </c>
      <c r="D16" s="11">
        <v>50</v>
      </c>
      <c r="E16" s="7">
        <v>2</v>
      </c>
      <c r="F16" s="7">
        <v>96</v>
      </c>
      <c r="G16" s="12">
        <v>6.9199999999999998E-2</v>
      </c>
      <c r="H16" s="12">
        <v>1.38</v>
      </c>
      <c r="I16" s="11">
        <v>33.299999999999997</v>
      </c>
      <c r="J16" s="7"/>
    </row>
    <row r="17" spans="1:10" x14ac:dyDescent="0.3">
      <c r="A17" s="7" t="s">
        <v>205</v>
      </c>
      <c r="B17" s="7" t="s">
        <v>206</v>
      </c>
      <c r="C17" s="7" t="s">
        <v>278</v>
      </c>
      <c r="D17" s="11">
        <v>50</v>
      </c>
      <c r="E17" s="7">
        <v>3</v>
      </c>
      <c r="F17" s="7">
        <v>96</v>
      </c>
      <c r="G17" s="12">
        <v>6.6699999999999995E-2</v>
      </c>
      <c r="H17" s="12">
        <v>1.33</v>
      </c>
      <c r="I17" s="11">
        <v>38.700000000000003</v>
      </c>
      <c r="J17" s="7"/>
    </row>
    <row r="18" spans="1:10" x14ac:dyDescent="0.3">
      <c r="A18" s="7" t="s">
        <v>205</v>
      </c>
      <c r="B18" s="7" t="s">
        <v>206</v>
      </c>
      <c r="C18" s="7" t="s">
        <v>276</v>
      </c>
      <c r="D18" s="11">
        <v>250</v>
      </c>
      <c r="E18" s="7">
        <v>1</v>
      </c>
      <c r="F18" s="7">
        <v>96</v>
      </c>
      <c r="G18" s="12">
        <v>3.5062000000000002</v>
      </c>
      <c r="H18" s="11">
        <v>14.02</v>
      </c>
      <c r="I18" s="11">
        <v>30.1</v>
      </c>
      <c r="J18" s="7"/>
    </row>
    <row r="19" spans="1:10" x14ac:dyDescent="0.3">
      <c r="A19" s="7" t="s">
        <v>205</v>
      </c>
      <c r="B19" s="7" t="s">
        <v>206</v>
      </c>
      <c r="C19" s="7" t="s">
        <v>276</v>
      </c>
      <c r="D19" s="11">
        <v>250</v>
      </c>
      <c r="E19" s="7">
        <v>2</v>
      </c>
      <c r="F19" s="7">
        <v>96</v>
      </c>
      <c r="G19" s="12">
        <v>3.6977000000000002</v>
      </c>
      <c r="H19" s="11">
        <v>14.79</v>
      </c>
      <c r="I19" s="11">
        <v>28.1</v>
      </c>
      <c r="J19" s="7"/>
    </row>
    <row r="20" spans="1:10" x14ac:dyDescent="0.3">
      <c r="A20" s="7" t="s">
        <v>205</v>
      </c>
      <c r="B20" s="7" t="s">
        <v>206</v>
      </c>
      <c r="C20" s="7" t="s">
        <v>276</v>
      </c>
      <c r="D20" s="11">
        <v>250</v>
      </c>
      <c r="E20" s="7">
        <v>3</v>
      </c>
      <c r="F20" s="7">
        <v>96</v>
      </c>
      <c r="G20" s="12">
        <v>4.1825999999999999</v>
      </c>
      <c r="H20" s="11">
        <v>16.73</v>
      </c>
      <c r="I20" s="11">
        <v>30.9</v>
      </c>
      <c r="J20" s="7"/>
    </row>
    <row r="21" spans="1:10" x14ac:dyDescent="0.3">
      <c r="A21" s="7" t="s">
        <v>205</v>
      </c>
      <c r="B21" s="7" t="s">
        <v>206</v>
      </c>
      <c r="C21" s="7" t="s">
        <v>239</v>
      </c>
      <c r="D21" s="11">
        <v>250</v>
      </c>
      <c r="E21" s="7">
        <v>1</v>
      </c>
      <c r="F21" s="7">
        <v>96</v>
      </c>
      <c r="G21" s="12">
        <v>2.8529</v>
      </c>
      <c r="H21" s="11">
        <v>11.41</v>
      </c>
      <c r="I21" s="11">
        <v>24</v>
      </c>
      <c r="J21" s="7"/>
    </row>
    <row r="22" spans="1:10" x14ac:dyDescent="0.3">
      <c r="A22" s="7" t="s">
        <v>205</v>
      </c>
      <c r="B22" s="7" t="s">
        <v>206</v>
      </c>
      <c r="C22" s="7" t="s">
        <v>239</v>
      </c>
      <c r="D22" s="11">
        <v>250</v>
      </c>
      <c r="E22" s="7">
        <v>2</v>
      </c>
      <c r="F22" s="7">
        <v>96</v>
      </c>
      <c r="G22" s="12">
        <v>3.5512000000000001</v>
      </c>
      <c r="H22" s="11">
        <v>14.2</v>
      </c>
      <c r="I22" s="11">
        <v>17.899999999999999</v>
      </c>
      <c r="J22" s="7"/>
    </row>
    <row r="23" spans="1:10" x14ac:dyDescent="0.3">
      <c r="A23" s="7" t="s">
        <v>205</v>
      </c>
      <c r="B23" s="7" t="s">
        <v>206</v>
      </c>
      <c r="C23" s="7" t="s">
        <v>239</v>
      </c>
      <c r="D23" s="11">
        <v>250</v>
      </c>
      <c r="E23" s="7">
        <v>3</v>
      </c>
      <c r="F23" s="7">
        <v>96</v>
      </c>
      <c r="G23" s="12">
        <v>2.7387999999999999</v>
      </c>
      <c r="H23" s="11">
        <v>10.96</v>
      </c>
      <c r="I23" s="11">
        <v>30</v>
      </c>
      <c r="J23" s="7"/>
    </row>
    <row r="24" spans="1:10" x14ac:dyDescent="0.3">
      <c r="A24" s="7" t="s">
        <v>205</v>
      </c>
      <c r="B24" s="7" t="s">
        <v>206</v>
      </c>
      <c r="C24" s="7" t="s">
        <v>277</v>
      </c>
      <c r="D24" s="11">
        <v>250</v>
      </c>
      <c r="E24" s="7">
        <v>1</v>
      </c>
      <c r="F24" s="7">
        <v>96</v>
      </c>
      <c r="G24" s="12">
        <v>4.6757</v>
      </c>
      <c r="H24" s="11">
        <v>18.7</v>
      </c>
      <c r="I24" s="11">
        <v>58.9</v>
      </c>
      <c r="J24" s="7"/>
    </row>
    <row r="25" spans="1:10" x14ac:dyDescent="0.3">
      <c r="A25" s="7" t="s">
        <v>205</v>
      </c>
      <c r="B25" s="7" t="s">
        <v>206</v>
      </c>
      <c r="C25" s="7" t="s">
        <v>277</v>
      </c>
      <c r="D25" s="11">
        <v>250</v>
      </c>
      <c r="E25" s="7">
        <v>2</v>
      </c>
      <c r="F25" s="7">
        <v>96</v>
      </c>
      <c r="G25" s="12">
        <v>4.7061000000000002</v>
      </c>
      <c r="H25" s="11">
        <v>18.82</v>
      </c>
      <c r="I25" s="11">
        <v>55.4</v>
      </c>
      <c r="J25" s="7"/>
    </row>
    <row r="26" spans="1:10" x14ac:dyDescent="0.3">
      <c r="A26" s="7" t="s">
        <v>205</v>
      </c>
      <c r="B26" s="7" t="s">
        <v>206</v>
      </c>
      <c r="C26" s="7" t="s">
        <v>277</v>
      </c>
      <c r="D26" s="11">
        <v>250</v>
      </c>
      <c r="E26" s="7">
        <v>3</v>
      </c>
      <c r="F26" s="7">
        <v>96</v>
      </c>
      <c r="G26" s="12">
        <v>3.7494000000000001</v>
      </c>
      <c r="H26" s="11">
        <v>15</v>
      </c>
      <c r="I26" s="11">
        <v>52.7</v>
      </c>
      <c r="J26" s="7"/>
    </row>
    <row r="27" spans="1:10" x14ac:dyDescent="0.3">
      <c r="A27" s="7" t="s">
        <v>205</v>
      </c>
      <c r="B27" s="7" t="s">
        <v>206</v>
      </c>
      <c r="C27" s="7" t="s">
        <v>278</v>
      </c>
      <c r="D27" s="11">
        <v>250</v>
      </c>
      <c r="E27" s="7">
        <v>1</v>
      </c>
      <c r="F27" s="7">
        <v>96</v>
      </c>
      <c r="G27" s="12">
        <v>0.31380000000000002</v>
      </c>
      <c r="H27" s="12">
        <v>1.26</v>
      </c>
      <c r="I27" s="11">
        <v>23.1</v>
      </c>
      <c r="J27" s="7"/>
    </row>
    <row r="28" spans="1:10" x14ac:dyDescent="0.3">
      <c r="A28" s="7" t="s">
        <v>205</v>
      </c>
      <c r="B28" s="7" t="s">
        <v>206</v>
      </c>
      <c r="C28" s="7" t="s">
        <v>278</v>
      </c>
      <c r="D28" s="11">
        <v>250</v>
      </c>
      <c r="E28" s="7">
        <v>2</v>
      </c>
      <c r="F28" s="7">
        <v>96</v>
      </c>
      <c r="G28" s="12">
        <v>0.41370000000000001</v>
      </c>
      <c r="H28" s="12">
        <v>1.65</v>
      </c>
      <c r="I28" s="11">
        <v>29.4</v>
      </c>
      <c r="J28" s="7"/>
    </row>
    <row r="29" spans="1:10" x14ac:dyDescent="0.3">
      <c r="A29" s="7" t="s">
        <v>205</v>
      </c>
      <c r="B29" s="7" t="s">
        <v>206</v>
      </c>
      <c r="C29" s="7" t="s">
        <v>278</v>
      </c>
      <c r="D29" s="11">
        <v>250</v>
      </c>
      <c r="E29" s="7">
        <v>3</v>
      </c>
      <c r="F29" s="7">
        <v>96</v>
      </c>
      <c r="G29" s="12">
        <v>0.43280000000000002</v>
      </c>
      <c r="H29" s="12">
        <v>1.73</v>
      </c>
      <c r="I29" s="11">
        <v>27.3</v>
      </c>
      <c r="J29" s="7"/>
    </row>
    <row r="30" spans="1:10" x14ac:dyDescent="0.3">
      <c r="A30" s="7" t="s">
        <v>205</v>
      </c>
      <c r="B30" s="7" t="s">
        <v>206</v>
      </c>
      <c r="C30" s="7" t="s">
        <v>276</v>
      </c>
      <c r="D30" s="11">
        <v>1000</v>
      </c>
      <c r="E30" s="7">
        <v>1</v>
      </c>
      <c r="F30" s="7">
        <v>96</v>
      </c>
      <c r="G30" s="11">
        <v>16.698599999999999</v>
      </c>
      <c r="H30" s="11">
        <v>16.7</v>
      </c>
      <c r="I30" s="11">
        <v>22.7</v>
      </c>
      <c r="J30" s="7"/>
    </row>
    <row r="31" spans="1:10" x14ac:dyDescent="0.3">
      <c r="A31" s="7" t="s">
        <v>205</v>
      </c>
      <c r="B31" s="7" t="s">
        <v>206</v>
      </c>
      <c r="C31" s="7" t="s">
        <v>276</v>
      </c>
      <c r="D31" s="11">
        <v>1000</v>
      </c>
      <c r="E31" s="7">
        <v>2</v>
      </c>
      <c r="F31" s="7">
        <v>96</v>
      </c>
      <c r="G31" s="11">
        <v>14.827999999999999</v>
      </c>
      <c r="H31" s="11">
        <v>14.83</v>
      </c>
      <c r="I31" s="11">
        <v>29.7</v>
      </c>
      <c r="J31" s="7"/>
    </row>
    <row r="32" spans="1:10" x14ac:dyDescent="0.3">
      <c r="A32" s="7" t="s">
        <v>205</v>
      </c>
      <c r="B32" s="7" t="s">
        <v>206</v>
      </c>
      <c r="C32" s="7" t="s">
        <v>276</v>
      </c>
      <c r="D32" s="11">
        <v>1000</v>
      </c>
      <c r="E32" s="7">
        <v>3</v>
      </c>
      <c r="F32" s="7">
        <v>96</v>
      </c>
      <c r="G32" s="11">
        <v>14.3895</v>
      </c>
      <c r="H32" s="11">
        <v>14.39</v>
      </c>
      <c r="I32" s="11">
        <v>30.4</v>
      </c>
      <c r="J32" s="7"/>
    </row>
    <row r="33" spans="1:10" x14ac:dyDescent="0.3">
      <c r="A33" s="7" t="s">
        <v>205</v>
      </c>
      <c r="B33" s="7" t="s">
        <v>206</v>
      </c>
      <c r="C33" s="7" t="s">
        <v>239</v>
      </c>
      <c r="D33" s="11">
        <v>1000</v>
      </c>
      <c r="E33" s="7">
        <v>1</v>
      </c>
      <c r="F33" s="7">
        <v>96</v>
      </c>
      <c r="G33" s="11">
        <v>10.084300000000001</v>
      </c>
      <c r="H33" s="11">
        <v>10.08</v>
      </c>
      <c r="I33" s="11">
        <v>36</v>
      </c>
      <c r="J33" s="7"/>
    </row>
    <row r="34" spans="1:10" x14ac:dyDescent="0.3">
      <c r="A34" s="7" t="s">
        <v>205</v>
      </c>
      <c r="B34" s="7" t="s">
        <v>206</v>
      </c>
      <c r="C34" s="7" t="s">
        <v>239</v>
      </c>
      <c r="D34" s="11">
        <v>1000</v>
      </c>
      <c r="E34" s="7">
        <v>2</v>
      </c>
      <c r="F34" s="7">
        <v>96</v>
      </c>
      <c r="G34" s="12">
        <v>8.9550999999999998</v>
      </c>
      <c r="H34" s="12">
        <v>8.9600000000000009</v>
      </c>
      <c r="I34" s="11">
        <v>34.200000000000003</v>
      </c>
      <c r="J34" s="7"/>
    </row>
    <row r="35" spans="1:10" x14ac:dyDescent="0.3">
      <c r="A35" s="7" t="s">
        <v>205</v>
      </c>
      <c r="B35" s="7" t="s">
        <v>206</v>
      </c>
      <c r="C35" s="7" t="s">
        <v>239</v>
      </c>
      <c r="D35" s="11">
        <v>1000</v>
      </c>
      <c r="E35" s="7">
        <v>3</v>
      </c>
      <c r="F35" s="7">
        <v>96</v>
      </c>
      <c r="G35" s="12">
        <v>7.9644000000000004</v>
      </c>
      <c r="H35" s="12">
        <v>7.96</v>
      </c>
      <c r="I35" s="11">
        <v>39.299999999999997</v>
      </c>
      <c r="J35" s="7"/>
    </row>
    <row r="36" spans="1:10" x14ac:dyDescent="0.3">
      <c r="A36" s="7" t="s">
        <v>205</v>
      </c>
      <c r="B36" s="7" t="s">
        <v>206</v>
      </c>
      <c r="C36" s="7" t="s">
        <v>277</v>
      </c>
      <c r="D36" s="11">
        <v>1000</v>
      </c>
      <c r="E36" s="7">
        <v>1</v>
      </c>
      <c r="F36" s="7">
        <v>96</v>
      </c>
      <c r="G36" s="11">
        <v>18.585999999999999</v>
      </c>
      <c r="H36" s="11">
        <v>18.59</v>
      </c>
      <c r="I36" s="11">
        <v>59.3</v>
      </c>
      <c r="J36" s="7"/>
    </row>
    <row r="37" spans="1:10" x14ac:dyDescent="0.3">
      <c r="A37" s="7" t="s">
        <v>205</v>
      </c>
      <c r="B37" s="7" t="s">
        <v>206</v>
      </c>
      <c r="C37" s="7" t="s">
        <v>277</v>
      </c>
      <c r="D37" s="11">
        <v>1000</v>
      </c>
      <c r="E37" s="7">
        <v>2</v>
      </c>
      <c r="F37" s="7">
        <v>96</v>
      </c>
      <c r="G37" s="11">
        <v>20.472300000000001</v>
      </c>
      <c r="H37" s="11">
        <v>20.47</v>
      </c>
      <c r="I37" s="11">
        <v>64.5</v>
      </c>
      <c r="J37" s="7"/>
    </row>
    <row r="38" spans="1:10" x14ac:dyDescent="0.3">
      <c r="A38" s="7" t="s">
        <v>205</v>
      </c>
      <c r="B38" s="7" t="s">
        <v>206</v>
      </c>
      <c r="C38" s="7" t="s">
        <v>277</v>
      </c>
      <c r="D38" s="11">
        <v>1000</v>
      </c>
      <c r="E38" s="7">
        <v>3</v>
      </c>
      <c r="F38" s="7">
        <v>96</v>
      </c>
      <c r="G38" s="11">
        <v>18.375299999999999</v>
      </c>
      <c r="H38" s="11">
        <v>18.38</v>
      </c>
      <c r="I38" s="11">
        <v>61.4</v>
      </c>
      <c r="J38" s="7"/>
    </row>
    <row r="39" spans="1:10" x14ac:dyDescent="0.3">
      <c r="A39" s="7" t="s">
        <v>205</v>
      </c>
      <c r="B39" s="7" t="s">
        <v>206</v>
      </c>
      <c r="C39" s="7" t="s">
        <v>278</v>
      </c>
      <c r="D39" s="11">
        <v>1000</v>
      </c>
      <c r="E39" s="7">
        <v>1</v>
      </c>
      <c r="F39" s="7">
        <v>96</v>
      </c>
      <c r="G39" s="12">
        <v>1.4158999999999999</v>
      </c>
      <c r="H39" s="12">
        <v>1.42</v>
      </c>
      <c r="I39" s="11">
        <v>26.9</v>
      </c>
      <c r="J39" s="7"/>
    </row>
    <row r="40" spans="1:10" x14ac:dyDescent="0.3">
      <c r="A40" s="7" t="s">
        <v>205</v>
      </c>
      <c r="B40" s="7" t="s">
        <v>206</v>
      </c>
      <c r="C40" s="7" t="s">
        <v>278</v>
      </c>
      <c r="D40" s="11">
        <v>1000</v>
      </c>
      <c r="E40" s="7">
        <v>2</v>
      </c>
      <c r="F40" s="7">
        <v>96</v>
      </c>
      <c r="G40" s="12">
        <v>1.3994</v>
      </c>
      <c r="H40" s="12">
        <v>1.4</v>
      </c>
      <c r="I40" s="11">
        <v>15.6</v>
      </c>
      <c r="J40" s="7"/>
    </row>
    <row r="41" spans="1:10" x14ac:dyDescent="0.3">
      <c r="A41" s="7" t="s">
        <v>205</v>
      </c>
      <c r="B41" s="7" t="s">
        <v>206</v>
      </c>
      <c r="C41" s="7" t="s">
        <v>278</v>
      </c>
      <c r="D41" s="11">
        <v>1000</v>
      </c>
      <c r="E41" s="7">
        <v>3</v>
      </c>
      <c r="F41" s="7">
        <v>96</v>
      </c>
      <c r="G41" s="12">
        <v>1.3678999999999999</v>
      </c>
      <c r="H41" s="12">
        <v>1.37</v>
      </c>
      <c r="I41" s="11">
        <v>25.7</v>
      </c>
      <c r="J41" s="7"/>
    </row>
    <row r="42" spans="1:10" x14ac:dyDescent="0.3">
      <c r="A42" s="7" t="s">
        <v>205</v>
      </c>
      <c r="B42" s="7" t="s">
        <v>206</v>
      </c>
      <c r="C42" s="7" t="s">
        <v>276</v>
      </c>
      <c r="D42" s="11">
        <v>5000</v>
      </c>
      <c r="E42" s="7">
        <v>1</v>
      </c>
      <c r="F42" s="7">
        <v>96</v>
      </c>
      <c r="G42" s="11">
        <v>63.041499999999999</v>
      </c>
      <c r="H42" s="11">
        <v>12.61</v>
      </c>
      <c r="I42" s="11">
        <v>31.6</v>
      </c>
      <c r="J42" s="7"/>
    </row>
    <row r="43" spans="1:10" x14ac:dyDescent="0.3">
      <c r="A43" s="7" t="s">
        <v>205</v>
      </c>
      <c r="B43" s="7" t="s">
        <v>206</v>
      </c>
      <c r="C43" s="7" t="s">
        <v>276</v>
      </c>
      <c r="D43" s="11">
        <v>5000</v>
      </c>
      <c r="E43" s="7">
        <v>2</v>
      </c>
      <c r="F43" s="7">
        <v>96</v>
      </c>
      <c r="G43" s="11">
        <v>54.553800000000003</v>
      </c>
      <c r="H43" s="11">
        <v>10.91</v>
      </c>
      <c r="I43" s="11">
        <v>36.700000000000003</v>
      </c>
      <c r="J43" s="7"/>
    </row>
    <row r="44" spans="1:10" x14ac:dyDescent="0.3">
      <c r="A44" s="7" t="s">
        <v>205</v>
      </c>
      <c r="B44" s="7" t="s">
        <v>206</v>
      </c>
      <c r="C44" s="7" t="s">
        <v>276</v>
      </c>
      <c r="D44" s="11">
        <v>5000</v>
      </c>
      <c r="E44" s="7">
        <v>3</v>
      </c>
      <c r="F44" s="7">
        <v>96</v>
      </c>
      <c r="G44" s="11">
        <v>74.927800000000005</v>
      </c>
      <c r="H44" s="11">
        <v>14.99</v>
      </c>
      <c r="I44" s="11">
        <v>27.8</v>
      </c>
      <c r="J44" s="7"/>
    </row>
    <row r="45" spans="1:10" x14ac:dyDescent="0.3">
      <c r="A45" s="7" t="s">
        <v>205</v>
      </c>
      <c r="B45" s="7" t="s">
        <v>206</v>
      </c>
      <c r="C45" s="7" t="s">
        <v>239</v>
      </c>
      <c r="D45" s="11">
        <v>5000</v>
      </c>
      <c r="E45" s="7">
        <v>1</v>
      </c>
      <c r="F45" s="7">
        <v>96</v>
      </c>
      <c r="G45" s="11">
        <v>42.974800000000002</v>
      </c>
      <c r="H45" s="12">
        <v>8.59</v>
      </c>
      <c r="I45" s="11">
        <v>26.2</v>
      </c>
      <c r="J45" s="7"/>
    </row>
    <row r="46" spans="1:10" x14ac:dyDescent="0.3">
      <c r="A46" s="7" t="s">
        <v>205</v>
      </c>
      <c r="B46" s="7" t="s">
        <v>206</v>
      </c>
      <c r="C46" s="7" t="s">
        <v>239</v>
      </c>
      <c r="D46" s="11">
        <v>5000</v>
      </c>
      <c r="E46" s="7">
        <v>2</v>
      </c>
      <c r="F46" s="7">
        <v>96</v>
      </c>
      <c r="G46" s="11">
        <v>45.525300000000001</v>
      </c>
      <c r="H46" s="12">
        <v>9.11</v>
      </c>
      <c r="I46" s="11">
        <v>28.4</v>
      </c>
      <c r="J46" s="7"/>
    </row>
    <row r="47" spans="1:10" x14ac:dyDescent="0.3">
      <c r="A47" s="7" t="s">
        <v>205</v>
      </c>
      <c r="B47" s="7" t="s">
        <v>206</v>
      </c>
      <c r="C47" s="7" t="s">
        <v>239</v>
      </c>
      <c r="D47" s="11">
        <v>5000</v>
      </c>
      <c r="E47" s="7">
        <v>3</v>
      </c>
      <c r="F47" s="7">
        <v>96</v>
      </c>
      <c r="G47" s="11">
        <v>51.914400000000001</v>
      </c>
      <c r="H47" s="11">
        <v>10.38</v>
      </c>
      <c r="I47" s="11">
        <v>35.1</v>
      </c>
      <c r="J47" s="7"/>
    </row>
    <row r="48" spans="1:10" x14ac:dyDescent="0.3">
      <c r="A48" s="7" t="s">
        <v>205</v>
      </c>
      <c r="B48" s="7" t="s">
        <v>206</v>
      </c>
      <c r="C48" s="7" t="s">
        <v>277</v>
      </c>
      <c r="D48" s="11">
        <v>5000</v>
      </c>
      <c r="E48" s="7">
        <v>1</v>
      </c>
      <c r="F48" s="7">
        <v>96</v>
      </c>
      <c r="G48" s="11">
        <v>107.2103</v>
      </c>
      <c r="H48" s="11">
        <v>21.44</v>
      </c>
      <c r="I48" s="11">
        <v>67.3</v>
      </c>
      <c r="J48" s="7"/>
    </row>
    <row r="49" spans="1:10" x14ac:dyDescent="0.3">
      <c r="A49" s="7" t="s">
        <v>205</v>
      </c>
      <c r="B49" s="7" t="s">
        <v>206</v>
      </c>
      <c r="C49" s="7" t="s">
        <v>277</v>
      </c>
      <c r="D49" s="11">
        <v>5000</v>
      </c>
      <c r="E49" s="7">
        <v>2</v>
      </c>
      <c r="F49" s="7">
        <v>96</v>
      </c>
      <c r="G49" s="11">
        <v>91.171899999999994</v>
      </c>
      <c r="H49" s="11">
        <v>18.23</v>
      </c>
      <c r="I49" s="11">
        <v>61.1</v>
      </c>
      <c r="J49" s="7"/>
    </row>
    <row r="50" spans="1:10" x14ac:dyDescent="0.3">
      <c r="A50" s="7" t="s">
        <v>205</v>
      </c>
      <c r="B50" s="7" t="s">
        <v>206</v>
      </c>
      <c r="C50" s="7" t="s">
        <v>277</v>
      </c>
      <c r="D50" s="11">
        <v>5000</v>
      </c>
      <c r="E50" s="7">
        <v>3</v>
      </c>
      <c r="F50" s="7">
        <v>96</v>
      </c>
      <c r="G50" s="11">
        <v>98.804900000000004</v>
      </c>
      <c r="H50" s="11">
        <v>19.760000000000002</v>
      </c>
      <c r="I50" s="11">
        <v>60.2</v>
      </c>
      <c r="J50" s="7"/>
    </row>
    <row r="51" spans="1:10" x14ac:dyDescent="0.3">
      <c r="A51" s="7" t="s">
        <v>205</v>
      </c>
      <c r="B51" s="7" t="s">
        <v>206</v>
      </c>
      <c r="C51" s="7" t="s">
        <v>278</v>
      </c>
      <c r="D51" s="11">
        <v>5000</v>
      </c>
      <c r="E51" s="7">
        <v>1</v>
      </c>
      <c r="F51" s="7">
        <v>96</v>
      </c>
      <c r="G51" s="12">
        <v>7.8837000000000002</v>
      </c>
      <c r="H51" s="12">
        <v>1.58</v>
      </c>
      <c r="I51" s="11">
        <v>30.3</v>
      </c>
      <c r="J51" s="7"/>
    </row>
    <row r="52" spans="1:10" x14ac:dyDescent="0.3">
      <c r="A52" s="7" t="s">
        <v>205</v>
      </c>
      <c r="B52" s="7" t="s">
        <v>206</v>
      </c>
      <c r="C52" s="7" t="s">
        <v>278</v>
      </c>
      <c r="D52" s="11">
        <v>5000</v>
      </c>
      <c r="E52" s="7">
        <v>2</v>
      </c>
      <c r="F52" s="7">
        <v>96</v>
      </c>
      <c r="G52" s="12">
        <v>7.4972000000000003</v>
      </c>
      <c r="H52" s="12">
        <v>1.5</v>
      </c>
      <c r="I52" s="11">
        <v>37.200000000000003</v>
      </c>
      <c r="J52" s="7"/>
    </row>
    <row r="53" spans="1:10" x14ac:dyDescent="0.3">
      <c r="A53" s="7" t="s">
        <v>205</v>
      </c>
      <c r="B53" s="7" t="s">
        <v>206</v>
      </c>
      <c r="C53" s="7" t="s">
        <v>278</v>
      </c>
      <c r="D53" s="11">
        <v>5000</v>
      </c>
      <c r="E53" s="7">
        <v>3</v>
      </c>
      <c r="F53" s="7">
        <v>96</v>
      </c>
      <c r="G53" s="12">
        <v>6.9558</v>
      </c>
      <c r="H53" s="12">
        <v>1.39</v>
      </c>
      <c r="I53" s="11">
        <v>29.9</v>
      </c>
      <c r="J53" s="7"/>
    </row>
    <row r="54" spans="1:10" x14ac:dyDescent="0.3">
      <c r="A54" s="7" t="s">
        <v>205</v>
      </c>
      <c r="B54" s="7" t="s">
        <v>206</v>
      </c>
      <c r="C54" s="7" t="s">
        <v>276</v>
      </c>
      <c r="D54" s="11">
        <v>20000</v>
      </c>
      <c r="E54" s="7">
        <v>1</v>
      </c>
      <c r="F54" s="7">
        <v>96</v>
      </c>
      <c r="G54" s="11">
        <v>313.29500000000002</v>
      </c>
      <c r="H54" s="11">
        <v>15.66</v>
      </c>
      <c r="I54" s="11">
        <v>30.3</v>
      </c>
      <c r="J54" s="7"/>
    </row>
    <row r="55" spans="1:10" x14ac:dyDescent="0.3">
      <c r="A55" s="7" t="s">
        <v>205</v>
      </c>
      <c r="B55" s="7" t="s">
        <v>206</v>
      </c>
      <c r="C55" s="7" t="s">
        <v>276</v>
      </c>
      <c r="D55" s="11">
        <v>20000</v>
      </c>
      <c r="E55" s="7">
        <v>2</v>
      </c>
      <c r="F55" s="7">
        <v>96</v>
      </c>
      <c r="G55" s="11">
        <v>315.49669999999998</v>
      </c>
      <c r="H55" s="11">
        <v>15.77</v>
      </c>
      <c r="I55" s="11">
        <v>36.4</v>
      </c>
      <c r="J55" s="7"/>
    </row>
    <row r="56" spans="1:10" x14ac:dyDescent="0.3">
      <c r="A56" s="7" t="s">
        <v>205</v>
      </c>
      <c r="B56" s="7" t="s">
        <v>206</v>
      </c>
      <c r="C56" s="7" t="s">
        <v>276</v>
      </c>
      <c r="D56" s="11">
        <v>20000</v>
      </c>
      <c r="E56" s="7">
        <v>3</v>
      </c>
      <c r="F56" s="7">
        <v>96</v>
      </c>
      <c r="G56" s="11">
        <v>276.97370000000001</v>
      </c>
      <c r="H56" s="11">
        <v>13.85</v>
      </c>
      <c r="I56" s="11">
        <v>15.5</v>
      </c>
      <c r="J56" s="7"/>
    </row>
    <row r="57" spans="1:10" x14ac:dyDescent="0.3">
      <c r="A57" s="7" t="s">
        <v>205</v>
      </c>
      <c r="B57" s="7" t="s">
        <v>206</v>
      </c>
      <c r="C57" s="7" t="s">
        <v>239</v>
      </c>
      <c r="D57" s="11">
        <v>20000</v>
      </c>
      <c r="E57" s="7">
        <v>1</v>
      </c>
      <c r="F57" s="7">
        <v>96</v>
      </c>
      <c r="G57" s="11">
        <v>166.8048</v>
      </c>
      <c r="H57" s="12">
        <v>8.34</v>
      </c>
      <c r="I57" s="11">
        <v>26.9</v>
      </c>
      <c r="J57" s="7"/>
    </row>
    <row r="58" spans="1:10" x14ac:dyDescent="0.3">
      <c r="A58" s="7" t="s">
        <v>205</v>
      </c>
      <c r="B58" s="7" t="s">
        <v>206</v>
      </c>
      <c r="C58" s="7" t="s">
        <v>239</v>
      </c>
      <c r="D58" s="11">
        <v>20000</v>
      </c>
      <c r="E58" s="7">
        <v>2</v>
      </c>
      <c r="F58" s="7">
        <v>96</v>
      </c>
      <c r="G58" s="11">
        <v>232.4812</v>
      </c>
      <c r="H58" s="11">
        <v>11.62</v>
      </c>
      <c r="I58" s="11">
        <v>22</v>
      </c>
      <c r="J58" s="7"/>
    </row>
    <row r="59" spans="1:10" x14ac:dyDescent="0.3">
      <c r="A59" s="7" t="s">
        <v>205</v>
      </c>
      <c r="B59" s="7" t="s">
        <v>206</v>
      </c>
      <c r="C59" s="7" t="s">
        <v>239</v>
      </c>
      <c r="D59" s="11">
        <v>20000</v>
      </c>
      <c r="E59" s="7">
        <v>3</v>
      </c>
      <c r="F59" s="7">
        <v>96</v>
      </c>
      <c r="G59" s="11">
        <v>188.43459999999999</v>
      </c>
      <c r="H59" s="12">
        <v>9.42</v>
      </c>
      <c r="I59" s="11">
        <v>31.7</v>
      </c>
      <c r="J59" s="7"/>
    </row>
    <row r="60" spans="1:10" x14ac:dyDescent="0.3">
      <c r="A60" s="7" t="s">
        <v>205</v>
      </c>
      <c r="B60" s="7" t="s">
        <v>206</v>
      </c>
      <c r="C60" s="7" t="s">
        <v>277</v>
      </c>
      <c r="D60" s="11">
        <v>20000</v>
      </c>
      <c r="E60" s="7">
        <v>1</v>
      </c>
      <c r="F60" s="7">
        <v>96</v>
      </c>
      <c r="G60" s="11">
        <v>307.26549999999997</v>
      </c>
      <c r="H60" s="11">
        <v>15.36</v>
      </c>
      <c r="I60" s="11">
        <v>63.5</v>
      </c>
      <c r="J60" s="7"/>
    </row>
    <row r="61" spans="1:10" x14ac:dyDescent="0.3">
      <c r="A61" s="7" t="s">
        <v>205</v>
      </c>
      <c r="B61" s="7" t="s">
        <v>206</v>
      </c>
      <c r="C61" s="7" t="s">
        <v>277</v>
      </c>
      <c r="D61" s="11">
        <v>20000</v>
      </c>
      <c r="E61" s="7">
        <v>2</v>
      </c>
      <c r="F61" s="7">
        <v>96</v>
      </c>
      <c r="G61" s="11">
        <v>426.47559999999999</v>
      </c>
      <c r="H61" s="11">
        <v>21.32</v>
      </c>
      <c r="I61" s="11">
        <v>66.599999999999994</v>
      </c>
      <c r="J61" s="7"/>
    </row>
    <row r="62" spans="1:10" x14ac:dyDescent="0.3">
      <c r="A62" s="7" t="s">
        <v>205</v>
      </c>
      <c r="B62" s="7" t="s">
        <v>206</v>
      </c>
      <c r="C62" s="7" t="s">
        <v>277</v>
      </c>
      <c r="D62" s="11">
        <v>20000</v>
      </c>
      <c r="E62" s="7">
        <v>3</v>
      </c>
      <c r="F62" s="7">
        <v>96</v>
      </c>
      <c r="G62" s="11">
        <v>349.70589999999999</v>
      </c>
      <c r="H62" s="11">
        <v>17.489999999999998</v>
      </c>
      <c r="I62" s="11">
        <v>65.8</v>
      </c>
      <c r="J62" s="7"/>
    </row>
    <row r="63" spans="1:10" x14ac:dyDescent="0.3">
      <c r="A63" s="7" t="s">
        <v>205</v>
      </c>
      <c r="B63" s="7" t="s">
        <v>206</v>
      </c>
      <c r="C63" s="7" t="s">
        <v>278</v>
      </c>
      <c r="D63" s="11">
        <v>20000</v>
      </c>
      <c r="E63" s="7">
        <v>1</v>
      </c>
      <c r="F63" s="7">
        <v>96</v>
      </c>
      <c r="G63" s="11">
        <v>29.575099999999999</v>
      </c>
      <c r="H63" s="12">
        <v>1.48</v>
      </c>
      <c r="I63" s="11">
        <v>36.200000000000003</v>
      </c>
      <c r="J63" s="7"/>
    </row>
    <row r="64" spans="1:10" x14ac:dyDescent="0.3">
      <c r="A64" s="7" t="s">
        <v>205</v>
      </c>
      <c r="B64" s="7" t="s">
        <v>206</v>
      </c>
      <c r="C64" s="7" t="s">
        <v>278</v>
      </c>
      <c r="D64" s="11">
        <v>20000</v>
      </c>
      <c r="E64" s="7">
        <v>2</v>
      </c>
      <c r="F64" s="7">
        <v>96</v>
      </c>
      <c r="G64" s="11">
        <v>26.744700000000002</v>
      </c>
      <c r="H64" s="12">
        <v>1.34</v>
      </c>
      <c r="I64" s="11">
        <v>34.799999999999997</v>
      </c>
      <c r="J64" s="7"/>
    </row>
    <row r="65" spans="1:10" x14ac:dyDescent="0.3">
      <c r="A65" s="7" t="s">
        <v>205</v>
      </c>
      <c r="B65" s="7" t="s">
        <v>206</v>
      </c>
      <c r="C65" s="7" t="s">
        <v>278</v>
      </c>
      <c r="D65" s="11">
        <v>20000</v>
      </c>
      <c r="E65" s="7">
        <v>3</v>
      </c>
      <c r="F65" s="7">
        <v>96</v>
      </c>
      <c r="G65" s="11">
        <v>30.326499999999999</v>
      </c>
      <c r="H65" s="12">
        <v>1.52</v>
      </c>
      <c r="I65" s="11">
        <v>31.4</v>
      </c>
      <c r="J65" s="7"/>
    </row>
    <row r="66" spans="1:10" x14ac:dyDescent="0.3">
      <c r="A66" s="7" t="s">
        <v>211</v>
      </c>
      <c r="B66" s="7" t="s">
        <v>212</v>
      </c>
      <c r="C66" s="7" t="s">
        <v>276</v>
      </c>
      <c r="D66" s="11">
        <v>50</v>
      </c>
      <c r="E66" s="7">
        <v>1</v>
      </c>
      <c r="F66" s="7">
        <v>96</v>
      </c>
      <c r="G66" s="12">
        <v>0.39319999999999999</v>
      </c>
      <c r="H66" s="12">
        <v>7.86</v>
      </c>
      <c r="I66" s="11">
        <v>41.1</v>
      </c>
      <c r="J66" s="7"/>
    </row>
    <row r="67" spans="1:10" x14ac:dyDescent="0.3">
      <c r="A67" s="7" t="s">
        <v>211</v>
      </c>
      <c r="B67" s="7" t="s">
        <v>212</v>
      </c>
      <c r="C67" s="7" t="s">
        <v>276</v>
      </c>
      <c r="D67" s="11">
        <v>50</v>
      </c>
      <c r="E67" s="7">
        <v>2</v>
      </c>
      <c r="F67" s="7">
        <v>96</v>
      </c>
      <c r="G67" s="12">
        <v>0.3211</v>
      </c>
      <c r="H67" s="12">
        <v>6.42</v>
      </c>
      <c r="I67" s="11">
        <v>36.200000000000003</v>
      </c>
      <c r="J67" s="7"/>
    </row>
    <row r="68" spans="1:10" x14ac:dyDescent="0.3">
      <c r="A68" s="7" t="s">
        <v>211</v>
      </c>
      <c r="B68" s="7" t="s">
        <v>212</v>
      </c>
      <c r="C68" s="7" t="s">
        <v>276</v>
      </c>
      <c r="D68" s="11">
        <v>50</v>
      </c>
      <c r="E68" s="7">
        <v>3</v>
      </c>
      <c r="F68" s="7">
        <v>96</v>
      </c>
      <c r="G68" s="12">
        <v>0.37740000000000001</v>
      </c>
      <c r="H68" s="12">
        <v>7.55</v>
      </c>
      <c r="I68" s="11">
        <v>32.299999999999997</v>
      </c>
      <c r="J68" s="7"/>
    </row>
    <row r="69" spans="1:10" x14ac:dyDescent="0.3">
      <c r="A69" s="7" t="s">
        <v>211</v>
      </c>
      <c r="B69" s="7" t="s">
        <v>212</v>
      </c>
      <c r="C69" s="7" t="s">
        <v>249</v>
      </c>
      <c r="D69" s="11">
        <v>50</v>
      </c>
      <c r="E69" s="7">
        <v>1</v>
      </c>
      <c r="F69" s="7">
        <v>96</v>
      </c>
      <c r="G69" s="12">
        <v>0.24540000000000001</v>
      </c>
      <c r="H69" s="12">
        <v>4.91</v>
      </c>
      <c r="I69" s="11">
        <v>34.299999999999997</v>
      </c>
      <c r="J69" s="7"/>
    </row>
    <row r="70" spans="1:10" x14ac:dyDescent="0.3">
      <c r="A70" s="7" t="s">
        <v>211</v>
      </c>
      <c r="B70" s="7" t="s">
        <v>212</v>
      </c>
      <c r="C70" s="7" t="s">
        <v>249</v>
      </c>
      <c r="D70" s="11">
        <v>50</v>
      </c>
      <c r="E70" s="7">
        <v>2</v>
      </c>
      <c r="F70" s="7">
        <v>96</v>
      </c>
      <c r="G70" s="12">
        <v>0.2369</v>
      </c>
      <c r="H70" s="12">
        <v>4.74</v>
      </c>
      <c r="I70" s="11">
        <v>23.4</v>
      </c>
      <c r="J70" s="7"/>
    </row>
    <row r="71" spans="1:10" x14ac:dyDescent="0.3">
      <c r="A71" s="7" t="s">
        <v>211</v>
      </c>
      <c r="B71" s="7" t="s">
        <v>212</v>
      </c>
      <c r="C71" s="7" t="s">
        <v>249</v>
      </c>
      <c r="D71" s="11">
        <v>50</v>
      </c>
      <c r="E71" s="7">
        <v>3</v>
      </c>
      <c r="F71" s="7">
        <v>96</v>
      </c>
      <c r="G71" s="12">
        <v>0.18310000000000001</v>
      </c>
      <c r="H71" s="12">
        <v>3.66</v>
      </c>
      <c r="I71" s="11">
        <v>38.5</v>
      </c>
      <c r="J71" s="7"/>
    </row>
    <row r="72" spans="1:10" x14ac:dyDescent="0.3">
      <c r="A72" s="7" t="s">
        <v>211</v>
      </c>
      <c r="B72" s="7" t="s">
        <v>212</v>
      </c>
      <c r="C72" s="7" t="s">
        <v>277</v>
      </c>
      <c r="D72" s="11">
        <v>50</v>
      </c>
      <c r="E72" s="7">
        <v>1</v>
      </c>
      <c r="F72" s="7">
        <v>96</v>
      </c>
      <c r="G72" s="12">
        <v>0.44929999999999998</v>
      </c>
      <c r="H72" s="12">
        <v>8.99</v>
      </c>
      <c r="I72" s="11">
        <v>74.099999999999994</v>
      </c>
      <c r="J72" s="7"/>
    </row>
    <row r="73" spans="1:10" x14ac:dyDescent="0.3">
      <c r="A73" s="7" t="s">
        <v>211</v>
      </c>
      <c r="B73" s="7" t="s">
        <v>212</v>
      </c>
      <c r="C73" s="7" t="s">
        <v>277</v>
      </c>
      <c r="D73" s="11">
        <v>50</v>
      </c>
      <c r="E73" s="7">
        <v>2</v>
      </c>
      <c r="F73" s="7">
        <v>96</v>
      </c>
      <c r="G73" s="12">
        <v>0.4269</v>
      </c>
      <c r="H73" s="12">
        <v>8.5399999999999991</v>
      </c>
      <c r="I73" s="11">
        <v>74.7</v>
      </c>
      <c r="J73" s="7"/>
    </row>
    <row r="74" spans="1:10" x14ac:dyDescent="0.3">
      <c r="A74" s="7" t="s">
        <v>211</v>
      </c>
      <c r="B74" s="7" t="s">
        <v>212</v>
      </c>
      <c r="C74" s="7" t="s">
        <v>277</v>
      </c>
      <c r="D74" s="11">
        <v>50</v>
      </c>
      <c r="E74" s="7">
        <v>3</v>
      </c>
      <c r="F74" s="7">
        <v>96</v>
      </c>
      <c r="G74" s="12">
        <v>0.42330000000000001</v>
      </c>
      <c r="H74" s="12">
        <v>8.4700000000000006</v>
      </c>
      <c r="I74" s="11">
        <v>68.7</v>
      </c>
      <c r="J74" s="7"/>
    </row>
    <row r="75" spans="1:10" x14ac:dyDescent="0.3">
      <c r="A75" s="7" t="s">
        <v>211</v>
      </c>
      <c r="B75" s="7" t="s">
        <v>212</v>
      </c>
      <c r="C75" s="7" t="s">
        <v>278</v>
      </c>
      <c r="D75" s="11">
        <v>50</v>
      </c>
      <c r="E75" s="7">
        <v>1</v>
      </c>
      <c r="F75" s="7">
        <v>96</v>
      </c>
      <c r="G75" s="12">
        <v>2.8500000000000001E-2</v>
      </c>
      <c r="H75" s="12">
        <v>0.56999999999999995</v>
      </c>
      <c r="I75" s="11">
        <v>29.3</v>
      </c>
      <c r="J75" s="7"/>
    </row>
    <row r="76" spans="1:10" x14ac:dyDescent="0.3">
      <c r="A76" s="7" t="s">
        <v>211</v>
      </c>
      <c r="B76" s="7" t="s">
        <v>212</v>
      </c>
      <c r="C76" s="7" t="s">
        <v>278</v>
      </c>
      <c r="D76" s="11">
        <v>50</v>
      </c>
      <c r="E76" s="7">
        <v>2</v>
      </c>
      <c r="F76" s="7">
        <v>96</v>
      </c>
      <c r="G76" s="12">
        <v>4.3799999999999999E-2</v>
      </c>
      <c r="H76" s="12">
        <v>0.88</v>
      </c>
      <c r="I76" s="11">
        <v>39.200000000000003</v>
      </c>
      <c r="J76" s="7"/>
    </row>
    <row r="77" spans="1:10" x14ac:dyDescent="0.3">
      <c r="A77" s="7" t="s">
        <v>211</v>
      </c>
      <c r="B77" s="7" t="s">
        <v>212</v>
      </c>
      <c r="C77" s="7" t="s">
        <v>278</v>
      </c>
      <c r="D77" s="11">
        <v>50</v>
      </c>
      <c r="E77" s="7">
        <v>3</v>
      </c>
      <c r="F77" s="7">
        <v>96</v>
      </c>
      <c r="G77" s="12">
        <v>5.21E-2</v>
      </c>
      <c r="H77" s="12">
        <v>1.04</v>
      </c>
      <c r="I77" s="11">
        <v>27.6</v>
      </c>
      <c r="J77" s="7"/>
    </row>
    <row r="78" spans="1:10" x14ac:dyDescent="0.3">
      <c r="A78" s="7" t="s">
        <v>211</v>
      </c>
      <c r="B78" s="7" t="s">
        <v>212</v>
      </c>
      <c r="C78" s="7" t="s">
        <v>276</v>
      </c>
      <c r="D78" s="11">
        <v>250</v>
      </c>
      <c r="E78" s="7">
        <v>1</v>
      </c>
      <c r="F78" s="7">
        <v>96</v>
      </c>
      <c r="G78" s="12">
        <v>1.4765999999999999</v>
      </c>
      <c r="H78" s="12">
        <v>5.91</v>
      </c>
      <c r="I78" s="11">
        <v>32.4</v>
      </c>
      <c r="J78" s="7"/>
    </row>
    <row r="79" spans="1:10" x14ac:dyDescent="0.3">
      <c r="A79" s="7" t="s">
        <v>211</v>
      </c>
      <c r="B79" s="7" t="s">
        <v>212</v>
      </c>
      <c r="C79" s="7" t="s">
        <v>276</v>
      </c>
      <c r="D79" s="11">
        <v>250</v>
      </c>
      <c r="E79" s="7">
        <v>2</v>
      </c>
      <c r="F79" s="7">
        <v>96</v>
      </c>
      <c r="G79" s="12">
        <v>1.5953999999999999</v>
      </c>
      <c r="H79" s="12">
        <v>6.38</v>
      </c>
      <c r="I79" s="11">
        <v>33.4</v>
      </c>
      <c r="J79" s="7"/>
    </row>
    <row r="80" spans="1:10" x14ac:dyDescent="0.3">
      <c r="A80" s="7" t="s">
        <v>211</v>
      </c>
      <c r="B80" s="7" t="s">
        <v>212</v>
      </c>
      <c r="C80" s="7" t="s">
        <v>276</v>
      </c>
      <c r="D80" s="11">
        <v>250</v>
      </c>
      <c r="E80" s="7">
        <v>3</v>
      </c>
      <c r="F80" s="7">
        <v>96</v>
      </c>
      <c r="G80" s="12">
        <v>1.5513999999999999</v>
      </c>
      <c r="H80" s="12">
        <v>6.21</v>
      </c>
      <c r="I80" s="11">
        <v>33.6</v>
      </c>
      <c r="J80" s="7"/>
    </row>
    <row r="81" spans="1:10" x14ac:dyDescent="0.3">
      <c r="A81" s="7" t="s">
        <v>211</v>
      </c>
      <c r="B81" s="7" t="s">
        <v>212</v>
      </c>
      <c r="C81" s="7" t="s">
        <v>249</v>
      </c>
      <c r="D81" s="11">
        <v>250</v>
      </c>
      <c r="E81" s="7">
        <v>1</v>
      </c>
      <c r="F81" s="7">
        <v>96</v>
      </c>
      <c r="G81" s="12">
        <v>1.0512999999999999</v>
      </c>
      <c r="H81" s="12">
        <v>4.21</v>
      </c>
      <c r="I81" s="11">
        <v>30.8</v>
      </c>
      <c r="J81" s="7"/>
    </row>
    <row r="82" spans="1:10" x14ac:dyDescent="0.3">
      <c r="A82" s="7" t="s">
        <v>211</v>
      </c>
      <c r="B82" s="7" t="s">
        <v>212</v>
      </c>
      <c r="C82" s="7" t="s">
        <v>249</v>
      </c>
      <c r="D82" s="11">
        <v>250</v>
      </c>
      <c r="E82" s="7">
        <v>2</v>
      </c>
      <c r="F82" s="7">
        <v>96</v>
      </c>
      <c r="G82" s="12">
        <v>1.0865</v>
      </c>
      <c r="H82" s="12">
        <v>4.3499999999999996</v>
      </c>
      <c r="I82" s="11">
        <v>33.299999999999997</v>
      </c>
      <c r="J82" s="7"/>
    </row>
    <row r="83" spans="1:10" x14ac:dyDescent="0.3">
      <c r="A83" s="7" t="s">
        <v>211</v>
      </c>
      <c r="B83" s="7" t="s">
        <v>212</v>
      </c>
      <c r="C83" s="7" t="s">
        <v>249</v>
      </c>
      <c r="D83" s="11">
        <v>250</v>
      </c>
      <c r="E83" s="7">
        <v>3</v>
      </c>
      <c r="F83" s="7">
        <v>96</v>
      </c>
      <c r="G83" s="12">
        <v>0.97219999999999995</v>
      </c>
      <c r="H83" s="12">
        <v>3.89</v>
      </c>
      <c r="I83" s="11">
        <v>29.3</v>
      </c>
      <c r="J83" s="7"/>
    </row>
    <row r="84" spans="1:10" x14ac:dyDescent="0.3">
      <c r="A84" s="7" t="s">
        <v>211</v>
      </c>
      <c r="B84" s="7" t="s">
        <v>212</v>
      </c>
      <c r="C84" s="7" t="s">
        <v>277</v>
      </c>
      <c r="D84" s="11">
        <v>250</v>
      </c>
      <c r="E84" s="7">
        <v>1</v>
      </c>
      <c r="F84" s="7">
        <v>96</v>
      </c>
      <c r="G84" s="12">
        <v>1.9790000000000001</v>
      </c>
      <c r="H84" s="12">
        <v>7.92</v>
      </c>
      <c r="I84" s="11">
        <v>61.3</v>
      </c>
      <c r="J84" s="7"/>
    </row>
    <row r="85" spans="1:10" x14ac:dyDescent="0.3">
      <c r="A85" s="7" t="s">
        <v>211</v>
      </c>
      <c r="B85" s="7" t="s">
        <v>212</v>
      </c>
      <c r="C85" s="7" t="s">
        <v>277</v>
      </c>
      <c r="D85" s="11">
        <v>250</v>
      </c>
      <c r="E85" s="7">
        <v>2</v>
      </c>
      <c r="F85" s="7">
        <v>96</v>
      </c>
      <c r="G85" s="12">
        <v>2.3721999999999999</v>
      </c>
      <c r="H85" s="12">
        <v>9.49</v>
      </c>
      <c r="I85" s="11">
        <v>69.400000000000006</v>
      </c>
      <c r="J85" s="7"/>
    </row>
    <row r="86" spans="1:10" x14ac:dyDescent="0.3">
      <c r="A86" s="7" t="s">
        <v>211</v>
      </c>
      <c r="B86" s="7" t="s">
        <v>212</v>
      </c>
      <c r="C86" s="7" t="s">
        <v>277</v>
      </c>
      <c r="D86" s="11">
        <v>250</v>
      </c>
      <c r="E86" s="7">
        <v>3</v>
      </c>
      <c r="F86" s="7">
        <v>96</v>
      </c>
      <c r="G86" s="12">
        <v>2.0453999999999999</v>
      </c>
      <c r="H86" s="12">
        <v>8.18</v>
      </c>
      <c r="I86" s="11">
        <v>64</v>
      </c>
      <c r="J86" s="7"/>
    </row>
    <row r="87" spans="1:10" x14ac:dyDescent="0.3">
      <c r="A87" s="7" t="s">
        <v>211</v>
      </c>
      <c r="B87" s="7" t="s">
        <v>212</v>
      </c>
      <c r="C87" s="7" t="s">
        <v>278</v>
      </c>
      <c r="D87" s="11">
        <v>250</v>
      </c>
      <c r="E87" s="7">
        <v>1</v>
      </c>
      <c r="F87" s="7">
        <v>96</v>
      </c>
      <c r="G87" s="12">
        <v>0.21940000000000001</v>
      </c>
      <c r="H87" s="12">
        <v>0.88</v>
      </c>
      <c r="I87" s="11">
        <v>28.3</v>
      </c>
      <c r="J87" s="7"/>
    </row>
    <row r="88" spans="1:10" x14ac:dyDescent="0.3">
      <c r="A88" s="7" t="s">
        <v>211</v>
      </c>
      <c r="B88" s="7" t="s">
        <v>212</v>
      </c>
      <c r="C88" s="7" t="s">
        <v>278</v>
      </c>
      <c r="D88" s="11">
        <v>250</v>
      </c>
      <c r="E88" s="7">
        <v>2</v>
      </c>
      <c r="F88" s="7">
        <v>96</v>
      </c>
      <c r="G88" s="12">
        <v>0.1719</v>
      </c>
      <c r="H88" s="12">
        <v>0.69</v>
      </c>
      <c r="I88" s="11">
        <v>38.1</v>
      </c>
      <c r="J88" s="7"/>
    </row>
    <row r="89" spans="1:10" x14ac:dyDescent="0.3">
      <c r="A89" s="7" t="s">
        <v>211</v>
      </c>
      <c r="B89" s="7" t="s">
        <v>212</v>
      </c>
      <c r="C89" s="7" t="s">
        <v>278</v>
      </c>
      <c r="D89" s="11">
        <v>250</v>
      </c>
      <c r="E89" s="7">
        <v>3</v>
      </c>
      <c r="F89" s="7">
        <v>96</v>
      </c>
      <c r="G89" s="12">
        <v>0.21410000000000001</v>
      </c>
      <c r="H89" s="12">
        <v>0.86</v>
      </c>
      <c r="I89" s="11">
        <v>31.8</v>
      </c>
      <c r="J89" s="7"/>
    </row>
    <row r="90" spans="1:10" x14ac:dyDescent="0.3">
      <c r="A90" s="7" t="s">
        <v>211</v>
      </c>
      <c r="B90" s="7" t="s">
        <v>212</v>
      </c>
      <c r="C90" s="7" t="s">
        <v>276</v>
      </c>
      <c r="D90" s="11">
        <v>1000</v>
      </c>
      <c r="E90" s="7">
        <v>1</v>
      </c>
      <c r="F90" s="7">
        <v>96</v>
      </c>
      <c r="G90" s="12">
        <v>6.1764999999999999</v>
      </c>
      <c r="H90" s="12">
        <v>6.18</v>
      </c>
      <c r="I90" s="11">
        <v>21.6</v>
      </c>
      <c r="J90" s="7"/>
    </row>
    <row r="91" spans="1:10" x14ac:dyDescent="0.3">
      <c r="A91" s="7" t="s">
        <v>211</v>
      </c>
      <c r="B91" s="7" t="s">
        <v>212</v>
      </c>
      <c r="C91" s="7" t="s">
        <v>276</v>
      </c>
      <c r="D91" s="11">
        <v>1000</v>
      </c>
      <c r="E91" s="7">
        <v>2</v>
      </c>
      <c r="F91" s="7">
        <v>96</v>
      </c>
      <c r="G91" s="12">
        <v>7.5434000000000001</v>
      </c>
      <c r="H91" s="12">
        <v>7.54</v>
      </c>
      <c r="I91" s="11">
        <v>37</v>
      </c>
      <c r="J91" s="7"/>
    </row>
    <row r="92" spans="1:10" x14ac:dyDescent="0.3">
      <c r="A92" s="7" t="s">
        <v>211</v>
      </c>
      <c r="B92" s="7" t="s">
        <v>212</v>
      </c>
      <c r="C92" s="7" t="s">
        <v>276</v>
      </c>
      <c r="D92" s="11">
        <v>1000</v>
      </c>
      <c r="E92" s="7">
        <v>3</v>
      </c>
      <c r="F92" s="7">
        <v>96</v>
      </c>
      <c r="G92" s="12">
        <v>5.9669999999999996</v>
      </c>
      <c r="H92" s="12">
        <v>5.97</v>
      </c>
      <c r="I92" s="11">
        <v>27.8</v>
      </c>
      <c r="J92" s="7"/>
    </row>
    <row r="93" spans="1:10" x14ac:dyDescent="0.3">
      <c r="A93" s="7" t="s">
        <v>211</v>
      </c>
      <c r="B93" s="7" t="s">
        <v>212</v>
      </c>
      <c r="C93" s="7" t="s">
        <v>249</v>
      </c>
      <c r="D93" s="11">
        <v>1000</v>
      </c>
      <c r="E93" s="7">
        <v>1</v>
      </c>
      <c r="F93" s="7">
        <v>96</v>
      </c>
      <c r="G93" s="12">
        <v>3.9382999999999999</v>
      </c>
      <c r="H93" s="12">
        <v>3.94</v>
      </c>
      <c r="I93" s="11">
        <v>31.9</v>
      </c>
      <c r="J93" s="7"/>
    </row>
    <row r="94" spans="1:10" x14ac:dyDescent="0.3">
      <c r="A94" s="7" t="s">
        <v>211</v>
      </c>
      <c r="B94" s="7" t="s">
        <v>212</v>
      </c>
      <c r="C94" s="7" t="s">
        <v>249</v>
      </c>
      <c r="D94" s="11">
        <v>1000</v>
      </c>
      <c r="E94" s="7">
        <v>2</v>
      </c>
      <c r="F94" s="7">
        <v>96</v>
      </c>
      <c r="G94" s="12">
        <v>4.5830000000000002</v>
      </c>
      <c r="H94" s="12">
        <v>4.58</v>
      </c>
      <c r="I94" s="11">
        <v>25.5</v>
      </c>
      <c r="J94" s="7"/>
    </row>
    <row r="95" spans="1:10" x14ac:dyDescent="0.3">
      <c r="A95" s="7" t="s">
        <v>211</v>
      </c>
      <c r="B95" s="7" t="s">
        <v>212</v>
      </c>
      <c r="C95" s="7" t="s">
        <v>249</v>
      </c>
      <c r="D95" s="11">
        <v>1000</v>
      </c>
      <c r="E95" s="7">
        <v>3</v>
      </c>
      <c r="F95" s="7">
        <v>96</v>
      </c>
      <c r="G95" s="12">
        <v>4.4593999999999996</v>
      </c>
      <c r="H95" s="12">
        <v>4.46</v>
      </c>
      <c r="I95" s="11">
        <v>34.1</v>
      </c>
      <c r="J95" s="7"/>
    </row>
    <row r="96" spans="1:10" x14ac:dyDescent="0.3">
      <c r="A96" s="7" t="s">
        <v>211</v>
      </c>
      <c r="B96" s="7" t="s">
        <v>212</v>
      </c>
      <c r="C96" s="7" t="s">
        <v>277</v>
      </c>
      <c r="D96" s="11">
        <v>1000</v>
      </c>
      <c r="E96" s="7">
        <v>1</v>
      </c>
      <c r="F96" s="7">
        <v>96</v>
      </c>
      <c r="G96" s="11">
        <v>10.627000000000001</v>
      </c>
      <c r="H96" s="11">
        <v>10.63</v>
      </c>
      <c r="I96" s="11">
        <v>60.9</v>
      </c>
      <c r="J96" s="7"/>
    </row>
    <row r="97" spans="1:10" x14ac:dyDescent="0.3">
      <c r="A97" s="7" t="s">
        <v>211</v>
      </c>
      <c r="B97" s="7" t="s">
        <v>212</v>
      </c>
      <c r="C97" s="7" t="s">
        <v>277</v>
      </c>
      <c r="D97" s="11">
        <v>1000</v>
      </c>
      <c r="E97" s="7">
        <v>2</v>
      </c>
      <c r="F97" s="7">
        <v>96</v>
      </c>
      <c r="G97" s="12">
        <v>8.5134000000000007</v>
      </c>
      <c r="H97" s="12">
        <v>8.51</v>
      </c>
      <c r="I97" s="11">
        <v>64.7</v>
      </c>
      <c r="J97" s="7"/>
    </row>
    <row r="98" spans="1:10" x14ac:dyDescent="0.3">
      <c r="A98" s="7" t="s">
        <v>211</v>
      </c>
      <c r="B98" s="7" t="s">
        <v>212</v>
      </c>
      <c r="C98" s="7" t="s">
        <v>277</v>
      </c>
      <c r="D98" s="11">
        <v>1000</v>
      </c>
      <c r="E98" s="7">
        <v>3</v>
      </c>
      <c r="F98" s="7">
        <v>96</v>
      </c>
      <c r="G98" s="11">
        <v>11.149699999999999</v>
      </c>
      <c r="H98" s="11">
        <v>11.15</v>
      </c>
      <c r="I98" s="11">
        <v>57.5</v>
      </c>
      <c r="J98" s="7"/>
    </row>
    <row r="99" spans="1:10" x14ac:dyDescent="0.3">
      <c r="A99" s="7" t="s">
        <v>211</v>
      </c>
      <c r="B99" s="7" t="s">
        <v>212</v>
      </c>
      <c r="C99" s="7" t="s">
        <v>278</v>
      </c>
      <c r="D99" s="11">
        <v>1000</v>
      </c>
      <c r="E99" s="7">
        <v>1</v>
      </c>
      <c r="F99" s="7">
        <v>96</v>
      </c>
      <c r="G99" s="12">
        <v>0.6643</v>
      </c>
      <c r="H99" s="12">
        <v>0.66</v>
      </c>
      <c r="I99" s="11">
        <v>27</v>
      </c>
      <c r="J99" s="7"/>
    </row>
    <row r="100" spans="1:10" x14ac:dyDescent="0.3">
      <c r="A100" s="7" t="s">
        <v>211</v>
      </c>
      <c r="B100" s="7" t="s">
        <v>212</v>
      </c>
      <c r="C100" s="7" t="s">
        <v>278</v>
      </c>
      <c r="D100" s="11">
        <v>1000</v>
      </c>
      <c r="E100" s="7">
        <v>2</v>
      </c>
      <c r="F100" s="7">
        <v>96</v>
      </c>
      <c r="G100" s="12">
        <v>0.93079999999999996</v>
      </c>
      <c r="H100" s="12">
        <v>0.93</v>
      </c>
      <c r="I100" s="11">
        <v>33.1</v>
      </c>
      <c r="J100" s="7"/>
    </row>
    <row r="101" spans="1:10" x14ac:dyDescent="0.3">
      <c r="A101" s="7" t="s">
        <v>211</v>
      </c>
      <c r="B101" s="7" t="s">
        <v>212</v>
      </c>
      <c r="C101" s="7" t="s">
        <v>278</v>
      </c>
      <c r="D101" s="11">
        <v>1000</v>
      </c>
      <c r="E101" s="7">
        <v>3</v>
      </c>
      <c r="F101" s="7">
        <v>96</v>
      </c>
      <c r="G101" s="12">
        <v>0.7611</v>
      </c>
      <c r="H101" s="12">
        <v>0.76</v>
      </c>
      <c r="I101" s="11">
        <v>20.5</v>
      </c>
      <c r="J101" s="7"/>
    </row>
    <row r="102" spans="1:10" x14ac:dyDescent="0.3">
      <c r="A102" s="7" t="s">
        <v>211</v>
      </c>
      <c r="B102" s="7" t="s">
        <v>212</v>
      </c>
      <c r="C102" s="7" t="s">
        <v>276</v>
      </c>
      <c r="D102" s="11">
        <v>5000</v>
      </c>
      <c r="E102" s="7">
        <v>1</v>
      </c>
      <c r="F102" s="7">
        <v>96</v>
      </c>
      <c r="G102" s="11">
        <v>35.849899999999998</v>
      </c>
      <c r="H102" s="12">
        <v>7.17</v>
      </c>
      <c r="I102" s="11">
        <v>23.4</v>
      </c>
      <c r="J102" s="7"/>
    </row>
    <row r="103" spans="1:10" x14ac:dyDescent="0.3">
      <c r="A103" s="7" t="s">
        <v>211</v>
      </c>
      <c r="B103" s="7" t="s">
        <v>212</v>
      </c>
      <c r="C103" s="7" t="s">
        <v>276</v>
      </c>
      <c r="D103" s="11">
        <v>5000</v>
      </c>
      <c r="E103" s="7">
        <v>2</v>
      </c>
      <c r="F103" s="7">
        <v>96</v>
      </c>
      <c r="G103" s="11">
        <v>34.048699999999997</v>
      </c>
      <c r="H103" s="12">
        <v>6.81</v>
      </c>
      <c r="I103" s="11">
        <v>34.5</v>
      </c>
      <c r="J103" s="7"/>
    </row>
    <row r="104" spans="1:10" x14ac:dyDescent="0.3">
      <c r="A104" s="7" t="s">
        <v>211</v>
      </c>
      <c r="B104" s="7" t="s">
        <v>212</v>
      </c>
      <c r="C104" s="7" t="s">
        <v>276</v>
      </c>
      <c r="D104" s="11">
        <v>5000</v>
      </c>
      <c r="E104" s="7">
        <v>3</v>
      </c>
      <c r="F104" s="7">
        <v>96</v>
      </c>
      <c r="G104" s="11">
        <v>30.6981</v>
      </c>
      <c r="H104" s="12">
        <v>6.14</v>
      </c>
      <c r="I104" s="11">
        <v>21.1</v>
      </c>
      <c r="J104" s="7"/>
    </row>
    <row r="105" spans="1:10" x14ac:dyDescent="0.3">
      <c r="A105" s="7" t="s">
        <v>211</v>
      </c>
      <c r="B105" s="7" t="s">
        <v>212</v>
      </c>
      <c r="C105" s="7" t="s">
        <v>249</v>
      </c>
      <c r="D105" s="11">
        <v>5000</v>
      </c>
      <c r="E105" s="7">
        <v>1</v>
      </c>
      <c r="F105" s="7">
        <v>96</v>
      </c>
      <c r="G105" s="11">
        <v>17.403199999999998</v>
      </c>
      <c r="H105" s="12">
        <v>3.48</v>
      </c>
      <c r="I105" s="11">
        <v>27.9</v>
      </c>
      <c r="J105" s="7"/>
    </row>
    <row r="106" spans="1:10" x14ac:dyDescent="0.3">
      <c r="A106" s="7" t="s">
        <v>211</v>
      </c>
      <c r="B106" s="7" t="s">
        <v>212</v>
      </c>
      <c r="C106" s="7" t="s">
        <v>249</v>
      </c>
      <c r="D106" s="11">
        <v>5000</v>
      </c>
      <c r="E106" s="7">
        <v>2</v>
      </c>
      <c r="F106" s="7">
        <v>96</v>
      </c>
      <c r="G106" s="11">
        <v>22.160599999999999</v>
      </c>
      <c r="H106" s="12">
        <v>4.43</v>
      </c>
      <c r="I106" s="11">
        <v>24.9</v>
      </c>
      <c r="J106" s="7"/>
    </row>
    <row r="107" spans="1:10" x14ac:dyDescent="0.3">
      <c r="A107" s="7" t="s">
        <v>211</v>
      </c>
      <c r="B107" s="7" t="s">
        <v>212</v>
      </c>
      <c r="C107" s="7" t="s">
        <v>249</v>
      </c>
      <c r="D107" s="11">
        <v>5000</v>
      </c>
      <c r="E107" s="7">
        <v>3</v>
      </c>
      <c r="F107" s="7">
        <v>96</v>
      </c>
      <c r="G107" s="11">
        <v>25.8186</v>
      </c>
      <c r="H107" s="12">
        <v>5.16</v>
      </c>
      <c r="I107" s="11">
        <v>26.6</v>
      </c>
      <c r="J107" s="7"/>
    </row>
    <row r="108" spans="1:10" x14ac:dyDescent="0.3">
      <c r="A108" s="7" t="s">
        <v>211</v>
      </c>
      <c r="B108" s="7" t="s">
        <v>212</v>
      </c>
      <c r="C108" s="7" t="s">
        <v>277</v>
      </c>
      <c r="D108" s="11">
        <v>5000</v>
      </c>
      <c r="E108" s="7">
        <v>1</v>
      </c>
      <c r="F108" s="7">
        <v>96</v>
      </c>
      <c r="G108" s="11">
        <v>47.771299999999997</v>
      </c>
      <c r="H108" s="12">
        <v>9.5500000000000007</v>
      </c>
      <c r="I108" s="11">
        <v>68.3</v>
      </c>
      <c r="J108" s="7"/>
    </row>
    <row r="109" spans="1:10" x14ac:dyDescent="0.3">
      <c r="A109" s="7" t="s">
        <v>211</v>
      </c>
      <c r="B109" s="7" t="s">
        <v>212</v>
      </c>
      <c r="C109" s="7" t="s">
        <v>277</v>
      </c>
      <c r="D109" s="11">
        <v>5000</v>
      </c>
      <c r="E109" s="7">
        <v>2</v>
      </c>
      <c r="F109" s="7">
        <v>96</v>
      </c>
      <c r="G109" s="11">
        <v>46.4512</v>
      </c>
      <c r="H109" s="12">
        <v>9.2899999999999991</v>
      </c>
      <c r="I109" s="11">
        <v>61.2</v>
      </c>
      <c r="J109" s="7"/>
    </row>
    <row r="110" spans="1:10" x14ac:dyDescent="0.3">
      <c r="A110" s="7" t="s">
        <v>211</v>
      </c>
      <c r="B110" s="7" t="s">
        <v>212</v>
      </c>
      <c r="C110" s="7" t="s">
        <v>277</v>
      </c>
      <c r="D110" s="11">
        <v>5000</v>
      </c>
      <c r="E110" s="7">
        <v>3</v>
      </c>
      <c r="F110" s="7">
        <v>96</v>
      </c>
      <c r="G110" s="11">
        <v>58.222999999999999</v>
      </c>
      <c r="H110" s="11">
        <v>11.64</v>
      </c>
      <c r="I110" s="11">
        <v>63</v>
      </c>
      <c r="J110" s="7"/>
    </row>
    <row r="111" spans="1:10" x14ac:dyDescent="0.3">
      <c r="A111" s="7" t="s">
        <v>211</v>
      </c>
      <c r="B111" s="7" t="s">
        <v>212</v>
      </c>
      <c r="C111" s="7" t="s">
        <v>278</v>
      </c>
      <c r="D111" s="11">
        <v>5000</v>
      </c>
      <c r="E111" s="7">
        <v>1</v>
      </c>
      <c r="F111" s="7">
        <v>96</v>
      </c>
      <c r="G111" s="12">
        <v>3.8269000000000002</v>
      </c>
      <c r="H111" s="12">
        <v>0.77</v>
      </c>
      <c r="I111" s="11">
        <v>24.8</v>
      </c>
      <c r="J111" s="7"/>
    </row>
    <row r="112" spans="1:10" x14ac:dyDescent="0.3">
      <c r="A112" s="7" t="s">
        <v>211</v>
      </c>
      <c r="B112" s="7" t="s">
        <v>212</v>
      </c>
      <c r="C112" s="7" t="s">
        <v>278</v>
      </c>
      <c r="D112" s="11">
        <v>5000</v>
      </c>
      <c r="E112" s="7">
        <v>2</v>
      </c>
      <c r="F112" s="7">
        <v>96</v>
      </c>
      <c r="G112" s="12">
        <v>4.3951000000000002</v>
      </c>
      <c r="H112" s="12">
        <v>0.88</v>
      </c>
      <c r="I112" s="11">
        <v>17.2</v>
      </c>
      <c r="J112" s="7"/>
    </row>
    <row r="113" spans="1:10" x14ac:dyDescent="0.3">
      <c r="A113" s="7" t="s">
        <v>211</v>
      </c>
      <c r="B113" s="7" t="s">
        <v>212</v>
      </c>
      <c r="C113" s="7" t="s">
        <v>278</v>
      </c>
      <c r="D113" s="11">
        <v>5000</v>
      </c>
      <c r="E113" s="7">
        <v>3</v>
      </c>
      <c r="F113" s="7">
        <v>96</v>
      </c>
      <c r="G113" s="12">
        <v>3.6945999999999999</v>
      </c>
      <c r="H113" s="12">
        <v>0.74</v>
      </c>
      <c r="I113" s="11">
        <v>42</v>
      </c>
      <c r="J113" s="7"/>
    </row>
    <row r="114" spans="1:10" x14ac:dyDescent="0.3">
      <c r="A114" s="7" t="s">
        <v>211</v>
      </c>
      <c r="B114" s="7" t="s">
        <v>212</v>
      </c>
      <c r="C114" s="7" t="s">
        <v>276</v>
      </c>
      <c r="D114" s="11">
        <v>20000</v>
      </c>
      <c r="E114" s="7">
        <v>1</v>
      </c>
      <c r="F114" s="7">
        <v>96</v>
      </c>
      <c r="G114" s="11">
        <v>117.33159999999999</v>
      </c>
      <c r="H114" s="12">
        <v>5.87</v>
      </c>
      <c r="I114" s="11">
        <v>30.3</v>
      </c>
      <c r="J114" s="7"/>
    </row>
    <row r="115" spans="1:10" x14ac:dyDescent="0.3">
      <c r="A115" s="7" t="s">
        <v>211</v>
      </c>
      <c r="B115" s="7" t="s">
        <v>212</v>
      </c>
      <c r="C115" s="7" t="s">
        <v>276</v>
      </c>
      <c r="D115" s="11">
        <v>20000</v>
      </c>
      <c r="E115" s="7">
        <v>2</v>
      </c>
      <c r="F115" s="7">
        <v>96</v>
      </c>
      <c r="G115" s="11">
        <v>128.23490000000001</v>
      </c>
      <c r="H115" s="12">
        <v>6.41</v>
      </c>
      <c r="I115" s="11">
        <v>41.1</v>
      </c>
      <c r="J115" s="7"/>
    </row>
    <row r="116" spans="1:10" x14ac:dyDescent="0.3">
      <c r="A116" s="7" t="s">
        <v>211</v>
      </c>
      <c r="B116" s="7" t="s">
        <v>212</v>
      </c>
      <c r="C116" s="7" t="s">
        <v>276</v>
      </c>
      <c r="D116" s="11">
        <v>20000</v>
      </c>
      <c r="E116" s="7">
        <v>3</v>
      </c>
      <c r="F116" s="7">
        <v>96</v>
      </c>
      <c r="G116" s="11">
        <v>158.28299999999999</v>
      </c>
      <c r="H116" s="12">
        <v>7.91</v>
      </c>
      <c r="I116" s="11">
        <v>28.5</v>
      </c>
      <c r="J116" s="7"/>
    </row>
    <row r="117" spans="1:10" x14ac:dyDescent="0.3">
      <c r="A117" s="7" t="s">
        <v>211</v>
      </c>
      <c r="B117" s="7" t="s">
        <v>212</v>
      </c>
      <c r="C117" s="7" t="s">
        <v>249</v>
      </c>
      <c r="D117" s="11">
        <v>20000</v>
      </c>
      <c r="E117" s="7">
        <v>1</v>
      </c>
      <c r="F117" s="7">
        <v>96</v>
      </c>
      <c r="G117" s="11">
        <v>85.6708</v>
      </c>
      <c r="H117" s="12">
        <v>4.28</v>
      </c>
      <c r="I117" s="11">
        <v>28.5</v>
      </c>
      <c r="J117" s="7"/>
    </row>
    <row r="118" spans="1:10" x14ac:dyDescent="0.3">
      <c r="A118" s="7" t="s">
        <v>211</v>
      </c>
      <c r="B118" s="7" t="s">
        <v>212</v>
      </c>
      <c r="C118" s="7" t="s">
        <v>249</v>
      </c>
      <c r="D118" s="11">
        <v>20000</v>
      </c>
      <c r="E118" s="7">
        <v>2</v>
      </c>
      <c r="F118" s="7">
        <v>96</v>
      </c>
      <c r="G118" s="11">
        <v>83.146600000000007</v>
      </c>
      <c r="H118" s="12">
        <v>4.16</v>
      </c>
      <c r="I118" s="11">
        <v>27.4</v>
      </c>
      <c r="J118" s="7"/>
    </row>
    <row r="119" spans="1:10" x14ac:dyDescent="0.3">
      <c r="A119" s="7" t="s">
        <v>211</v>
      </c>
      <c r="B119" s="7" t="s">
        <v>212</v>
      </c>
      <c r="C119" s="7" t="s">
        <v>249</v>
      </c>
      <c r="D119" s="11">
        <v>20000</v>
      </c>
      <c r="E119" s="7">
        <v>3</v>
      </c>
      <c r="F119" s="7">
        <v>96</v>
      </c>
      <c r="G119" s="11">
        <v>87.8733</v>
      </c>
      <c r="H119" s="12">
        <v>4.3899999999999997</v>
      </c>
      <c r="I119" s="11">
        <v>35.799999999999997</v>
      </c>
      <c r="J119" s="7"/>
    </row>
    <row r="120" spans="1:10" x14ac:dyDescent="0.3">
      <c r="A120" s="7" t="s">
        <v>211</v>
      </c>
      <c r="B120" s="7" t="s">
        <v>212</v>
      </c>
      <c r="C120" s="7" t="s">
        <v>277</v>
      </c>
      <c r="D120" s="11">
        <v>20000</v>
      </c>
      <c r="E120" s="7">
        <v>1</v>
      </c>
      <c r="F120" s="7">
        <v>96</v>
      </c>
      <c r="G120" s="11">
        <v>188.5341</v>
      </c>
      <c r="H120" s="12">
        <v>9.43</v>
      </c>
      <c r="I120" s="11">
        <v>60.1</v>
      </c>
      <c r="J120" s="7"/>
    </row>
    <row r="121" spans="1:10" x14ac:dyDescent="0.3">
      <c r="A121" s="7" t="s">
        <v>211</v>
      </c>
      <c r="B121" s="7" t="s">
        <v>212</v>
      </c>
      <c r="C121" s="7" t="s">
        <v>277</v>
      </c>
      <c r="D121" s="11">
        <v>20000</v>
      </c>
      <c r="E121" s="7">
        <v>2</v>
      </c>
      <c r="F121" s="7">
        <v>96</v>
      </c>
      <c r="G121" s="11">
        <v>212.82830000000001</v>
      </c>
      <c r="H121" s="11">
        <v>10.64</v>
      </c>
      <c r="I121" s="11">
        <v>54.5</v>
      </c>
      <c r="J121" s="7"/>
    </row>
    <row r="122" spans="1:10" x14ac:dyDescent="0.3">
      <c r="A122" s="7" t="s">
        <v>211</v>
      </c>
      <c r="B122" s="7" t="s">
        <v>212</v>
      </c>
      <c r="C122" s="7" t="s">
        <v>277</v>
      </c>
      <c r="D122" s="11">
        <v>20000</v>
      </c>
      <c r="E122" s="7">
        <v>3</v>
      </c>
      <c r="F122" s="7">
        <v>96</v>
      </c>
      <c r="G122" s="11">
        <v>206.35249999999999</v>
      </c>
      <c r="H122" s="11">
        <v>10.32</v>
      </c>
      <c r="I122" s="11">
        <v>66.5</v>
      </c>
      <c r="J122" s="7"/>
    </row>
    <row r="123" spans="1:10" x14ac:dyDescent="0.3">
      <c r="A123" s="7" t="s">
        <v>211</v>
      </c>
      <c r="B123" s="7" t="s">
        <v>212</v>
      </c>
      <c r="C123" s="7" t="s">
        <v>278</v>
      </c>
      <c r="D123" s="11">
        <v>20000</v>
      </c>
      <c r="E123" s="7">
        <v>1</v>
      </c>
      <c r="F123" s="7">
        <v>96</v>
      </c>
      <c r="G123" s="11">
        <v>13.517899999999999</v>
      </c>
      <c r="H123" s="12">
        <v>0.68</v>
      </c>
      <c r="I123" s="11">
        <v>40.1</v>
      </c>
      <c r="J123" s="7"/>
    </row>
    <row r="124" spans="1:10" x14ac:dyDescent="0.3">
      <c r="A124" s="7" t="s">
        <v>211</v>
      </c>
      <c r="B124" s="7" t="s">
        <v>212</v>
      </c>
      <c r="C124" s="7" t="s">
        <v>278</v>
      </c>
      <c r="D124" s="11">
        <v>20000</v>
      </c>
      <c r="E124" s="7">
        <v>2</v>
      </c>
      <c r="F124" s="7">
        <v>96</v>
      </c>
      <c r="G124" s="11">
        <v>14.0029</v>
      </c>
      <c r="H124" s="12">
        <v>0.7</v>
      </c>
      <c r="I124" s="11">
        <v>31.7</v>
      </c>
      <c r="J124" s="7"/>
    </row>
    <row r="125" spans="1:10" x14ac:dyDescent="0.3">
      <c r="A125" s="7" t="s">
        <v>211</v>
      </c>
      <c r="B125" s="7" t="s">
        <v>212</v>
      </c>
      <c r="C125" s="7" t="s">
        <v>278</v>
      </c>
      <c r="D125" s="11">
        <v>20000</v>
      </c>
      <c r="E125" s="7">
        <v>3</v>
      </c>
      <c r="F125" s="7">
        <v>96</v>
      </c>
      <c r="G125" s="11">
        <v>12.1012</v>
      </c>
      <c r="H125" s="12">
        <v>0.61</v>
      </c>
      <c r="I125" s="11">
        <v>28.3</v>
      </c>
      <c r="J125" s="7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I27"/>
  <sheetViews>
    <sheetView showGridLines="0" workbookViewId="0">
      <pane xSplit="2" ySplit="5" topLeftCell="D21" activePane="bottomRight" state="frozen"/>
      <selection pane="topRight"/>
      <selection pane="bottomLeft"/>
      <selection pane="bottomRight" activeCell="B23" sqref="B23"/>
    </sheetView>
  </sheetViews>
  <sheetFormatPr defaultRowHeight="14.4" x14ac:dyDescent="0.3"/>
  <cols>
    <col min="1" max="1" width="27" customWidth="1"/>
    <col min="2" max="2" width="37.109375" customWidth="1"/>
    <col min="3" max="3" width="26" customWidth="1"/>
    <col min="4" max="4" width="19" customWidth="1"/>
    <col min="5" max="5" width="27" customWidth="1"/>
    <col min="6" max="6" width="10" customWidth="1"/>
    <col min="7" max="7" width="24" customWidth="1"/>
    <col min="8" max="8" width="13.88671875" customWidth="1"/>
    <col min="9" max="9" width="34" customWidth="1"/>
  </cols>
  <sheetData>
    <row r="1" spans="1:9" ht="16.8" x14ac:dyDescent="0.3">
      <c r="A1" s="1" t="s">
        <v>279</v>
      </c>
    </row>
    <row r="2" spans="1:9" x14ac:dyDescent="0.3">
      <c r="A2" s="2" t="s">
        <v>280</v>
      </c>
    </row>
    <row r="3" spans="1:9" x14ac:dyDescent="0.3">
      <c r="A3" s="3" t="s">
        <v>1</v>
      </c>
    </row>
    <row r="5" spans="1:9" ht="30" customHeight="1" x14ac:dyDescent="0.3">
      <c r="A5" s="6" t="s">
        <v>193</v>
      </c>
      <c r="B5" s="6" t="s">
        <v>281</v>
      </c>
      <c r="C5" s="6" t="s">
        <v>282</v>
      </c>
      <c r="D5" s="6" t="s">
        <v>283</v>
      </c>
      <c r="E5" s="6" t="s">
        <v>284</v>
      </c>
      <c r="F5" s="6" t="s">
        <v>110</v>
      </c>
      <c r="G5" s="6" t="s">
        <v>285</v>
      </c>
      <c r="H5" s="6" t="s">
        <v>286</v>
      </c>
      <c r="I5" s="38"/>
    </row>
    <row r="6" spans="1:9" x14ac:dyDescent="0.3">
      <c r="A6" s="7" t="s">
        <v>287</v>
      </c>
      <c r="B6" s="7" t="s">
        <v>288</v>
      </c>
      <c r="C6" s="7" t="s">
        <v>289</v>
      </c>
      <c r="D6" s="11">
        <v>95</v>
      </c>
      <c r="E6" s="7" t="s">
        <v>290</v>
      </c>
      <c r="F6" s="7">
        <v>1</v>
      </c>
      <c r="G6" s="12">
        <v>4.1700000000000001E-2</v>
      </c>
      <c r="H6" s="12">
        <v>1.9777</v>
      </c>
      <c r="I6" s="7"/>
    </row>
    <row r="7" spans="1:9" x14ac:dyDescent="0.3">
      <c r="A7" s="7" t="s">
        <v>291</v>
      </c>
      <c r="B7" s="7" t="s">
        <v>288</v>
      </c>
      <c r="C7" s="7" t="s">
        <v>289</v>
      </c>
      <c r="D7" s="11">
        <v>130</v>
      </c>
      <c r="E7" s="7" t="s">
        <v>50</v>
      </c>
      <c r="F7" s="7">
        <v>2</v>
      </c>
      <c r="G7" s="12">
        <v>0.125</v>
      </c>
      <c r="H7" s="12">
        <v>2.1139000000000001</v>
      </c>
      <c r="I7" s="7"/>
    </row>
    <row r="8" spans="1:9" x14ac:dyDescent="0.3">
      <c r="A8" s="7" t="s">
        <v>205</v>
      </c>
      <c r="B8" s="7" t="s">
        <v>292</v>
      </c>
      <c r="C8" s="7" t="s">
        <v>293</v>
      </c>
      <c r="D8" s="11">
        <v>165</v>
      </c>
      <c r="E8" s="7" t="s">
        <v>294</v>
      </c>
      <c r="F8" s="7">
        <v>3</v>
      </c>
      <c r="G8" s="12">
        <v>0.20830000000000001</v>
      </c>
      <c r="H8" s="12">
        <v>2.2174999999999998</v>
      </c>
      <c r="I8" s="7"/>
    </row>
    <row r="9" spans="1:9" x14ac:dyDescent="0.3">
      <c r="A9" s="7" t="s">
        <v>295</v>
      </c>
      <c r="B9" s="7" t="s">
        <v>288</v>
      </c>
      <c r="C9" s="7" t="s">
        <v>296</v>
      </c>
      <c r="D9" s="11">
        <v>220</v>
      </c>
      <c r="E9" s="7" t="s">
        <v>50</v>
      </c>
      <c r="F9" s="7">
        <v>4</v>
      </c>
      <c r="G9" s="12">
        <v>0.29170000000000001</v>
      </c>
      <c r="H9" s="12">
        <v>2.3424</v>
      </c>
      <c r="I9" s="7"/>
    </row>
    <row r="10" spans="1:9" x14ac:dyDescent="0.3">
      <c r="A10" s="7" t="s">
        <v>297</v>
      </c>
      <c r="B10" s="7" t="s">
        <v>298</v>
      </c>
      <c r="C10" s="7" t="s">
        <v>299</v>
      </c>
      <c r="D10" s="11">
        <v>320</v>
      </c>
      <c r="E10" s="7" t="s">
        <v>290</v>
      </c>
      <c r="F10" s="7">
        <v>5</v>
      </c>
      <c r="G10" s="12">
        <v>0.375</v>
      </c>
      <c r="H10" s="12">
        <v>2.5051000000000001</v>
      </c>
      <c r="I10" s="7"/>
    </row>
    <row r="11" spans="1:9" x14ac:dyDescent="0.3">
      <c r="A11" s="7" t="s">
        <v>300</v>
      </c>
      <c r="B11" s="7" t="s">
        <v>301</v>
      </c>
      <c r="C11" s="7" t="s">
        <v>302</v>
      </c>
      <c r="D11" s="11">
        <v>380</v>
      </c>
      <c r="E11" s="7" t="s">
        <v>50</v>
      </c>
      <c r="F11" s="7">
        <v>6</v>
      </c>
      <c r="G11" s="12">
        <v>0.45829999999999999</v>
      </c>
      <c r="H11" s="12">
        <v>2.5798000000000001</v>
      </c>
      <c r="I11" s="7"/>
    </row>
    <row r="12" spans="1:9" x14ac:dyDescent="0.3">
      <c r="A12" s="7" t="s">
        <v>303</v>
      </c>
      <c r="B12" s="7" t="s">
        <v>298</v>
      </c>
      <c r="C12" s="7" t="s">
        <v>299</v>
      </c>
      <c r="D12" s="11">
        <v>410</v>
      </c>
      <c r="E12" s="7" t="s">
        <v>290</v>
      </c>
      <c r="F12" s="7">
        <v>7</v>
      </c>
      <c r="G12" s="12">
        <v>0.54169999999999996</v>
      </c>
      <c r="H12" s="12">
        <v>2.6128</v>
      </c>
      <c r="I12" s="7"/>
    </row>
    <row r="13" spans="1:9" x14ac:dyDescent="0.3">
      <c r="A13" s="7" t="s">
        <v>304</v>
      </c>
      <c r="B13" s="7" t="s">
        <v>305</v>
      </c>
      <c r="C13" s="7" t="s">
        <v>306</v>
      </c>
      <c r="D13" s="11">
        <v>480</v>
      </c>
      <c r="E13" s="7" t="s">
        <v>50</v>
      </c>
      <c r="F13" s="7">
        <v>8</v>
      </c>
      <c r="G13" s="12">
        <v>0.625</v>
      </c>
      <c r="H13" s="12">
        <v>2.6812</v>
      </c>
      <c r="I13" s="7"/>
    </row>
    <row r="14" spans="1:9" x14ac:dyDescent="0.3">
      <c r="A14" s="7" t="s">
        <v>307</v>
      </c>
      <c r="B14" s="7" t="s">
        <v>213</v>
      </c>
      <c r="C14" s="7" t="s">
        <v>308</v>
      </c>
      <c r="D14" s="11">
        <v>540</v>
      </c>
      <c r="E14" s="7" t="s">
        <v>290</v>
      </c>
      <c r="F14" s="7">
        <v>9</v>
      </c>
      <c r="G14" s="12">
        <v>0.70830000000000004</v>
      </c>
      <c r="H14" s="12">
        <v>2.7324000000000002</v>
      </c>
      <c r="I14" s="7"/>
    </row>
    <row r="15" spans="1:9" x14ac:dyDescent="0.3">
      <c r="A15" s="7" t="s">
        <v>211</v>
      </c>
      <c r="B15" s="7" t="s">
        <v>213</v>
      </c>
      <c r="C15" s="7" t="s">
        <v>293</v>
      </c>
      <c r="D15" s="11">
        <v>640</v>
      </c>
      <c r="E15" s="7" t="s">
        <v>294</v>
      </c>
      <c r="F15" s="7">
        <v>10</v>
      </c>
      <c r="G15" s="12">
        <v>0.79169999999999996</v>
      </c>
      <c r="H15" s="12">
        <v>2.8062</v>
      </c>
      <c r="I15" s="7"/>
    </row>
    <row r="16" spans="1:9" x14ac:dyDescent="0.3">
      <c r="A16" s="7" t="s">
        <v>309</v>
      </c>
      <c r="B16" s="7" t="s">
        <v>310</v>
      </c>
      <c r="C16" s="7" t="s">
        <v>311</v>
      </c>
      <c r="D16" s="11">
        <v>760</v>
      </c>
      <c r="E16" s="7" t="s">
        <v>50</v>
      </c>
      <c r="F16" s="7">
        <v>11</v>
      </c>
      <c r="G16" s="12">
        <v>0.875</v>
      </c>
      <c r="H16" s="12">
        <v>2.8807999999999998</v>
      </c>
      <c r="I16" s="7"/>
    </row>
    <row r="17" spans="1:9" x14ac:dyDescent="0.3">
      <c r="A17" s="7" t="s">
        <v>312</v>
      </c>
      <c r="B17" s="7" t="s">
        <v>313</v>
      </c>
      <c r="C17" s="7" t="s">
        <v>314</v>
      </c>
      <c r="D17" s="11">
        <v>1250</v>
      </c>
      <c r="E17" s="7" t="s">
        <v>50</v>
      </c>
      <c r="F17" s="7">
        <v>12</v>
      </c>
      <c r="G17" s="12">
        <v>0.95830000000000004</v>
      </c>
      <c r="H17" s="12">
        <v>3.0969000000000002</v>
      </c>
      <c r="I17" s="7"/>
    </row>
    <row r="20" spans="1:9" x14ac:dyDescent="0.3">
      <c r="A20" s="4" t="s">
        <v>315</v>
      </c>
      <c r="B20" s="19">
        <f>AVERAGE(H6:H17)</f>
        <v>2.5455583333333336</v>
      </c>
    </row>
    <row r="21" spans="1:9" x14ac:dyDescent="0.3">
      <c r="A21" s="4" t="s">
        <v>316</v>
      </c>
      <c r="B21" s="19">
        <f>STDEV(H6:H17)</f>
        <v>0.33065026142252901</v>
      </c>
    </row>
    <row r="22" spans="1:9" x14ac:dyDescent="0.3">
      <c r="A22" s="4" t="s">
        <v>317</v>
      </c>
      <c r="B22" s="21">
        <f>10^B20</f>
        <v>351.20309405723151</v>
      </c>
    </row>
    <row r="23" spans="1:9" x14ac:dyDescent="0.3">
      <c r="A23" s="4" t="s">
        <v>318</v>
      </c>
      <c r="B23" s="21" t="e">
        <f ca="1">10^(B20+_xludf.NORM.S.INV(0.05)*B21)</f>
        <v>#NAME?</v>
      </c>
    </row>
    <row r="24" spans="1:9" x14ac:dyDescent="0.3">
      <c r="A24" s="4" t="s">
        <v>319</v>
      </c>
      <c r="B24" s="24">
        <v>3</v>
      </c>
    </row>
    <row r="25" spans="1:9" x14ac:dyDescent="0.3">
      <c r="A25" s="4" t="s">
        <v>320</v>
      </c>
      <c r="B25" s="19" t="e">
        <f ca="1">B23/B24</f>
        <v>#NAME?</v>
      </c>
    </row>
    <row r="26" spans="1:9" x14ac:dyDescent="0.3">
      <c r="A26" s="4" t="s">
        <v>321</v>
      </c>
      <c r="B26" s="25">
        <v>60.32</v>
      </c>
    </row>
    <row r="27" spans="1:9" x14ac:dyDescent="0.3">
      <c r="A27" s="4" t="s">
        <v>322</v>
      </c>
      <c r="B27" s="25">
        <v>221.76</v>
      </c>
    </row>
  </sheetData>
  <pageMargins left="0.75" right="0.75" top="1" bottom="1" header="0.5" footer="0.5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Q29"/>
  <sheetViews>
    <sheetView showGridLines="0" workbookViewId="0">
      <pane xSplit="2" ySplit="5" topLeftCell="I11" activePane="bottomRight" state="frozen"/>
      <selection pane="topRight"/>
      <selection pane="bottomLeft"/>
      <selection pane="bottomRight" activeCell="Q5" sqref="Q5:Q29"/>
    </sheetView>
  </sheetViews>
  <sheetFormatPr defaultRowHeight="14.4" x14ac:dyDescent="0.3"/>
  <cols>
    <col min="1" max="1" width="14" customWidth="1"/>
    <col min="2" max="2" width="45.109375" customWidth="1"/>
    <col min="3" max="3" width="20" customWidth="1"/>
    <col min="4" max="4" width="10" customWidth="1"/>
    <col min="5" max="5" width="24" customWidth="1"/>
    <col min="6" max="6" width="15" customWidth="1"/>
    <col min="7" max="7" width="14" customWidth="1"/>
    <col min="8" max="8" width="13" customWidth="1"/>
    <col min="9" max="9" width="15" customWidth="1"/>
    <col min="10" max="10" width="10" customWidth="1"/>
    <col min="11" max="11" width="19" customWidth="1"/>
    <col min="12" max="12" width="11" customWidth="1"/>
    <col min="13" max="13" width="10" customWidth="1"/>
    <col min="14" max="14" width="26" customWidth="1"/>
    <col min="15" max="15" width="17" customWidth="1"/>
    <col min="16" max="16" width="16" customWidth="1"/>
    <col min="17" max="17" width="34" customWidth="1"/>
  </cols>
  <sheetData>
    <row r="1" spans="1:17" ht="16.8" x14ac:dyDescent="0.3">
      <c r="A1" s="1" t="s">
        <v>323</v>
      </c>
    </row>
    <row r="2" spans="1:17" x14ac:dyDescent="0.3">
      <c r="A2" s="2" t="s">
        <v>324</v>
      </c>
    </row>
    <row r="3" spans="1:17" x14ac:dyDescent="0.3">
      <c r="A3" s="3" t="s">
        <v>1</v>
      </c>
    </row>
    <row r="5" spans="1:17" ht="30" customHeight="1" x14ac:dyDescent="0.3">
      <c r="A5" s="6" t="s">
        <v>129</v>
      </c>
      <c r="B5" s="6" t="s">
        <v>130</v>
      </c>
      <c r="C5" s="6" t="s">
        <v>131</v>
      </c>
      <c r="D5" s="6" t="s">
        <v>132</v>
      </c>
      <c r="E5" s="6" t="s">
        <v>172</v>
      </c>
      <c r="F5" s="6" t="s">
        <v>325</v>
      </c>
      <c r="G5" s="6" t="s">
        <v>326</v>
      </c>
      <c r="H5" s="6" t="s">
        <v>327</v>
      </c>
      <c r="I5" s="6" t="s">
        <v>328</v>
      </c>
      <c r="J5" s="6" t="s">
        <v>329</v>
      </c>
      <c r="K5" s="6" t="s">
        <v>83</v>
      </c>
      <c r="L5" s="6" t="s">
        <v>330</v>
      </c>
      <c r="M5" s="6" t="s">
        <v>331</v>
      </c>
      <c r="N5" s="6" t="s">
        <v>332</v>
      </c>
      <c r="O5" s="6" t="s">
        <v>333</v>
      </c>
      <c r="P5" s="6" t="s">
        <v>334</v>
      </c>
      <c r="Q5" s="38"/>
    </row>
    <row r="6" spans="1:17" x14ac:dyDescent="0.3">
      <c r="A6" s="7" t="s">
        <v>137</v>
      </c>
      <c r="B6" s="7" t="s">
        <v>138</v>
      </c>
      <c r="C6" s="7" t="s">
        <v>139</v>
      </c>
      <c r="D6" s="7">
        <v>0</v>
      </c>
      <c r="E6" s="7" t="s">
        <v>188</v>
      </c>
      <c r="F6" s="12">
        <v>1.34</v>
      </c>
      <c r="G6" s="12">
        <v>1.63</v>
      </c>
      <c r="H6" s="12">
        <v>0.26</v>
      </c>
      <c r="I6" s="12">
        <v>1.76</v>
      </c>
      <c r="J6" s="26" t="e">
        <f ca="1">'8) SSD &amp; HC5'!$B$23</f>
        <v>#NAME?</v>
      </c>
      <c r="K6" s="12">
        <v>3</v>
      </c>
      <c r="L6" s="12" t="e">
        <f t="shared" ref="L6:L29" ca="1" si="0">J6/K6</f>
        <v>#NAME?</v>
      </c>
      <c r="M6" s="12" t="e">
        <f t="shared" ref="M6:M29" ca="1" si="1">F6/L6</f>
        <v>#NAME?</v>
      </c>
      <c r="N6" s="12" t="e">
        <f t="shared" ref="N6:N29" ca="1" si="2">I6/L6</f>
        <v>#NAME?</v>
      </c>
      <c r="O6" s="7" t="e">
        <f t="shared" ref="O6:O29" ca="1" si="3">IF(M6&lt;0.1,"negligible",IF(M6&lt;1,"low",IF(M6&lt;10,"moderate","high")))</f>
        <v>#NAME?</v>
      </c>
      <c r="P6" s="7" t="e">
        <f t="shared" ref="P6:P29" ca="1" si="4">IF(N6&lt;0.1,"negligible",IF(N6&lt;1,"low",IF(N6&lt;10,"moderate","high")))</f>
        <v>#NAME?</v>
      </c>
      <c r="Q6" s="7"/>
    </row>
    <row r="7" spans="1:17" x14ac:dyDescent="0.3">
      <c r="A7" s="7" t="s">
        <v>137</v>
      </c>
      <c r="B7" s="7" t="s">
        <v>138</v>
      </c>
      <c r="C7" s="7" t="s">
        <v>139</v>
      </c>
      <c r="D7" s="7">
        <v>0</v>
      </c>
      <c r="E7" s="7" t="s">
        <v>184</v>
      </c>
      <c r="F7" s="12">
        <v>0.89</v>
      </c>
      <c r="G7" s="12">
        <v>0.93</v>
      </c>
      <c r="H7" s="12">
        <v>0.05</v>
      </c>
      <c r="I7" s="12">
        <v>0.98</v>
      </c>
      <c r="J7" s="26" t="e">
        <f ca="1">'8) SSD &amp; HC5'!$B$23</f>
        <v>#NAME?</v>
      </c>
      <c r="K7" s="12">
        <v>3</v>
      </c>
      <c r="L7" s="12" t="e">
        <f t="shared" ca="1" si="0"/>
        <v>#NAME?</v>
      </c>
      <c r="M7" s="12" t="e">
        <f t="shared" ca="1" si="1"/>
        <v>#NAME?</v>
      </c>
      <c r="N7" s="12" t="e">
        <f t="shared" ca="1" si="2"/>
        <v>#NAME?</v>
      </c>
      <c r="O7" s="7" t="e">
        <f t="shared" ca="1" si="3"/>
        <v>#NAME?</v>
      </c>
      <c r="P7" s="7" t="e">
        <f t="shared" ca="1" si="4"/>
        <v>#NAME?</v>
      </c>
      <c r="Q7" s="7"/>
    </row>
    <row r="8" spans="1:17" x14ac:dyDescent="0.3">
      <c r="A8" s="7" t="s">
        <v>137</v>
      </c>
      <c r="B8" s="7" t="s">
        <v>138</v>
      </c>
      <c r="C8" s="7" t="s">
        <v>139</v>
      </c>
      <c r="D8" s="7">
        <v>0</v>
      </c>
      <c r="E8" s="7" t="s">
        <v>186</v>
      </c>
      <c r="F8" s="12">
        <v>0.98</v>
      </c>
      <c r="G8" s="12">
        <v>1.23</v>
      </c>
      <c r="H8" s="12">
        <v>0.23</v>
      </c>
      <c r="I8" s="12">
        <v>1.35</v>
      </c>
      <c r="J8" s="26" t="e">
        <f ca="1">'8) SSD &amp; HC5'!$B$23</f>
        <v>#NAME?</v>
      </c>
      <c r="K8" s="12">
        <v>3</v>
      </c>
      <c r="L8" s="12" t="e">
        <f t="shared" ca="1" si="0"/>
        <v>#NAME?</v>
      </c>
      <c r="M8" s="12" t="e">
        <f t="shared" ca="1" si="1"/>
        <v>#NAME?</v>
      </c>
      <c r="N8" s="12" t="e">
        <f t="shared" ca="1" si="2"/>
        <v>#NAME?</v>
      </c>
      <c r="O8" s="7" t="e">
        <f t="shared" ca="1" si="3"/>
        <v>#NAME?</v>
      </c>
      <c r="P8" s="7" t="e">
        <f t="shared" ca="1" si="4"/>
        <v>#NAME?</v>
      </c>
      <c r="Q8" s="7"/>
    </row>
    <row r="9" spans="1:17" x14ac:dyDescent="0.3">
      <c r="A9" s="7" t="s">
        <v>142</v>
      </c>
      <c r="B9" s="7" t="s">
        <v>143</v>
      </c>
      <c r="C9" s="7" t="s">
        <v>139</v>
      </c>
      <c r="D9" s="7">
        <v>32</v>
      </c>
      <c r="E9" s="7" t="s">
        <v>188</v>
      </c>
      <c r="F9" s="11">
        <v>46.35</v>
      </c>
      <c r="G9" s="11">
        <v>53.9</v>
      </c>
      <c r="H9" s="12">
        <v>6.62</v>
      </c>
      <c r="I9" s="11">
        <v>57.23</v>
      </c>
      <c r="J9" s="26" t="e">
        <f ca="1">'8) SSD &amp; HC5'!$B$23</f>
        <v>#NAME?</v>
      </c>
      <c r="K9" s="12">
        <v>3</v>
      </c>
      <c r="L9" s="12" t="e">
        <f t="shared" ca="1" si="0"/>
        <v>#NAME?</v>
      </c>
      <c r="M9" s="12" t="e">
        <f t="shared" ca="1" si="1"/>
        <v>#NAME?</v>
      </c>
      <c r="N9" s="12" t="e">
        <f t="shared" ca="1" si="2"/>
        <v>#NAME?</v>
      </c>
      <c r="O9" s="7" t="e">
        <f t="shared" ca="1" si="3"/>
        <v>#NAME?</v>
      </c>
      <c r="P9" s="7" t="e">
        <f t="shared" ca="1" si="4"/>
        <v>#NAME?</v>
      </c>
      <c r="Q9" s="7"/>
    </row>
    <row r="10" spans="1:17" x14ac:dyDescent="0.3">
      <c r="A10" s="7" t="s">
        <v>142</v>
      </c>
      <c r="B10" s="7" t="s">
        <v>143</v>
      </c>
      <c r="C10" s="7" t="s">
        <v>139</v>
      </c>
      <c r="D10" s="7">
        <v>32</v>
      </c>
      <c r="E10" s="7" t="s">
        <v>184</v>
      </c>
      <c r="F10" s="11">
        <v>25.11</v>
      </c>
      <c r="G10" s="11">
        <v>26.43</v>
      </c>
      <c r="H10" s="12">
        <v>1.17</v>
      </c>
      <c r="I10" s="11">
        <v>27.04</v>
      </c>
      <c r="J10" s="26" t="e">
        <f ca="1">'8) SSD &amp; HC5'!$B$23</f>
        <v>#NAME?</v>
      </c>
      <c r="K10" s="12">
        <v>3</v>
      </c>
      <c r="L10" s="12" t="e">
        <f t="shared" ca="1" si="0"/>
        <v>#NAME?</v>
      </c>
      <c r="M10" s="12" t="e">
        <f t="shared" ca="1" si="1"/>
        <v>#NAME?</v>
      </c>
      <c r="N10" s="12" t="e">
        <f t="shared" ca="1" si="2"/>
        <v>#NAME?</v>
      </c>
      <c r="O10" s="7" t="e">
        <f t="shared" ca="1" si="3"/>
        <v>#NAME?</v>
      </c>
      <c r="P10" s="7" t="e">
        <f t="shared" ca="1" si="4"/>
        <v>#NAME?</v>
      </c>
      <c r="Q10" s="7"/>
    </row>
    <row r="11" spans="1:17" x14ac:dyDescent="0.3">
      <c r="A11" s="7" t="s">
        <v>142</v>
      </c>
      <c r="B11" s="7" t="s">
        <v>143</v>
      </c>
      <c r="C11" s="7" t="s">
        <v>139</v>
      </c>
      <c r="D11" s="7">
        <v>32</v>
      </c>
      <c r="E11" s="7" t="s">
        <v>186</v>
      </c>
      <c r="F11" s="11">
        <v>38.1</v>
      </c>
      <c r="G11" s="11">
        <v>47.56</v>
      </c>
      <c r="H11" s="12">
        <v>8.31</v>
      </c>
      <c r="I11" s="11">
        <v>51.77</v>
      </c>
      <c r="J11" s="26" t="e">
        <f ca="1">'8) SSD &amp; HC5'!$B$23</f>
        <v>#NAME?</v>
      </c>
      <c r="K11" s="12">
        <v>3</v>
      </c>
      <c r="L11" s="12" t="e">
        <f t="shared" ca="1" si="0"/>
        <v>#NAME?</v>
      </c>
      <c r="M11" s="12" t="e">
        <f t="shared" ca="1" si="1"/>
        <v>#NAME?</v>
      </c>
      <c r="N11" s="12" t="e">
        <f t="shared" ca="1" si="2"/>
        <v>#NAME?</v>
      </c>
      <c r="O11" s="7" t="e">
        <f t="shared" ca="1" si="3"/>
        <v>#NAME?</v>
      </c>
      <c r="P11" s="7" t="e">
        <f t="shared" ca="1" si="4"/>
        <v>#NAME?</v>
      </c>
      <c r="Q11" s="7"/>
    </row>
    <row r="12" spans="1:17" x14ac:dyDescent="0.3">
      <c r="A12" s="7" t="s">
        <v>146</v>
      </c>
      <c r="B12" s="7" t="s">
        <v>147</v>
      </c>
      <c r="C12" s="7" t="s">
        <v>139</v>
      </c>
      <c r="D12" s="7">
        <v>54</v>
      </c>
      <c r="E12" s="7" t="s">
        <v>188</v>
      </c>
      <c r="F12" s="11">
        <v>60.61</v>
      </c>
      <c r="G12" s="11">
        <v>67.84</v>
      </c>
      <c r="H12" s="12">
        <v>6.56</v>
      </c>
      <c r="I12" s="11">
        <v>71.400000000000006</v>
      </c>
      <c r="J12" s="26" t="e">
        <f ca="1">'8) SSD &amp; HC5'!$B$23</f>
        <v>#NAME?</v>
      </c>
      <c r="K12" s="12">
        <v>3</v>
      </c>
      <c r="L12" s="12" t="e">
        <f t="shared" ca="1" si="0"/>
        <v>#NAME?</v>
      </c>
      <c r="M12" s="12" t="e">
        <f t="shared" ca="1" si="1"/>
        <v>#NAME?</v>
      </c>
      <c r="N12" s="12" t="e">
        <f t="shared" ca="1" si="2"/>
        <v>#NAME?</v>
      </c>
      <c r="O12" s="7" t="e">
        <f t="shared" ca="1" si="3"/>
        <v>#NAME?</v>
      </c>
      <c r="P12" s="7" t="e">
        <f t="shared" ca="1" si="4"/>
        <v>#NAME?</v>
      </c>
      <c r="Q12" s="7"/>
    </row>
    <row r="13" spans="1:17" x14ac:dyDescent="0.3">
      <c r="A13" s="7" t="s">
        <v>146</v>
      </c>
      <c r="B13" s="7" t="s">
        <v>147</v>
      </c>
      <c r="C13" s="7" t="s">
        <v>139</v>
      </c>
      <c r="D13" s="7">
        <v>54</v>
      </c>
      <c r="E13" s="7" t="s">
        <v>184</v>
      </c>
      <c r="F13" s="11">
        <v>41.01</v>
      </c>
      <c r="G13" s="11">
        <v>48.65</v>
      </c>
      <c r="H13" s="12">
        <v>7.71</v>
      </c>
      <c r="I13" s="11">
        <v>53.69</v>
      </c>
      <c r="J13" s="26" t="e">
        <f ca="1">'8) SSD &amp; HC5'!$B$23</f>
        <v>#NAME?</v>
      </c>
      <c r="K13" s="12">
        <v>3</v>
      </c>
      <c r="L13" s="12" t="e">
        <f t="shared" ca="1" si="0"/>
        <v>#NAME?</v>
      </c>
      <c r="M13" s="12" t="e">
        <f t="shared" ca="1" si="1"/>
        <v>#NAME?</v>
      </c>
      <c r="N13" s="12" t="e">
        <f t="shared" ca="1" si="2"/>
        <v>#NAME?</v>
      </c>
      <c r="O13" s="7" t="e">
        <f t="shared" ca="1" si="3"/>
        <v>#NAME?</v>
      </c>
      <c r="P13" s="7" t="e">
        <f t="shared" ca="1" si="4"/>
        <v>#NAME?</v>
      </c>
      <c r="Q13" s="7"/>
    </row>
    <row r="14" spans="1:17" x14ac:dyDescent="0.3">
      <c r="A14" s="7" t="s">
        <v>146</v>
      </c>
      <c r="B14" s="7" t="s">
        <v>147</v>
      </c>
      <c r="C14" s="7" t="s">
        <v>139</v>
      </c>
      <c r="D14" s="7">
        <v>54</v>
      </c>
      <c r="E14" s="7" t="s">
        <v>186</v>
      </c>
      <c r="F14" s="11">
        <v>50.43</v>
      </c>
      <c r="G14" s="11">
        <v>54.85</v>
      </c>
      <c r="H14" s="12">
        <v>6.76</v>
      </c>
      <c r="I14" s="11">
        <v>61.54</v>
      </c>
      <c r="J14" s="26" t="e">
        <f ca="1">'8) SSD &amp; HC5'!$B$23</f>
        <v>#NAME?</v>
      </c>
      <c r="K14" s="12">
        <v>3</v>
      </c>
      <c r="L14" s="12" t="e">
        <f t="shared" ca="1" si="0"/>
        <v>#NAME?</v>
      </c>
      <c r="M14" s="12" t="e">
        <f t="shared" ca="1" si="1"/>
        <v>#NAME?</v>
      </c>
      <c r="N14" s="12" t="e">
        <f t="shared" ca="1" si="2"/>
        <v>#NAME?</v>
      </c>
      <c r="O14" s="7" t="e">
        <f t="shared" ca="1" si="3"/>
        <v>#NAME?</v>
      </c>
      <c r="P14" s="7" t="e">
        <f t="shared" ca="1" si="4"/>
        <v>#NAME?</v>
      </c>
      <c r="Q14" s="7"/>
    </row>
    <row r="15" spans="1:17" x14ac:dyDescent="0.3">
      <c r="A15" s="7" t="s">
        <v>149</v>
      </c>
      <c r="B15" s="7" t="s">
        <v>150</v>
      </c>
      <c r="C15" s="7" t="s">
        <v>151</v>
      </c>
      <c r="D15" s="7">
        <v>71</v>
      </c>
      <c r="E15" s="7" t="s">
        <v>188</v>
      </c>
      <c r="F15" s="11">
        <v>42.51</v>
      </c>
      <c r="G15" s="11">
        <v>47.44</v>
      </c>
      <c r="H15" s="12">
        <v>4.92</v>
      </c>
      <c r="I15" s="11">
        <v>50.6</v>
      </c>
      <c r="J15" s="26" t="e">
        <f ca="1">'8) SSD &amp; HC5'!$B$23</f>
        <v>#NAME?</v>
      </c>
      <c r="K15" s="12">
        <v>3</v>
      </c>
      <c r="L15" s="12" t="e">
        <f t="shared" ca="1" si="0"/>
        <v>#NAME?</v>
      </c>
      <c r="M15" s="12" t="e">
        <f t="shared" ca="1" si="1"/>
        <v>#NAME?</v>
      </c>
      <c r="N15" s="12" t="e">
        <f t="shared" ca="1" si="2"/>
        <v>#NAME?</v>
      </c>
      <c r="O15" s="7" t="e">
        <f t="shared" ca="1" si="3"/>
        <v>#NAME?</v>
      </c>
      <c r="P15" s="7" t="e">
        <f t="shared" ca="1" si="4"/>
        <v>#NAME?</v>
      </c>
      <c r="Q15" s="7"/>
    </row>
    <row r="16" spans="1:17" x14ac:dyDescent="0.3">
      <c r="A16" s="7" t="s">
        <v>149</v>
      </c>
      <c r="B16" s="7" t="s">
        <v>150</v>
      </c>
      <c r="C16" s="7" t="s">
        <v>151</v>
      </c>
      <c r="D16" s="7">
        <v>71</v>
      </c>
      <c r="E16" s="7" t="s">
        <v>184</v>
      </c>
      <c r="F16" s="11">
        <v>20.43</v>
      </c>
      <c r="G16" s="11">
        <v>22.62</v>
      </c>
      <c r="H16" s="12">
        <v>2.11</v>
      </c>
      <c r="I16" s="11">
        <v>23.9</v>
      </c>
      <c r="J16" s="26" t="e">
        <f ca="1">'8) SSD &amp; HC5'!$B$23</f>
        <v>#NAME?</v>
      </c>
      <c r="K16" s="12">
        <v>3</v>
      </c>
      <c r="L16" s="12" t="e">
        <f t="shared" ca="1" si="0"/>
        <v>#NAME?</v>
      </c>
      <c r="M16" s="12" t="e">
        <f t="shared" ca="1" si="1"/>
        <v>#NAME?</v>
      </c>
      <c r="N16" s="12" t="e">
        <f t="shared" ca="1" si="2"/>
        <v>#NAME?</v>
      </c>
      <c r="O16" s="7" t="e">
        <f t="shared" ca="1" si="3"/>
        <v>#NAME?</v>
      </c>
      <c r="P16" s="7" t="e">
        <f t="shared" ca="1" si="4"/>
        <v>#NAME?</v>
      </c>
      <c r="Q16" s="7"/>
    </row>
    <row r="17" spans="1:17" x14ac:dyDescent="0.3">
      <c r="A17" s="7" t="s">
        <v>149</v>
      </c>
      <c r="B17" s="7" t="s">
        <v>150</v>
      </c>
      <c r="C17" s="7" t="s">
        <v>151</v>
      </c>
      <c r="D17" s="7">
        <v>71</v>
      </c>
      <c r="E17" s="7" t="s">
        <v>186</v>
      </c>
      <c r="F17" s="11">
        <v>26.49</v>
      </c>
      <c r="G17" s="11">
        <v>28.42</v>
      </c>
      <c r="H17" s="12">
        <v>2.39</v>
      </c>
      <c r="I17" s="11">
        <v>30.42</v>
      </c>
      <c r="J17" s="26" t="e">
        <f ca="1">'8) SSD &amp; HC5'!$B$23</f>
        <v>#NAME?</v>
      </c>
      <c r="K17" s="12">
        <v>3</v>
      </c>
      <c r="L17" s="12" t="e">
        <f t="shared" ca="1" si="0"/>
        <v>#NAME?</v>
      </c>
      <c r="M17" s="12" t="e">
        <f t="shared" ca="1" si="1"/>
        <v>#NAME?</v>
      </c>
      <c r="N17" s="12" t="e">
        <f t="shared" ca="1" si="2"/>
        <v>#NAME?</v>
      </c>
      <c r="O17" s="7" t="e">
        <f t="shared" ca="1" si="3"/>
        <v>#NAME?</v>
      </c>
      <c r="P17" s="7" t="e">
        <f t="shared" ca="1" si="4"/>
        <v>#NAME?</v>
      </c>
      <c r="Q17" s="7"/>
    </row>
    <row r="18" spans="1:17" x14ac:dyDescent="0.3">
      <c r="A18" s="7" t="s">
        <v>153</v>
      </c>
      <c r="B18" s="7" t="s">
        <v>154</v>
      </c>
      <c r="C18" s="7" t="s">
        <v>151</v>
      </c>
      <c r="D18" s="7">
        <v>95</v>
      </c>
      <c r="E18" s="7" t="s">
        <v>188</v>
      </c>
      <c r="F18" s="11">
        <v>26.11</v>
      </c>
      <c r="G18" s="11">
        <v>28.91</v>
      </c>
      <c r="H18" s="12">
        <v>2.85</v>
      </c>
      <c r="I18" s="11">
        <v>30.79</v>
      </c>
      <c r="J18" s="26" t="e">
        <f ca="1">'8) SSD &amp; HC5'!$B$23</f>
        <v>#NAME?</v>
      </c>
      <c r="K18" s="12">
        <v>3</v>
      </c>
      <c r="L18" s="12" t="e">
        <f t="shared" ca="1" si="0"/>
        <v>#NAME?</v>
      </c>
      <c r="M18" s="12" t="e">
        <f t="shared" ca="1" si="1"/>
        <v>#NAME?</v>
      </c>
      <c r="N18" s="12" t="e">
        <f t="shared" ca="1" si="2"/>
        <v>#NAME?</v>
      </c>
      <c r="O18" s="7" t="e">
        <f t="shared" ca="1" si="3"/>
        <v>#NAME?</v>
      </c>
      <c r="P18" s="7" t="e">
        <f t="shared" ca="1" si="4"/>
        <v>#NAME?</v>
      </c>
      <c r="Q18" s="7"/>
    </row>
    <row r="19" spans="1:17" x14ac:dyDescent="0.3">
      <c r="A19" s="7" t="s">
        <v>153</v>
      </c>
      <c r="B19" s="7" t="s">
        <v>154</v>
      </c>
      <c r="C19" s="7" t="s">
        <v>151</v>
      </c>
      <c r="D19" s="7">
        <v>95</v>
      </c>
      <c r="E19" s="7" t="s">
        <v>184</v>
      </c>
      <c r="F19" s="11">
        <v>12.62</v>
      </c>
      <c r="G19" s="11">
        <v>14.5</v>
      </c>
      <c r="H19" s="12">
        <v>1.74</v>
      </c>
      <c r="I19" s="11">
        <v>15.47</v>
      </c>
      <c r="J19" s="26" t="e">
        <f ca="1">'8) SSD &amp; HC5'!$B$23</f>
        <v>#NAME?</v>
      </c>
      <c r="K19" s="12">
        <v>3</v>
      </c>
      <c r="L19" s="12" t="e">
        <f t="shared" ca="1" si="0"/>
        <v>#NAME?</v>
      </c>
      <c r="M19" s="12" t="e">
        <f t="shared" ca="1" si="1"/>
        <v>#NAME?</v>
      </c>
      <c r="N19" s="12" t="e">
        <f t="shared" ca="1" si="2"/>
        <v>#NAME?</v>
      </c>
      <c r="O19" s="7" t="e">
        <f t="shared" ca="1" si="3"/>
        <v>#NAME?</v>
      </c>
      <c r="P19" s="7" t="e">
        <f t="shared" ca="1" si="4"/>
        <v>#NAME?</v>
      </c>
      <c r="Q19" s="7"/>
    </row>
    <row r="20" spans="1:17" x14ac:dyDescent="0.3">
      <c r="A20" s="7" t="s">
        <v>153</v>
      </c>
      <c r="B20" s="7" t="s">
        <v>154</v>
      </c>
      <c r="C20" s="7" t="s">
        <v>151</v>
      </c>
      <c r="D20" s="7">
        <v>95</v>
      </c>
      <c r="E20" s="7" t="s">
        <v>186</v>
      </c>
      <c r="F20" s="11">
        <v>20.69</v>
      </c>
      <c r="G20" s="11">
        <v>22.99</v>
      </c>
      <c r="H20" s="12">
        <v>2.0699999999999998</v>
      </c>
      <c r="I20" s="11">
        <v>24.1</v>
      </c>
      <c r="J20" s="26" t="e">
        <f ca="1">'8) SSD &amp; HC5'!$B$23</f>
        <v>#NAME?</v>
      </c>
      <c r="K20" s="12">
        <v>3</v>
      </c>
      <c r="L20" s="12" t="e">
        <f t="shared" ca="1" si="0"/>
        <v>#NAME?</v>
      </c>
      <c r="M20" s="12" t="e">
        <f t="shared" ca="1" si="1"/>
        <v>#NAME?</v>
      </c>
      <c r="N20" s="12" t="e">
        <f t="shared" ca="1" si="2"/>
        <v>#NAME?</v>
      </c>
      <c r="O20" s="7" t="e">
        <f t="shared" ca="1" si="3"/>
        <v>#NAME?</v>
      </c>
      <c r="P20" s="7" t="e">
        <f t="shared" ca="1" si="4"/>
        <v>#NAME?</v>
      </c>
      <c r="Q20" s="7"/>
    </row>
    <row r="21" spans="1:17" x14ac:dyDescent="0.3">
      <c r="A21" s="7" t="s">
        <v>157</v>
      </c>
      <c r="B21" s="7" t="s">
        <v>158</v>
      </c>
      <c r="C21" s="7" t="s">
        <v>159</v>
      </c>
      <c r="D21" s="7">
        <v>128</v>
      </c>
      <c r="E21" s="7" t="s">
        <v>188</v>
      </c>
      <c r="F21" s="11">
        <v>22.63</v>
      </c>
      <c r="G21" s="11">
        <v>26.42</v>
      </c>
      <c r="H21" s="12">
        <v>3.54</v>
      </c>
      <c r="I21" s="11">
        <v>28.46</v>
      </c>
      <c r="J21" s="26" t="e">
        <f ca="1">'8) SSD &amp; HC5'!$B$23</f>
        <v>#NAME?</v>
      </c>
      <c r="K21" s="12">
        <v>3</v>
      </c>
      <c r="L21" s="12" t="e">
        <f t="shared" ca="1" si="0"/>
        <v>#NAME?</v>
      </c>
      <c r="M21" s="12" t="e">
        <f t="shared" ca="1" si="1"/>
        <v>#NAME?</v>
      </c>
      <c r="N21" s="12" t="e">
        <f t="shared" ca="1" si="2"/>
        <v>#NAME?</v>
      </c>
      <c r="O21" s="7" t="e">
        <f t="shared" ca="1" si="3"/>
        <v>#NAME?</v>
      </c>
      <c r="P21" s="7" t="e">
        <f t="shared" ca="1" si="4"/>
        <v>#NAME?</v>
      </c>
      <c r="Q21" s="7"/>
    </row>
    <row r="22" spans="1:17" x14ac:dyDescent="0.3">
      <c r="A22" s="7" t="s">
        <v>157</v>
      </c>
      <c r="B22" s="7" t="s">
        <v>158</v>
      </c>
      <c r="C22" s="7" t="s">
        <v>159</v>
      </c>
      <c r="D22" s="7">
        <v>128</v>
      </c>
      <c r="E22" s="7" t="s">
        <v>184</v>
      </c>
      <c r="F22" s="12">
        <v>8.6199999999999992</v>
      </c>
      <c r="G22" s="12">
        <v>9.9600000000000009</v>
      </c>
      <c r="H22" s="12">
        <v>1.45</v>
      </c>
      <c r="I22" s="11">
        <v>11</v>
      </c>
      <c r="J22" s="26" t="e">
        <f ca="1">'8) SSD &amp; HC5'!$B$23</f>
        <v>#NAME?</v>
      </c>
      <c r="K22" s="12">
        <v>3</v>
      </c>
      <c r="L22" s="12" t="e">
        <f t="shared" ca="1" si="0"/>
        <v>#NAME?</v>
      </c>
      <c r="M22" s="12" t="e">
        <f t="shared" ca="1" si="1"/>
        <v>#NAME?</v>
      </c>
      <c r="N22" s="12" t="e">
        <f t="shared" ca="1" si="2"/>
        <v>#NAME?</v>
      </c>
      <c r="O22" s="7" t="e">
        <f t="shared" ca="1" si="3"/>
        <v>#NAME?</v>
      </c>
      <c r="P22" s="7" t="e">
        <f t="shared" ca="1" si="4"/>
        <v>#NAME?</v>
      </c>
      <c r="Q22" s="7"/>
    </row>
    <row r="23" spans="1:17" x14ac:dyDescent="0.3">
      <c r="A23" s="7" t="s">
        <v>157</v>
      </c>
      <c r="B23" s="7" t="s">
        <v>158</v>
      </c>
      <c r="C23" s="7" t="s">
        <v>159</v>
      </c>
      <c r="D23" s="7">
        <v>128</v>
      </c>
      <c r="E23" s="7" t="s">
        <v>186</v>
      </c>
      <c r="F23" s="11">
        <v>12.45</v>
      </c>
      <c r="G23" s="11">
        <v>16.25</v>
      </c>
      <c r="H23" s="12">
        <v>3.35</v>
      </c>
      <c r="I23" s="11">
        <v>17.97</v>
      </c>
      <c r="J23" s="26" t="e">
        <f ca="1">'8) SSD &amp; HC5'!$B$23</f>
        <v>#NAME?</v>
      </c>
      <c r="K23" s="12">
        <v>3</v>
      </c>
      <c r="L23" s="12" t="e">
        <f t="shared" ca="1" si="0"/>
        <v>#NAME?</v>
      </c>
      <c r="M23" s="12" t="e">
        <f t="shared" ca="1" si="1"/>
        <v>#NAME?</v>
      </c>
      <c r="N23" s="12" t="e">
        <f t="shared" ca="1" si="2"/>
        <v>#NAME?</v>
      </c>
      <c r="O23" s="7" t="e">
        <f t="shared" ca="1" si="3"/>
        <v>#NAME?</v>
      </c>
      <c r="P23" s="7" t="e">
        <f t="shared" ca="1" si="4"/>
        <v>#NAME?</v>
      </c>
      <c r="Q23" s="7"/>
    </row>
    <row r="24" spans="1:17" x14ac:dyDescent="0.3">
      <c r="A24" s="7" t="s">
        <v>162</v>
      </c>
      <c r="B24" s="7" t="s">
        <v>163</v>
      </c>
      <c r="C24" s="7" t="s">
        <v>159</v>
      </c>
      <c r="D24" s="7">
        <v>158</v>
      </c>
      <c r="E24" s="7" t="s">
        <v>188</v>
      </c>
      <c r="F24" s="11">
        <v>12.9</v>
      </c>
      <c r="G24" s="11">
        <v>14.84</v>
      </c>
      <c r="H24" s="12">
        <v>2.0099999999999998</v>
      </c>
      <c r="I24" s="11">
        <v>16.21</v>
      </c>
      <c r="J24" s="26" t="e">
        <f ca="1">'8) SSD &amp; HC5'!$B$23</f>
        <v>#NAME?</v>
      </c>
      <c r="K24" s="12">
        <v>3</v>
      </c>
      <c r="L24" s="12" t="e">
        <f t="shared" ca="1" si="0"/>
        <v>#NAME?</v>
      </c>
      <c r="M24" s="12" t="e">
        <f t="shared" ca="1" si="1"/>
        <v>#NAME?</v>
      </c>
      <c r="N24" s="12" t="e">
        <f t="shared" ca="1" si="2"/>
        <v>#NAME?</v>
      </c>
      <c r="O24" s="7" t="e">
        <f t="shared" ca="1" si="3"/>
        <v>#NAME?</v>
      </c>
      <c r="P24" s="7" t="e">
        <f t="shared" ca="1" si="4"/>
        <v>#NAME?</v>
      </c>
      <c r="Q24" s="7"/>
    </row>
    <row r="25" spans="1:17" x14ac:dyDescent="0.3">
      <c r="A25" s="7" t="s">
        <v>162</v>
      </c>
      <c r="B25" s="7" t="s">
        <v>163</v>
      </c>
      <c r="C25" s="7" t="s">
        <v>159</v>
      </c>
      <c r="D25" s="7">
        <v>158</v>
      </c>
      <c r="E25" s="7" t="s">
        <v>184</v>
      </c>
      <c r="F25" s="12">
        <v>6.05</v>
      </c>
      <c r="G25" s="12">
        <v>6.53</v>
      </c>
      <c r="H25" s="12">
        <v>0.45</v>
      </c>
      <c r="I25" s="12">
        <v>6.79</v>
      </c>
      <c r="J25" s="26" t="e">
        <f ca="1">'8) SSD &amp; HC5'!$B$23</f>
        <v>#NAME?</v>
      </c>
      <c r="K25" s="12">
        <v>3</v>
      </c>
      <c r="L25" s="12" t="e">
        <f t="shared" ca="1" si="0"/>
        <v>#NAME?</v>
      </c>
      <c r="M25" s="12" t="e">
        <f t="shared" ca="1" si="1"/>
        <v>#NAME?</v>
      </c>
      <c r="N25" s="12" t="e">
        <f t="shared" ca="1" si="2"/>
        <v>#NAME?</v>
      </c>
      <c r="O25" s="7" t="e">
        <f t="shared" ca="1" si="3"/>
        <v>#NAME?</v>
      </c>
      <c r="P25" s="7" t="e">
        <f t="shared" ca="1" si="4"/>
        <v>#NAME?</v>
      </c>
      <c r="Q25" s="7"/>
    </row>
    <row r="26" spans="1:17" x14ac:dyDescent="0.3">
      <c r="A26" s="7" t="s">
        <v>162</v>
      </c>
      <c r="B26" s="7" t="s">
        <v>163</v>
      </c>
      <c r="C26" s="7" t="s">
        <v>159</v>
      </c>
      <c r="D26" s="7">
        <v>158</v>
      </c>
      <c r="E26" s="7" t="s">
        <v>186</v>
      </c>
      <c r="F26" s="12">
        <v>9.5</v>
      </c>
      <c r="G26" s="11">
        <v>10.07</v>
      </c>
      <c r="H26" s="12">
        <v>0.68</v>
      </c>
      <c r="I26" s="11">
        <v>10.62</v>
      </c>
      <c r="J26" s="26" t="e">
        <f ca="1">'8) SSD &amp; HC5'!$B$23</f>
        <v>#NAME?</v>
      </c>
      <c r="K26" s="12">
        <v>3</v>
      </c>
      <c r="L26" s="12" t="e">
        <f t="shared" ca="1" si="0"/>
        <v>#NAME?</v>
      </c>
      <c r="M26" s="12" t="e">
        <f t="shared" ca="1" si="1"/>
        <v>#NAME?</v>
      </c>
      <c r="N26" s="12" t="e">
        <f t="shared" ca="1" si="2"/>
        <v>#NAME?</v>
      </c>
      <c r="O26" s="7" t="e">
        <f t="shared" ca="1" si="3"/>
        <v>#NAME?</v>
      </c>
      <c r="P26" s="7" t="e">
        <f t="shared" ca="1" si="4"/>
        <v>#NAME?</v>
      </c>
      <c r="Q26" s="7"/>
    </row>
    <row r="27" spans="1:17" x14ac:dyDescent="0.3">
      <c r="A27" s="7" t="s">
        <v>166</v>
      </c>
      <c r="B27" s="7" t="s">
        <v>167</v>
      </c>
      <c r="C27" s="7" t="s">
        <v>168</v>
      </c>
      <c r="D27" s="7">
        <v>269</v>
      </c>
      <c r="E27" s="7" t="s">
        <v>188</v>
      </c>
      <c r="F27" s="11">
        <v>32.15</v>
      </c>
      <c r="G27" s="11">
        <v>36.08</v>
      </c>
      <c r="H27" s="12">
        <v>3.43</v>
      </c>
      <c r="I27" s="11">
        <v>37.799999999999997</v>
      </c>
      <c r="J27" s="26" t="e">
        <f ca="1">'8) SSD &amp; HC5'!$B$23</f>
        <v>#NAME?</v>
      </c>
      <c r="K27" s="12">
        <v>3</v>
      </c>
      <c r="L27" s="12" t="e">
        <f t="shared" ca="1" si="0"/>
        <v>#NAME?</v>
      </c>
      <c r="M27" s="12" t="e">
        <f t="shared" ca="1" si="1"/>
        <v>#NAME?</v>
      </c>
      <c r="N27" s="12" t="e">
        <f t="shared" ca="1" si="2"/>
        <v>#NAME?</v>
      </c>
      <c r="O27" s="7" t="e">
        <f t="shared" ca="1" si="3"/>
        <v>#NAME?</v>
      </c>
      <c r="P27" s="7" t="e">
        <f t="shared" ca="1" si="4"/>
        <v>#NAME?</v>
      </c>
      <c r="Q27" s="7"/>
    </row>
    <row r="28" spans="1:17" x14ac:dyDescent="0.3">
      <c r="A28" s="7" t="s">
        <v>166</v>
      </c>
      <c r="B28" s="7" t="s">
        <v>167</v>
      </c>
      <c r="C28" s="7" t="s">
        <v>168</v>
      </c>
      <c r="D28" s="7">
        <v>269</v>
      </c>
      <c r="E28" s="7" t="s">
        <v>184</v>
      </c>
      <c r="F28" s="11">
        <v>14.74</v>
      </c>
      <c r="G28" s="11">
        <v>17.190000000000001</v>
      </c>
      <c r="H28" s="12">
        <v>3.77</v>
      </c>
      <c r="I28" s="11">
        <v>20.93</v>
      </c>
      <c r="J28" s="26" t="e">
        <f ca="1">'8) SSD &amp; HC5'!$B$23</f>
        <v>#NAME?</v>
      </c>
      <c r="K28" s="12">
        <v>3</v>
      </c>
      <c r="L28" s="12" t="e">
        <f t="shared" ca="1" si="0"/>
        <v>#NAME?</v>
      </c>
      <c r="M28" s="12" t="e">
        <f t="shared" ca="1" si="1"/>
        <v>#NAME?</v>
      </c>
      <c r="N28" s="12" t="e">
        <f t="shared" ca="1" si="2"/>
        <v>#NAME?</v>
      </c>
      <c r="O28" s="7" t="e">
        <f t="shared" ca="1" si="3"/>
        <v>#NAME?</v>
      </c>
      <c r="P28" s="7" t="e">
        <f t="shared" ca="1" si="4"/>
        <v>#NAME?</v>
      </c>
      <c r="Q28" s="7"/>
    </row>
    <row r="29" spans="1:17" x14ac:dyDescent="0.3">
      <c r="A29" s="7" t="s">
        <v>166</v>
      </c>
      <c r="B29" s="7" t="s">
        <v>167</v>
      </c>
      <c r="C29" s="7" t="s">
        <v>168</v>
      </c>
      <c r="D29" s="7">
        <v>269</v>
      </c>
      <c r="E29" s="7" t="s">
        <v>186</v>
      </c>
      <c r="F29" s="11">
        <v>26.01</v>
      </c>
      <c r="G29" s="11">
        <v>29.32</v>
      </c>
      <c r="H29" s="12">
        <v>2.91</v>
      </c>
      <c r="I29" s="11">
        <v>30.79</v>
      </c>
      <c r="J29" s="26" t="e">
        <f ca="1">'8) SSD &amp; HC5'!$B$23</f>
        <v>#NAME?</v>
      </c>
      <c r="K29" s="12">
        <v>3</v>
      </c>
      <c r="L29" s="12" t="e">
        <f t="shared" ca="1" si="0"/>
        <v>#NAME?</v>
      </c>
      <c r="M29" s="12" t="e">
        <f t="shared" ca="1" si="1"/>
        <v>#NAME?</v>
      </c>
      <c r="N29" s="12" t="e">
        <f t="shared" ca="1" si="2"/>
        <v>#NAME?</v>
      </c>
      <c r="O29" s="7" t="e">
        <f t="shared" ca="1" si="3"/>
        <v>#NAME?</v>
      </c>
      <c r="P29" s="7" t="e">
        <f t="shared" ca="1" si="4"/>
        <v>#NAME?</v>
      </c>
      <c r="Q29" s="7"/>
    </row>
  </sheetData>
  <pageMargins left="0.75" right="0.75" top="1" bottom="1" header="0.5" footer="0.5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H71"/>
  <sheetViews>
    <sheetView showGridLines="0" workbookViewId="0">
      <pane xSplit="2" ySplit="5" topLeftCell="C50" activePane="bottomRight" state="frozen"/>
      <selection pane="topRight"/>
      <selection pane="bottomLeft"/>
      <selection pane="bottomRight" activeCell="H5" sqref="H5"/>
    </sheetView>
  </sheetViews>
  <sheetFormatPr defaultRowHeight="14.4" x14ac:dyDescent="0.3"/>
  <cols>
    <col min="1" max="1" width="34" customWidth="1"/>
    <col min="2" max="2" width="20" customWidth="1"/>
    <col min="3" max="3" width="34" customWidth="1"/>
    <col min="4" max="4" width="26" customWidth="1"/>
    <col min="5" max="6" width="19" customWidth="1"/>
    <col min="7" max="7" width="12" customWidth="1"/>
    <col min="8" max="8" width="34" customWidth="1"/>
  </cols>
  <sheetData>
    <row r="1" spans="1:8" ht="16.8" x14ac:dyDescent="0.3">
      <c r="A1" s="1" t="s">
        <v>335</v>
      </c>
    </row>
    <row r="2" spans="1:8" x14ac:dyDescent="0.3">
      <c r="A2" s="2" t="s">
        <v>336</v>
      </c>
    </row>
    <row r="3" spans="1:8" x14ac:dyDescent="0.3">
      <c r="A3" s="3" t="s">
        <v>1</v>
      </c>
    </row>
    <row r="5" spans="1:8" ht="30" customHeight="1" x14ac:dyDescent="0.3">
      <c r="A5" s="6" t="s">
        <v>337</v>
      </c>
      <c r="B5" s="6" t="s">
        <v>338</v>
      </c>
      <c r="C5" s="6" t="s">
        <v>339</v>
      </c>
      <c r="D5" s="6" t="s">
        <v>340</v>
      </c>
      <c r="E5" s="6" t="s">
        <v>341</v>
      </c>
      <c r="F5" s="6" t="s">
        <v>342</v>
      </c>
      <c r="G5" s="6" t="s">
        <v>343</v>
      </c>
      <c r="H5" s="38"/>
    </row>
    <row r="6" spans="1:8" x14ac:dyDescent="0.3">
      <c r="A6" s="7" t="s">
        <v>344</v>
      </c>
      <c r="B6" s="7" t="s">
        <v>345</v>
      </c>
      <c r="C6" s="7" t="s">
        <v>346</v>
      </c>
      <c r="D6" s="8">
        <v>-3</v>
      </c>
      <c r="E6" s="8">
        <v>3</v>
      </c>
      <c r="F6" s="7">
        <f t="shared" ref="F6:F37" si="0">D6*E6</f>
        <v>-9</v>
      </c>
      <c r="G6" s="7" t="str">
        <f t="shared" ref="G6:G37" si="1">IF(D6&lt;0,"adverse","beneficial")</f>
        <v>adverse</v>
      </c>
      <c r="H6" s="7"/>
    </row>
    <row r="7" spans="1:8" x14ac:dyDescent="0.3">
      <c r="A7" s="7" t="s">
        <v>344</v>
      </c>
      <c r="B7" s="7" t="s">
        <v>345</v>
      </c>
      <c r="C7" s="7" t="s">
        <v>347</v>
      </c>
      <c r="D7" s="8">
        <v>-2</v>
      </c>
      <c r="E7" s="8">
        <v>3</v>
      </c>
      <c r="F7" s="7">
        <f t="shared" si="0"/>
        <v>-6</v>
      </c>
      <c r="G7" s="7" t="str">
        <f t="shared" si="1"/>
        <v>adverse</v>
      </c>
      <c r="H7" s="7"/>
    </row>
    <row r="8" spans="1:8" x14ac:dyDescent="0.3">
      <c r="A8" s="7" t="s">
        <v>344</v>
      </c>
      <c r="B8" s="7" t="s">
        <v>345</v>
      </c>
      <c r="C8" s="7" t="s">
        <v>348</v>
      </c>
      <c r="D8" s="8">
        <v>-2</v>
      </c>
      <c r="E8" s="8">
        <v>3</v>
      </c>
      <c r="F8" s="7">
        <f t="shared" si="0"/>
        <v>-6</v>
      </c>
      <c r="G8" s="7" t="str">
        <f t="shared" si="1"/>
        <v>adverse</v>
      </c>
      <c r="H8" s="7"/>
    </row>
    <row r="9" spans="1:8" x14ac:dyDescent="0.3">
      <c r="A9" s="7" t="s">
        <v>344</v>
      </c>
      <c r="B9" s="7" t="s">
        <v>349</v>
      </c>
      <c r="C9" s="7" t="s">
        <v>350</v>
      </c>
      <c r="D9" s="8">
        <v>-2</v>
      </c>
      <c r="E9" s="8">
        <v>3</v>
      </c>
      <c r="F9" s="7">
        <f t="shared" si="0"/>
        <v>-6</v>
      </c>
      <c r="G9" s="7" t="str">
        <f t="shared" si="1"/>
        <v>adverse</v>
      </c>
      <c r="H9" s="7"/>
    </row>
    <row r="10" spans="1:8" x14ac:dyDescent="0.3">
      <c r="A10" s="7" t="s">
        <v>344</v>
      </c>
      <c r="B10" s="7" t="s">
        <v>349</v>
      </c>
      <c r="C10" s="7" t="s">
        <v>351</v>
      </c>
      <c r="D10" s="8">
        <v>-2</v>
      </c>
      <c r="E10" s="8">
        <v>3</v>
      </c>
      <c r="F10" s="7">
        <f t="shared" si="0"/>
        <v>-6</v>
      </c>
      <c r="G10" s="7" t="str">
        <f t="shared" si="1"/>
        <v>adverse</v>
      </c>
      <c r="H10" s="7"/>
    </row>
    <row r="11" spans="1:8" x14ac:dyDescent="0.3">
      <c r="A11" s="7" t="s">
        <v>344</v>
      </c>
      <c r="B11" s="7" t="s">
        <v>349</v>
      </c>
      <c r="C11" s="7" t="s">
        <v>352</v>
      </c>
      <c r="D11" s="8">
        <v>-1</v>
      </c>
      <c r="E11" s="8">
        <v>2</v>
      </c>
      <c r="F11" s="7">
        <f t="shared" si="0"/>
        <v>-2</v>
      </c>
      <c r="G11" s="7" t="str">
        <f t="shared" si="1"/>
        <v>adverse</v>
      </c>
      <c r="H11" s="7"/>
    </row>
    <row r="12" spans="1:8" x14ac:dyDescent="0.3">
      <c r="A12" s="7" t="s">
        <v>344</v>
      </c>
      <c r="B12" s="7" t="s">
        <v>353</v>
      </c>
      <c r="C12" s="7" t="s">
        <v>354</v>
      </c>
      <c r="D12" s="8">
        <v>-1</v>
      </c>
      <c r="E12" s="8">
        <v>2</v>
      </c>
      <c r="F12" s="7">
        <f t="shared" si="0"/>
        <v>-2</v>
      </c>
      <c r="G12" s="7" t="str">
        <f t="shared" si="1"/>
        <v>adverse</v>
      </c>
      <c r="H12" s="7"/>
    </row>
    <row r="13" spans="1:8" x14ac:dyDescent="0.3">
      <c r="A13" s="7" t="s">
        <v>344</v>
      </c>
      <c r="B13" s="7" t="s">
        <v>353</v>
      </c>
      <c r="C13" s="7" t="s">
        <v>355</v>
      </c>
      <c r="D13" s="8">
        <v>-1</v>
      </c>
      <c r="E13" s="8">
        <v>3</v>
      </c>
      <c r="F13" s="7">
        <f t="shared" si="0"/>
        <v>-3</v>
      </c>
      <c r="G13" s="7" t="str">
        <f t="shared" si="1"/>
        <v>adverse</v>
      </c>
      <c r="H13" s="7"/>
    </row>
    <row r="14" spans="1:8" x14ac:dyDescent="0.3">
      <c r="A14" s="7" t="s">
        <v>344</v>
      </c>
      <c r="B14" s="7" t="s">
        <v>353</v>
      </c>
      <c r="C14" s="7" t="s">
        <v>356</v>
      </c>
      <c r="D14" s="8">
        <v>-1</v>
      </c>
      <c r="E14" s="8">
        <v>2</v>
      </c>
      <c r="F14" s="7">
        <f t="shared" si="0"/>
        <v>-2</v>
      </c>
      <c r="G14" s="7" t="str">
        <f t="shared" si="1"/>
        <v>adverse</v>
      </c>
      <c r="H14" s="7"/>
    </row>
    <row r="15" spans="1:8" x14ac:dyDescent="0.3">
      <c r="A15" s="7" t="s">
        <v>357</v>
      </c>
      <c r="B15" s="7" t="s">
        <v>345</v>
      </c>
      <c r="C15" s="7" t="s">
        <v>346</v>
      </c>
      <c r="D15" s="8">
        <v>-2</v>
      </c>
      <c r="E15" s="8">
        <v>2</v>
      </c>
      <c r="F15" s="7">
        <f t="shared" si="0"/>
        <v>-4</v>
      </c>
      <c r="G15" s="7" t="str">
        <f t="shared" si="1"/>
        <v>adverse</v>
      </c>
      <c r="H15" s="7"/>
    </row>
    <row r="16" spans="1:8" x14ac:dyDescent="0.3">
      <c r="A16" s="7" t="s">
        <v>357</v>
      </c>
      <c r="B16" s="7" t="s">
        <v>345</v>
      </c>
      <c r="C16" s="7" t="s">
        <v>347</v>
      </c>
      <c r="D16" s="8">
        <v>-1</v>
      </c>
      <c r="E16" s="8">
        <v>2</v>
      </c>
      <c r="F16" s="7">
        <f t="shared" si="0"/>
        <v>-2</v>
      </c>
      <c r="G16" s="7" t="str">
        <f t="shared" si="1"/>
        <v>adverse</v>
      </c>
      <c r="H16" s="7"/>
    </row>
    <row r="17" spans="1:8" x14ac:dyDescent="0.3">
      <c r="A17" s="7" t="s">
        <v>357</v>
      </c>
      <c r="B17" s="7" t="s">
        <v>345</v>
      </c>
      <c r="C17" s="7" t="s">
        <v>348</v>
      </c>
      <c r="D17" s="8">
        <v>-1</v>
      </c>
      <c r="E17" s="8">
        <v>2</v>
      </c>
      <c r="F17" s="7">
        <f t="shared" si="0"/>
        <v>-2</v>
      </c>
      <c r="G17" s="7" t="str">
        <f t="shared" si="1"/>
        <v>adverse</v>
      </c>
      <c r="H17" s="7"/>
    </row>
    <row r="18" spans="1:8" x14ac:dyDescent="0.3">
      <c r="A18" s="7" t="s">
        <v>357</v>
      </c>
      <c r="B18" s="7" t="s">
        <v>349</v>
      </c>
      <c r="C18" s="7" t="s">
        <v>350</v>
      </c>
      <c r="D18" s="8">
        <v>-1</v>
      </c>
      <c r="E18" s="8">
        <v>2</v>
      </c>
      <c r="F18" s="7">
        <f t="shared" si="0"/>
        <v>-2</v>
      </c>
      <c r="G18" s="7" t="str">
        <f t="shared" si="1"/>
        <v>adverse</v>
      </c>
      <c r="H18" s="7"/>
    </row>
    <row r="19" spans="1:8" x14ac:dyDescent="0.3">
      <c r="A19" s="7" t="s">
        <v>357</v>
      </c>
      <c r="B19" s="7" t="s">
        <v>349</v>
      </c>
      <c r="C19" s="7" t="s">
        <v>351</v>
      </c>
      <c r="D19" s="8">
        <v>-1</v>
      </c>
      <c r="E19" s="8">
        <v>2</v>
      </c>
      <c r="F19" s="7">
        <f t="shared" si="0"/>
        <v>-2</v>
      </c>
      <c r="G19" s="7" t="str">
        <f t="shared" si="1"/>
        <v>adverse</v>
      </c>
      <c r="H19" s="7"/>
    </row>
    <row r="20" spans="1:8" x14ac:dyDescent="0.3">
      <c r="A20" s="7" t="s">
        <v>357</v>
      </c>
      <c r="B20" s="7" t="s">
        <v>349</v>
      </c>
      <c r="C20" s="7" t="s">
        <v>352</v>
      </c>
      <c r="D20" s="8">
        <v>-1</v>
      </c>
      <c r="E20" s="8">
        <v>2</v>
      </c>
      <c r="F20" s="7">
        <f t="shared" si="0"/>
        <v>-2</v>
      </c>
      <c r="G20" s="7" t="str">
        <f t="shared" si="1"/>
        <v>adverse</v>
      </c>
      <c r="H20" s="7"/>
    </row>
    <row r="21" spans="1:8" x14ac:dyDescent="0.3">
      <c r="A21" s="7" t="s">
        <v>357</v>
      </c>
      <c r="B21" s="7" t="s">
        <v>353</v>
      </c>
      <c r="C21" s="7" t="s">
        <v>355</v>
      </c>
      <c r="D21" s="8">
        <v>-1</v>
      </c>
      <c r="E21" s="8">
        <v>2</v>
      </c>
      <c r="F21" s="7">
        <f t="shared" si="0"/>
        <v>-2</v>
      </c>
      <c r="G21" s="7" t="str">
        <f t="shared" si="1"/>
        <v>adverse</v>
      </c>
      <c r="H21" s="7"/>
    </row>
    <row r="22" spans="1:8" x14ac:dyDescent="0.3">
      <c r="A22" s="7" t="s">
        <v>358</v>
      </c>
      <c r="B22" s="7" t="s">
        <v>345</v>
      </c>
      <c r="C22" s="7" t="s">
        <v>346</v>
      </c>
      <c r="D22" s="8">
        <v>-5</v>
      </c>
      <c r="E22" s="8">
        <v>5</v>
      </c>
      <c r="F22" s="7">
        <f t="shared" si="0"/>
        <v>-25</v>
      </c>
      <c r="G22" s="7" t="str">
        <f t="shared" si="1"/>
        <v>adverse</v>
      </c>
      <c r="H22" s="7"/>
    </row>
    <row r="23" spans="1:8" x14ac:dyDescent="0.3">
      <c r="A23" s="7" t="s">
        <v>358</v>
      </c>
      <c r="B23" s="7" t="s">
        <v>345</v>
      </c>
      <c r="C23" s="7" t="s">
        <v>347</v>
      </c>
      <c r="D23" s="8">
        <v>-4</v>
      </c>
      <c r="E23" s="8">
        <v>4</v>
      </c>
      <c r="F23" s="7">
        <f t="shared" si="0"/>
        <v>-16</v>
      </c>
      <c r="G23" s="7" t="str">
        <f t="shared" si="1"/>
        <v>adverse</v>
      </c>
      <c r="H23" s="7"/>
    </row>
    <row r="24" spans="1:8" x14ac:dyDescent="0.3">
      <c r="A24" s="7" t="s">
        <v>358</v>
      </c>
      <c r="B24" s="7" t="s">
        <v>345</v>
      </c>
      <c r="C24" s="7" t="s">
        <v>348</v>
      </c>
      <c r="D24" s="8">
        <v>-1</v>
      </c>
      <c r="E24" s="8">
        <v>2</v>
      </c>
      <c r="F24" s="7">
        <f t="shared" si="0"/>
        <v>-2</v>
      </c>
      <c r="G24" s="7" t="str">
        <f t="shared" si="1"/>
        <v>adverse</v>
      </c>
      <c r="H24" s="7"/>
    </row>
    <row r="25" spans="1:8" x14ac:dyDescent="0.3">
      <c r="A25" s="7" t="s">
        <v>358</v>
      </c>
      <c r="B25" s="7" t="s">
        <v>349</v>
      </c>
      <c r="C25" s="7" t="s">
        <v>350</v>
      </c>
      <c r="D25" s="8">
        <v>-4</v>
      </c>
      <c r="E25" s="8">
        <v>5</v>
      </c>
      <c r="F25" s="7">
        <f t="shared" si="0"/>
        <v>-20</v>
      </c>
      <c r="G25" s="7" t="str">
        <f t="shared" si="1"/>
        <v>adverse</v>
      </c>
      <c r="H25" s="7"/>
    </row>
    <row r="26" spans="1:8" x14ac:dyDescent="0.3">
      <c r="A26" s="7" t="s">
        <v>358</v>
      </c>
      <c r="B26" s="7" t="s">
        <v>349</v>
      </c>
      <c r="C26" s="7" t="s">
        <v>351</v>
      </c>
      <c r="D26" s="8">
        <v>-4</v>
      </c>
      <c r="E26" s="8">
        <v>5</v>
      </c>
      <c r="F26" s="7">
        <f t="shared" si="0"/>
        <v>-20</v>
      </c>
      <c r="G26" s="7" t="str">
        <f t="shared" si="1"/>
        <v>adverse</v>
      </c>
      <c r="H26" s="7"/>
    </row>
    <row r="27" spans="1:8" x14ac:dyDescent="0.3">
      <c r="A27" s="7" t="s">
        <v>358</v>
      </c>
      <c r="B27" s="7" t="s">
        <v>349</v>
      </c>
      <c r="C27" s="7" t="s">
        <v>352</v>
      </c>
      <c r="D27" s="8">
        <v>-4</v>
      </c>
      <c r="E27" s="8">
        <v>4</v>
      </c>
      <c r="F27" s="7">
        <f t="shared" si="0"/>
        <v>-16</v>
      </c>
      <c r="G27" s="7" t="str">
        <f t="shared" si="1"/>
        <v>adverse</v>
      </c>
      <c r="H27" s="7"/>
    </row>
    <row r="28" spans="1:8" x14ac:dyDescent="0.3">
      <c r="A28" s="7" t="s">
        <v>358</v>
      </c>
      <c r="B28" s="7" t="s">
        <v>353</v>
      </c>
      <c r="C28" s="7" t="s">
        <v>354</v>
      </c>
      <c r="D28" s="8">
        <v>-3</v>
      </c>
      <c r="E28" s="8">
        <v>4</v>
      </c>
      <c r="F28" s="7">
        <f t="shared" si="0"/>
        <v>-12</v>
      </c>
      <c r="G28" s="7" t="str">
        <f t="shared" si="1"/>
        <v>adverse</v>
      </c>
      <c r="H28" s="7"/>
    </row>
    <row r="29" spans="1:8" x14ac:dyDescent="0.3">
      <c r="A29" s="7" t="s">
        <v>358</v>
      </c>
      <c r="B29" s="7" t="s">
        <v>353</v>
      </c>
      <c r="C29" s="7" t="s">
        <v>355</v>
      </c>
      <c r="D29" s="8">
        <v>-3</v>
      </c>
      <c r="E29" s="8">
        <v>4</v>
      </c>
      <c r="F29" s="7">
        <f t="shared" si="0"/>
        <v>-12</v>
      </c>
      <c r="G29" s="7" t="str">
        <f t="shared" si="1"/>
        <v>adverse</v>
      </c>
      <c r="H29" s="7"/>
    </row>
    <row r="30" spans="1:8" x14ac:dyDescent="0.3">
      <c r="A30" s="7" t="s">
        <v>358</v>
      </c>
      <c r="B30" s="7" t="s">
        <v>353</v>
      </c>
      <c r="C30" s="7" t="s">
        <v>356</v>
      </c>
      <c r="D30" s="8">
        <v>-2</v>
      </c>
      <c r="E30" s="8">
        <v>3</v>
      </c>
      <c r="F30" s="7">
        <f t="shared" si="0"/>
        <v>-6</v>
      </c>
      <c r="G30" s="7" t="str">
        <f t="shared" si="1"/>
        <v>adverse</v>
      </c>
      <c r="H30" s="7"/>
    </row>
    <row r="31" spans="1:8" x14ac:dyDescent="0.3">
      <c r="A31" s="7" t="s">
        <v>359</v>
      </c>
      <c r="B31" s="7" t="s">
        <v>345</v>
      </c>
      <c r="C31" s="7" t="s">
        <v>346</v>
      </c>
      <c r="D31" s="8">
        <v>-5</v>
      </c>
      <c r="E31" s="8">
        <v>5</v>
      </c>
      <c r="F31" s="7">
        <f t="shared" si="0"/>
        <v>-25</v>
      </c>
      <c r="G31" s="7" t="str">
        <f t="shared" si="1"/>
        <v>adverse</v>
      </c>
      <c r="H31" s="7"/>
    </row>
    <row r="32" spans="1:8" x14ac:dyDescent="0.3">
      <c r="A32" s="7" t="s">
        <v>359</v>
      </c>
      <c r="B32" s="7" t="s">
        <v>345</v>
      </c>
      <c r="C32" s="7" t="s">
        <v>347</v>
      </c>
      <c r="D32" s="8">
        <v>-5</v>
      </c>
      <c r="E32" s="8">
        <v>5</v>
      </c>
      <c r="F32" s="7">
        <f t="shared" si="0"/>
        <v>-25</v>
      </c>
      <c r="G32" s="7" t="str">
        <f t="shared" si="1"/>
        <v>adverse</v>
      </c>
      <c r="H32" s="7"/>
    </row>
    <row r="33" spans="1:8" x14ac:dyDescent="0.3">
      <c r="A33" s="7" t="s">
        <v>359</v>
      </c>
      <c r="B33" s="7" t="s">
        <v>349</v>
      </c>
      <c r="C33" s="7" t="s">
        <v>350</v>
      </c>
      <c r="D33" s="8">
        <v>-5</v>
      </c>
      <c r="E33" s="8">
        <v>5</v>
      </c>
      <c r="F33" s="7">
        <f t="shared" si="0"/>
        <v>-25</v>
      </c>
      <c r="G33" s="7" t="str">
        <f t="shared" si="1"/>
        <v>adverse</v>
      </c>
      <c r="H33" s="7"/>
    </row>
    <row r="34" spans="1:8" x14ac:dyDescent="0.3">
      <c r="A34" s="7" t="s">
        <v>359</v>
      </c>
      <c r="B34" s="7" t="s">
        <v>349</v>
      </c>
      <c r="C34" s="7" t="s">
        <v>351</v>
      </c>
      <c r="D34" s="8">
        <v>-4</v>
      </c>
      <c r="E34" s="8">
        <v>5</v>
      </c>
      <c r="F34" s="7">
        <f t="shared" si="0"/>
        <v>-20</v>
      </c>
      <c r="G34" s="7" t="str">
        <f t="shared" si="1"/>
        <v>adverse</v>
      </c>
      <c r="H34" s="7"/>
    </row>
    <row r="35" spans="1:8" x14ac:dyDescent="0.3">
      <c r="A35" s="7" t="s">
        <v>359</v>
      </c>
      <c r="B35" s="7" t="s">
        <v>349</v>
      </c>
      <c r="C35" s="7" t="s">
        <v>352</v>
      </c>
      <c r="D35" s="8">
        <v>-4</v>
      </c>
      <c r="E35" s="8">
        <v>5</v>
      </c>
      <c r="F35" s="7">
        <f t="shared" si="0"/>
        <v>-20</v>
      </c>
      <c r="G35" s="7" t="str">
        <f t="shared" si="1"/>
        <v>adverse</v>
      </c>
      <c r="H35" s="7"/>
    </row>
    <row r="36" spans="1:8" x14ac:dyDescent="0.3">
      <c r="A36" s="7" t="s">
        <v>359</v>
      </c>
      <c r="B36" s="7" t="s">
        <v>353</v>
      </c>
      <c r="C36" s="7" t="s">
        <v>354</v>
      </c>
      <c r="D36" s="8">
        <v>-3</v>
      </c>
      <c r="E36" s="8">
        <v>4</v>
      </c>
      <c r="F36" s="7">
        <f t="shared" si="0"/>
        <v>-12</v>
      </c>
      <c r="G36" s="7" t="str">
        <f t="shared" si="1"/>
        <v>adverse</v>
      </c>
      <c r="H36" s="7"/>
    </row>
    <row r="37" spans="1:8" x14ac:dyDescent="0.3">
      <c r="A37" s="7" t="s">
        <v>359</v>
      </c>
      <c r="B37" s="7" t="s">
        <v>353</v>
      </c>
      <c r="C37" s="7" t="s">
        <v>355</v>
      </c>
      <c r="D37" s="8">
        <v>-4</v>
      </c>
      <c r="E37" s="8">
        <v>5</v>
      </c>
      <c r="F37" s="7">
        <f t="shared" si="0"/>
        <v>-20</v>
      </c>
      <c r="G37" s="7" t="str">
        <f t="shared" si="1"/>
        <v>adverse</v>
      </c>
      <c r="H37" s="7"/>
    </row>
    <row r="38" spans="1:8" x14ac:dyDescent="0.3">
      <c r="A38" s="7" t="s">
        <v>359</v>
      </c>
      <c r="B38" s="7" t="s">
        <v>353</v>
      </c>
      <c r="C38" s="7" t="s">
        <v>356</v>
      </c>
      <c r="D38" s="8">
        <v>-2</v>
      </c>
      <c r="E38" s="8">
        <v>3</v>
      </c>
      <c r="F38" s="7">
        <f t="shared" ref="F38:F69" si="2">D38*E38</f>
        <v>-6</v>
      </c>
      <c r="G38" s="7" t="str">
        <f t="shared" ref="G38:G69" si="3">IF(D38&lt;0,"adverse","beneficial")</f>
        <v>adverse</v>
      </c>
      <c r="H38" s="7"/>
    </row>
    <row r="39" spans="1:8" x14ac:dyDescent="0.3">
      <c r="A39" s="7" t="s">
        <v>360</v>
      </c>
      <c r="B39" s="7" t="s">
        <v>345</v>
      </c>
      <c r="C39" s="7" t="s">
        <v>346</v>
      </c>
      <c r="D39" s="8">
        <v>-3</v>
      </c>
      <c r="E39" s="8">
        <v>3</v>
      </c>
      <c r="F39" s="7">
        <f t="shared" si="2"/>
        <v>-9</v>
      </c>
      <c r="G39" s="7" t="str">
        <f t="shared" si="3"/>
        <v>adverse</v>
      </c>
      <c r="H39" s="7"/>
    </row>
    <row r="40" spans="1:8" x14ac:dyDescent="0.3">
      <c r="A40" s="7" t="s">
        <v>360</v>
      </c>
      <c r="B40" s="7" t="s">
        <v>345</v>
      </c>
      <c r="C40" s="7" t="s">
        <v>347</v>
      </c>
      <c r="D40" s="8">
        <v>-3</v>
      </c>
      <c r="E40" s="8">
        <v>3</v>
      </c>
      <c r="F40" s="7">
        <f t="shared" si="2"/>
        <v>-9</v>
      </c>
      <c r="G40" s="7" t="str">
        <f t="shared" si="3"/>
        <v>adverse</v>
      </c>
      <c r="H40" s="7"/>
    </row>
    <row r="41" spans="1:8" x14ac:dyDescent="0.3">
      <c r="A41" s="7" t="s">
        <v>360</v>
      </c>
      <c r="B41" s="7" t="s">
        <v>345</v>
      </c>
      <c r="C41" s="7" t="s">
        <v>348</v>
      </c>
      <c r="D41" s="8">
        <v>-5</v>
      </c>
      <c r="E41" s="8">
        <v>5</v>
      </c>
      <c r="F41" s="7">
        <f t="shared" si="2"/>
        <v>-25</v>
      </c>
      <c r="G41" s="7" t="str">
        <f t="shared" si="3"/>
        <v>adverse</v>
      </c>
      <c r="H41" s="7"/>
    </row>
    <row r="42" spans="1:8" x14ac:dyDescent="0.3">
      <c r="A42" s="7" t="s">
        <v>360</v>
      </c>
      <c r="B42" s="7" t="s">
        <v>349</v>
      </c>
      <c r="C42" s="7" t="s">
        <v>350</v>
      </c>
      <c r="D42" s="8">
        <v>-3</v>
      </c>
      <c r="E42" s="8">
        <v>3</v>
      </c>
      <c r="F42" s="7">
        <f t="shared" si="2"/>
        <v>-9</v>
      </c>
      <c r="G42" s="7" t="str">
        <f t="shared" si="3"/>
        <v>adverse</v>
      </c>
      <c r="H42" s="7"/>
    </row>
    <row r="43" spans="1:8" x14ac:dyDescent="0.3">
      <c r="A43" s="7" t="s">
        <v>360</v>
      </c>
      <c r="B43" s="7" t="s">
        <v>349</v>
      </c>
      <c r="C43" s="7" t="s">
        <v>351</v>
      </c>
      <c r="D43" s="8">
        <v>-2</v>
      </c>
      <c r="E43" s="8">
        <v>3</v>
      </c>
      <c r="F43" s="7">
        <f t="shared" si="2"/>
        <v>-6</v>
      </c>
      <c r="G43" s="7" t="str">
        <f t="shared" si="3"/>
        <v>adverse</v>
      </c>
      <c r="H43" s="7"/>
    </row>
    <row r="44" spans="1:8" x14ac:dyDescent="0.3">
      <c r="A44" s="7" t="s">
        <v>360</v>
      </c>
      <c r="B44" s="7" t="s">
        <v>349</v>
      </c>
      <c r="C44" s="7" t="s">
        <v>352</v>
      </c>
      <c r="D44" s="8">
        <v>-2</v>
      </c>
      <c r="E44" s="8">
        <v>3</v>
      </c>
      <c r="F44" s="7">
        <f t="shared" si="2"/>
        <v>-6</v>
      </c>
      <c r="G44" s="7" t="str">
        <f t="shared" si="3"/>
        <v>adverse</v>
      </c>
      <c r="H44" s="7"/>
    </row>
    <row r="45" spans="1:8" x14ac:dyDescent="0.3">
      <c r="A45" s="7" t="s">
        <v>360</v>
      </c>
      <c r="B45" s="7" t="s">
        <v>353</v>
      </c>
      <c r="C45" s="7" t="s">
        <v>354</v>
      </c>
      <c r="D45" s="8">
        <v>-2</v>
      </c>
      <c r="E45" s="8">
        <v>3</v>
      </c>
      <c r="F45" s="7">
        <f t="shared" si="2"/>
        <v>-6</v>
      </c>
      <c r="G45" s="7" t="str">
        <f t="shared" si="3"/>
        <v>adverse</v>
      </c>
      <c r="H45" s="7"/>
    </row>
    <row r="46" spans="1:8" x14ac:dyDescent="0.3">
      <c r="A46" s="7" t="s">
        <v>360</v>
      </c>
      <c r="B46" s="7" t="s">
        <v>353</v>
      </c>
      <c r="C46" s="7" t="s">
        <v>355</v>
      </c>
      <c r="D46" s="8">
        <v>-3</v>
      </c>
      <c r="E46" s="8">
        <v>4</v>
      </c>
      <c r="F46" s="7">
        <f t="shared" si="2"/>
        <v>-12</v>
      </c>
      <c r="G46" s="7" t="str">
        <f t="shared" si="3"/>
        <v>adverse</v>
      </c>
      <c r="H46" s="7"/>
    </row>
    <row r="47" spans="1:8" x14ac:dyDescent="0.3">
      <c r="A47" s="7" t="s">
        <v>360</v>
      </c>
      <c r="B47" s="7" t="s">
        <v>353</v>
      </c>
      <c r="C47" s="7" t="s">
        <v>356</v>
      </c>
      <c r="D47" s="8">
        <v>-4</v>
      </c>
      <c r="E47" s="8">
        <v>5</v>
      </c>
      <c r="F47" s="7">
        <f t="shared" si="2"/>
        <v>-20</v>
      </c>
      <c r="G47" s="7" t="str">
        <f t="shared" si="3"/>
        <v>adverse</v>
      </c>
      <c r="H47" s="7"/>
    </row>
    <row r="48" spans="1:8" x14ac:dyDescent="0.3">
      <c r="A48" s="7" t="s">
        <v>361</v>
      </c>
      <c r="B48" s="7" t="s">
        <v>345</v>
      </c>
      <c r="C48" s="7" t="s">
        <v>346</v>
      </c>
      <c r="D48" s="8">
        <v>-3</v>
      </c>
      <c r="E48" s="8">
        <v>3</v>
      </c>
      <c r="F48" s="7">
        <f t="shared" si="2"/>
        <v>-9</v>
      </c>
      <c r="G48" s="7" t="str">
        <f t="shared" si="3"/>
        <v>adverse</v>
      </c>
      <c r="H48" s="7"/>
    </row>
    <row r="49" spans="1:8" x14ac:dyDescent="0.3">
      <c r="A49" s="7" t="s">
        <v>361</v>
      </c>
      <c r="B49" s="7" t="s">
        <v>345</v>
      </c>
      <c r="C49" s="7" t="s">
        <v>347</v>
      </c>
      <c r="D49" s="8">
        <v>-2</v>
      </c>
      <c r="E49" s="8">
        <v>3</v>
      </c>
      <c r="F49" s="7">
        <f t="shared" si="2"/>
        <v>-6</v>
      </c>
      <c r="G49" s="7" t="str">
        <f t="shared" si="3"/>
        <v>adverse</v>
      </c>
      <c r="H49" s="7"/>
    </row>
    <row r="50" spans="1:8" x14ac:dyDescent="0.3">
      <c r="A50" s="7" t="s">
        <v>361</v>
      </c>
      <c r="B50" s="7" t="s">
        <v>345</v>
      </c>
      <c r="C50" s="7" t="s">
        <v>348</v>
      </c>
      <c r="D50" s="8">
        <v>-2</v>
      </c>
      <c r="E50" s="8">
        <v>2</v>
      </c>
      <c r="F50" s="7">
        <f t="shared" si="2"/>
        <v>-4</v>
      </c>
      <c r="G50" s="7" t="str">
        <f t="shared" si="3"/>
        <v>adverse</v>
      </c>
      <c r="H50" s="7"/>
    </row>
    <row r="51" spans="1:8" x14ac:dyDescent="0.3">
      <c r="A51" s="7" t="s">
        <v>361</v>
      </c>
      <c r="B51" s="7" t="s">
        <v>349</v>
      </c>
      <c r="C51" s="7" t="s">
        <v>350</v>
      </c>
      <c r="D51" s="8">
        <v>-2</v>
      </c>
      <c r="E51" s="8">
        <v>3</v>
      </c>
      <c r="F51" s="7">
        <f t="shared" si="2"/>
        <v>-6</v>
      </c>
      <c r="G51" s="7" t="str">
        <f t="shared" si="3"/>
        <v>adverse</v>
      </c>
      <c r="H51" s="7"/>
    </row>
    <row r="52" spans="1:8" x14ac:dyDescent="0.3">
      <c r="A52" s="7" t="s">
        <v>361</v>
      </c>
      <c r="B52" s="7" t="s">
        <v>349</v>
      </c>
      <c r="C52" s="7" t="s">
        <v>351</v>
      </c>
      <c r="D52" s="8">
        <v>-2</v>
      </c>
      <c r="E52" s="8">
        <v>3</v>
      </c>
      <c r="F52" s="7">
        <f t="shared" si="2"/>
        <v>-6</v>
      </c>
      <c r="G52" s="7" t="str">
        <f t="shared" si="3"/>
        <v>adverse</v>
      </c>
      <c r="H52" s="7"/>
    </row>
    <row r="53" spans="1:8" x14ac:dyDescent="0.3">
      <c r="A53" s="7" t="s">
        <v>361</v>
      </c>
      <c r="B53" s="7" t="s">
        <v>349</v>
      </c>
      <c r="C53" s="7" t="s">
        <v>352</v>
      </c>
      <c r="D53" s="8">
        <v>-2</v>
      </c>
      <c r="E53" s="8">
        <v>3</v>
      </c>
      <c r="F53" s="7">
        <f t="shared" si="2"/>
        <v>-6</v>
      </c>
      <c r="G53" s="7" t="str">
        <f t="shared" si="3"/>
        <v>adverse</v>
      </c>
      <c r="H53" s="7"/>
    </row>
    <row r="54" spans="1:8" x14ac:dyDescent="0.3">
      <c r="A54" s="7" t="s">
        <v>361</v>
      </c>
      <c r="B54" s="7" t="s">
        <v>353</v>
      </c>
      <c r="C54" s="7" t="s">
        <v>354</v>
      </c>
      <c r="D54" s="8">
        <v>2</v>
      </c>
      <c r="E54" s="8">
        <v>3</v>
      </c>
      <c r="F54" s="7">
        <f t="shared" si="2"/>
        <v>6</v>
      </c>
      <c r="G54" s="7" t="str">
        <f t="shared" si="3"/>
        <v>beneficial</v>
      </c>
      <c r="H54" s="7"/>
    </row>
    <row r="55" spans="1:8" x14ac:dyDescent="0.3">
      <c r="A55" s="7" t="s">
        <v>361</v>
      </c>
      <c r="B55" s="7" t="s">
        <v>353</v>
      </c>
      <c r="C55" s="7" t="s">
        <v>355</v>
      </c>
      <c r="D55" s="8">
        <v>-1</v>
      </c>
      <c r="E55" s="8">
        <v>2</v>
      </c>
      <c r="F55" s="7">
        <f t="shared" si="2"/>
        <v>-2</v>
      </c>
      <c r="G55" s="7" t="str">
        <f t="shared" si="3"/>
        <v>adverse</v>
      </c>
      <c r="H55" s="7"/>
    </row>
    <row r="56" spans="1:8" x14ac:dyDescent="0.3">
      <c r="A56" s="7" t="s">
        <v>361</v>
      </c>
      <c r="B56" s="7" t="s">
        <v>353</v>
      </c>
      <c r="C56" s="7" t="s">
        <v>356</v>
      </c>
      <c r="D56" s="8">
        <v>-3</v>
      </c>
      <c r="E56" s="8">
        <v>4</v>
      </c>
      <c r="F56" s="7">
        <f t="shared" si="2"/>
        <v>-12</v>
      </c>
      <c r="G56" s="7" t="str">
        <f t="shared" si="3"/>
        <v>adverse</v>
      </c>
      <c r="H56" s="7"/>
    </row>
    <row r="57" spans="1:8" x14ac:dyDescent="0.3">
      <c r="A57" s="7" t="s">
        <v>362</v>
      </c>
      <c r="B57" s="7" t="s">
        <v>345</v>
      </c>
      <c r="C57" s="7" t="s">
        <v>346</v>
      </c>
      <c r="D57" s="8">
        <v>-2</v>
      </c>
      <c r="E57" s="8">
        <v>3</v>
      </c>
      <c r="F57" s="7">
        <f t="shared" si="2"/>
        <v>-6</v>
      </c>
      <c r="G57" s="7" t="str">
        <f t="shared" si="3"/>
        <v>adverse</v>
      </c>
      <c r="H57" s="7"/>
    </row>
    <row r="58" spans="1:8" x14ac:dyDescent="0.3">
      <c r="A58" s="7" t="s">
        <v>362</v>
      </c>
      <c r="B58" s="7" t="s">
        <v>345</v>
      </c>
      <c r="C58" s="7" t="s">
        <v>347</v>
      </c>
      <c r="D58" s="8">
        <v>-3</v>
      </c>
      <c r="E58" s="8">
        <v>3</v>
      </c>
      <c r="F58" s="7">
        <f t="shared" si="2"/>
        <v>-9</v>
      </c>
      <c r="G58" s="7" t="str">
        <f t="shared" si="3"/>
        <v>adverse</v>
      </c>
      <c r="H58" s="7"/>
    </row>
    <row r="59" spans="1:8" x14ac:dyDescent="0.3">
      <c r="A59" s="7" t="s">
        <v>362</v>
      </c>
      <c r="B59" s="7" t="s">
        <v>349</v>
      </c>
      <c r="C59" s="7" t="s">
        <v>350</v>
      </c>
      <c r="D59" s="8">
        <v>-3</v>
      </c>
      <c r="E59" s="8">
        <v>4</v>
      </c>
      <c r="F59" s="7">
        <f t="shared" si="2"/>
        <v>-12</v>
      </c>
      <c r="G59" s="7" t="str">
        <f t="shared" si="3"/>
        <v>adverse</v>
      </c>
      <c r="H59" s="7"/>
    </row>
    <row r="60" spans="1:8" x14ac:dyDescent="0.3">
      <c r="A60" s="7" t="s">
        <v>362</v>
      </c>
      <c r="B60" s="7" t="s">
        <v>349</v>
      </c>
      <c r="C60" s="7" t="s">
        <v>351</v>
      </c>
      <c r="D60" s="8">
        <v>-3</v>
      </c>
      <c r="E60" s="8">
        <v>5</v>
      </c>
      <c r="F60" s="7">
        <f t="shared" si="2"/>
        <v>-15</v>
      </c>
      <c r="G60" s="7" t="str">
        <f t="shared" si="3"/>
        <v>adverse</v>
      </c>
      <c r="H60" s="7"/>
    </row>
    <row r="61" spans="1:8" x14ac:dyDescent="0.3">
      <c r="A61" s="7" t="s">
        <v>362</v>
      </c>
      <c r="B61" s="7" t="s">
        <v>349</v>
      </c>
      <c r="C61" s="7" t="s">
        <v>352</v>
      </c>
      <c r="D61" s="8">
        <v>-3</v>
      </c>
      <c r="E61" s="8">
        <v>4</v>
      </c>
      <c r="F61" s="7">
        <f t="shared" si="2"/>
        <v>-12</v>
      </c>
      <c r="G61" s="7" t="str">
        <f t="shared" si="3"/>
        <v>adverse</v>
      </c>
      <c r="H61" s="7"/>
    </row>
    <row r="62" spans="1:8" x14ac:dyDescent="0.3">
      <c r="A62" s="7" t="s">
        <v>362</v>
      </c>
      <c r="B62" s="7" t="s">
        <v>353</v>
      </c>
      <c r="C62" s="7" t="s">
        <v>354</v>
      </c>
      <c r="D62" s="8">
        <v>-2</v>
      </c>
      <c r="E62" s="8">
        <v>4</v>
      </c>
      <c r="F62" s="7">
        <f t="shared" si="2"/>
        <v>-8</v>
      </c>
      <c r="G62" s="7" t="str">
        <f t="shared" si="3"/>
        <v>adverse</v>
      </c>
      <c r="H62" s="7"/>
    </row>
    <row r="63" spans="1:8" x14ac:dyDescent="0.3">
      <c r="A63" s="7" t="s">
        <v>362</v>
      </c>
      <c r="B63" s="7" t="s">
        <v>353</v>
      </c>
      <c r="C63" s="7" t="s">
        <v>355</v>
      </c>
      <c r="D63" s="8">
        <v>-2</v>
      </c>
      <c r="E63" s="8">
        <v>3</v>
      </c>
      <c r="F63" s="7">
        <f t="shared" si="2"/>
        <v>-6</v>
      </c>
      <c r="G63" s="7" t="str">
        <f t="shared" si="3"/>
        <v>adverse</v>
      </c>
      <c r="H63" s="7"/>
    </row>
    <row r="64" spans="1:8" x14ac:dyDescent="0.3">
      <c r="A64" s="7" t="s">
        <v>363</v>
      </c>
      <c r="B64" s="7" t="s">
        <v>345</v>
      </c>
      <c r="C64" s="7" t="s">
        <v>346</v>
      </c>
      <c r="D64" s="8">
        <v>-1</v>
      </c>
      <c r="E64" s="8">
        <v>2</v>
      </c>
      <c r="F64" s="7">
        <f t="shared" si="2"/>
        <v>-2</v>
      </c>
      <c r="G64" s="7" t="str">
        <f t="shared" si="3"/>
        <v>adverse</v>
      </c>
      <c r="H64" s="7"/>
    </row>
    <row r="65" spans="1:8" x14ac:dyDescent="0.3">
      <c r="A65" s="7" t="s">
        <v>363</v>
      </c>
      <c r="B65" s="7" t="s">
        <v>349</v>
      </c>
      <c r="C65" s="7" t="s">
        <v>350</v>
      </c>
      <c r="D65" s="8">
        <v>-1</v>
      </c>
      <c r="E65" s="8">
        <v>2</v>
      </c>
      <c r="F65" s="7">
        <f t="shared" si="2"/>
        <v>-2</v>
      </c>
      <c r="G65" s="7" t="str">
        <f t="shared" si="3"/>
        <v>adverse</v>
      </c>
      <c r="H65" s="7"/>
    </row>
    <row r="66" spans="1:8" x14ac:dyDescent="0.3">
      <c r="A66" s="7" t="s">
        <v>363</v>
      </c>
      <c r="B66" s="7" t="s">
        <v>349</v>
      </c>
      <c r="C66" s="7" t="s">
        <v>351</v>
      </c>
      <c r="D66" s="8">
        <v>-1</v>
      </c>
      <c r="E66" s="8">
        <v>2</v>
      </c>
      <c r="F66" s="7">
        <f t="shared" si="2"/>
        <v>-2</v>
      </c>
      <c r="G66" s="7" t="str">
        <f t="shared" si="3"/>
        <v>adverse</v>
      </c>
      <c r="H66" s="7"/>
    </row>
    <row r="67" spans="1:8" x14ac:dyDescent="0.3">
      <c r="A67" s="7" t="s">
        <v>363</v>
      </c>
      <c r="B67" s="7" t="s">
        <v>349</v>
      </c>
      <c r="C67" s="7" t="s">
        <v>352</v>
      </c>
      <c r="D67" s="8">
        <v>-1</v>
      </c>
      <c r="E67" s="8">
        <v>2</v>
      </c>
      <c r="F67" s="7">
        <f t="shared" si="2"/>
        <v>-2</v>
      </c>
      <c r="G67" s="7" t="str">
        <f t="shared" si="3"/>
        <v>adverse</v>
      </c>
      <c r="H67" s="7"/>
    </row>
    <row r="68" spans="1:8" x14ac:dyDescent="0.3">
      <c r="A68" s="7" t="s">
        <v>363</v>
      </c>
      <c r="B68" s="7" t="s">
        <v>353</v>
      </c>
      <c r="C68" s="7" t="s">
        <v>354</v>
      </c>
      <c r="D68" s="8">
        <v>-1</v>
      </c>
      <c r="E68" s="8">
        <v>2</v>
      </c>
      <c r="F68" s="7">
        <f t="shared" si="2"/>
        <v>-2</v>
      </c>
      <c r="G68" s="7" t="str">
        <f t="shared" si="3"/>
        <v>adverse</v>
      </c>
      <c r="H68" s="7"/>
    </row>
    <row r="69" spans="1:8" x14ac:dyDescent="0.3">
      <c r="A69" s="7" t="s">
        <v>363</v>
      </c>
      <c r="B69" s="7" t="s">
        <v>353</v>
      </c>
      <c r="C69" s="7" t="s">
        <v>355</v>
      </c>
      <c r="D69" s="8">
        <v>3</v>
      </c>
      <c r="E69" s="8">
        <v>5</v>
      </c>
      <c r="F69" s="7">
        <f t="shared" si="2"/>
        <v>15</v>
      </c>
      <c r="G69" s="7" t="str">
        <f t="shared" si="3"/>
        <v>beneficial</v>
      </c>
      <c r="H69" s="7"/>
    </row>
    <row r="71" spans="1:8" x14ac:dyDescent="0.3">
      <c r="A71" s="4" t="s">
        <v>364</v>
      </c>
      <c r="F71" s="16">
        <f>SUMIF(F6:F69,"&lt;0")</f>
        <v>-571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M16"/>
  <sheetViews>
    <sheetView showGridLines="0" workbookViewId="0">
      <pane xSplit="2" ySplit="5" topLeftCell="C21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34" customWidth="1"/>
    <col min="2" max="2" width="26" customWidth="1"/>
    <col min="3" max="3" width="24" customWidth="1"/>
    <col min="4" max="4" width="15" customWidth="1"/>
    <col min="5" max="5" width="18" customWidth="1"/>
    <col min="6" max="6" width="15" customWidth="1"/>
    <col min="7" max="7" width="10" customWidth="1"/>
    <col min="8" max="8" width="19" customWidth="1"/>
    <col min="9" max="9" width="24" customWidth="1"/>
    <col min="10" max="10" width="18" customWidth="1"/>
    <col min="11" max="11" width="22" customWidth="1"/>
    <col min="12" max="13" width="34" customWidth="1"/>
  </cols>
  <sheetData>
    <row r="1" spans="1:13" ht="16.8" x14ac:dyDescent="0.3">
      <c r="A1" s="1" t="s">
        <v>365</v>
      </c>
    </row>
    <row r="2" spans="1:13" x14ac:dyDescent="0.3">
      <c r="A2" s="2" t="s">
        <v>366</v>
      </c>
    </row>
    <row r="3" spans="1:13" x14ac:dyDescent="0.3">
      <c r="A3" s="3" t="s">
        <v>1</v>
      </c>
    </row>
    <row r="5" spans="1:13" ht="30" customHeight="1" x14ac:dyDescent="0.3">
      <c r="A5" s="6" t="s">
        <v>339</v>
      </c>
      <c r="B5" s="6" t="s">
        <v>367</v>
      </c>
      <c r="C5" s="6" t="s">
        <v>368</v>
      </c>
      <c r="D5" s="6" t="s">
        <v>369</v>
      </c>
      <c r="E5" s="6" t="s">
        <v>370</v>
      </c>
      <c r="F5" s="6" t="s">
        <v>371</v>
      </c>
      <c r="G5" s="6" t="s">
        <v>372</v>
      </c>
      <c r="H5" s="6" t="s">
        <v>373</v>
      </c>
      <c r="I5" s="6" t="s">
        <v>374</v>
      </c>
      <c r="J5" s="6" t="s">
        <v>375</v>
      </c>
      <c r="K5" s="6" t="s">
        <v>376</v>
      </c>
      <c r="L5" s="6" t="s">
        <v>377</v>
      </c>
      <c r="M5" s="6" t="s">
        <v>34</v>
      </c>
    </row>
    <row r="6" spans="1:13" x14ac:dyDescent="0.3">
      <c r="A6" s="7" t="s">
        <v>378</v>
      </c>
      <c r="B6" s="8">
        <v>4</v>
      </c>
      <c r="C6" s="8">
        <v>-3</v>
      </c>
      <c r="D6" s="8">
        <v>3</v>
      </c>
      <c r="E6" s="8">
        <v>2</v>
      </c>
      <c r="F6" s="8">
        <v>3</v>
      </c>
      <c r="G6" s="7">
        <f t="shared" ref="G6:G16" si="0">B6*C6</f>
        <v>-12</v>
      </c>
      <c r="H6" s="7">
        <f t="shared" ref="H6:H16" si="1">D6+E6+F6</f>
        <v>8</v>
      </c>
      <c r="I6" s="7">
        <f t="shared" ref="I6:I16" si="2">G6*H6</f>
        <v>-96</v>
      </c>
      <c r="J6" s="7" t="s">
        <v>379</v>
      </c>
      <c r="K6" s="7" t="s">
        <v>380</v>
      </c>
      <c r="L6" s="7" t="s">
        <v>381</v>
      </c>
      <c r="M6" s="7" t="s">
        <v>41</v>
      </c>
    </row>
    <row r="7" spans="1:13" x14ac:dyDescent="0.3">
      <c r="A7" s="7" t="s">
        <v>350</v>
      </c>
      <c r="B7" s="8">
        <v>3</v>
      </c>
      <c r="C7" s="8">
        <v>-3</v>
      </c>
      <c r="D7" s="8">
        <v>2</v>
      </c>
      <c r="E7" s="8">
        <v>2</v>
      </c>
      <c r="F7" s="8">
        <v>3</v>
      </c>
      <c r="G7" s="7">
        <f t="shared" si="0"/>
        <v>-9</v>
      </c>
      <c r="H7" s="7">
        <f t="shared" si="1"/>
        <v>7</v>
      </c>
      <c r="I7" s="7">
        <f t="shared" si="2"/>
        <v>-63</v>
      </c>
      <c r="J7" s="7" t="s">
        <v>382</v>
      </c>
      <c r="K7" s="7" t="s">
        <v>383</v>
      </c>
      <c r="L7" s="7" t="s">
        <v>384</v>
      </c>
      <c r="M7" s="7" t="s">
        <v>41</v>
      </c>
    </row>
    <row r="8" spans="1:13" x14ac:dyDescent="0.3">
      <c r="A8" s="7" t="s">
        <v>385</v>
      </c>
      <c r="B8" s="8">
        <v>4</v>
      </c>
      <c r="C8" s="8">
        <v>-2</v>
      </c>
      <c r="D8" s="8">
        <v>2</v>
      </c>
      <c r="E8" s="8">
        <v>2</v>
      </c>
      <c r="F8" s="8">
        <v>3</v>
      </c>
      <c r="G8" s="7">
        <f t="shared" si="0"/>
        <v>-8</v>
      </c>
      <c r="H8" s="7">
        <f t="shared" si="1"/>
        <v>7</v>
      </c>
      <c r="I8" s="7">
        <f t="shared" si="2"/>
        <v>-56</v>
      </c>
      <c r="J8" s="7" t="s">
        <v>382</v>
      </c>
      <c r="K8" s="7" t="s">
        <v>383</v>
      </c>
      <c r="L8" s="7" t="s">
        <v>386</v>
      </c>
      <c r="M8" s="7" t="s">
        <v>41</v>
      </c>
    </row>
    <row r="9" spans="1:13" x14ac:dyDescent="0.3">
      <c r="A9" s="7" t="s">
        <v>355</v>
      </c>
      <c r="B9" s="8">
        <v>4</v>
      </c>
      <c r="C9" s="8">
        <v>-2</v>
      </c>
      <c r="D9" s="8">
        <v>2</v>
      </c>
      <c r="E9" s="8">
        <v>2</v>
      </c>
      <c r="F9" s="8">
        <v>3</v>
      </c>
      <c r="G9" s="7">
        <f t="shared" si="0"/>
        <v>-8</v>
      </c>
      <c r="H9" s="7">
        <f t="shared" si="1"/>
        <v>7</v>
      </c>
      <c r="I9" s="7">
        <f t="shared" si="2"/>
        <v>-56</v>
      </c>
      <c r="J9" s="7" t="s">
        <v>382</v>
      </c>
      <c r="K9" s="7" t="s">
        <v>383</v>
      </c>
      <c r="L9" s="7" t="s">
        <v>387</v>
      </c>
      <c r="M9" s="7" t="s">
        <v>41</v>
      </c>
    </row>
    <row r="10" spans="1:13" x14ac:dyDescent="0.3">
      <c r="A10" s="7" t="s">
        <v>347</v>
      </c>
      <c r="B10" s="8">
        <v>3</v>
      </c>
      <c r="C10" s="8">
        <v>-2</v>
      </c>
      <c r="D10" s="8">
        <v>3</v>
      </c>
      <c r="E10" s="8">
        <v>3</v>
      </c>
      <c r="F10" s="8">
        <v>3</v>
      </c>
      <c r="G10" s="7">
        <f t="shared" si="0"/>
        <v>-6</v>
      </c>
      <c r="H10" s="7">
        <f t="shared" si="1"/>
        <v>9</v>
      </c>
      <c r="I10" s="7">
        <f t="shared" si="2"/>
        <v>-54</v>
      </c>
      <c r="J10" s="7" t="s">
        <v>382</v>
      </c>
      <c r="K10" s="7" t="s">
        <v>383</v>
      </c>
      <c r="L10" s="7" t="s">
        <v>388</v>
      </c>
      <c r="M10" s="7" t="s">
        <v>41</v>
      </c>
    </row>
    <row r="11" spans="1:13" x14ac:dyDescent="0.3">
      <c r="A11" s="7" t="s">
        <v>389</v>
      </c>
      <c r="B11" s="8">
        <v>3</v>
      </c>
      <c r="C11" s="8">
        <v>-3</v>
      </c>
      <c r="D11" s="8">
        <v>1</v>
      </c>
      <c r="E11" s="8">
        <v>2</v>
      </c>
      <c r="F11" s="8">
        <v>2</v>
      </c>
      <c r="G11" s="7">
        <f t="shared" si="0"/>
        <v>-9</v>
      </c>
      <c r="H11" s="7">
        <f t="shared" si="1"/>
        <v>5</v>
      </c>
      <c r="I11" s="7">
        <f t="shared" si="2"/>
        <v>-45</v>
      </c>
      <c r="J11" s="7" t="s">
        <v>382</v>
      </c>
      <c r="K11" s="7" t="s">
        <v>383</v>
      </c>
      <c r="L11" s="7" t="s">
        <v>390</v>
      </c>
      <c r="M11" s="7" t="s">
        <v>41</v>
      </c>
    </row>
    <row r="12" spans="1:13" x14ac:dyDescent="0.3">
      <c r="A12" s="7" t="s">
        <v>354</v>
      </c>
      <c r="B12" s="8">
        <v>3</v>
      </c>
      <c r="C12" s="8">
        <v>-2</v>
      </c>
      <c r="D12" s="8">
        <v>2</v>
      </c>
      <c r="E12" s="8">
        <v>2</v>
      </c>
      <c r="F12" s="8">
        <v>2</v>
      </c>
      <c r="G12" s="7">
        <f t="shared" si="0"/>
        <v>-6</v>
      </c>
      <c r="H12" s="7">
        <f t="shared" si="1"/>
        <v>6</v>
      </c>
      <c r="I12" s="7">
        <f t="shared" si="2"/>
        <v>-36</v>
      </c>
      <c r="J12" s="7" t="s">
        <v>382</v>
      </c>
      <c r="K12" s="7" t="s">
        <v>383</v>
      </c>
      <c r="L12" s="7" t="s">
        <v>391</v>
      </c>
      <c r="M12" s="7" t="s">
        <v>41</v>
      </c>
    </row>
    <row r="13" spans="1:13" x14ac:dyDescent="0.3">
      <c r="A13" s="7" t="s">
        <v>392</v>
      </c>
      <c r="B13" s="8">
        <v>2</v>
      </c>
      <c r="C13" s="8">
        <v>-3</v>
      </c>
      <c r="D13" s="8">
        <v>2</v>
      </c>
      <c r="E13" s="8">
        <v>2</v>
      </c>
      <c r="F13" s="8">
        <v>2</v>
      </c>
      <c r="G13" s="7">
        <f t="shared" si="0"/>
        <v>-6</v>
      </c>
      <c r="H13" s="7">
        <f t="shared" si="1"/>
        <v>6</v>
      </c>
      <c r="I13" s="7">
        <f t="shared" si="2"/>
        <v>-36</v>
      </c>
      <c r="J13" s="7" t="s">
        <v>382</v>
      </c>
      <c r="K13" s="7" t="s">
        <v>383</v>
      </c>
      <c r="L13" s="7" t="s">
        <v>393</v>
      </c>
      <c r="M13" s="7" t="s">
        <v>41</v>
      </c>
    </row>
    <row r="14" spans="1:13" x14ac:dyDescent="0.3">
      <c r="A14" s="7" t="s">
        <v>352</v>
      </c>
      <c r="B14" s="8">
        <v>2</v>
      </c>
      <c r="C14" s="8">
        <v>-2</v>
      </c>
      <c r="D14" s="8">
        <v>2</v>
      </c>
      <c r="E14" s="8">
        <v>2</v>
      </c>
      <c r="F14" s="8">
        <v>2</v>
      </c>
      <c r="G14" s="7">
        <f t="shared" si="0"/>
        <v>-4</v>
      </c>
      <c r="H14" s="7">
        <f t="shared" si="1"/>
        <v>6</v>
      </c>
      <c r="I14" s="7">
        <f t="shared" si="2"/>
        <v>-24</v>
      </c>
      <c r="J14" s="7" t="s">
        <v>394</v>
      </c>
      <c r="K14" s="7" t="s">
        <v>395</v>
      </c>
      <c r="L14" s="7" t="s">
        <v>396</v>
      </c>
      <c r="M14" s="7" t="s">
        <v>41</v>
      </c>
    </row>
    <row r="15" spans="1:13" x14ac:dyDescent="0.3">
      <c r="A15" s="7" t="s">
        <v>397</v>
      </c>
      <c r="B15" s="8">
        <v>2</v>
      </c>
      <c r="C15" s="8">
        <v>-1</v>
      </c>
      <c r="D15" s="8">
        <v>2</v>
      </c>
      <c r="E15" s="8">
        <v>3</v>
      </c>
      <c r="F15" s="8">
        <v>2</v>
      </c>
      <c r="G15" s="7">
        <f t="shared" si="0"/>
        <v>-2</v>
      </c>
      <c r="H15" s="7">
        <f t="shared" si="1"/>
        <v>7</v>
      </c>
      <c r="I15" s="7">
        <f t="shared" si="2"/>
        <v>-14</v>
      </c>
      <c r="J15" s="7" t="s">
        <v>398</v>
      </c>
      <c r="K15" s="7" t="s">
        <v>399</v>
      </c>
      <c r="L15" s="7" t="s">
        <v>400</v>
      </c>
      <c r="M15" s="7" t="s">
        <v>41</v>
      </c>
    </row>
    <row r="16" spans="1:13" x14ac:dyDescent="0.3">
      <c r="A16" s="7" t="s">
        <v>401</v>
      </c>
      <c r="B16" s="8">
        <v>3</v>
      </c>
      <c r="C16" s="8">
        <v>2</v>
      </c>
      <c r="D16" s="8">
        <v>2</v>
      </c>
      <c r="E16" s="8">
        <v>3</v>
      </c>
      <c r="F16" s="8">
        <v>2</v>
      </c>
      <c r="G16" s="7">
        <f t="shared" si="0"/>
        <v>6</v>
      </c>
      <c r="H16" s="7">
        <f t="shared" si="1"/>
        <v>7</v>
      </c>
      <c r="I16" s="7">
        <f t="shared" si="2"/>
        <v>42</v>
      </c>
      <c r="J16" s="7" t="s">
        <v>402</v>
      </c>
      <c r="K16" s="7" t="s">
        <v>403</v>
      </c>
      <c r="L16" s="7" t="s">
        <v>404</v>
      </c>
      <c r="M16" s="7" t="s">
        <v>41</v>
      </c>
    </row>
  </sheetData>
  <pageMargins left="0.75" right="0.75" top="1" bottom="1" header="0.5" footer="0.5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J21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J6" sqref="J6"/>
    </sheetView>
  </sheetViews>
  <sheetFormatPr defaultRowHeight="14.4" x14ac:dyDescent="0.3"/>
  <cols>
    <col min="1" max="1" width="30" customWidth="1"/>
    <col min="2" max="2" width="34" customWidth="1"/>
    <col min="3" max="4" width="10" customWidth="1"/>
    <col min="5" max="5" width="15" customWidth="1"/>
    <col min="6" max="6" width="10" customWidth="1"/>
    <col min="7" max="7" width="22" customWidth="1"/>
    <col min="8" max="8" width="34" customWidth="1"/>
    <col min="9" max="9" width="39" customWidth="1"/>
    <col min="10" max="10" width="34" customWidth="1"/>
  </cols>
  <sheetData>
    <row r="1" spans="1:10" ht="16.8" x14ac:dyDescent="0.3">
      <c r="A1" s="1" t="s">
        <v>405</v>
      </c>
    </row>
    <row r="2" spans="1:10" x14ac:dyDescent="0.3">
      <c r="A2" s="2" t="s">
        <v>406</v>
      </c>
    </row>
    <row r="3" spans="1:10" x14ac:dyDescent="0.3">
      <c r="A3" s="3" t="s">
        <v>1</v>
      </c>
    </row>
    <row r="5" spans="1:10" ht="30" customHeight="1" x14ac:dyDescent="0.3">
      <c r="A5" s="6" t="s">
        <v>407</v>
      </c>
      <c r="B5" s="6" t="s">
        <v>408</v>
      </c>
      <c r="C5" s="6" t="s">
        <v>409</v>
      </c>
      <c r="D5" s="6" t="s">
        <v>30</v>
      </c>
      <c r="E5" s="6" t="s">
        <v>410</v>
      </c>
      <c r="F5" s="6" t="s">
        <v>411</v>
      </c>
      <c r="G5" s="6" t="s">
        <v>412</v>
      </c>
      <c r="H5" s="6" t="s">
        <v>33</v>
      </c>
      <c r="I5" s="6" t="s">
        <v>413</v>
      </c>
      <c r="J5" s="38"/>
    </row>
    <row r="6" spans="1:10" x14ac:dyDescent="0.3">
      <c r="A6" s="7" t="s">
        <v>414</v>
      </c>
      <c r="B6" s="7" t="s">
        <v>415</v>
      </c>
      <c r="C6" s="12">
        <v>1.42</v>
      </c>
      <c r="D6" s="7" t="s">
        <v>416</v>
      </c>
      <c r="E6" s="12">
        <v>0.52</v>
      </c>
      <c r="F6" s="11">
        <v>24</v>
      </c>
      <c r="G6" s="12">
        <v>2.0999999999999999E-3</v>
      </c>
      <c r="H6" s="7" t="s">
        <v>417</v>
      </c>
      <c r="I6" s="7" t="s">
        <v>13</v>
      </c>
      <c r="J6" s="7"/>
    </row>
    <row r="7" spans="1:10" x14ac:dyDescent="0.3">
      <c r="A7" s="7" t="s">
        <v>414</v>
      </c>
      <c r="B7" s="7" t="s">
        <v>418</v>
      </c>
      <c r="C7" s="12">
        <v>0.86</v>
      </c>
      <c r="D7" s="7" t="s">
        <v>416</v>
      </c>
      <c r="E7" s="12">
        <v>1.21</v>
      </c>
      <c r="F7" s="11">
        <v>21.5</v>
      </c>
      <c r="G7" s="12">
        <v>1.04E-2</v>
      </c>
      <c r="H7" s="7" t="s">
        <v>419</v>
      </c>
      <c r="I7" s="7" t="s">
        <v>13</v>
      </c>
      <c r="J7" s="7"/>
    </row>
    <row r="8" spans="1:10" x14ac:dyDescent="0.3">
      <c r="A8" s="7" t="s">
        <v>414</v>
      </c>
      <c r="B8" s="7" t="s">
        <v>420</v>
      </c>
      <c r="C8" s="12">
        <v>0.34</v>
      </c>
      <c r="D8" s="7" t="s">
        <v>416</v>
      </c>
      <c r="E8" s="12">
        <v>0.57999999999999996</v>
      </c>
      <c r="F8" s="11">
        <v>9.8000000000000007</v>
      </c>
      <c r="G8" s="12">
        <v>6.1000000000000004E-3</v>
      </c>
      <c r="H8" s="7" t="s">
        <v>419</v>
      </c>
      <c r="I8" s="7" t="s">
        <v>13</v>
      </c>
      <c r="J8" s="7"/>
    </row>
    <row r="9" spans="1:10" x14ac:dyDescent="0.3">
      <c r="A9" s="7" t="s">
        <v>421</v>
      </c>
      <c r="B9" s="7" t="s">
        <v>422</v>
      </c>
      <c r="C9" s="12">
        <v>0.42</v>
      </c>
      <c r="D9" s="7" t="s">
        <v>423</v>
      </c>
      <c r="E9" s="12">
        <v>0.05</v>
      </c>
      <c r="F9" s="11">
        <v>0.7</v>
      </c>
      <c r="G9" s="12">
        <v>2.0000000000000001E-4</v>
      </c>
      <c r="H9" s="7" t="s">
        <v>424</v>
      </c>
      <c r="I9" s="7" t="s">
        <v>13</v>
      </c>
      <c r="J9" s="7"/>
    </row>
    <row r="10" spans="1:10" x14ac:dyDescent="0.3">
      <c r="A10" s="7" t="s">
        <v>425</v>
      </c>
      <c r="B10" s="7" t="s">
        <v>426</v>
      </c>
      <c r="C10" s="12">
        <v>1.05</v>
      </c>
      <c r="D10" s="7" t="s">
        <v>427</v>
      </c>
      <c r="E10" s="12">
        <v>0.83</v>
      </c>
      <c r="F10" s="11">
        <v>8.6</v>
      </c>
      <c r="G10" s="12">
        <v>3.8E-3</v>
      </c>
      <c r="H10" s="7" t="s">
        <v>428</v>
      </c>
      <c r="I10" s="7" t="s">
        <v>13</v>
      </c>
      <c r="J10" s="7"/>
    </row>
    <row r="11" spans="1:10" x14ac:dyDescent="0.3">
      <c r="A11" s="7" t="s">
        <v>425</v>
      </c>
      <c r="B11" s="7" t="s">
        <v>429</v>
      </c>
      <c r="C11" s="12">
        <v>6.2</v>
      </c>
      <c r="D11" s="7" t="s">
        <v>430</v>
      </c>
      <c r="E11" s="12">
        <v>0.39</v>
      </c>
      <c r="F11" s="11">
        <v>6.8</v>
      </c>
      <c r="G11" s="12">
        <v>4.0000000000000002E-4</v>
      </c>
      <c r="H11" s="7" t="s">
        <v>431</v>
      </c>
      <c r="I11" s="7" t="s">
        <v>13</v>
      </c>
      <c r="J11" s="7"/>
    </row>
    <row r="12" spans="1:10" x14ac:dyDescent="0.3">
      <c r="A12" s="7" t="s">
        <v>432</v>
      </c>
      <c r="B12" s="7" t="s">
        <v>426</v>
      </c>
      <c r="C12" s="12">
        <v>0.62</v>
      </c>
      <c r="D12" s="7" t="s">
        <v>427</v>
      </c>
      <c r="E12" s="12">
        <v>0.49</v>
      </c>
      <c r="F12" s="11">
        <v>5.0999999999999996</v>
      </c>
      <c r="G12" s="12">
        <v>2.2000000000000001E-3</v>
      </c>
      <c r="H12" s="7" t="s">
        <v>433</v>
      </c>
      <c r="I12" s="7" t="s">
        <v>13</v>
      </c>
      <c r="J12" s="7"/>
    </row>
    <row r="13" spans="1:10" x14ac:dyDescent="0.3">
      <c r="A13" s="7" t="s">
        <v>434</v>
      </c>
      <c r="B13" s="7" t="s">
        <v>435</v>
      </c>
      <c r="C13" s="12">
        <v>0.85</v>
      </c>
      <c r="D13" s="7" t="s">
        <v>423</v>
      </c>
      <c r="E13" s="12">
        <v>0.1</v>
      </c>
      <c r="F13" s="11">
        <v>1.4</v>
      </c>
      <c r="G13" s="12">
        <v>4.0000000000000002E-4</v>
      </c>
      <c r="H13" s="7" t="s">
        <v>436</v>
      </c>
      <c r="I13" s="7" t="s">
        <v>13</v>
      </c>
      <c r="J13" s="7"/>
    </row>
    <row r="14" spans="1:10" x14ac:dyDescent="0.3">
      <c r="A14" s="7" t="s">
        <v>437</v>
      </c>
      <c r="B14" s="7" t="s">
        <v>438</v>
      </c>
      <c r="C14" s="12">
        <v>0.18</v>
      </c>
      <c r="D14" s="7" t="s">
        <v>427</v>
      </c>
      <c r="E14" s="12">
        <v>0.14000000000000001</v>
      </c>
      <c r="F14" s="11">
        <v>1.5</v>
      </c>
      <c r="G14" s="12">
        <v>5.9999999999999995E-4</v>
      </c>
      <c r="H14" s="7" t="s">
        <v>439</v>
      </c>
      <c r="I14" s="7" t="s">
        <v>13</v>
      </c>
      <c r="J14" s="7"/>
    </row>
    <row r="15" spans="1:10" x14ac:dyDescent="0.3">
      <c r="A15" s="7" t="s">
        <v>440</v>
      </c>
      <c r="B15" s="7" t="s">
        <v>441</v>
      </c>
      <c r="C15" s="12">
        <v>3.1E-2</v>
      </c>
      <c r="D15" s="7" t="s">
        <v>416</v>
      </c>
      <c r="E15" s="12">
        <v>0.1</v>
      </c>
      <c r="F15" s="11">
        <v>1.4</v>
      </c>
      <c r="G15" s="12">
        <v>1E-4</v>
      </c>
      <c r="H15" s="7" t="s">
        <v>442</v>
      </c>
      <c r="I15" s="7" t="s">
        <v>13</v>
      </c>
      <c r="J15" s="7"/>
    </row>
    <row r="16" spans="1:10" x14ac:dyDescent="0.3">
      <c r="A16" s="7" t="s">
        <v>443</v>
      </c>
      <c r="B16" s="7" t="s">
        <v>444</v>
      </c>
      <c r="C16" s="12">
        <v>0.28000000000000003</v>
      </c>
      <c r="D16" s="7" t="s">
        <v>427</v>
      </c>
      <c r="E16" s="12">
        <v>0.22</v>
      </c>
      <c r="F16" s="11">
        <v>2.2999999999999998</v>
      </c>
      <c r="G16" s="12">
        <v>1.7999999999999999E-2</v>
      </c>
      <c r="H16" s="7" t="s">
        <v>445</v>
      </c>
      <c r="I16" s="7" t="s">
        <v>13</v>
      </c>
      <c r="J16" s="7"/>
    </row>
    <row r="17" spans="1:10" x14ac:dyDescent="0.3">
      <c r="A17" s="7" t="s">
        <v>446</v>
      </c>
      <c r="B17" s="7" t="s">
        <v>447</v>
      </c>
      <c r="C17" s="12">
        <v>0.3</v>
      </c>
      <c r="D17" s="7" t="s">
        <v>416</v>
      </c>
      <c r="E17" s="12">
        <v>0.02</v>
      </c>
      <c r="F17" s="11">
        <v>0.1</v>
      </c>
      <c r="G17" s="12">
        <v>0</v>
      </c>
      <c r="H17" s="7" t="s">
        <v>448</v>
      </c>
      <c r="I17" s="7" t="s">
        <v>13</v>
      </c>
      <c r="J17" s="7"/>
    </row>
    <row r="18" spans="1:10" x14ac:dyDescent="0.3">
      <c r="A18" s="7" t="s">
        <v>449</v>
      </c>
      <c r="B18" s="7" t="s">
        <v>450</v>
      </c>
      <c r="C18" s="12">
        <v>0.08</v>
      </c>
      <c r="D18" s="7" t="s">
        <v>416</v>
      </c>
      <c r="E18" s="12">
        <v>0.19</v>
      </c>
      <c r="F18" s="11">
        <v>0</v>
      </c>
      <c r="G18" s="12">
        <v>0</v>
      </c>
      <c r="H18" s="7" t="s">
        <v>451</v>
      </c>
      <c r="I18" s="7" t="s">
        <v>13</v>
      </c>
      <c r="J18" s="7"/>
    </row>
    <row r="19" spans="1:10" x14ac:dyDescent="0.3">
      <c r="A19" s="7" t="s">
        <v>452</v>
      </c>
      <c r="B19" s="7" t="s">
        <v>453</v>
      </c>
      <c r="C19" s="12">
        <v>4.4999999999999998E-2</v>
      </c>
      <c r="D19" s="7" t="s">
        <v>416</v>
      </c>
      <c r="E19" s="12">
        <v>0</v>
      </c>
      <c r="F19" s="11">
        <v>0</v>
      </c>
      <c r="G19" s="12">
        <v>0</v>
      </c>
      <c r="H19" s="7" t="s">
        <v>454</v>
      </c>
      <c r="I19" s="7" t="s">
        <v>13</v>
      </c>
      <c r="J19" s="7"/>
    </row>
    <row r="21" spans="1:10" x14ac:dyDescent="0.3">
      <c r="A21" s="4" t="s">
        <v>455</v>
      </c>
      <c r="E21" s="22">
        <f>SUM(E6:E19)</f>
        <v>4.839999999999999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N40"/>
  <sheetViews>
    <sheetView showGridLines="0" workbookViewId="0">
      <pane xSplit="2" ySplit="36" topLeftCell="C37" activePane="bottomRight" state="frozen"/>
      <selection pane="topRight"/>
      <selection pane="bottomLeft"/>
      <selection pane="bottomRight" activeCell="F12" sqref="F12"/>
    </sheetView>
  </sheetViews>
  <sheetFormatPr defaultRowHeight="14.4" x14ac:dyDescent="0.3"/>
  <cols>
    <col min="1" max="1" width="34" customWidth="1"/>
    <col min="2" max="2" width="16" customWidth="1"/>
    <col min="3" max="3" width="15" customWidth="1"/>
    <col min="4" max="4" width="19" customWidth="1"/>
    <col min="5" max="5" width="20" customWidth="1"/>
    <col min="6" max="6" width="22" customWidth="1"/>
    <col min="7" max="7" width="25" customWidth="1"/>
    <col min="8" max="8" width="21" customWidth="1"/>
    <col min="9" max="9" width="23" customWidth="1"/>
    <col min="10" max="11" width="26" customWidth="1"/>
    <col min="12" max="14" width="34" customWidth="1"/>
  </cols>
  <sheetData>
    <row r="1" spans="1:6" ht="16.8" x14ac:dyDescent="0.3">
      <c r="A1" s="1" t="s">
        <v>456</v>
      </c>
    </row>
    <row r="2" spans="1:6" x14ac:dyDescent="0.3">
      <c r="A2" s="2" t="s">
        <v>457</v>
      </c>
    </row>
    <row r="3" spans="1:6" x14ac:dyDescent="0.3">
      <c r="A3" s="3" t="s">
        <v>1</v>
      </c>
    </row>
    <row r="5" spans="1:6" ht="30" customHeight="1" x14ac:dyDescent="0.3">
      <c r="A5" s="6" t="s">
        <v>407</v>
      </c>
      <c r="B5" s="6" t="s">
        <v>410</v>
      </c>
      <c r="C5" s="6" t="s">
        <v>411</v>
      </c>
      <c r="D5" s="6" t="s">
        <v>412</v>
      </c>
      <c r="E5" s="6" t="s">
        <v>458</v>
      </c>
      <c r="F5" s="38"/>
    </row>
    <row r="6" spans="1:6" x14ac:dyDescent="0.3">
      <c r="A6" s="7" t="s">
        <v>414</v>
      </c>
      <c r="B6" s="12">
        <v>2.31</v>
      </c>
      <c r="C6" s="11">
        <v>55.3</v>
      </c>
      <c r="D6" s="12">
        <v>1.8599999999999998E-2</v>
      </c>
      <c r="E6" s="11">
        <f t="shared" ref="E6:E16" si="0">100*B6/SUM(B$6:B$16)</f>
        <v>47.727272727272741</v>
      </c>
      <c r="F6" s="7"/>
    </row>
    <row r="7" spans="1:6" x14ac:dyDescent="0.3">
      <c r="A7" s="7" t="s">
        <v>421</v>
      </c>
      <c r="B7" s="12">
        <v>0.05</v>
      </c>
      <c r="C7" s="12">
        <v>0.7</v>
      </c>
      <c r="D7" s="12">
        <v>2.0000000000000001E-4</v>
      </c>
      <c r="E7" s="11">
        <f t="shared" si="0"/>
        <v>1.0330578512396695</v>
      </c>
      <c r="F7" s="7"/>
    </row>
    <row r="8" spans="1:6" x14ac:dyDescent="0.3">
      <c r="A8" s="7" t="s">
        <v>425</v>
      </c>
      <c r="B8" s="12">
        <v>1.22</v>
      </c>
      <c r="C8" s="11">
        <v>15.4</v>
      </c>
      <c r="D8" s="12">
        <v>4.1999999999999997E-3</v>
      </c>
      <c r="E8" s="11">
        <f t="shared" si="0"/>
        <v>25.20661157024794</v>
      </c>
      <c r="F8" s="7"/>
    </row>
    <row r="9" spans="1:6" x14ac:dyDescent="0.3">
      <c r="A9" s="7" t="s">
        <v>432</v>
      </c>
      <c r="B9" s="12">
        <v>0.49</v>
      </c>
      <c r="C9" s="12">
        <v>5.0999999999999996</v>
      </c>
      <c r="D9" s="12">
        <v>2.2000000000000001E-3</v>
      </c>
      <c r="E9" s="11">
        <f t="shared" si="0"/>
        <v>10.123966942148762</v>
      </c>
      <c r="F9" s="7"/>
    </row>
    <row r="10" spans="1:6" x14ac:dyDescent="0.3">
      <c r="A10" s="7" t="s">
        <v>434</v>
      </c>
      <c r="B10" s="12">
        <v>0.1</v>
      </c>
      <c r="C10" s="12">
        <v>1.4</v>
      </c>
      <c r="D10" s="12">
        <v>4.0000000000000002E-4</v>
      </c>
      <c r="E10" s="11">
        <f t="shared" si="0"/>
        <v>2.0661157024793391</v>
      </c>
      <c r="F10" s="7"/>
    </row>
    <row r="11" spans="1:6" x14ac:dyDescent="0.3">
      <c r="A11" s="7" t="s">
        <v>437</v>
      </c>
      <c r="B11" s="12">
        <v>0.14000000000000001</v>
      </c>
      <c r="C11" s="12">
        <v>1.5</v>
      </c>
      <c r="D11" s="12">
        <v>5.9999999999999995E-4</v>
      </c>
      <c r="E11" s="11">
        <f t="shared" si="0"/>
        <v>2.8925619834710754</v>
      </c>
      <c r="F11" s="7"/>
    </row>
    <row r="12" spans="1:6" x14ac:dyDescent="0.3">
      <c r="A12" s="7" t="s">
        <v>440</v>
      </c>
      <c r="B12" s="12">
        <v>0.1</v>
      </c>
      <c r="C12" s="12">
        <v>1.4</v>
      </c>
      <c r="D12" s="12">
        <v>1E-4</v>
      </c>
      <c r="E12" s="11">
        <f t="shared" si="0"/>
        <v>2.0661157024793391</v>
      </c>
      <c r="F12" s="7"/>
    </row>
    <row r="13" spans="1:6" x14ac:dyDescent="0.3">
      <c r="A13" s="7" t="s">
        <v>443</v>
      </c>
      <c r="B13" s="12">
        <v>0.22</v>
      </c>
      <c r="C13" s="12">
        <v>2.2999999999999998</v>
      </c>
      <c r="D13" s="12">
        <v>1.7999999999999999E-2</v>
      </c>
      <c r="E13" s="11">
        <f t="shared" si="0"/>
        <v>4.5454545454545467</v>
      </c>
      <c r="F13" s="7"/>
    </row>
    <row r="14" spans="1:6" x14ac:dyDescent="0.3">
      <c r="A14" s="7" t="s">
        <v>446</v>
      </c>
      <c r="B14" s="12">
        <v>0.02</v>
      </c>
      <c r="C14" s="12">
        <v>0.1</v>
      </c>
      <c r="D14" s="12">
        <v>0</v>
      </c>
      <c r="E14" s="11">
        <f t="shared" si="0"/>
        <v>0.41322314049586784</v>
      </c>
      <c r="F14" s="7"/>
    </row>
    <row r="15" spans="1:6" x14ac:dyDescent="0.3">
      <c r="A15" s="7" t="s">
        <v>449</v>
      </c>
      <c r="B15" s="12">
        <v>0.19</v>
      </c>
      <c r="C15" s="12">
        <v>0</v>
      </c>
      <c r="D15" s="12">
        <v>0</v>
      </c>
      <c r="E15" s="11">
        <f t="shared" si="0"/>
        <v>3.9256198347107447</v>
      </c>
      <c r="F15" s="7"/>
    </row>
    <row r="16" spans="1:6" x14ac:dyDescent="0.3">
      <c r="A16" s="7" t="s">
        <v>452</v>
      </c>
      <c r="B16" s="12">
        <v>0</v>
      </c>
      <c r="C16" s="12">
        <v>0</v>
      </c>
      <c r="D16" s="12">
        <v>0</v>
      </c>
      <c r="E16" s="11">
        <f t="shared" si="0"/>
        <v>0</v>
      </c>
      <c r="F16" s="7"/>
    </row>
    <row r="35" spans="1:14" x14ac:dyDescent="0.3">
      <c r="A35" s="27" t="s">
        <v>459</v>
      </c>
    </row>
    <row r="36" spans="1:14" ht="30" customHeight="1" x14ac:dyDescent="0.3">
      <c r="A36" s="6" t="s">
        <v>460</v>
      </c>
      <c r="B36" s="6" t="s">
        <v>461</v>
      </c>
      <c r="C36" s="6" t="s">
        <v>462</v>
      </c>
      <c r="D36" s="6" t="s">
        <v>463</v>
      </c>
      <c r="E36" s="6" t="s">
        <v>464</v>
      </c>
      <c r="F36" s="6" t="s">
        <v>465</v>
      </c>
      <c r="G36" s="6" t="s">
        <v>466</v>
      </c>
      <c r="H36" s="6" t="s">
        <v>467</v>
      </c>
      <c r="I36" s="6" t="s">
        <v>468</v>
      </c>
      <c r="J36" s="6" t="s">
        <v>469</v>
      </c>
      <c r="K36" s="6" t="s">
        <v>470</v>
      </c>
      <c r="L36" s="6" t="s">
        <v>471</v>
      </c>
      <c r="M36" s="6" t="s">
        <v>413</v>
      </c>
      <c r="N36" s="6" t="s">
        <v>34</v>
      </c>
    </row>
    <row r="37" spans="1:14" x14ac:dyDescent="0.3">
      <c r="A37" s="7" t="s">
        <v>472</v>
      </c>
      <c r="B37" s="12">
        <v>0.13</v>
      </c>
      <c r="C37" s="12">
        <v>0.66</v>
      </c>
      <c r="D37" s="12">
        <v>0.16</v>
      </c>
      <c r="E37" s="10">
        <v>0.05</v>
      </c>
      <c r="F37" s="12">
        <v>4.8049999999999997</v>
      </c>
      <c r="G37" s="12">
        <v>-0.24099999999999999</v>
      </c>
      <c r="H37" s="12">
        <v>0.376</v>
      </c>
      <c r="I37" s="11">
        <f>E37*1000</f>
        <v>50</v>
      </c>
      <c r="J37" s="9">
        <v>920</v>
      </c>
      <c r="K37" s="11">
        <f>E37*J37</f>
        <v>46</v>
      </c>
      <c r="L37" s="7" t="s">
        <v>473</v>
      </c>
      <c r="M37" s="7" t="s">
        <v>13</v>
      </c>
      <c r="N37" s="7" t="s">
        <v>41</v>
      </c>
    </row>
    <row r="38" spans="1:14" x14ac:dyDescent="0.3">
      <c r="A38" s="7" t="s">
        <v>474</v>
      </c>
      <c r="B38" s="12">
        <v>0.22</v>
      </c>
      <c r="C38" s="12">
        <v>0.68</v>
      </c>
      <c r="D38" s="12">
        <v>0.08</v>
      </c>
      <c r="E38" s="10">
        <v>0.02</v>
      </c>
      <c r="F38" s="12">
        <v>4.452</v>
      </c>
      <c r="G38" s="12">
        <v>-0.40699999999999997</v>
      </c>
      <c r="H38" s="12">
        <v>0.188</v>
      </c>
      <c r="I38" s="11">
        <f>E38*1000</f>
        <v>20</v>
      </c>
      <c r="J38" s="9">
        <v>380</v>
      </c>
      <c r="K38" s="11">
        <f>E38*J38</f>
        <v>7.6000000000000005</v>
      </c>
      <c r="L38" s="7" t="s">
        <v>475</v>
      </c>
      <c r="M38" s="7" t="s">
        <v>13</v>
      </c>
      <c r="N38" s="7" t="s">
        <v>41</v>
      </c>
    </row>
    <row r="39" spans="1:14" x14ac:dyDescent="0.3">
      <c r="A39" s="7" t="s">
        <v>476</v>
      </c>
      <c r="B39" s="12">
        <v>0.45</v>
      </c>
      <c r="C39" s="12">
        <v>0.5</v>
      </c>
      <c r="D39" s="12">
        <v>0.04</v>
      </c>
      <c r="E39" s="10">
        <v>0.01</v>
      </c>
      <c r="F39" s="12">
        <v>3.9209999999999998</v>
      </c>
      <c r="G39" s="12">
        <v>-0.83299999999999996</v>
      </c>
      <c r="H39" s="12">
        <v>9.4E-2</v>
      </c>
      <c r="I39" s="11">
        <f>E39*1000</f>
        <v>10</v>
      </c>
      <c r="J39" s="9">
        <v>190</v>
      </c>
      <c r="K39" s="11">
        <f>E39*J39</f>
        <v>1.9000000000000001</v>
      </c>
      <c r="L39" s="7" t="s">
        <v>477</v>
      </c>
      <c r="M39" s="7" t="s">
        <v>13</v>
      </c>
      <c r="N39" s="7" t="s">
        <v>41</v>
      </c>
    </row>
    <row r="40" spans="1:14" x14ac:dyDescent="0.3">
      <c r="A40" s="7" t="s">
        <v>478</v>
      </c>
      <c r="B40" s="12">
        <v>0.6</v>
      </c>
      <c r="C40" s="12">
        <v>0.38</v>
      </c>
      <c r="D40" s="12">
        <v>0.01</v>
      </c>
      <c r="E40" s="10">
        <v>2E-3</v>
      </c>
      <c r="F40" s="12">
        <v>3.5659999999999998</v>
      </c>
      <c r="G40" s="12">
        <v>-1.1100000000000001</v>
      </c>
      <c r="H40" s="12">
        <v>2.4E-2</v>
      </c>
      <c r="I40" s="12">
        <f>E40*1000</f>
        <v>2</v>
      </c>
      <c r="J40" s="9">
        <v>40</v>
      </c>
      <c r="K40" s="11">
        <f>E40*J40</f>
        <v>0.08</v>
      </c>
      <c r="L40" s="7" t="s">
        <v>479</v>
      </c>
      <c r="M40" s="7" t="s">
        <v>13</v>
      </c>
      <c r="N40" s="7" t="s">
        <v>41</v>
      </c>
    </row>
  </sheetData>
  <pageMargins left="0.75" right="0.75" top="1" bottom="1" header="0.5" footer="0.5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X15"/>
  <sheetViews>
    <sheetView showGridLines="0" workbookViewId="0">
      <selection activeCell="X7" sqref="X7:X15"/>
    </sheetView>
  </sheetViews>
  <sheetFormatPr defaultRowHeight="14.4" x14ac:dyDescent="0.3"/>
  <cols>
    <col min="1" max="1" width="14" customWidth="1"/>
    <col min="2" max="2" width="28" customWidth="1"/>
    <col min="3" max="3" width="20" customWidth="1"/>
    <col min="4" max="4" width="10" customWidth="1"/>
    <col min="5" max="5" width="34" customWidth="1"/>
    <col min="6" max="6" width="20" customWidth="1"/>
    <col min="7" max="7" width="14" customWidth="1"/>
    <col min="8" max="9" width="21" customWidth="1"/>
    <col min="10" max="10" width="15" customWidth="1"/>
    <col min="11" max="11" width="26" customWidth="1"/>
    <col min="12" max="12" width="21" customWidth="1"/>
    <col min="13" max="13" width="26" customWidth="1"/>
    <col min="14" max="14" width="20" customWidth="1"/>
    <col min="15" max="15" width="18" customWidth="1"/>
    <col min="16" max="16" width="17" customWidth="1"/>
    <col min="17" max="17" width="22" customWidth="1"/>
    <col min="18" max="20" width="10" customWidth="1"/>
    <col min="21" max="21" width="12" customWidth="1"/>
    <col min="22" max="22" width="24" customWidth="1"/>
    <col min="23" max="23" width="16" customWidth="1"/>
    <col min="24" max="24" width="34" customWidth="1"/>
  </cols>
  <sheetData>
    <row r="1" spans="1:24" ht="16.8" x14ac:dyDescent="0.3">
      <c r="A1" s="1" t="s">
        <v>480</v>
      </c>
    </row>
    <row r="2" spans="1:24" x14ac:dyDescent="0.3">
      <c r="A2" s="2" t="s">
        <v>481</v>
      </c>
    </row>
    <row r="3" spans="1:24" x14ac:dyDescent="0.3">
      <c r="A3" s="3" t="s">
        <v>1</v>
      </c>
    </row>
    <row r="5" spans="1:24" x14ac:dyDescent="0.3">
      <c r="A5" s="4" t="s">
        <v>482</v>
      </c>
      <c r="B5" s="25">
        <v>0.3</v>
      </c>
      <c r="C5" s="4" t="s">
        <v>483</v>
      </c>
      <c r="D5" s="25">
        <v>0.35</v>
      </c>
      <c r="E5" s="4" t="s">
        <v>484</v>
      </c>
      <c r="F5" s="25">
        <v>0.2</v>
      </c>
      <c r="G5" s="4" t="s">
        <v>485</v>
      </c>
      <c r="H5" s="25">
        <v>0.15</v>
      </c>
    </row>
    <row r="6" spans="1:24" x14ac:dyDescent="0.3">
      <c r="A6" s="23" t="s">
        <v>486</v>
      </c>
      <c r="B6" s="28">
        <f>$B$5+$D$5+$F$5+$H$5</f>
        <v>0.99999999999999989</v>
      </c>
    </row>
    <row r="7" spans="1:24" ht="30" customHeight="1" x14ac:dyDescent="0.3">
      <c r="A7" s="6" t="s">
        <v>129</v>
      </c>
      <c r="B7" s="6" t="s">
        <v>130</v>
      </c>
      <c r="C7" s="6" t="s">
        <v>131</v>
      </c>
      <c r="D7" s="6" t="s">
        <v>132</v>
      </c>
      <c r="E7" s="6" t="s">
        <v>133</v>
      </c>
      <c r="F7" s="6" t="s">
        <v>325</v>
      </c>
      <c r="G7" s="6" t="s">
        <v>487</v>
      </c>
      <c r="H7" s="6" t="s">
        <v>488</v>
      </c>
      <c r="I7" s="6" t="s">
        <v>489</v>
      </c>
      <c r="J7" s="6" t="s">
        <v>490</v>
      </c>
      <c r="K7" s="6" t="s">
        <v>491</v>
      </c>
      <c r="L7" s="6" t="s">
        <v>492</v>
      </c>
      <c r="M7" s="6" t="s">
        <v>493</v>
      </c>
      <c r="N7" s="6" t="s">
        <v>494</v>
      </c>
      <c r="O7" s="6" t="s">
        <v>495</v>
      </c>
      <c r="P7" s="6" t="s">
        <v>496</v>
      </c>
      <c r="Q7" s="6" t="s">
        <v>497</v>
      </c>
      <c r="R7" s="6" t="s">
        <v>482</v>
      </c>
      <c r="S7" s="6" t="s">
        <v>483</v>
      </c>
      <c r="T7" s="6" t="s">
        <v>484</v>
      </c>
      <c r="U7" s="6" t="s">
        <v>485</v>
      </c>
      <c r="V7" s="6" t="s">
        <v>498</v>
      </c>
      <c r="W7" s="6" t="s">
        <v>499</v>
      </c>
      <c r="X7" s="38"/>
    </row>
    <row r="8" spans="1:24" x14ac:dyDescent="0.3">
      <c r="A8" s="7" t="s">
        <v>137</v>
      </c>
      <c r="B8" s="7" t="s">
        <v>138</v>
      </c>
      <c r="C8" s="7" t="s">
        <v>139</v>
      </c>
      <c r="D8" s="7">
        <v>0</v>
      </c>
      <c r="E8" s="7" t="s">
        <v>140</v>
      </c>
      <c r="F8" s="12">
        <v>1.07</v>
      </c>
      <c r="G8" s="12">
        <v>1.34</v>
      </c>
      <c r="H8" s="12">
        <v>0.98</v>
      </c>
      <c r="I8" s="12">
        <v>3.2000000000000001E-2</v>
      </c>
      <c r="J8" s="12">
        <v>5.2999999999999999E-2</v>
      </c>
      <c r="K8" s="12">
        <v>2.0999999999999999E-3</v>
      </c>
      <c r="L8" s="12">
        <v>0.2</v>
      </c>
      <c r="M8" s="11">
        <v>96</v>
      </c>
      <c r="N8" s="12">
        <v>0</v>
      </c>
      <c r="O8" s="12">
        <v>0</v>
      </c>
      <c r="P8" s="12">
        <v>0</v>
      </c>
      <c r="Q8" s="12">
        <v>0</v>
      </c>
      <c r="R8" s="12">
        <v>0.3</v>
      </c>
      <c r="S8" s="12">
        <v>0.35</v>
      </c>
      <c r="T8" s="12">
        <v>0.2</v>
      </c>
      <c r="U8" s="12">
        <v>0.15</v>
      </c>
      <c r="V8" s="11">
        <f t="shared" ref="V8:V15" si="0">$B$5*N8+$D$5*O8+$F$5*P8+$H$5*Q8</f>
        <v>0</v>
      </c>
      <c r="W8" s="7" t="str">
        <f t="shared" ref="W8:W15" si="1">IF(V8&lt;25,"low",IF(V8&lt;50,"moderate",IF(V8&lt;75,"high","very high")))</f>
        <v>low</v>
      </c>
      <c r="X8" s="7"/>
    </row>
    <row r="9" spans="1:24" x14ac:dyDescent="0.3">
      <c r="A9" s="7" t="s">
        <v>142</v>
      </c>
      <c r="B9" s="7" t="s">
        <v>143</v>
      </c>
      <c r="C9" s="7" t="s">
        <v>139</v>
      </c>
      <c r="D9" s="7">
        <v>32</v>
      </c>
      <c r="E9" s="7" t="s">
        <v>144</v>
      </c>
      <c r="F9" s="11">
        <v>36.520000000000003</v>
      </c>
      <c r="G9" s="11">
        <v>46.35</v>
      </c>
      <c r="H9" s="11">
        <v>38.1</v>
      </c>
      <c r="I9" s="12">
        <v>1.091333333333333</v>
      </c>
      <c r="J9" s="12">
        <v>1.71</v>
      </c>
      <c r="K9" s="12">
        <v>7.3599999999999999E-2</v>
      </c>
      <c r="L9" s="12">
        <v>1</v>
      </c>
      <c r="M9" s="11">
        <v>480</v>
      </c>
      <c r="N9" s="11">
        <v>93</v>
      </c>
      <c r="O9" s="11">
        <v>94</v>
      </c>
      <c r="P9" s="11">
        <v>100</v>
      </c>
      <c r="Q9" s="11">
        <v>91.5</v>
      </c>
      <c r="R9" s="12">
        <v>0.3</v>
      </c>
      <c r="S9" s="12">
        <v>0.35</v>
      </c>
      <c r="T9" s="12">
        <v>0.2</v>
      </c>
      <c r="U9" s="12">
        <v>0.15</v>
      </c>
      <c r="V9" s="11">
        <f t="shared" si="0"/>
        <v>94.524999999999991</v>
      </c>
      <c r="W9" s="7" t="str">
        <f t="shared" si="1"/>
        <v>very high</v>
      </c>
      <c r="X9" s="7"/>
    </row>
    <row r="10" spans="1:24" x14ac:dyDescent="0.3">
      <c r="A10" s="7" t="s">
        <v>146</v>
      </c>
      <c r="B10" s="7" t="s">
        <v>147</v>
      </c>
      <c r="C10" s="7" t="s">
        <v>139</v>
      </c>
      <c r="D10" s="7">
        <v>54</v>
      </c>
      <c r="E10" s="7" t="s">
        <v>148</v>
      </c>
      <c r="F10" s="11">
        <v>50.683333333333337</v>
      </c>
      <c r="G10" s="11">
        <v>60.61</v>
      </c>
      <c r="H10" s="11">
        <v>50.43</v>
      </c>
      <c r="I10" s="12">
        <v>1.5143333333333331</v>
      </c>
      <c r="J10" s="12">
        <v>2.1339999999999999</v>
      </c>
      <c r="K10" s="12">
        <v>9.6299999999999997E-2</v>
      </c>
      <c r="L10" s="12">
        <v>0.92</v>
      </c>
      <c r="M10" s="11">
        <v>441.6</v>
      </c>
      <c r="N10" s="11">
        <v>100</v>
      </c>
      <c r="O10" s="11">
        <v>100</v>
      </c>
      <c r="P10" s="11">
        <v>90</v>
      </c>
      <c r="Q10" s="11">
        <v>100</v>
      </c>
      <c r="R10" s="12">
        <v>0.3</v>
      </c>
      <c r="S10" s="12">
        <v>0.35</v>
      </c>
      <c r="T10" s="12">
        <v>0.2</v>
      </c>
      <c r="U10" s="12">
        <v>0.15</v>
      </c>
      <c r="V10" s="11">
        <f t="shared" si="0"/>
        <v>98</v>
      </c>
      <c r="W10" s="7" t="str">
        <f t="shared" si="1"/>
        <v>very high</v>
      </c>
      <c r="X10" s="7"/>
    </row>
    <row r="11" spans="1:24" x14ac:dyDescent="0.3">
      <c r="A11" s="7" t="s">
        <v>149</v>
      </c>
      <c r="B11" s="7" t="s">
        <v>150</v>
      </c>
      <c r="C11" s="7" t="s">
        <v>151</v>
      </c>
      <c r="D11" s="7">
        <v>71</v>
      </c>
      <c r="E11" s="7" t="s">
        <v>152</v>
      </c>
      <c r="F11" s="11">
        <v>29.81</v>
      </c>
      <c r="G11" s="11">
        <v>42.51</v>
      </c>
      <c r="H11" s="11">
        <v>26.49</v>
      </c>
      <c r="I11" s="12">
        <v>0.89100000000000001</v>
      </c>
      <c r="J11" s="12">
        <v>1.512</v>
      </c>
      <c r="K11" s="12">
        <v>6.7500000000000004E-2</v>
      </c>
      <c r="L11" s="12">
        <v>0.78</v>
      </c>
      <c r="M11" s="11">
        <v>374.4</v>
      </c>
      <c r="N11" s="11">
        <v>90.7</v>
      </c>
      <c r="O11" s="11">
        <v>90.7</v>
      </c>
      <c r="P11" s="11">
        <v>72.5</v>
      </c>
      <c r="Q11" s="11">
        <v>86.2</v>
      </c>
      <c r="R11" s="12">
        <v>0.3</v>
      </c>
      <c r="S11" s="12">
        <v>0.35</v>
      </c>
      <c r="T11" s="12">
        <v>0.2</v>
      </c>
      <c r="U11" s="12">
        <v>0.15</v>
      </c>
      <c r="V11" s="11">
        <f t="shared" si="0"/>
        <v>86.384999999999991</v>
      </c>
      <c r="W11" s="7" t="str">
        <f t="shared" si="1"/>
        <v>very high</v>
      </c>
      <c r="X11" s="7"/>
    </row>
    <row r="12" spans="1:24" x14ac:dyDescent="0.3">
      <c r="A12" s="7" t="s">
        <v>153</v>
      </c>
      <c r="B12" s="7" t="s">
        <v>154</v>
      </c>
      <c r="C12" s="7" t="s">
        <v>151</v>
      </c>
      <c r="D12" s="7">
        <v>95</v>
      </c>
      <c r="E12" s="7" t="s">
        <v>155</v>
      </c>
      <c r="F12" s="11">
        <v>19.806666666666668</v>
      </c>
      <c r="G12" s="11">
        <v>26.11</v>
      </c>
      <c r="H12" s="11">
        <v>20.69</v>
      </c>
      <c r="I12" s="12">
        <v>0.59166666666666667</v>
      </c>
      <c r="J12" s="12">
        <v>0.92</v>
      </c>
      <c r="K12" s="12">
        <v>4.1500000000000002E-2</v>
      </c>
      <c r="L12" s="12">
        <v>0.55000000000000004</v>
      </c>
      <c r="M12" s="11">
        <v>264</v>
      </c>
      <c r="N12" s="11">
        <v>78</v>
      </c>
      <c r="O12" s="11">
        <v>77.2</v>
      </c>
      <c r="P12" s="11">
        <v>43.8</v>
      </c>
      <c r="Q12" s="11">
        <v>75.599999999999994</v>
      </c>
      <c r="R12" s="12">
        <v>0.3</v>
      </c>
      <c r="S12" s="12">
        <v>0.35</v>
      </c>
      <c r="T12" s="12">
        <v>0.2</v>
      </c>
      <c r="U12" s="12">
        <v>0.15</v>
      </c>
      <c r="V12" s="11">
        <f t="shared" si="0"/>
        <v>70.52</v>
      </c>
      <c r="W12" s="7" t="str">
        <f t="shared" si="1"/>
        <v>high</v>
      </c>
      <c r="X12" s="7"/>
    </row>
    <row r="13" spans="1:24" x14ac:dyDescent="0.3">
      <c r="A13" s="7" t="s">
        <v>157</v>
      </c>
      <c r="B13" s="7" t="s">
        <v>158</v>
      </c>
      <c r="C13" s="7" t="s">
        <v>159</v>
      </c>
      <c r="D13" s="7">
        <v>128</v>
      </c>
      <c r="E13" s="7" t="s">
        <v>160</v>
      </c>
      <c r="F13" s="11">
        <v>14.566666666666659</v>
      </c>
      <c r="G13" s="11">
        <v>22.63</v>
      </c>
      <c r="H13" s="11">
        <v>12.45</v>
      </c>
      <c r="I13" s="12">
        <v>0.43533333333333329</v>
      </c>
      <c r="J13" s="12">
        <v>0.85</v>
      </c>
      <c r="K13" s="12">
        <v>3.5900000000000001E-2</v>
      </c>
      <c r="L13" s="12">
        <v>0.66</v>
      </c>
      <c r="M13" s="11">
        <v>316.8</v>
      </c>
      <c r="N13" s="11">
        <v>74.2</v>
      </c>
      <c r="O13" s="11">
        <v>75.099999999999994</v>
      </c>
      <c r="P13" s="11">
        <v>57.5</v>
      </c>
      <c r="Q13" s="11">
        <v>67.7</v>
      </c>
      <c r="R13" s="12">
        <v>0.3</v>
      </c>
      <c r="S13" s="12">
        <v>0.35</v>
      </c>
      <c r="T13" s="12">
        <v>0.2</v>
      </c>
      <c r="U13" s="12">
        <v>0.15</v>
      </c>
      <c r="V13" s="11">
        <f t="shared" si="0"/>
        <v>70.2</v>
      </c>
      <c r="W13" s="7" t="str">
        <f t="shared" si="1"/>
        <v>high</v>
      </c>
      <c r="X13" s="7"/>
    </row>
    <row r="14" spans="1:24" x14ac:dyDescent="0.3">
      <c r="A14" s="7" t="s">
        <v>162</v>
      </c>
      <c r="B14" s="7" t="s">
        <v>163</v>
      </c>
      <c r="C14" s="7" t="s">
        <v>159</v>
      </c>
      <c r="D14" s="7">
        <v>158</v>
      </c>
      <c r="E14" s="7" t="s">
        <v>164</v>
      </c>
      <c r="F14" s="12">
        <v>9.4833333333333325</v>
      </c>
      <c r="G14" s="11">
        <v>12.9</v>
      </c>
      <c r="H14" s="12">
        <v>9.5</v>
      </c>
      <c r="I14" s="12">
        <v>0.28333333333333333</v>
      </c>
      <c r="J14" s="12">
        <v>0.48399999999999999</v>
      </c>
      <c r="K14" s="12">
        <v>2.0500000000000001E-2</v>
      </c>
      <c r="L14" s="12">
        <v>0.52</v>
      </c>
      <c r="M14" s="11">
        <v>249.6</v>
      </c>
      <c r="N14" s="11">
        <v>59.6</v>
      </c>
      <c r="O14" s="11">
        <v>59.9</v>
      </c>
      <c r="P14" s="11">
        <v>40</v>
      </c>
      <c r="Q14" s="11">
        <v>56.6</v>
      </c>
      <c r="R14" s="12">
        <v>0.3</v>
      </c>
      <c r="S14" s="12">
        <v>0.35</v>
      </c>
      <c r="T14" s="12">
        <v>0.2</v>
      </c>
      <c r="U14" s="12">
        <v>0.15</v>
      </c>
      <c r="V14" s="11">
        <f t="shared" si="0"/>
        <v>55.335000000000001</v>
      </c>
      <c r="W14" s="7" t="str">
        <f t="shared" si="1"/>
        <v>high</v>
      </c>
      <c r="X14" s="7"/>
    </row>
    <row r="15" spans="1:24" x14ac:dyDescent="0.3">
      <c r="A15" s="7" t="s">
        <v>166</v>
      </c>
      <c r="B15" s="7" t="s">
        <v>167</v>
      </c>
      <c r="C15" s="7" t="s">
        <v>168</v>
      </c>
      <c r="D15" s="7">
        <v>269</v>
      </c>
      <c r="E15" s="7" t="s">
        <v>169</v>
      </c>
      <c r="F15" s="11">
        <v>24.3</v>
      </c>
      <c r="G15" s="11">
        <v>32.15</v>
      </c>
      <c r="H15" s="11">
        <v>26.01</v>
      </c>
      <c r="I15" s="12">
        <v>0.72599999999999998</v>
      </c>
      <c r="J15" s="12">
        <v>1.1299999999999999</v>
      </c>
      <c r="K15" s="12">
        <v>5.11E-2</v>
      </c>
      <c r="L15" s="12">
        <v>0.84</v>
      </c>
      <c r="M15" s="11">
        <v>403.2</v>
      </c>
      <c r="N15" s="11">
        <v>83.4</v>
      </c>
      <c r="O15" s="11">
        <v>82.8</v>
      </c>
      <c r="P15" s="11">
        <v>80</v>
      </c>
      <c r="Q15" s="11">
        <v>80.900000000000006</v>
      </c>
      <c r="R15" s="12">
        <v>0.3</v>
      </c>
      <c r="S15" s="12">
        <v>0.35</v>
      </c>
      <c r="T15" s="12">
        <v>0.2</v>
      </c>
      <c r="U15" s="12">
        <v>0.15</v>
      </c>
      <c r="V15" s="11">
        <f t="shared" si="0"/>
        <v>82.135000000000005</v>
      </c>
      <c r="W15" s="7" t="str">
        <f t="shared" si="1"/>
        <v>very high</v>
      </c>
      <c r="X15" s="7"/>
    </row>
  </sheetData>
  <pageMargins left="0.75" right="0.75" top="1" bottom="1" header="0.5" footer="0.5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A290"/>
  <sheetViews>
    <sheetView showGridLines="0" workbookViewId="0"/>
  </sheetViews>
  <sheetFormatPr defaultRowHeight="14.4" x14ac:dyDescent="0.3"/>
  <sheetData>
    <row r="1" spans="1:1" ht="16.8" x14ac:dyDescent="0.3">
      <c r="A1" s="1" t="s">
        <v>500</v>
      </c>
    </row>
    <row r="2" spans="1:1" x14ac:dyDescent="0.3">
      <c r="A2" s="2" t="s">
        <v>501</v>
      </c>
    </row>
    <row r="3" spans="1:1" x14ac:dyDescent="0.3">
      <c r="A3" s="3" t="s">
        <v>1</v>
      </c>
    </row>
    <row r="5" spans="1:1" x14ac:dyDescent="0.3">
      <c r="A5" s="27" t="s">
        <v>502</v>
      </c>
    </row>
    <row r="38" spans="1:1" x14ac:dyDescent="0.3">
      <c r="A38" s="27" t="s">
        <v>503</v>
      </c>
    </row>
    <row r="68" spans="1:1" x14ac:dyDescent="0.3">
      <c r="A68" s="27" t="s">
        <v>504</v>
      </c>
    </row>
    <row r="95" spans="1:1" x14ac:dyDescent="0.3">
      <c r="A95" s="27" t="s">
        <v>505</v>
      </c>
    </row>
    <row r="128" spans="1:1" x14ac:dyDescent="0.3">
      <c r="A128" s="27" t="s">
        <v>506</v>
      </c>
    </row>
    <row r="152" spans="1:1" x14ac:dyDescent="0.3">
      <c r="A152" s="27" t="s">
        <v>507</v>
      </c>
    </row>
    <row r="176" spans="1:1" x14ac:dyDescent="0.3">
      <c r="A176" s="27" t="s">
        <v>508</v>
      </c>
    </row>
    <row r="209" spans="1:1" x14ac:dyDescent="0.3">
      <c r="A209" s="27" t="s">
        <v>509</v>
      </c>
    </row>
    <row r="238" spans="1:1" x14ac:dyDescent="0.3">
      <c r="A238" s="27" t="s">
        <v>510</v>
      </c>
    </row>
    <row r="266" spans="1:1" x14ac:dyDescent="0.3">
      <c r="A266" s="27" t="s">
        <v>511</v>
      </c>
    </row>
    <row r="290" spans="1:1" x14ac:dyDescent="0.3">
      <c r="A290" s="27" t="s">
        <v>512</v>
      </c>
    </row>
  </sheetData>
  <pageMargins left="0.75" right="0.75" top="1" bottom="1" header="0.5" footer="0.5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D6"/>
  <sheetViews>
    <sheetView showGridLines="0" workbookViewId="0">
      <selection activeCell="F7" sqref="F7"/>
    </sheetView>
  </sheetViews>
  <sheetFormatPr defaultRowHeight="14.4" x14ac:dyDescent="0.3"/>
  <cols>
    <col min="1" max="1" width="10" customWidth="1"/>
    <col min="2" max="2" width="12" customWidth="1"/>
    <col min="3" max="3" width="60" customWidth="1"/>
    <col min="4" max="4" width="34" customWidth="1"/>
  </cols>
  <sheetData>
    <row r="1" spans="1:4" ht="16.8" x14ac:dyDescent="0.3">
      <c r="A1" s="1" t="s">
        <v>513</v>
      </c>
    </row>
    <row r="2" spans="1:4" x14ac:dyDescent="0.3">
      <c r="A2" s="2" t="s">
        <v>514</v>
      </c>
    </row>
    <row r="3" spans="1:4" x14ac:dyDescent="0.3">
      <c r="A3" s="3"/>
    </row>
    <row r="5" spans="1:4" ht="30" customHeight="1" x14ac:dyDescent="0.3">
      <c r="A5" s="6" t="s">
        <v>515</v>
      </c>
      <c r="B5" s="6" t="s">
        <v>516</v>
      </c>
      <c r="C5" s="6" t="s">
        <v>517</v>
      </c>
      <c r="D5" s="6" t="s">
        <v>518</v>
      </c>
    </row>
    <row r="6" spans="1:4" x14ac:dyDescent="0.3">
      <c r="A6" s="7">
        <v>1</v>
      </c>
      <c r="B6" s="7" t="s">
        <v>519</v>
      </c>
      <c r="C6" s="7" t="s">
        <v>520</v>
      </c>
      <c r="D6" s="7" t="s">
        <v>521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0) README &amp; method</vt:lpstr>
      <vt:lpstr>1) Parameters &amp; sources</vt:lpstr>
      <vt:lpstr>2) Province ranking</vt:lpstr>
      <vt:lpstr>3) Stations &amp; exposure</vt:lpstr>
      <vt:lpstr>4) Ecotox dose-response</vt:lpstr>
      <vt:lpstr>5) Biomarkers</vt:lpstr>
      <vt:lpstr>5b) Biomarker summary</vt:lpstr>
      <vt:lpstr>6) Behaviour dynamics</vt:lpstr>
      <vt:lpstr>7) Bioaccumulation</vt:lpstr>
      <vt:lpstr>8) SSD &amp; HC5</vt:lpstr>
      <vt:lpstr>9) Risk (PEC-PNEC)</vt:lpstr>
      <vt:lpstr>10) EIA Leopold matrix</vt:lpstr>
      <vt:lpstr>11) EIA RIAM scoring</vt:lpstr>
      <vt:lpstr>12) LCA inventory</vt:lpstr>
      <vt:lpstr>13) LCA impacts &amp; EOL</vt:lpstr>
      <vt:lpstr>14) Integrated scorecard</vt:lpstr>
      <vt:lpstr>15) Charts</vt:lpstr>
      <vt:lpstr>Change-log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robby.fajrino</cp:lastModifiedBy>
  <dcterms:created xsi:type="dcterms:W3CDTF">2026-09-04T00:17:41Z</dcterms:created>
  <dcterms:modified xsi:type="dcterms:W3CDTF">2026-09-25T09:47:59Z</dcterms:modified>
</cp:coreProperties>
</file>