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8.xml" ContentType="application/vnd.openxmlformats-officedocument.drawing+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9.xml" ContentType="application/vnd.openxmlformats-officedocument.drawing+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0.xml" ContentType="application/vnd.openxmlformats-officedocument.drawing+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1.xml" ContentType="application/vnd.openxmlformats-officedocument.drawing+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charts/chart33.xml" ContentType="application/vnd.openxmlformats-officedocument.drawingml.chart+xml"/>
  <Override PartName="/xl/charts/style32.xml" ContentType="application/vnd.ms-office.chartstyle+xml"/>
  <Override PartName="/xl/charts/colors32.xml" ContentType="application/vnd.ms-office.chartcolorstyle+xml"/>
  <Override PartName="/xl/charts/chart34.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12.xml" ContentType="application/vnd.openxmlformats-officedocument.drawing+xml"/>
  <Override PartName="/xl/charts/chart35.xml" ContentType="application/vnd.openxmlformats-officedocument.drawingml.chart+xml"/>
  <Override PartName="/xl/charts/style34.xml" ContentType="application/vnd.ms-office.chartstyle+xml"/>
  <Override PartName="/xl/charts/colors34.xml" ContentType="application/vnd.ms-office.chartcolorstyle+xml"/>
  <Override PartName="/xl/charts/chart36.xml" ContentType="application/vnd.openxmlformats-officedocument.drawingml.chart+xml"/>
  <Override PartName="/xl/charts/style35.xml" ContentType="application/vnd.ms-office.chartstyle+xml"/>
  <Override PartName="/xl/charts/colors35.xml" ContentType="application/vnd.ms-office.chartcolorstyle+xml"/>
  <Override PartName="/xl/charts/chart37.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3.xml" ContentType="application/vnd.openxmlformats-officedocument.drawing+xml"/>
  <Override PartName="/xl/charts/chart38.xml" ContentType="application/vnd.openxmlformats-officedocument.drawingml.chart+xml"/>
  <Override PartName="/xl/charts/style37.xml" ContentType="application/vnd.ms-office.chartstyle+xml"/>
  <Override PartName="/xl/charts/colors37.xml" ContentType="application/vnd.ms-office.chartcolorstyle+xml"/>
  <Override PartName="/xl/charts/chart39.xml" ContentType="application/vnd.openxmlformats-officedocument.drawingml.chart+xml"/>
  <Override PartName="/xl/charts/style38.xml" ContentType="application/vnd.ms-office.chartstyle+xml"/>
  <Override PartName="/xl/charts/colors38.xml" ContentType="application/vnd.ms-office.chartcolorstyle+xml"/>
  <Override PartName="/xl/charts/chart40.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14.xml" ContentType="application/vnd.openxmlformats-officedocument.drawing+xml"/>
  <Override PartName="/xl/charts/chart41.xml" ContentType="application/vnd.openxmlformats-officedocument.drawingml.chart+xml"/>
  <Override PartName="/xl/charts/style40.xml" ContentType="application/vnd.ms-office.chartstyle+xml"/>
  <Override PartName="/xl/charts/colors40.xml" ContentType="application/vnd.ms-office.chartcolorstyle+xml"/>
  <Override PartName="/xl/charts/chart42.xml" ContentType="application/vnd.openxmlformats-officedocument.drawingml.chart+xml"/>
  <Override PartName="/xl/charts/style41.xml" ContentType="application/vnd.ms-office.chartstyle+xml"/>
  <Override PartName="/xl/charts/colors41.xml" ContentType="application/vnd.ms-office.chartcolorstyle+xml"/>
  <Override PartName="/xl/charts/chart43.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15.xml" ContentType="application/vnd.openxmlformats-officedocument.drawing+xml"/>
  <Override PartName="/xl/charts/chart44.xml" ContentType="application/vnd.openxmlformats-officedocument.drawingml.chart+xml"/>
  <Override PartName="/xl/charts/style43.xml" ContentType="application/vnd.ms-office.chartstyle+xml"/>
  <Override PartName="/xl/charts/colors43.xml" ContentType="application/vnd.ms-office.chartcolorstyle+xml"/>
  <Override PartName="/xl/charts/chart45.xml" ContentType="application/vnd.openxmlformats-officedocument.drawingml.chart+xml"/>
  <Override PartName="/xl/charts/style44.xml" ContentType="application/vnd.ms-office.chartstyle+xml"/>
  <Override PartName="/xl/charts/colors44.xml" ContentType="application/vnd.ms-office.chartcolorstyle+xml"/>
  <Override PartName="/xl/charts/chart46.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16.xml" ContentType="application/vnd.openxmlformats-officedocument.drawing+xml"/>
  <Override PartName="/xl/charts/chart47.xml" ContentType="application/vnd.openxmlformats-officedocument.drawingml.chart+xml"/>
  <Override PartName="/xl/charts/style46.xml" ContentType="application/vnd.ms-office.chartstyle+xml"/>
  <Override PartName="/xl/charts/colors46.xml" ContentType="application/vnd.ms-office.chartcolorstyle+xml"/>
  <Override PartName="/xl/charts/chart48.xml" ContentType="application/vnd.openxmlformats-officedocument.drawingml.chart+xml"/>
  <Override PartName="/xl/charts/style47.xml" ContentType="application/vnd.ms-office.chartstyle+xml"/>
  <Override PartName="/xl/charts/colors47.xml" ContentType="application/vnd.ms-office.chartcolorstyle+xml"/>
  <Override PartName="/xl/charts/chart49.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17.xml" ContentType="application/vnd.openxmlformats-officedocument.drawing+xml"/>
  <Override PartName="/xl/charts/chart50.xml" ContentType="application/vnd.openxmlformats-officedocument.drawingml.chart+xml"/>
  <Override PartName="/xl/charts/style49.xml" ContentType="application/vnd.ms-office.chartstyle+xml"/>
  <Override PartName="/xl/charts/colors49.xml" ContentType="application/vnd.ms-office.chartcolorstyle+xml"/>
  <Override PartName="/xl/charts/chart51.xml" ContentType="application/vnd.openxmlformats-officedocument.drawingml.chart+xml"/>
  <Override PartName="/xl/charts/style50.xml" ContentType="application/vnd.ms-office.chartstyle+xml"/>
  <Override PartName="/xl/charts/colors50.xml" ContentType="application/vnd.ms-office.chartcolorstyle+xml"/>
  <Override PartName="/xl/charts/chart52.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18.xml" ContentType="application/vnd.openxmlformats-officedocument.drawing+xml"/>
  <Override PartName="/xl/charts/chart53.xml" ContentType="application/vnd.openxmlformats-officedocument.drawingml.chart+xml"/>
  <Override PartName="/xl/charts/style52.xml" ContentType="application/vnd.ms-office.chartstyle+xml"/>
  <Override PartName="/xl/charts/colors52.xml" ContentType="application/vnd.ms-office.chartcolorstyle+xml"/>
  <Override PartName="/xl/charts/chart54.xml" ContentType="application/vnd.openxmlformats-officedocument.drawingml.chart+xml"/>
  <Override PartName="/xl/charts/style53.xml" ContentType="application/vnd.ms-office.chartstyle+xml"/>
  <Override PartName="/xl/charts/colors53.xml" ContentType="application/vnd.ms-office.chartcolorstyle+xml"/>
  <Override PartName="/xl/charts/chart55.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19.xml" ContentType="application/vnd.openxmlformats-officedocument.drawing+xml"/>
  <Override PartName="/xl/charts/chart56.xml" ContentType="application/vnd.openxmlformats-officedocument.drawingml.chart+xml"/>
  <Override PartName="/xl/charts/style55.xml" ContentType="application/vnd.ms-office.chartstyle+xml"/>
  <Override PartName="/xl/charts/colors55.xml" ContentType="application/vnd.ms-office.chartcolorstyle+xml"/>
  <Override PartName="/xl/charts/chart57.xml" ContentType="application/vnd.openxmlformats-officedocument.drawingml.chart+xml"/>
  <Override PartName="/xl/charts/style56.xml" ContentType="application/vnd.ms-office.chartstyle+xml"/>
  <Override PartName="/xl/charts/colors56.xml" ContentType="application/vnd.ms-office.chartcolorstyle+xml"/>
  <Override PartName="/xl/charts/chart58.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20.xml" ContentType="application/vnd.openxmlformats-officedocument.drawing+xml"/>
  <Override PartName="/xl/charts/chart59.xml" ContentType="application/vnd.openxmlformats-officedocument.drawingml.chart+xml"/>
  <Override PartName="/xl/charts/style58.xml" ContentType="application/vnd.ms-office.chartstyle+xml"/>
  <Override PartName="/xl/charts/colors58.xml" ContentType="application/vnd.ms-office.chartcolorstyle+xml"/>
  <Override PartName="/xl/charts/chart60.xml" ContentType="application/vnd.openxmlformats-officedocument.drawingml.chart+xml"/>
  <Override PartName="/xl/charts/style59.xml" ContentType="application/vnd.ms-office.chartstyle+xml"/>
  <Override PartName="/xl/charts/colors59.xml" ContentType="application/vnd.ms-office.chartcolorstyle+xml"/>
  <Override PartName="/xl/charts/chart61.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21.xml" ContentType="application/vnd.openxmlformats-officedocument.drawing+xml"/>
  <Override PartName="/xl/charts/chart62.xml" ContentType="application/vnd.openxmlformats-officedocument.drawingml.chart+xml"/>
  <Override PartName="/xl/charts/style61.xml" ContentType="application/vnd.ms-office.chartstyle+xml"/>
  <Override PartName="/xl/charts/colors61.xml" ContentType="application/vnd.ms-office.chartcolorstyle+xml"/>
  <Override PartName="/xl/charts/chart63.xml" ContentType="application/vnd.openxmlformats-officedocument.drawingml.chart+xml"/>
  <Override PartName="/xl/charts/style62.xml" ContentType="application/vnd.ms-office.chartstyle+xml"/>
  <Override PartName="/xl/charts/colors62.xml" ContentType="application/vnd.ms-office.chartcolorstyle+xml"/>
  <Override PartName="/xl/charts/chart64.xml" ContentType="application/vnd.openxmlformats-officedocument.drawingml.chart+xml"/>
  <Override PartName="/xl/charts/style63.xml" ContentType="application/vnd.ms-office.chartstyle+xml"/>
  <Override PartName="/xl/charts/colors6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rober\Desktop\TFM\"/>
    </mc:Choice>
  </mc:AlternateContent>
  <xr:revisionPtr revIDLastSave="0" documentId="13_ncr:1_{D24787B3-9A5B-4824-A630-81222F82BEC1}" xr6:coauthVersionLast="45" xr6:coauthVersionMax="45" xr10:uidLastSave="{00000000-0000-0000-0000-000000000000}"/>
  <bookViews>
    <workbookView minimized="1" xWindow="14730" yWindow="1035" windowWidth="10245" windowHeight="7875" firstSheet="2" activeTab="3" xr2:uid="{FFB2D5DD-98C2-4513-A8BB-204E7849093D}"/>
  </bookViews>
  <sheets>
    <sheet name="Hoja1" sheetId="21" r:id="rId1"/>
    <sheet name="Pregunta 4" sheetId="19" r:id="rId2"/>
    <sheet name="Pregunta 4.b" sheetId="20" r:id="rId3"/>
    <sheet name="Pregunta 5" sheetId="1" r:id="rId4"/>
    <sheet name="Pregunta 6" sheetId="2" r:id="rId5"/>
    <sheet name="Pregunta 7" sheetId="3" r:id="rId6"/>
    <sheet name="Pregunta 8" sheetId="4" r:id="rId7"/>
    <sheet name="Pregunta 9" sheetId="5" r:id="rId8"/>
    <sheet name="Pregunta 10" sheetId="6" r:id="rId9"/>
    <sheet name="Pregunta 11" sheetId="7" r:id="rId10"/>
    <sheet name="Pregunta 12" sheetId="8" r:id="rId11"/>
    <sheet name="Pregunta 13" sheetId="9" r:id="rId12"/>
    <sheet name="Pregunta 14" sheetId="10" r:id="rId13"/>
    <sheet name="Pregunta 15" sheetId="11" r:id="rId14"/>
    <sheet name="Pregunta 16" sheetId="12" r:id="rId15"/>
    <sheet name="Pregunta 17" sheetId="13" r:id="rId16"/>
    <sheet name="Pregunta 18" sheetId="14" r:id="rId17"/>
    <sheet name="Pregunta 19" sheetId="15" r:id="rId18"/>
    <sheet name="Pregunta 20" sheetId="16" r:id="rId19"/>
    <sheet name="Pregunta 21" sheetId="18" r:id="rId20"/>
    <sheet name="Pregunta 22" sheetId="17" r:id="rId21"/>
  </sheets>
  <definedNames>
    <definedName name="_Toc17969542" localSheetId="1">'Pregunta 4'!$K$6</definedName>
    <definedName name="_Toc17969543" localSheetId="2">'Pregunta 4.b'!$Q$9</definedName>
    <definedName name="_Toc17969544" localSheetId="2">'Pregunta 4.b'!$Q$12</definedName>
    <definedName name="_Toc17969545" localSheetId="2">'Pregunta 4.b'!$Q$15</definedName>
    <definedName name="_Toc17969546" localSheetId="2">'Pregunta 4.b'!$Q$18</definedName>
    <definedName name="_Toc17969547" localSheetId="2">'Pregunta 4.b'!$Q$21</definedName>
    <definedName name="_Toc17969548" localSheetId="2">'Pregunta 4.b'!$Q$24</definedName>
    <definedName name="_Toc17969549" localSheetId="2">'Pregunta 4.b'!$Q$27</definedName>
    <definedName name="_Toc17969550" localSheetId="2">'Pregunta 4.b'!$Q$30</definedName>
    <definedName name="_Toc17969551" localSheetId="3">'Pregunta 5'!$K$21</definedName>
    <definedName name="_Toc17969552" localSheetId="4">'Pregunta 6'!$M$4</definedName>
    <definedName name="_Toc17969553" localSheetId="5">'Pregunta 7'!$M$5</definedName>
    <definedName name="_Toc17969554" localSheetId="5">'Pregunta 7'!$M$8</definedName>
    <definedName name="_Toc17969555" localSheetId="5">'Pregunta 7'!$M$11</definedName>
    <definedName name="_Toc17969556" localSheetId="5">'Pregunta 7'!$M$14</definedName>
    <definedName name="_Toc17969557" localSheetId="6">'Pregunta 8'!$M$5</definedName>
    <definedName name="_Toc17969558" localSheetId="6">'Pregunta 8'!$M$8</definedName>
    <definedName name="_Toc17969559" localSheetId="6">'Pregunta 8'!$M$11</definedName>
    <definedName name="_Toc17969560" localSheetId="6">'Pregunta 8'!$M$14</definedName>
    <definedName name="_Toc17969561" localSheetId="7">'Pregunta 9'!$I$36</definedName>
    <definedName name="_Toc17969562" localSheetId="7">'Pregunta 9'!$I$39</definedName>
    <definedName name="_Toc17969563" localSheetId="7">'Pregunta 9'!$I$42</definedName>
    <definedName name="_Toc17969564" localSheetId="7">'Pregunta 9'!$I$45</definedName>
    <definedName name="_Toc17969565" localSheetId="7">'Pregunta 9'!$I$48</definedName>
    <definedName name="_Toc17969566" localSheetId="7">'Pregunta 9'!$I$51</definedName>
    <definedName name="_Toc17969567" localSheetId="8">'Pregunta 10'!$O$4</definedName>
    <definedName name="_Toc17969568" localSheetId="8">'Pregunta 10'!$O$7</definedName>
    <definedName name="_Toc17969569" localSheetId="8">'Pregunta 10'!$O$10</definedName>
    <definedName name="_Toc17969570" localSheetId="8">'Pregunta 10'!$O$13</definedName>
    <definedName name="_Toc17969571" localSheetId="8">'Pregunta 10'!$O$16</definedName>
    <definedName name="_Toc17969572" localSheetId="8">'Pregunta 10'!$O$19</definedName>
    <definedName name="_Toc17969573" localSheetId="9">'Pregunta 11'!$M$4</definedName>
    <definedName name="_Toc17969574" localSheetId="9">'Pregunta 11'!$M$7</definedName>
    <definedName name="_Toc17969575" localSheetId="9">'Pregunta 11'!$M$10</definedName>
    <definedName name="_Toc17969576" localSheetId="9">'Pregunta 11'!$M$13</definedName>
    <definedName name="_Toc17969577" localSheetId="10">'Pregunta 12'!$K$4</definedName>
    <definedName name="_Toc17969578" localSheetId="10">'Pregunta 12'!$K$7</definedName>
    <definedName name="_Toc17969579" localSheetId="11">'Pregunta 13'!$L$4</definedName>
    <definedName name="_Toc17969580" localSheetId="12">'Pregunta 14'!$N$4</definedName>
    <definedName name="_Toc17969581" localSheetId="12">'Pregunta 14'!$N$7</definedName>
    <definedName name="_Toc17969582" localSheetId="12">'Pregunta 14'!$N$10</definedName>
    <definedName name="_Toc17969583" localSheetId="12">'Pregunta 14'!$N$13</definedName>
    <definedName name="_Toc17969584" localSheetId="13">'Pregunta 15'!$L$4</definedName>
    <definedName name="_Toc17969585" localSheetId="13">'Pregunta 15'!$L$7</definedName>
    <definedName name="_Toc17969586" localSheetId="13">'Pregunta 15'!$L$10</definedName>
    <definedName name="_Toc17969587" localSheetId="14">'Pregunta 16'!$K$4</definedName>
    <definedName name="_Toc17969588" localSheetId="15">'Pregunta 17'!$M$4</definedName>
    <definedName name="_Toc17969589" localSheetId="15">'Pregunta 17'!$M$7</definedName>
    <definedName name="_Toc17969590" localSheetId="16">'Pregunta 18'!$M$4</definedName>
    <definedName name="_Toc17969591" localSheetId="16">'Pregunta 18'!$M$7</definedName>
    <definedName name="_Toc17969592" localSheetId="16">'Pregunta 18'!$M$10</definedName>
    <definedName name="_Toc17969593" localSheetId="16">'Pregunta 18'!$M$13</definedName>
    <definedName name="_Toc17969594" localSheetId="17">'Pregunta 19'!$O$21</definedName>
    <definedName name="_Toc17969595" localSheetId="17">'Pregunta 19'!$O$24</definedName>
    <definedName name="_Toc17969596" localSheetId="17">'Pregunta 19'!$O$27</definedName>
    <definedName name="_Toc17969597" localSheetId="17">'Pregunta 19'!$O$30</definedName>
    <definedName name="_Toc17969598" localSheetId="17">'Pregunta 19'!$O$33</definedName>
    <definedName name="_Toc17969599" localSheetId="17">'Pregunta 19'!$O$36</definedName>
    <definedName name="_Toc17969600" localSheetId="18">'Pregunta 20'!$O$4</definedName>
    <definedName name="_Toc17969601" localSheetId="18">'Pregunta 20'!$O$7</definedName>
    <definedName name="_Toc17969602" localSheetId="18">'Pregunta 20'!$O$10</definedName>
    <definedName name="_Toc17969603" localSheetId="18">'Pregunta 20'!$O$13</definedName>
    <definedName name="_Toc17969604" localSheetId="18">'Pregunta 20'!$O$16</definedName>
    <definedName name="_Toc17969605" localSheetId="18">'Pregunta 20'!$O$19</definedName>
    <definedName name="_Toc17969606" localSheetId="19">'Pregunta 21'!$K$4</definedName>
    <definedName name="_Toc17969607" localSheetId="20">'Pregunta 22'!$K$4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3" i="20" l="1"/>
  <c r="I22" i="20"/>
  <c r="I21" i="20"/>
  <c r="I20" i="20"/>
  <c r="I26" i="20"/>
  <c r="I17" i="20"/>
  <c r="I16" i="20"/>
  <c r="I15" i="20"/>
  <c r="I14" i="20"/>
  <c r="I13" i="20"/>
  <c r="I12" i="20"/>
  <c r="I11" i="20"/>
  <c r="I9" i="20"/>
  <c r="I10" i="20"/>
  <c r="I8" i="20"/>
  <c r="I7" i="20"/>
  <c r="I6" i="20"/>
  <c r="I5" i="20"/>
  <c r="I4" i="20"/>
  <c r="I3" i="20"/>
  <c r="I2" i="20"/>
  <c r="H17" i="20"/>
  <c r="H16" i="20"/>
  <c r="H15" i="20"/>
  <c r="H14" i="20"/>
  <c r="H13" i="20"/>
  <c r="H12" i="20"/>
  <c r="H11" i="20"/>
  <c r="H10" i="20"/>
  <c r="H9" i="20"/>
  <c r="H8" i="20"/>
  <c r="H7" i="20"/>
  <c r="H6" i="20"/>
  <c r="H5" i="20"/>
  <c r="H4" i="20"/>
  <c r="H3" i="20"/>
  <c r="H2" i="20"/>
  <c r="G17" i="20"/>
  <c r="G16" i="20"/>
  <c r="G15" i="20"/>
  <c r="G14" i="20"/>
  <c r="G13" i="20"/>
  <c r="G12" i="20"/>
  <c r="G11" i="20"/>
  <c r="G10" i="20"/>
  <c r="G9" i="20"/>
  <c r="G8" i="20"/>
  <c r="G7" i="20"/>
  <c r="G6" i="20"/>
  <c r="G5" i="20"/>
  <c r="G4" i="20"/>
  <c r="G3" i="20"/>
  <c r="G2" i="20"/>
  <c r="F17" i="20"/>
  <c r="F16" i="20"/>
  <c r="F15" i="20"/>
  <c r="F14" i="20"/>
  <c r="F13" i="20"/>
  <c r="F12" i="20"/>
  <c r="F11" i="20"/>
  <c r="F10" i="20"/>
  <c r="F9" i="20"/>
  <c r="F8" i="20"/>
  <c r="F7" i="20"/>
  <c r="F6" i="20"/>
  <c r="F5" i="20"/>
  <c r="F4" i="20"/>
  <c r="F3" i="20"/>
  <c r="F2" i="20"/>
  <c r="E17" i="20"/>
  <c r="E16" i="20"/>
  <c r="E15" i="20"/>
  <c r="E14" i="20"/>
  <c r="E13" i="20"/>
  <c r="E12" i="20"/>
  <c r="E11" i="20"/>
  <c r="E10" i="20"/>
  <c r="E9" i="20"/>
  <c r="E8" i="20"/>
  <c r="E7" i="20"/>
  <c r="E6" i="20"/>
  <c r="E5" i="20"/>
  <c r="E4" i="20"/>
  <c r="E3" i="20"/>
  <c r="E2" i="20"/>
  <c r="D17" i="20"/>
  <c r="D16" i="20"/>
  <c r="D15" i="20"/>
  <c r="D14" i="20"/>
  <c r="D13" i="20"/>
  <c r="D12" i="20"/>
  <c r="D11" i="20"/>
  <c r="D10" i="20"/>
  <c r="D9" i="20"/>
  <c r="D8" i="20"/>
  <c r="D7" i="20"/>
  <c r="D6" i="20"/>
  <c r="D5" i="20"/>
  <c r="D4" i="20"/>
  <c r="D3" i="20"/>
  <c r="D2" i="20"/>
  <c r="C17" i="20"/>
  <c r="C16" i="20"/>
  <c r="C15" i="20"/>
  <c r="C14" i="20"/>
  <c r="C13" i="20"/>
  <c r="C12" i="20"/>
  <c r="C11" i="20"/>
  <c r="C10" i="20"/>
  <c r="C9" i="20"/>
  <c r="C8" i="20"/>
  <c r="C7" i="20"/>
  <c r="C6" i="20"/>
  <c r="C5" i="20"/>
  <c r="C4" i="20"/>
  <c r="C3" i="20"/>
  <c r="C2" i="20"/>
  <c r="B17" i="20"/>
  <c r="B16" i="20"/>
  <c r="B15" i="20"/>
  <c r="B14" i="20"/>
  <c r="B13" i="20"/>
  <c r="B12" i="20"/>
  <c r="B11" i="20"/>
  <c r="B10" i="20"/>
  <c r="B9" i="20"/>
  <c r="B8" i="20"/>
  <c r="B7" i="20"/>
  <c r="B6" i="20"/>
  <c r="B5" i="20"/>
  <c r="B4" i="20"/>
  <c r="B3" i="20"/>
  <c r="B2" i="20"/>
  <c r="H26" i="20"/>
  <c r="H23" i="20"/>
  <c r="H22" i="20"/>
  <c r="H21" i="20"/>
  <c r="H20" i="20"/>
  <c r="G26" i="20"/>
  <c r="G23" i="20"/>
  <c r="G22" i="20"/>
  <c r="G21" i="20"/>
  <c r="G20" i="20"/>
  <c r="F26" i="20"/>
  <c r="F23" i="20"/>
  <c r="F22" i="20"/>
  <c r="F21" i="20"/>
  <c r="F20" i="20"/>
  <c r="E26" i="20"/>
  <c r="E23" i="20"/>
  <c r="E22" i="20"/>
  <c r="E21" i="20"/>
  <c r="E20" i="20"/>
  <c r="D26" i="20"/>
  <c r="D23" i="20"/>
  <c r="D22" i="20"/>
  <c r="D21" i="20"/>
  <c r="D20" i="20"/>
  <c r="C26" i="20"/>
  <c r="C23" i="20"/>
  <c r="C22" i="20"/>
  <c r="C21" i="20"/>
  <c r="C20" i="20"/>
  <c r="B23" i="20"/>
  <c r="B22" i="20"/>
  <c r="B21" i="20"/>
  <c r="B20" i="20"/>
  <c r="B26" i="20"/>
  <c r="D26" i="11"/>
  <c r="E26" i="7"/>
  <c r="G26" i="6"/>
  <c r="G27" i="5"/>
  <c r="G23" i="5"/>
  <c r="E29" i="4"/>
  <c r="E25" i="4"/>
  <c r="E27" i="3"/>
  <c r="G26" i="16"/>
  <c r="G22" i="16"/>
  <c r="G14" i="16"/>
  <c r="G11" i="16"/>
  <c r="G9" i="16"/>
  <c r="G10" i="16"/>
  <c r="G8" i="16"/>
  <c r="G7" i="16"/>
  <c r="G6" i="16"/>
  <c r="G5" i="16"/>
  <c r="G3" i="16"/>
  <c r="G2" i="16"/>
  <c r="G23" i="16"/>
  <c r="G21" i="16"/>
  <c r="G20" i="16"/>
  <c r="G26" i="15"/>
  <c r="G23" i="15"/>
  <c r="G22" i="15"/>
  <c r="G17" i="15"/>
  <c r="G14" i="15"/>
  <c r="G9" i="15"/>
  <c r="G10" i="15"/>
  <c r="G8" i="15"/>
  <c r="G4" i="15"/>
  <c r="G2" i="15"/>
  <c r="E26" i="14"/>
  <c r="E16" i="14"/>
  <c r="E14" i="14"/>
  <c r="E12" i="14"/>
  <c r="E9" i="14"/>
  <c r="E10" i="14"/>
  <c r="E8" i="14"/>
  <c r="E7" i="14"/>
  <c r="E3" i="14"/>
  <c r="E2" i="14"/>
  <c r="E6" i="14"/>
  <c r="E23" i="14"/>
  <c r="E22" i="14"/>
  <c r="E21" i="14"/>
  <c r="E20" i="14"/>
  <c r="E26" i="13"/>
  <c r="E23" i="13"/>
  <c r="E22" i="13"/>
  <c r="E21" i="13"/>
  <c r="E6" i="13"/>
  <c r="E12" i="13"/>
  <c r="E9" i="13"/>
  <c r="E8" i="13"/>
  <c r="D23" i="11"/>
  <c r="D22" i="11"/>
  <c r="D21" i="11"/>
  <c r="D20" i="11"/>
  <c r="D17" i="11"/>
  <c r="D16" i="11"/>
  <c r="D15" i="11"/>
  <c r="D14" i="11"/>
  <c r="D13" i="11"/>
  <c r="D12" i="11"/>
  <c r="D11" i="11"/>
  <c r="D9" i="11"/>
  <c r="D10" i="11"/>
  <c r="D8" i="11"/>
  <c r="D7" i="11"/>
  <c r="D6" i="11"/>
  <c r="D5" i="11"/>
  <c r="D4" i="11"/>
  <c r="D3" i="11"/>
  <c r="D2" i="11"/>
  <c r="E23" i="7"/>
  <c r="E22" i="7"/>
  <c r="E21" i="7"/>
  <c r="E20" i="7"/>
  <c r="E17" i="7"/>
  <c r="E16" i="7"/>
  <c r="E13" i="7"/>
  <c r="E11" i="7"/>
  <c r="E9" i="7"/>
  <c r="E10" i="7"/>
  <c r="E8" i="7"/>
  <c r="E7" i="7"/>
  <c r="E6" i="7"/>
  <c r="E3" i="7"/>
  <c r="E2" i="7"/>
  <c r="G23" i="6"/>
  <c r="G22" i="6"/>
  <c r="G21" i="6"/>
  <c r="G14" i="6"/>
  <c r="G12" i="6"/>
  <c r="G9" i="6"/>
  <c r="G10" i="6"/>
  <c r="G5" i="6"/>
  <c r="G4" i="6"/>
  <c r="G2" i="6"/>
  <c r="G22" i="5"/>
  <c r="G21" i="5"/>
  <c r="G20" i="5"/>
  <c r="G17" i="5"/>
  <c r="G16" i="5"/>
  <c r="G15" i="5"/>
  <c r="G14" i="5"/>
  <c r="G13" i="5"/>
  <c r="G12" i="5"/>
  <c r="G11" i="5"/>
  <c r="G9" i="5"/>
  <c r="G10" i="5"/>
  <c r="G8" i="5"/>
  <c r="G7" i="5"/>
  <c r="G6" i="5"/>
  <c r="G5" i="5"/>
  <c r="G4" i="5"/>
  <c r="G3" i="5"/>
  <c r="G2" i="5"/>
  <c r="E24" i="4"/>
  <c r="E23" i="4"/>
  <c r="E22" i="4"/>
  <c r="E19" i="4"/>
  <c r="E18" i="4"/>
  <c r="E17" i="4"/>
  <c r="E16" i="4"/>
  <c r="E15" i="4"/>
  <c r="E14" i="4"/>
  <c r="E13" i="4"/>
  <c r="E11" i="4"/>
  <c r="E12" i="4"/>
  <c r="E10" i="4"/>
  <c r="E9" i="4"/>
  <c r="E8" i="4"/>
  <c r="E7" i="4"/>
  <c r="E6" i="4"/>
  <c r="E5" i="4"/>
  <c r="E4" i="4"/>
  <c r="E24" i="3"/>
  <c r="E23" i="3"/>
  <c r="E22" i="3"/>
  <c r="E21" i="3"/>
  <c r="E18" i="3"/>
  <c r="E17" i="3"/>
  <c r="E16" i="3"/>
  <c r="E15" i="3"/>
  <c r="E14" i="3"/>
  <c r="E13" i="3"/>
  <c r="E12" i="3"/>
  <c r="E10" i="3"/>
  <c r="E11" i="3"/>
  <c r="E9" i="3"/>
  <c r="E8" i="3"/>
  <c r="E7" i="3"/>
  <c r="E6" i="3"/>
  <c r="E5" i="3"/>
  <c r="E4" i="3"/>
  <c r="E3" i="3"/>
</calcChain>
</file>

<file path=xl/sharedStrings.xml><?xml version="1.0" encoding="utf-8"?>
<sst xmlns="http://schemas.openxmlformats.org/spreadsheetml/2006/main" count="1092" uniqueCount="143">
  <si>
    <t>No</t>
  </si>
  <si>
    <t>Si</t>
  </si>
  <si>
    <t>Andalucía</t>
  </si>
  <si>
    <t>Aragón</t>
  </si>
  <si>
    <t>Asturias</t>
  </si>
  <si>
    <t>Cantabria</t>
  </si>
  <si>
    <t>Castilla la Mancha</t>
  </si>
  <si>
    <t>Castilla y León</t>
  </si>
  <si>
    <t>Cataluña</t>
  </si>
  <si>
    <t>Comunidad Valenciana</t>
  </si>
  <si>
    <t>Comunidad de Madrid</t>
  </si>
  <si>
    <t>Extremadura</t>
  </si>
  <si>
    <t>Galicia</t>
  </si>
  <si>
    <t>Islas Baleares</t>
  </si>
  <si>
    <t>Islas Canarias</t>
  </si>
  <si>
    <t>Murcia</t>
  </si>
  <si>
    <t>Navarra</t>
  </si>
  <si>
    <t>País Vasco</t>
  </si>
  <si>
    <t>TOTAL</t>
  </si>
  <si>
    <t>&gt; 20.000</t>
  </si>
  <si>
    <t>Ningún punto del orden del día requiere un expediente</t>
  </si>
  <si>
    <t>Ciertos puntos del orden del día requieren un expediente, mientras que otros no</t>
  </si>
  <si>
    <t>Para cada punto del orden del día se abre un expediente donde se archiva la documentación necesaria</t>
  </si>
  <si>
    <t>5.001 a 20.000</t>
  </si>
  <si>
    <t>1.001 a 5.000</t>
  </si>
  <si>
    <t>Alcaldía</t>
  </si>
  <si>
    <t>Concejalía</t>
  </si>
  <si>
    <t>Ciudadanía</t>
  </si>
  <si>
    <t>Otros</t>
  </si>
  <si>
    <t>Página web ayuntamiento</t>
  </si>
  <si>
    <t>Boletín electrónico</t>
  </si>
  <si>
    <t>Redes sociales</t>
  </si>
  <si>
    <t>Mensajería instentánea</t>
  </si>
  <si>
    <t>Tablones de anuncios</t>
  </si>
  <si>
    <t>Mensajería instantánea</t>
  </si>
  <si>
    <t>Lectura fácil</t>
  </si>
  <si>
    <t>Lenguaje de signos</t>
  </si>
  <si>
    <t>Audio-descripción</t>
  </si>
  <si>
    <t>Transcripción</t>
  </si>
  <si>
    <t>Ninguno</t>
  </si>
  <si>
    <r>
      <rPr>
        <sz val="11"/>
        <color theme="1"/>
        <rFont val="Calibri"/>
        <family val="2"/>
      </rPr>
      <t>≤</t>
    </r>
    <r>
      <rPr>
        <sz val="11"/>
        <color theme="1"/>
        <rFont val="Calibri"/>
        <family val="2"/>
        <scheme val="minor"/>
      </rPr>
      <t xml:space="preserve"> 1.000</t>
    </r>
  </si>
  <si>
    <t>Alcadía</t>
  </si>
  <si>
    <t>Presencial</t>
  </si>
  <si>
    <t>En línea</t>
  </si>
  <si>
    <t>Siempre</t>
  </si>
  <si>
    <t>Algunas veces</t>
  </si>
  <si>
    <t>Nunca</t>
  </si>
  <si>
    <t>Servicios municipales</t>
  </si>
  <si>
    <t>Medios de comunicación</t>
  </si>
  <si>
    <t>No se permite la grabación audiovisual</t>
  </si>
  <si>
    <t>En relación con cualquier punto</t>
  </si>
  <si>
    <t>En propuestas presentadas por la ciudadanía</t>
  </si>
  <si>
    <t>Sí</t>
  </si>
  <si>
    <t>En el acta</t>
  </si>
  <si>
    <t>En un registro específico</t>
  </si>
  <si>
    <t>No se registran</t>
  </si>
  <si>
    <t>Texto</t>
  </si>
  <si>
    <t>Audiovisual</t>
  </si>
  <si>
    <t>Audiovisual interactivo</t>
  </si>
  <si>
    <t>Otro</t>
  </si>
  <si>
    <t>Transcipción</t>
  </si>
  <si>
    <t>Página web del ayuntamiento</t>
  </si>
  <si>
    <t>Boletines electrónicos</t>
  </si>
  <si>
    <t>PDF</t>
  </si>
  <si>
    <t>CSV</t>
  </si>
  <si>
    <t>XLS</t>
  </si>
  <si>
    <t>TXT</t>
  </si>
  <si>
    <t>DOC</t>
  </si>
  <si>
    <t>RAR/ZIP</t>
  </si>
  <si>
    <t>Cualquier tipo de archivo</t>
  </si>
  <si>
    <t xml:space="preserve">Aragón </t>
  </si>
  <si>
    <t xml:space="preserve">Galicia </t>
  </si>
  <si>
    <t>Prueba</t>
  </si>
  <si>
    <t>Estadístico</t>
  </si>
  <si>
    <t>Gl</t>
  </si>
  <si>
    <t>Valor-P</t>
  </si>
  <si>
    <t>Chi-Cuadrada</t>
  </si>
  <si>
    <r>
      <t>Tabla 1.</t>
    </r>
    <r>
      <rPr>
        <i/>
        <sz val="9"/>
        <color rgb="FF44546A"/>
        <rFont val="Calibri"/>
        <family val="2"/>
      </rPr>
      <t xml:space="preserve"> Prueba de independencia gráfica 'Uso de herramientas informáticas para gestionar la documentación de una sesión del Pleno por los ayuntamientos según nª de habitantes por municipio. Elaboración propia</t>
    </r>
  </si>
  <si>
    <r>
      <t>Tabla 2.</t>
    </r>
    <r>
      <rPr>
        <i/>
        <sz val="9"/>
        <color rgb="FF44546A"/>
        <rFont val="Calibri"/>
        <family val="2"/>
      </rPr>
      <t xml:space="preserve"> Pruebas de Independencia etiqueta ‘PDF’ gráfica ‘Formatos de archivos que pueden ser manejados por la herramienta según nº de habitantes por municipio’. Elaboración propia.</t>
    </r>
  </si>
  <si>
    <r>
      <t>Tabla 3.</t>
    </r>
    <r>
      <rPr>
        <i/>
        <sz val="9"/>
        <color rgb="FF44546A"/>
        <rFont val="Calibri"/>
        <family val="2"/>
      </rPr>
      <t xml:space="preserve"> Pruebas de Independencia etiqueta ‘CSV’ gráfica ‘Formatos de archivos que pueden ser manejados por la herramienta según nº de habitantes por municipio’. Elaboración propia.</t>
    </r>
  </si>
  <si>
    <r>
      <t>Tabla 4.</t>
    </r>
    <r>
      <rPr>
        <i/>
        <sz val="9"/>
        <color rgb="FF44546A"/>
        <rFont val="Calibri"/>
        <family val="2"/>
      </rPr>
      <t xml:space="preserve"> Pruebas de Independencia etiqueta ‘XLS’ gráfica ‘Formatos de archivos que pueden ser manejados por la herramienta según nº de habitantes por municipio’. Elaboración propia.</t>
    </r>
  </si>
  <si>
    <r>
      <t>Tabla 5.</t>
    </r>
    <r>
      <rPr>
        <i/>
        <sz val="9"/>
        <color rgb="FF44546A"/>
        <rFont val="Calibri"/>
        <family val="2"/>
      </rPr>
      <t xml:space="preserve"> Pruebas de Independencia etiqueta ‘TXT’ gráfica ‘Formatos de archivos que pueden ser manejados por la herramienta según nº de habitantes por municipio’. Elaboración propia.</t>
    </r>
  </si>
  <si>
    <r>
      <t>Tabla 6.</t>
    </r>
    <r>
      <rPr>
        <i/>
        <sz val="9"/>
        <color rgb="FF44546A"/>
        <rFont val="Calibri"/>
        <family val="2"/>
      </rPr>
      <t xml:space="preserve"> Pruebas de Independencia etiqueta ‘DOC’ gráfica ‘Formatos de archivos que pueden ser manejados por la herramienta según nº de habitantes por municipio’. Elaboración propia.</t>
    </r>
  </si>
  <si>
    <r>
      <t>Tabla 7.</t>
    </r>
    <r>
      <rPr>
        <i/>
        <sz val="9"/>
        <color rgb="FF44546A"/>
        <rFont val="Calibri"/>
        <family val="2"/>
      </rPr>
      <t xml:space="preserve"> Pruebas de Independencia etiqueta ‘RAR/ZIP’ gráfica ‘Formatos de archivos que pueden ser manejados por la herramienta según nº de habitantes por municipio’. Elaboración propia.</t>
    </r>
  </si>
  <si>
    <r>
      <t>Tabla 8.</t>
    </r>
    <r>
      <rPr>
        <i/>
        <sz val="9"/>
        <color rgb="FF44546A"/>
        <rFont val="Calibri"/>
        <family val="2"/>
      </rPr>
      <t xml:space="preserve"> Pruebas de Independencia etiqueta ‘Cualquier tipo de archivo’ gráfica ‘Formatos de archivos que pueden ser manejados por la herramienta según nº de habitantes por municipio’. Elaboración propia.</t>
    </r>
  </si>
  <si>
    <r>
      <t>Tabla 9.</t>
    </r>
    <r>
      <rPr>
        <i/>
        <sz val="9"/>
        <color rgb="FF44546A"/>
        <rFont val="Calibri"/>
        <family val="2"/>
      </rPr>
      <t xml:space="preserve"> Pruebas de Independencia etiqueta ‘Otros’ gráfica ‘Formatos de archivos que pueden ser manejados por la herramienta según nº de habitantes por municipio’. Elaboración propia.</t>
    </r>
  </si>
  <si>
    <r>
      <t>Tabla 10.</t>
    </r>
    <r>
      <rPr>
        <i/>
        <sz val="9"/>
        <color rgb="FF44546A"/>
        <rFont val="Calibri"/>
        <family val="2"/>
      </rPr>
      <t xml:space="preserve"> Pruebas de Independencia gráfica ‘Municipios con Reglamento Orgánico del Pleno según nº de habitantes por municipio’. Elaboración propia.</t>
    </r>
  </si>
  <si>
    <r>
      <t>Tabla 11</t>
    </r>
    <r>
      <rPr>
        <i/>
        <sz val="9"/>
        <color rgb="FF44546A"/>
        <rFont val="Calibri"/>
        <family val="2"/>
      </rPr>
      <t>. Pruebas de Independencia gráfica ‘Maneras de gestionar la información de los puntos del orden del día según nº de habitantes por municipio’. Elaboración propia.</t>
    </r>
  </si>
  <si>
    <r>
      <t>Tabla 12</t>
    </r>
    <r>
      <rPr>
        <i/>
        <sz val="9"/>
        <color rgb="FF44546A"/>
        <rFont val="Calibri"/>
        <family val="2"/>
      </rPr>
      <t>. Pruebas de Independencia etiqueta ‘Alcaldía’ gráfica ‘Quién propone temas a tratar en el Pleno según nº de habitantes por municipio’. Elaboración propia.</t>
    </r>
  </si>
  <si>
    <r>
      <t>Tabla 13.</t>
    </r>
    <r>
      <rPr>
        <i/>
        <sz val="9"/>
        <color rgb="FF44546A"/>
        <rFont val="Calibri"/>
        <family val="2"/>
      </rPr>
      <t xml:space="preserve"> Pruebas de Independencia etiqueta ‘Concejalía’ gráfica ‘Quién propone temas a tratar en el Pleno según nº de habitantes por municipio’. Elaboración propia.</t>
    </r>
  </si>
  <si>
    <r>
      <t>Tabla 14</t>
    </r>
    <r>
      <rPr>
        <i/>
        <sz val="9"/>
        <color rgb="FF44546A"/>
        <rFont val="Calibri"/>
        <family val="2"/>
      </rPr>
      <t>. Pruebas de Independencia etiqueta ‘Ciudadanía’ gráfica ‘Quién propone temas a tratar en el Pleno según nº de habitantes por municipio’. Elaboración propia.</t>
    </r>
  </si>
  <si>
    <r>
      <t>Tabla 15</t>
    </r>
    <r>
      <rPr>
        <i/>
        <sz val="9"/>
        <color rgb="FF44546A"/>
        <rFont val="Calibri"/>
        <family val="2"/>
      </rPr>
      <t>. Pruebas de Independencia etiqueta ‘Otros’ gráfica ‘Quién propone temas a tratar en el Pleno según nº de habitantes por municipio’. Elaboración propia.</t>
    </r>
  </si>
  <si>
    <r>
      <t>Tabla 16</t>
    </r>
    <r>
      <rPr>
        <i/>
        <sz val="9"/>
        <color rgb="FF44546A"/>
        <rFont val="Calibri"/>
        <family val="2"/>
      </rPr>
      <t>. Pruebas de Independencia etiqueta ‘Alcaldía’ gráfica ‘Quién aporta documentación al Pleno según nº de habitantes por municipio’. Elaboración propia.</t>
    </r>
  </si>
  <si>
    <r>
      <t>Tabla 17</t>
    </r>
    <r>
      <rPr>
        <i/>
        <sz val="9"/>
        <color rgb="FF44546A"/>
        <rFont val="Calibri"/>
        <family val="2"/>
      </rPr>
      <t>. Pruebas de Independencia etiqueta ‘Concejalía’ gráfica ‘Quién aporta documentación al Pleno según nº de habitantes por municipio’. Elaboración propia.</t>
    </r>
  </si>
  <si>
    <r>
      <t>Tabla 18</t>
    </r>
    <r>
      <rPr>
        <i/>
        <sz val="9"/>
        <color rgb="FF44546A"/>
        <rFont val="Calibri"/>
        <family val="2"/>
      </rPr>
      <t>. Pruebas de Independencia etiqueta ‘Ciudadanía’ gráfica ‘Quién aporta documentación al Pleno según nº de habitantes por municipio’. Elaboración propia.</t>
    </r>
  </si>
  <si>
    <r>
      <t>Tabla 19</t>
    </r>
    <r>
      <rPr>
        <i/>
        <sz val="9"/>
        <color rgb="FF44546A"/>
        <rFont val="Calibri"/>
        <family val="2"/>
      </rPr>
      <t>. Pruebas de Independencia etiqueta ‘Otros’ gráfica ‘Quién aporta documentación al Pleno según nº de habitantes por municipio’. Elaboración propia.</t>
    </r>
  </si>
  <si>
    <r>
      <t>Tabla 20.</t>
    </r>
    <r>
      <rPr>
        <i/>
        <sz val="9"/>
        <color rgb="FF44546A"/>
        <rFont val="Calibri"/>
        <family val="2"/>
      </rPr>
      <t xml:space="preserve"> Pruebas de Independencia etiqueta ‘Página web ayuntamiento’ gráfica ‘Medios por los que se comunica el orden del día de una sesión del Pleno según nº de habitantes por municipio’. Elaboración propia.</t>
    </r>
  </si>
  <si>
    <r>
      <t>Tabla 21</t>
    </r>
    <r>
      <rPr>
        <i/>
        <sz val="9"/>
        <color rgb="FF44546A"/>
        <rFont val="Calibri"/>
        <family val="2"/>
      </rPr>
      <t>. Pruebas de Independencia etiqueta ‘Boletín electrónico’ gráfica ‘Medios por los que se comunica el orden del día de una sesión del Pleno según nº de habitantes por municipio’. Elaboración propia.</t>
    </r>
  </si>
  <si>
    <r>
      <t>Tabla 22</t>
    </r>
    <r>
      <rPr>
        <i/>
        <sz val="9"/>
        <color rgb="FF44546A"/>
        <rFont val="Calibri"/>
        <family val="2"/>
      </rPr>
      <t>. Pruebas de Independencia etiqueta ‘Redes sociales’ gráfica ‘Medios por los que se comunica el orden del día de una sesión del Pleno según nº de habitantes por municipio’. Elaboración propia.</t>
    </r>
  </si>
  <si>
    <r>
      <t>Tabla 23</t>
    </r>
    <r>
      <rPr>
        <i/>
        <sz val="9"/>
        <color rgb="FF44546A"/>
        <rFont val="Calibri"/>
        <family val="2"/>
      </rPr>
      <t>. Pruebas de Independencia etiqueta ‘Mensajería instantánea’ gráfica ‘Medios por los que se comunica el orden del día de una sesión del Pleno según nº de habitantes por municipio’. Elaboración propia.</t>
    </r>
  </si>
  <si>
    <r>
      <t>Tabla 24</t>
    </r>
    <r>
      <rPr>
        <i/>
        <sz val="9"/>
        <color rgb="FF44546A"/>
        <rFont val="Calibri"/>
        <family val="2"/>
      </rPr>
      <t>. Pruebas de Independencia etiqueta ‘Tablones de anuncios’ gráfica ‘Medios por los que se comunica el orden del día de una sesión del Pleno según nº de habitantes por municipio’. Elaboración propia.</t>
    </r>
  </si>
  <si>
    <r>
      <t>Tabla 25</t>
    </r>
    <r>
      <rPr>
        <i/>
        <sz val="9"/>
        <color rgb="FF44546A"/>
        <rFont val="Calibri"/>
        <family val="2"/>
      </rPr>
      <t>. Pruebas de Independencia etiqueta ‘Otros’ gráfica ‘Medios por los que se comunica el orden del día de una sesión del Pleno según nº de habitantes por municipio’. Elaboración propia.</t>
    </r>
  </si>
  <si>
    <r>
      <t>Tabla 26</t>
    </r>
    <r>
      <rPr>
        <i/>
        <sz val="9"/>
        <color rgb="FF44546A"/>
        <rFont val="Calibri"/>
        <family val="2"/>
      </rPr>
      <t>. Pruebas de Independencia etiqueta ‘Lectura fácil’ gráfica ‘Sistemas de accesibilidad relacionados al orden del día que emplean los ayuntamientos según nº de habitantes por municipio’. Elaboración propia.</t>
    </r>
  </si>
  <si>
    <r>
      <t>Tabla 27</t>
    </r>
    <r>
      <rPr>
        <i/>
        <sz val="9"/>
        <color rgb="FF44546A"/>
        <rFont val="Calibri"/>
        <family val="2"/>
      </rPr>
      <t>. Pruebas de Independencia etiqueta ‘Lenguaje de signos’ gráfica ‘Sistemas de accesibilidad relacionados al orden del día que emplean los ayuntamientos según nº de habitantes por municipio’. Elaboración propia.</t>
    </r>
  </si>
  <si>
    <r>
      <t>Tabla 28</t>
    </r>
    <r>
      <rPr>
        <i/>
        <sz val="9"/>
        <color rgb="FF44546A"/>
        <rFont val="Calibri"/>
        <family val="2"/>
      </rPr>
      <t>. Pruebas de Independencia etiqueta ‘Audio-descripción’ gráfica ‘Sistemas de accesibilidad relacionados al orden del día que emplean los ayuntamientos según nº de habitantes por municipio’. Elaboración propia.</t>
    </r>
  </si>
  <si>
    <r>
      <t>Tabla 29</t>
    </r>
    <r>
      <rPr>
        <i/>
        <sz val="9"/>
        <color rgb="FF44546A"/>
        <rFont val="Calibri"/>
        <family val="2"/>
      </rPr>
      <t>. Pruebas de Independencia etiqueta ‘Transcripción’ gráfica ‘Sistemas de accesibilidad relacionados al orden del día que emplean los ayuntamientos según nº de habitantes por municipio’. Elaboración propia.</t>
    </r>
  </si>
  <si>
    <r>
      <t>Tabla 30</t>
    </r>
    <r>
      <rPr>
        <i/>
        <sz val="9"/>
        <color rgb="FF44546A"/>
        <rFont val="Calibri"/>
        <family val="2"/>
      </rPr>
      <t>. Pruebas de Independencia ‘Ninguno’ gráfica ‘Sistemas de accesibilidad relacionados al orden del día que emplean los ayuntamientos según nº de habitantes por municipio’. Elaboración propia.</t>
    </r>
  </si>
  <si>
    <r>
      <t>Tabla 31</t>
    </r>
    <r>
      <rPr>
        <i/>
        <sz val="9"/>
        <color rgb="FF44546A"/>
        <rFont val="Calibri"/>
        <family val="2"/>
      </rPr>
      <t>. Pruebas de Independencia ‘Otros’ gráfica ‘Sistemas de accesibilidad relacionados al orden del día que emplean los ayuntamientos según nº de habitantes por municipio’. Elaboración propia.</t>
    </r>
  </si>
  <si>
    <r>
      <t>Tabla 32</t>
    </r>
    <r>
      <rPr>
        <i/>
        <sz val="9"/>
        <color rgb="FF44546A"/>
        <rFont val="Calibri"/>
        <family val="2"/>
      </rPr>
      <t>. Pruebas de Independencia etiqueta ‘Alcaldía’ gráfica ‘Quién puede consultar la documentación de un punto del orden del día según nº de habitantes por municipio’. Elaboración propia.</t>
    </r>
  </si>
  <si>
    <r>
      <t>Tabla 33</t>
    </r>
    <r>
      <rPr>
        <i/>
        <sz val="9"/>
        <color rgb="FF44546A"/>
        <rFont val="Calibri"/>
        <family val="2"/>
      </rPr>
      <t>. Pruebas de Independencia etiqueta ‘Concejalía’ gráfica ‘Quién puede consultar la documentación de un punto del orden del día según nº de habitantes por municipio’. Elaboración propia.</t>
    </r>
  </si>
  <si>
    <r>
      <t>Tabla 34</t>
    </r>
    <r>
      <rPr>
        <i/>
        <sz val="9"/>
        <color rgb="FF44546A"/>
        <rFont val="Calibri"/>
        <family val="2"/>
      </rPr>
      <t>. Pruebas de Independencia etiqueta ‘Ciudadanía’ gráfica ‘Quién puede consultar la documentación de un punto del orden del día según nº de habitantes por municipio’. Elaboración propia.</t>
    </r>
  </si>
  <si>
    <r>
      <t>Tabla 35</t>
    </r>
    <r>
      <rPr>
        <i/>
        <sz val="9"/>
        <color rgb="FF44546A"/>
        <rFont val="Calibri"/>
        <family val="2"/>
      </rPr>
      <t>. Pruebas de Independencia etiqueta ‘Otros’ gráfica ‘Quién puede consultar la documentación de un punto del orden del día según nº de habitantes por municipio’. Elaboración propia.</t>
    </r>
  </si>
  <si>
    <r>
      <t>Tabla 36</t>
    </r>
    <r>
      <rPr>
        <i/>
        <sz val="9"/>
        <color rgb="FF44546A"/>
        <rFont val="Calibri"/>
        <family val="2"/>
      </rPr>
      <t>. Pruebas de Independencia etiqueta ‘Presencial’ gráfica ‘Formas de acceder a una sesión del Pleno según nº de habitantes por municipio’. Elaboración propia.</t>
    </r>
  </si>
  <si>
    <r>
      <t>Tabla 37</t>
    </r>
    <r>
      <rPr>
        <i/>
        <sz val="9"/>
        <color rgb="FF44546A"/>
        <rFont val="Calibri"/>
        <family val="2"/>
      </rPr>
      <t>. Pruebas de Independencia etiqueta ‘En línea’ gráfica ‘Formas de acceder a una sesión del Pleno según nº de habitantes por municipio’. Elaboración propia.</t>
    </r>
  </si>
  <si>
    <r>
      <t>Tabla 38</t>
    </r>
    <r>
      <rPr>
        <i/>
        <sz val="9"/>
        <color rgb="FF44546A"/>
        <rFont val="Calibri"/>
        <family val="2"/>
      </rPr>
      <t>. Pruebas de Independencia gráfica ‘Utilización del lenguaje de signos para facilitar el seguimiento del Pleno a las personas sordas según nº de habitantes por municipio’. Elaboración propia.</t>
    </r>
  </si>
  <si>
    <r>
      <t>Tabla 39</t>
    </r>
    <r>
      <rPr>
        <i/>
        <sz val="9"/>
        <color rgb="FF44546A"/>
        <rFont val="Calibri"/>
        <family val="2"/>
      </rPr>
      <t>. Pruebas de Independencia etiqueta ‘Servicios municipales’ gráfica ‘Quién puede hacer uso de sistemas de grabación audiovisual durante la sesión del Pleno según nº de habitantes por municipio’. Elaboración propia.</t>
    </r>
  </si>
  <si>
    <r>
      <t>Tabla 40</t>
    </r>
    <r>
      <rPr>
        <i/>
        <sz val="9"/>
        <color rgb="FF44546A"/>
        <rFont val="Calibri"/>
        <family val="2"/>
      </rPr>
      <t>. Pruebas de Independencia etiqueta ‘Medios de comunicación’ gráfica ‘Quién puede hacer uso de sistemas de grabación audiovisual durante la sesión del Pleno según nº de habitantes por municipio’. Elaboración propia.</t>
    </r>
  </si>
  <si>
    <r>
      <t>Tabla 41</t>
    </r>
    <r>
      <rPr>
        <i/>
        <sz val="9"/>
        <color rgb="FF44546A"/>
        <rFont val="Calibri"/>
        <family val="2"/>
      </rPr>
      <t>. Pruebas de Independencia etiqueta ‘Ciudadanía’ gráfica ‘Quién puede hacer uso de sistemas de grabación audiovisual durante la sesión del Pleno según nº de habitantes por municipio’. Elaboración propia.</t>
    </r>
  </si>
  <si>
    <r>
      <t>Tabla 42</t>
    </r>
    <r>
      <rPr>
        <i/>
        <sz val="9"/>
        <color rgb="FF44546A"/>
        <rFont val="Calibri"/>
        <family val="2"/>
      </rPr>
      <t>. Pruebas de Independencia etiqueta ‘No se permite la grabación audiovisual’ gráfica ‘Quién puede hacer uso de sistemas de grabación audiovisual durante la sesión del Pleno según nº de habitantes por municipio’. Elaboración propia.</t>
    </r>
  </si>
  <si>
    <r>
      <t>Tabla 43</t>
    </r>
    <r>
      <rPr>
        <i/>
        <sz val="9"/>
        <color rgb="FF44546A"/>
        <rFont val="Calibri"/>
        <family val="2"/>
      </rPr>
      <t>. Pruebas de Independencia etiqueta ‘En relación a cualquier punto’ gráfica ‘Intervención de la ciudadanía durante la sesión del Pleno según nº de habitantes por municipio’. Elaboración propia.</t>
    </r>
  </si>
  <si>
    <r>
      <t>Tabla 44</t>
    </r>
    <r>
      <rPr>
        <i/>
        <sz val="9"/>
        <color rgb="FF44546A"/>
        <rFont val="Calibri"/>
        <family val="2"/>
      </rPr>
      <t>. Pruebas de Independencia etiqueta ‘En propuestas presentadas por la ciudadanía’ gráfica ‘Intervención de la ciudadanía durante la sesión del Pleno según nº de habitantes por municipio’. Elaboración propia.</t>
    </r>
  </si>
  <si>
    <r>
      <t>Tabla 45.</t>
    </r>
    <r>
      <rPr>
        <i/>
        <sz val="9"/>
        <color rgb="FF44546A"/>
        <rFont val="Calibri"/>
        <family val="2"/>
      </rPr>
      <t xml:space="preserve"> Pruebas de Independencia ‘Otros’ gráfica ‘Intervención de la ciudadanía durante la sesión del Pleno según nº de habitantes por municipio’. Elaboración propia.</t>
    </r>
  </si>
  <si>
    <r>
      <t>Tabla 46</t>
    </r>
    <r>
      <rPr>
        <i/>
        <sz val="9"/>
        <color rgb="FF44546A"/>
        <rFont val="Calibri"/>
        <family val="2"/>
      </rPr>
      <t>. Pruebas de Independencia gráfica ‘Existencia de reglamento de participación ciudadana en el Pleno según nº de habitantes por municipio’. Elaboración propia.</t>
    </r>
  </si>
  <si>
    <r>
      <t>Tabla 47</t>
    </r>
    <r>
      <rPr>
        <i/>
        <sz val="9"/>
        <color rgb="FF44546A"/>
        <rFont val="Calibri"/>
        <family val="2"/>
      </rPr>
      <t>. Pruebas de Independencia etiqueta ‘En un registro específico’ gráfica ‘Forma en la que se registra el sentido de los votos sobre los puntos del orden del día según nº de habitantes por municipio. Elaboración propia.</t>
    </r>
  </si>
  <si>
    <r>
      <t>Tabla 48</t>
    </r>
    <r>
      <rPr>
        <i/>
        <sz val="9"/>
        <color rgb="FF44546A"/>
        <rFont val="Calibri"/>
        <family val="2"/>
      </rPr>
      <t>. Pruebas de Independencia etiqueta ‘Otros’ gráfica ‘Forma en la que se registra el sentido de los votos sobre los puntos del orden del día según nº de habitantes por municipio. Elaboración propia.</t>
    </r>
  </si>
  <si>
    <r>
      <t>Tabla 49.</t>
    </r>
    <r>
      <rPr>
        <i/>
        <sz val="9"/>
        <color rgb="FF44546A"/>
        <rFont val="Calibri"/>
        <family val="2"/>
      </rPr>
      <t xml:space="preserve"> Pruebas de Independencia etiqueta ‘Texto’ gráfica ‘Formatos en los que se publica el acta del Pleno según nº de habitantes por municipio’. Elaboración propia.</t>
    </r>
  </si>
  <si>
    <r>
      <t>Tabla 50.</t>
    </r>
    <r>
      <rPr>
        <i/>
        <sz val="9"/>
        <color rgb="FF44546A"/>
        <rFont val="Calibri"/>
        <family val="2"/>
      </rPr>
      <t xml:space="preserve"> Pruebas de Independencia etiqueta ‘Audiovisual’ gráfica ‘Formatos en los que se publica el acta del Pleno según nº de habitantes por municipio’. Elaboración propia.</t>
    </r>
  </si>
  <si>
    <r>
      <t>Tabla 51.</t>
    </r>
    <r>
      <rPr>
        <i/>
        <sz val="9"/>
        <color rgb="FF44546A"/>
        <rFont val="Calibri"/>
        <family val="2"/>
      </rPr>
      <t xml:space="preserve"> Pruebas de Independencia etiqueta ‘Audiovisual interactivo’ gráfica ‘Formatos en los que se publica el acta del Pleno según nº de habitantes por municipio’. Elaboración propia.</t>
    </r>
  </si>
  <si>
    <r>
      <t>Tabla 52.</t>
    </r>
    <r>
      <rPr>
        <i/>
        <sz val="9"/>
        <color rgb="FF44546A"/>
        <rFont val="Calibri"/>
        <family val="2"/>
      </rPr>
      <t xml:space="preserve"> Pruebas de Independencia ‘Otros’ gráfica ‘Formatos en los que se publica el acta del Pleno según nº de habitantes por municipio’. Elaboración propia.</t>
    </r>
  </si>
  <si>
    <r>
      <t>Tabla 53</t>
    </r>
    <r>
      <rPr>
        <i/>
        <sz val="9"/>
        <color rgb="FF44546A"/>
        <rFont val="Calibri"/>
        <family val="2"/>
      </rPr>
      <t>. Pruebas de Independencia etiqueta ‘Lectura fácil’ gráfica ‘Sistemas de accesibilidad relacionados al acta de la sesión del Pleno que los ayuntamientos emplean según nº de habitantes por municipio’. Elaboración propia.</t>
    </r>
  </si>
  <si>
    <r>
      <t>Tabla 54</t>
    </r>
    <r>
      <rPr>
        <i/>
        <sz val="9"/>
        <color rgb="FF44546A"/>
        <rFont val="Calibri"/>
        <family val="2"/>
      </rPr>
      <t>. Pruebas de Independencia etiqueta ‘Lenguaje de signos’ gráfica ‘Sistemas de accesibilidad relacionados al acta de la sesión del Pleno que los ayuntamientos emplean según nº de habitantes por municipio’. Elaboración propia.</t>
    </r>
  </si>
  <si>
    <r>
      <t>Tabla</t>
    </r>
    <r>
      <rPr>
        <i/>
        <sz val="9"/>
        <color rgb="FF44546A"/>
        <rFont val="Calibri"/>
        <family val="2"/>
      </rPr>
      <t xml:space="preserve"> </t>
    </r>
    <r>
      <rPr>
        <sz val="9"/>
        <color rgb="FF44546A"/>
        <rFont val="Calibri"/>
        <family val="2"/>
      </rPr>
      <t>55</t>
    </r>
    <r>
      <rPr>
        <i/>
        <sz val="9"/>
        <color rgb="FF44546A"/>
        <rFont val="Calibri"/>
        <family val="2"/>
      </rPr>
      <t>. Pruebas de Independencia etiqueta ‘Audio-descripción’ gráfica ‘Sistemas de accesibilidad relacionados al acta de la sesión del Pleno que los ayuntamientos emplean según nº de habitantes por municipio’. Elaboración propia.</t>
    </r>
  </si>
  <si>
    <r>
      <t>Tabla 56</t>
    </r>
    <r>
      <rPr>
        <i/>
        <sz val="9"/>
        <color rgb="FF44546A"/>
        <rFont val="Calibri"/>
        <family val="2"/>
      </rPr>
      <t>. Pruebas de Independencia etiqueta ‘Transcripción’ gráfica ‘Sistemas de accesibilidad relacionados al acta de la sesión del Pleno que los ayuntamientos emplean según nº de habitantes por municipio’. Elaboración propia.</t>
    </r>
  </si>
  <si>
    <r>
      <t>Tabla 57</t>
    </r>
    <r>
      <rPr>
        <i/>
        <sz val="9"/>
        <color rgb="FF44546A"/>
        <rFont val="Calibri"/>
        <family val="2"/>
      </rPr>
      <t>. Pruebas de Independencia etiqueta ‘Ninguno’ gráfica ‘Sistemas de accesibilidad relacionados al acta de la sesión del Pleno que los ayuntamientos emplean según nº de habitantes por municipio’. Elaboración propia.</t>
    </r>
  </si>
  <si>
    <r>
      <t>Tabla 58</t>
    </r>
    <r>
      <rPr>
        <i/>
        <sz val="9"/>
        <color rgb="FF44546A"/>
        <rFont val="Calibri"/>
        <family val="2"/>
      </rPr>
      <t>. Pruebas de Independencia etiqueta ‘Otros’ gráfica ‘Sistemas de accesibilidad relacionados al acta de la sesión del Pleno que los ayuntamientos emplean según nº de habitantes por municipio’. Elaboración propia.</t>
    </r>
  </si>
  <si>
    <r>
      <t>Tabla 59</t>
    </r>
    <r>
      <rPr>
        <i/>
        <sz val="9"/>
        <color rgb="FF44546A"/>
        <rFont val="Calibri"/>
        <family val="2"/>
      </rPr>
      <t>. Pruebas de Independencia etiqueta ‘Página web del ayuntamiento’ gráfica ‘Medios por los que se difunde el acta de una sesión del Pleno según nº de habitantes por municipio’. Elaboración propia.</t>
    </r>
  </si>
  <si>
    <r>
      <t>Tabla 60</t>
    </r>
    <r>
      <rPr>
        <i/>
        <sz val="9"/>
        <color rgb="FF44546A"/>
        <rFont val="Calibri"/>
        <family val="2"/>
      </rPr>
      <t>. Pruebas de Independencia etiqueta ‘Boletines electrónicos’ gráfica ‘Medios por los que se difunde el acta de una sesión del Pleno según nº de habitantes por municipio’. Elaboración propia.</t>
    </r>
  </si>
  <si>
    <r>
      <t>Tabla 61</t>
    </r>
    <r>
      <rPr>
        <i/>
        <sz val="9"/>
        <color rgb="FF44546A"/>
        <rFont val="Calibri"/>
        <family val="2"/>
      </rPr>
      <t>. Pruebas de Independencia etiqueta ‘Redes sociales’ gráfica ‘Medios por los que se difunde el acta de una sesión del Pleno según nº de habitantes por municipio’. Elaboración propia.</t>
    </r>
  </si>
  <si>
    <r>
      <t>Tabla 62</t>
    </r>
    <r>
      <rPr>
        <i/>
        <sz val="9"/>
        <color rgb="FF44546A"/>
        <rFont val="Calibri"/>
        <family val="2"/>
      </rPr>
      <t>. Pruebas de Independencia etiqueta ‘Mensajería instantánea’ gráfica ‘Medios por los que se difunde el acta de una sesión del Pleno según nº de habitantes por municipio’. Elaboración propia.</t>
    </r>
  </si>
  <si>
    <r>
      <t>Tabla 63</t>
    </r>
    <r>
      <rPr>
        <i/>
        <sz val="9"/>
        <color rgb="FF44546A"/>
        <rFont val="Calibri"/>
        <family val="2"/>
      </rPr>
      <t>. Pruebas de Independencia etiqueta ‘Tablones de anuncios’ gráfica ‘Medios por los que se difunde el acta de una sesión del Pleno según nº de habitantes por municipio’. Elaboración propia.</t>
    </r>
  </si>
  <si>
    <r>
      <t>Tabla 64</t>
    </r>
    <r>
      <rPr>
        <i/>
        <sz val="9"/>
        <color rgb="FF44546A"/>
        <rFont val="Calibri"/>
        <family val="2"/>
      </rPr>
      <t>. Pruebas de Independencia etiqueta ‘Otros’ gráfica ‘Medios por los que se difunde el acta de una sesión del Pleno según nº de habitantes por municipio’. Elaboración propia.</t>
    </r>
  </si>
  <si>
    <r>
      <t>Tabla 65</t>
    </r>
    <r>
      <rPr>
        <i/>
        <sz val="9"/>
        <color rgb="FF44546A"/>
        <rFont val="Calibri"/>
        <family val="2"/>
      </rPr>
      <t>. Pruebas de Independencia gráfica ‘Existencia de sistemas de evaluación y seguimiento aprobados por el Pleno por parte de los ayuntamientos según nº de habitantes por municipio’. Elaboración propia.</t>
    </r>
  </si>
  <si>
    <r>
      <t>Tabla 66</t>
    </r>
    <r>
      <rPr>
        <i/>
        <sz val="9"/>
        <color rgb="FF44546A"/>
        <rFont val="Calibri"/>
        <family val="2"/>
      </rPr>
      <t>. Pruebas de Independencia gráfica ‘Existencias de canales por el cual informar a la ciudadanía el grado de cumplimiento de los acuerdos aprobados en la sesión del Pleno según nº de habitantes por municipio’. Elaboración propia.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</si>
</sst>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11"/>
      <color theme="1"/>
      <name val="Calibri"/>
      <family val="2"/>
      <scheme val="minor"/>
    </font>
    <font>
      <sz val="11"/>
      <color theme="1"/>
      <name val="Calibri"/>
      <family val="2"/>
      <scheme val="minor"/>
    </font>
    <font>
      <sz val="11"/>
      <color theme="1"/>
      <name val="Calibri"/>
      <family val="2"/>
    </font>
    <font>
      <i/>
      <sz val="9"/>
      <color theme="1"/>
      <name val="Times New Roman"/>
      <family val="1"/>
    </font>
    <font>
      <sz val="9"/>
      <color theme="1"/>
      <name val="Times New Roman"/>
      <family val="1"/>
    </font>
    <font>
      <sz val="9"/>
      <color rgb="FFFF0000"/>
      <name val="Times New Roman"/>
      <family val="1"/>
    </font>
    <font>
      <sz val="9"/>
      <color rgb="FF44546A"/>
      <name val="Calibri"/>
      <family val="2"/>
    </font>
    <font>
      <i/>
      <sz val="9"/>
      <color rgb="FF44546A"/>
      <name val="Calibri"/>
      <family val="2"/>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10" fontId="0" fillId="0" borderId="0" xfId="0" applyNumberFormat="1"/>
    <xf numFmtId="9" fontId="0" fillId="0" borderId="0" xfId="0" applyNumberFormat="1"/>
    <xf numFmtId="0" fontId="0" fillId="0" borderId="0" xfId="1" applyNumberFormat="1" applyFont="1"/>
    <xf numFmtId="9" fontId="0" fillId="0" borderId="0" xfId="2" applyFont="1"/>
    <xf numFmtId="9" fontId="0" fillId="0" borderId="0" xfId="2" applyNumberFormat="1" applyFont="1"/>
    <xf numFmtId="10" fontId="0" fillId="0" borderId="0" xfId="2" applyNumberFormat="1" applyFont="1"/>
    <xf numFmtId="0" fontId="3" fillId="0" borderId="1" xfId="0" applyFont="1" applyBorder="1" applyAlignment="1">
      <alignment vertical="center" wrapText="1"/>
    </xf>
    <xf numFmtId="0" fontId="3"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5" fillId="0" borderId="4" xfId="0" applyFont="1" applyBorder="1" applyAlignment="1">
      <alignment vertical="center" wrapText="1"/>
    </xf>
    <xf numFmtId="0" fontId="6" fillId="0" borderId="0" xfId="0" applyFont="1" applyAlignment="1">
      <alignment vertical="center"/>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4" fillId="0" borderId="3" xfId="0" applyFont="1" applyBorder="1" applyAlignment="1">
      <alignment horizontal="justify" vertical="center" wrapText="1"/>
    </xf>
    <xf numFmtId="0" fontId="4" fillId="0" borderId="4" xfId="0" applyFont="1" applyBorder="1" applyAlignment="1">
      <alignment horizontal="justify" vertical="center" wrapText="1"/>
    </xf>
    <xf numFmtId="0" fontId="5" fillId="0" borderId="4" xfId="0" applyFont="1" applyBorder="1" applyAlignment="1">
      <alignment horizontal="justify" vertical="center" wrapText="1"/>
    </xf>
    <xf numFmtId="0" fontId="6" fillId="0" borderId="0" xfId="0" applyFont="1" applyAlignment="1">
      <alignment horizontal="justify" vertical="center"/>
    </xf>
  </cellXfs>
  <cellStyles count="3">
    <cellStyle name="Millares" xfId="1" builtinId="3"/>
    <cellStyle name="Normal" xfId="0" builtinId="0"/>
    <cellStyle name="Porcentaje" xfId="2" builtinId="5"/>
  </cellStyles>
  <dxfs count="0"/>
  <tableStyles count="0" defaultTableStyle="TableStyleMedium2" defaultPivotStyle="PivotStyleLight16"/>
  <colors>
    <mruColors>
      <color rgb="FFFF31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3.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5.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6.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7.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8.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9.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1.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2.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3.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4.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5.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6.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7.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8.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9.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0.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1.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2.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3.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4.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5.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6.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7.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8.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9.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0.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1.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2.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3.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4.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a:latin typeface="Arial" panose="020B0604020202020204" pitchFamily="34" charset="0"/>
                <a:cs typeface="Arial" panose="020B0604020202020204" pitchFamily="34" charset="0"/>
              </a:rPr>
              <a:t>Municipios encuestados</a:t>
            </a:r>
            <a:r>
              <a:rPr lang="es-ES" sz="1200" b="1" baseline="0">
                <a:latin typeface="Arial" panose="020B0604020202020204" pitchFamily="34" charset="0"/>
                <a:cs typeface="Arial" panose="020B0604020202020204" pitchFamily="34" charset="0"/>
              </a:rPr>
              <a:t> por Comunidades autónomas</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Hoja1!$A$2:$A$17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Hoja1!$B$2:$B$17</c:f>
              <c:numCache>
                <c:formatCode>General</c:formatCode>
                <c:ptCount val="16"/>
                <c:pt idx="0">
                  <c:v>35</c:v>
                </c:pt>
                <c:pt idx="1">
                  <c:v>12</c:v>
                </c:pt>
                <c:pt idx="2">
                  <c:v>5</c:v>
                </c:pt>
                <c:pt idx="3">
                  <c:v>4</c:v>
                </c:pt>
                <c:pt idx="4">
                  <c:v>19</c:v>
                </c:pt>
                <c:pt idx="5">
                  <c:v>38</c:v>
                </c:pt>
                <c:pt idx="6">
                  <c:v>33</c:v>
                </c:pt>
                <c:pt idx="7">
                  <c:v>54</c:v>
                </c:pt>
                <c:pt idx="8">
                  <c:v>15</c:v>
                </c:pt>
                <c:pt idx="9">
                  <c:v>10</c:v>
                </c:pt>
                <c:pt idx="10">
                  <c:v>14</c:v>
                </c:pt>
                <c:pt idx="11">
                  <c:v>5</c:v>
                </c:pt>
                <c:pt idx="12">
                  <c:v>10</c:v>
                </c:pt>
                <c:pt idx="13">
                  <c:v>4</c:v>
                </c:pt>
                <c:pt idx="14">
                  <c:v>8</c:v>
                </c:pt>
                <c:pt idx="15">
                  <c:v>5</c:v>
                </c:pt>
              </c:numCache>
            </c:numRef>
          </c:val>
          <c:extLst>
            <c:ext xmlns:c16="http://schemas.microsoft.com/office/drawing/2014/chart" uri="{C3380CC4-5D6E-409C-BE32-E72D297353CC}">
              <c16:uniqueId val="{00000000-43ED-4433-B154-D579C6333C60}"/>
            </c:ext>
          </c:extLst>
        </c:ser>
        <c:dLbls>
          <c:showLegendKey val="0"/>
          <c:showVal val="0"/>
          <c:showCatName val="0"/>
          <c:showSerName val="0"/>
          <c:showPercent val="0"/>
          <c:showBubbleSize val="0"/>
        </c:dLbls>
        <c:gapWidth val="219"/>
        <c:overlap val="-27"/>
        <c:axId val="655911992"/>
        <c:axId val="655912648"/>
      </c:barChart>
      <c:catAx>
        <c:axId val="6559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55912648"/>
        <c:crosses val="autoZero"/>
        <c:auto val="1"/>
        <c:lblAlgn val="ctr"/>
        <c:lblOffset val="100"/>
        <c:noMultiLvlLbl val="0"/>
      </c:catAx>
      <c:valAx>
        <c:axId val="655912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55911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i="0" baseline="0">
                <a:effectLst/>
                <a:latin typeface="Arial" panose="020B0604020202020204" pitchFamily="34" charset="0"/>
                <a:cs typeface="Arial" panose="020B0604020202020204" pitchFamily="34" charset="0"/>
              </a:rPr>
              <a:t>Muestra encuestada en la Pregunta 4.b por Comunidades autónomas</a:t>
            </a:r>
            <a:endParaRPr lang="es-ES" sz="1050">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'Pregunta 4.b'!$A$47:$A$50</c:f>
              <c:strCache>
                <c:ptCount val="4"/>
                <c:pt idx="0">
                  <c:v>≤ 1.000</c:v>
                </c:pt>
                <c:pt idx="1">
                  <c:v>1.001 a 5.000</c:v>
                </c:pt>
                <c:pt idx="2">
                  <c:v>5.001 a 20.000</c:v>
                </c:pt>
                <c:pt idx="3">
                  <c:v>&gt; 20.000</c:v>
                </c:pt>
              </c:strCache>
            </c:strRef>
          </c:cat>
          <c:val>
            <c:numRef>
              <c:f>'Pregunta 4.b'!$B$47:$B$50</c:f>
              <c:numCache>
                <c:formatCode>General</c:formatCode>
                <c:ptCount val="4"/>
                <c:pt idx="0">
                  <c:v>38</c:v>
                </c:pt>
                <c:pt idx="1">
                  <c:v>47</c:v>
                </c:pt>
                <c:pt idx="2">
                  <c:v>48</c:v>
                </c:pt>
                <c:pt idx="3">
                  <c:v>47</c:v>
                </c:pt>
              </c:numCache>
            </c:numRef>
          </c:val>
          <c:extLst>
            <c:ext xmlns:c16="http://schemas.microsoft.com/office/drawing/2014/chart" uri="{C3380CC4-5D6E-409C-BE32-E72D297353CC}">
              <c16:uniqueId val="{00000000-F35D-49DF-BE27-841D566DE626}"/>
            </c:ext>
          </c:extLst>
        </c:ser>
        <c:dLbls>
          <c:showLegendKey val="0"/>
          <c:showVal val="0"/>
          <c:showCatName val="0"/>
          <c:showSerName val="0"/>
          <c:showPercent val="0"/>
          <c:showBubbleSize val="0"/>
        </c:dLbls>
        <c:gapWidth val="219"/>
        <c:overlap val="-27"/>
        <c:axId val="553785616"/>
        <c:axId val="553786928"/>
      </c:barChart>
      <c:catAx>
        <c:axId val="55378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3786928"/>
        <c:crosses val="autoZero"/>
        <c:auto val="1"/>
        <c:lblAlgn val="ctr"/>
        <c:lblOffset val="100"/>
        <c:noMultiLvlLbl val="0"/>
      </c:catAx>
      <c:valAx>
        <c:axId val="55378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3785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a:latin typeface="Arial" panose="020B0604020202020204" pitchFamily="34" charset="0"/>
                <a:cs typeface="Arial" panose="020B0604020202020204" pitchFamily="34" charset="0"/>
              </a:rPr>
              <a:t>Porcentaje de municipios con Reglamento</a:t>
            </a:r>
            <a:r>
              <a:rPr lang="es-ES" sz="1200" b="1" baseline="0">
                <a:latin typeface="Arial" panose="020B0604020202020204" pitchFamily="34" charset="0"/>
                <a:cs typeface="Arial" panose="020B0604020202020204" pitchFamily="34" charset="0"/>
              </a:rPr>
              <a:t> Orgánico del Pleno por Comunidades autónomas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5'!$B$1</c:f>
              <c:strCache>
                <c:ptCount val="1"/>
                <c:pt idx="0">
                  <c:v>Si</c:v>
                </c:pt>
              </c:strCache>
            </c:strRef>
          </c:tx>
          <c:spPr>
            <a:solidFill>
              <a:schemeClr val="accent1"/>
            </a:solidFill>
            <a:ln>
              <a:noFill/>
            </a:ln>
            <a:effectLst/>
          </c:spPr>
          <c:invertIfNegative val="0"/>
          <c:cat>
            <c:strRef>
              <c:f>'Pregunta 5'!$A$2:$A$17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5'!$B$2:$B$17</c:f>
              <c:numCache>
                <c:formatCode>0%</c:formatCode>
                <c:ptCount val="16"/>
                <c:pt idx="0">
                  <c:v>0.42859999999999998</c:v>
                </c:pt>
                <c:pt idx="1">
                  <c:v>0.16669999999999999</c:v>
                </c:pt>
                <c:pt idx="2">
                  <c:v>0.2</c:v>
                </c:pt>
                <c:pt idx="3">
                  <c:v>0</c:v>
                </c:pt>
                <c:pt idx="4">
                  <c:v>0.35</c:v>
                </c:pt>
                <c:pt idx="5">
                  <c:v>5.4100000000000002E-2</c:v>
                </c:pt>
                <c:pt idx="6">
                  <c:v>0.66669999999999996</c:v>
                </c:pt>
                <c:pt idx="7">
                  <c:v>0.1852</c:v>
                </c:pt>
                <c:pt idx="8">
                  <c:v>0.4667</c:v>
                </c:pt>
                <c:pt idx="9">
                  <c:v>0</c:v>
                </c:pt>
                <c:pt idx="10">
                  <c:v>0.42859999999999998</c:v>
                </c:pt>
                <c:pt idx="11">
                  <c:v>0.6</c:v>
                </c:pt>
                <c:pt idx="12">
                  <c:v>0.8</c:v>
                </c:pt>
                <c:pt idx="13">
                  <c:v>0.5</c:v>
                </c:pt>
                <c:pt idx="14">
                  <c:v>0.125</c:v>
                </c:pt>
                <c:pt idx="15">
                  <c:v>0.8</c:v>
                </c:pt>
              </c:numCache>
            </c:numRef>
          </c:val>
          <c:extLst>
            <c:ext xmlns:c16="http://schemas.microsoft.com/office/drawing/2014/chart" uri="{C3380CC4-5D6E-409C-BE32-E72D297353CC}">
              <c16:uniqueId val="{00000000-BA0E-4872-A4E8-CF5993859139}"/>
            </c:ext>
          </c:extLst>
        </c:ser>
        <c:ser>
          <c:idx val="1"/>
          <c:order val="1"/>
          <c:tx>
            <c:strRef>
              <c:f>'Pregunta 5'!$C$1</c:f>
              <c:strCache>
                <c:ptCount val="1"/>
                <c:pt idx="0">
                  <c:v>No</c:v>
                </c:pt>
              </c:strCache>
            </c:strRef>
          </c:tx>
          <c:spPr>
            <a:solidFill>
              <a:schemeClr val="accent2"/>
            </a:solidFill>
            <a:ln>
              <a:noFill/>
            </a:ln>
            <a:effectLst/>
          </c:spPr>
          <c:invertIfNegative val="0"/>
          <c:cat>
            <c:strRef>
              <c:f>'Pregunta 5'!$A$2:$A$17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5'!$C$2:$C$17</c:f>
              <c:numCache>
                <c:formatCode>0%</c:formatCode>
                <c:ptCount val="16"/>
                <c:pt idx="0">
                  <c:v>0.57140000000000002</c:v>
                </c:pt>
                <c:pt idx="1">
                  <c:v>0.83330000000000004</c:v>
                </c:pt>
                <c:pt idx="2">
                  <c:v>0.8</c:v>
                </c:pt>
                <c:pt idx="3">
                  <c:v>1</c:v>
                </c:pt>
                <c:pt idx="4">
                  <c:v>0.65</c:v>
                </c:pt>
                <c:pt idx="5">
                  <c:v>0.94589999999999996</c:v>
                </c:pt>
                <c:pt idx="6">
                  <c:v>0.33329999999999999</c:v>
                </c:pt>
                <c:pt idx="7">
                  <c:v>0.81479999999999997</c:v>
                </c:pt>
                <c:pt idx="8">
                  <c:v>0.5333</c:v>
                </c:pt>
                <c:pt idx="9">
                  <c:v>1</c:v>
                </c:pt>
                <c:pt idx="10">
                  <c:v>0.57140000000000002</c:v>
                </c:pt>
                <c:pt idx="11">
                  <c:v>0.4</c:v>
                </c:pt>
                <c:pt idx="12">
                  <c:v>0.2</c:v>
                </c:pt>
                <c:pt idx="13">
                  <c:v>0.5</c:v>
                </c:pt>
                <c:pt idx="14">
                  <c:v>0.875</c:v>
                </c:pt>
                <c:pt idx="15">
                  <c:v>0.2</c:v>
                </c:pt>
              </c:numCache>
            </c:numRef>
          </c:val>
          <c:extLst>
            <c:ext xmlns:c16="http://schemas.microsoft.com/office/drawing/2014/chart" uri="{C3380CC4-5D6E-409C-BE32-E72D297353CC}">
              <c16:uniqueId val="{00000001-BA0E-4872-A4E8-CF5993859139}"/>
            </c:ext>
          </c:extLst>
        </c:ser>
        <c:dLbls>
          <c:showLegendKey val="0"/>
          <c:showVal val="0"/>
          <c:showCatName val="0"/>
          <c:showSerName val="0"/>
          <c:showPercent val="0"/>
          <c:showBubbleSize val="0"/>
        </c:dLbls>
        <c:gapWidth val="219"/>
        <c:overlap val="-27"/>
        <c:axId val="560902008"/>
        <c:axId val="557544904"/>
      </c:barChart>
      <c:catAx>
        <c:axId val="560902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7544904"/>
        <c:crosses val="autoZero"/>
        <c:auto val="1"/>
        <c:lblAlgn val="ctr"/>
        <c:lblOffset val="100"/>
        <c:noMultiLvlLbl val="0"/>
      </c:catAx>
      <c:valAx>
        <c:axId val="5575449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60902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i="0" baseline="0">
                <a:effectLst/>
                <a:latin typeface="Arial" panose="020B0604020202020204" pitchFamily="34" charset="0"/>
                <a:cs typeface="Arial" panose="020B0604020202020204" pitchFamily="34" charset="0"/>
              </a:rPr>
              <a:t>Porcentaje de municipios con Reglamento Orgánico del Pleno según nº de habitantes por municipio</a:t>
            </a:r>
            <a:endParaRPr lang="es-ES" sz="1200" b="1">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5'!$B$22</c:f>
              <c:strCache>
                <c:ptCount val="1"/>
                <c:pt idx="0">
                  <c:v>Si</c:v>
                </c:pt>
              </c:strCache>
            </c:strRef>
          </c:tx>
          <c:spPr>
            <a:solidFill>
              <a:schemeClr val="accent1"/>
            </a:solidFill>
            <a:ln>
              <a:noFill/>
            </a:ln>
            <a:effectLst/>
          </c:spPr>
          <c:invertIfNegative val="0"/>
          <c:cat>
            <c:strRef>
              <c:f>'Pregunta 5'!$A$23:$A$26</c:f>
              <c:strCache>
                <c:ptCount val="4"/>
                <c:pt idx="0">
                  <c:v>≤ 1.000</c:v>
                </c:pt>
                <c:pt idx="1">
                  <c:v>1.001 a 5.000</c:v>
                </c:pt>
                <c:pt idx="2">
                  <c:v>5.001 a 20.000</c:v>
                </c:pt>
                <c:pt idx="3">
                  <c:v>&gt; 20.000</c:v>
                </c:pt>
              </c:strCache>
            </c:strRef>
          </c:cat>
          <c:val>
            <c:numRef>
              <c:f>'Pregunta 5'!$B$23:$B$26</c:f>
              <c:numCache>
                <c:formatCode>0%</c:formatCode>
                <c:ptCount val="4"/>
                <c:pt idx="0">
                  <c:v>0</c:v>
                </c:pt>
                <c:pt idx="1">
                  <c:v>0.16220000000000001</c:v>
                </c:pt>
                <c:pt idx="2">
                  <c:v>0.47460000000000002</c:v>
                </c:pt>
                <c:pt idx="3">
                  <c:v>0.78129999999999999</c:v>
                </c:pt>
              </c:numCache>
            </c:numRef>
          </c:val>
          <c:extLst>
            <c:ext xmlns:c16="http://schemas.microsoft.com/office/drawing/2014/chart" uri="{C3380CC4-5D6E-409C-BE32-E72D297353CC}">
              <c16:uniqueId val="{00000000-3FAD-40A9-83EB-479182E54DA3}"/>
            </c:ext>
          </c:extLst>
        </c:ser>
        <c:ser>
          <c:idx val="1"/>
          <c:order val="1"/>
          <c:tx>
            <c:strRef>
              <c:f>'Pregunta 5'!$C$22</c:f>
              <c:strCache>
                <c:ptCount val="1"/>
                <c:pt idx="0">
                  <c:v>No</c:v>
                </c:pt>
              </c:strCache>
            </c:strRef>
          </c:tx>
          <c:spPr>
            <a:solidFill>
              <a:schemeClr val="accent2"/>
            </a:solidFill>
            <a:ln>
              <a:noFill/>
            </a:ln>
            <a:effectLst/>
          </c:spPr>
          <c:invertIfNegative val="0"/>
          <c:cat>
            <c:strRef>
              <c:f>'Pregunta 5'!$A$23:$A$26</c:f>
              <c:strCache>
                <c:ptCount val="4"/>
                <c:pt idx="0">
                  <c:v>≤ 1.000</c:v>
                </c:pt>
                <c:pt idx="1">
                  <c:v>1.001 a 5.000</c:v>
                </c:pt>
                <c:pt idx="2">
                  <c:v>5.001 a 20.000</c:v>
                </c:pt>
                <c:pt idx="3">
                  <c:v>&gt; 20.000</c:v>
                </c:pt>
              </c:strCache>
            </c:strRef>
          </c:cat>
          <c:val>
            <c:numRef>
              <c:f>'Pregunta 5'!$C$23:$C$26</c:f>
              <c:numCache>
                <c:formatCode>0%</c:formatCode>
                <c:ptCount val="4"/>
                <c:pt idx="0">
                  <c:v>1</c:v>
                </c:pt>
                <c:pt idx="1">
                  <c:v>0.83779999999999999</c:v>
                </c:pt>
                <c:pt idx="2">
                  <c:v>0.56359999999999999</c:v>
                </c:pt>
                <c:pt idx="3">
                  <c:v>0.2059</c:v>
                </c:pt>
              </c:numCache>
            </c:numRef>
          </c:val>
          <c:extLst>
            <c:ext xmlns:c16="http://schemas.microsoft.com/office/drawing/2014/chart" uri="{C3380CC4-5D6E-409C-BE32-E72D297353CC}">
              <c16:uniqueId val="{00000001-3FAD-40A9-83EB-479182E54DA3}"/>
            </c:ext>
          </c:extLst>
        </c:ser>
        <c:dLbls>
          <c:showLegendKey val="0"/>
          <c:showVal val="0"/>
          <c:showCatName val="0"/>
          <c:showSerName val="0"/>
          <c:showPercent val="0"/>
          <c:showBubbleSize val="0"/>
        </c:dLbls>
        <c:gapWidth val="219"/>
        <c:overlap val="-27"/>
        <c:axId val="559172976"/>
        <c:axId val="559172320"/>
      </c:barChart>
      <c:catAx>
        <c:axId val="55917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9172320"/>
        <c:crosses val="autoZero"/>
        <c:auto val="1"/>
        <c:lblAlgn val="ctr"/>
        <c:lblOffset val="100"/>
        <c:noMultiLvlLbl val="0"/>
      </c:catAx>
      <c:valAx>
        <c:axId val="55917232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9172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s-ES" sz="1200" b="1" i="0" baseline="0">
                <a:effectLst/>
                <a:latin typeface="Arial" panose="020B0604020202020204" pitchFamily="34" charset="0"/>
                <a:cs typeface="Arial" panose="020B0604020202020204" pitchFamily="34" charset="0"/>
              </a:rPr>
              <a:t>Porcentaje de municipios con Reglamento Orgánico del Pleno según nº de habitantes por municipio</a:t>
            </a:r>
            <a:endParaRPr lang="es-ES" sz="1050">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s-ES"/>
        </a:p>
      </c:txPr>
    </c:title>
    <c:autoTitleDeleted val="0"/>
    <c:plotArea>
      <c:layout/>
      <c:pieChart>
        <c:varyColors val="1"/>
        <c:ser>
          <c:idx val="0"/>
          <c:order val="0"/>
          <c:tx>
            <c:strRef>
              <c:f>'Pregunta 5'!$A$32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6A-414E-8AE7-43C36B97BF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6A-414E-8AE7-43C36B97BF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'Pregunta 5'!$B$31:$C$31</c:f>
              <c:strCache>
                <c:ptCount val="2"/>
                <c:pt idx="0">
                  <c:v>Sí</c:v>
                </c:pt>
                <c:pt idx="1">
                  <c:v>No</c:v>
                </c:pt>
              </c:strCache>
            </c:strRef>
          </c:cat>
          <c:val>
            <c:numRef>
              <c:f>'Pregunta 5'!$B$32:$C$32</c:f>
              <c:numCache>
                <c:formatCode>0%</c:formatCode>
                <c:ptCount val="2"/>
                <c:pt idx="0">
                  <c:v>0.33210000000000001</c:v>
                </c:pt>
                <c:pt idx="1">
                  <c:v>0.66790000000000005</c:v>
                </c:pt>
              </c:numCache>
            </c:numRef>
          </c:val>
          <c:extLst>
            <c:ext xmlns:c16="http://schemas.microsoft.com/office/drawing/2014/chart" uri="{C3380CC4-5D6E-409C-BE32-E72D297353CC}">
              <c16:uniqueId val="{00000000-35E5-47DB-8C0B-09342CAE71D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Maneras</a:t>
            </a:r>
            <a:r>
              <a:rPr lang="es-ES" baseline="0"/>
              <a:t> de gestionar la información de los puntos del orden del día por Comunidades autónomas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6'!$B$1</c:f>
              <c:strCache>
                <c:ptCount val="1"/>
                <c:pt idx="0">
                  <c:v>Para cada punto del orden del día se abre un expediente donde se archiva la documentación necesaria</c:v>
                </c:pt>
              </c:strCache>
            </c:strRef>
          </c:tx>
          <c:spPr>
            <a:solidFill>
              <a:schemeClr val="accent1"/>
            </a:solidFill>
            <a:ln>
              <a:noFill/>
            </a:ln>
            <a:effectLst/>
          </c:spPr>
          <c:invertIfNegative val="0"/>
          <c:cat>
            <c:strRef>
              <c:f>'Pregunta 6'!$A$2:$A$17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6'!$B$2:$B$17</c:f>
              <c:numCache>
                <c:formatCode>0%</c:formatCode>
                <c:ptCount val="16"/>
                <c:pt idx="0">
                  <c:v>0.65710000000000002</c:v>
                </c:pt>
                <c:pt idx="1">
                  <c:v>0.66669999999999996</c:v>
                </c:pt>
                <c:pt idx="2">
                  <c:v>0.2</c:v>
                </c:pt>
                <c:pt idx="3">
                  <c:v>0.5</c:v>
                </c:pt>
                <c:pt idx="4">
                  <c:v>0.5</c:v>
                </c:pt>
                <c:pt idx="5">
                  <c:v>0.37840000000000001</c:v>
                </c:pt>
                <c:pt idx="6">
                  <c:v>0.69699999999999995</c:v>
                </c:pt>
                <c:pt idx="7">
                  <c:v>0.70369999999999999</c:v>
                </c:pt>
                <c:pt idx="8">
                  <c:v>0.66669999999999996</c:v>
                </c:pt>
                <c:pt idx="9">
                  <c:v>0.4</c:v>
                </c:pt>
                <c:pt idx="10">
                  <c:v>0.64290000000000003</c:v>
                </c:pt>
                <c:pt idx="11">
                  <c:v>0.8</c:v>
                </c:pt>
                <c:pt idx="12">
                  <c:v>0.9</c:v>
                </c:pt>
                <c:pt idx="13">
                  <c:v>0.75</c:v>
                </c:pt>
                <c:pt idx="14">
                  <c:v>0.625</c:v>
                </c:pt>
                <c:pt idx="15">
                  <c:v>0.8</c:v>
                </c:pt>
              </c:numCache>
            </c:numRef>
          </c:val>
          <c:extLst>
            <c:ext xmlns:c16="http://schemas.microsoft.com/office/drawing/2014/chart" uri="{C3380CC4-5D6E-409C-BE32-E72D297353CC}">
              <c16:uniqueId val="{00000000-9786-448D-B4D3-C958A181ED20}"/>
            </c:ext>
          </c:extLst>
        </c:ser>
        <c:ser>
          <c:idx val="1"/>
          <c:order val="1"/>
          <c:tx>
            <c:strRef>
              <c:f>'Pregunta 6'!$C$1</c:f>
              <c:strCache>
                <c:ptCount val="1"/>
                <c:pt idx="0">
                  <c:v>Ciertos puntos del orden del día requieren un expediente, mientras que otros no</c:v>
                </c:pt>
              </c:strCache>
            </c:strRef>
          </c:tx>
          <c:spPr>
            <a:solidFill>
              <a:schemeClr val="accent2"/>
            </a:solidFill>
            <a:ln>
              <a:noFill/>
            </a:ln>
            <a:effectLst/>
          </c:spPr>
          <c:invertIfNegative val="0"/>
          <c:cat>
            <c:strRef>
              <c:f>'Pregunta 6'!$A$2:$A$17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6'!$C$2:$C$17</c:f>
              <c:numCache>
                <c:formatCode>0%</c:formatCode>
                <c:ptCount val="16"/>
                <c:pt idx="0">
                  <c:v>0.34289999999999998</c:v>
                </c:pt>
                <c:pt idx="1">
                  <c:v>0.33329999999999999</c:v>
                </c:pt>
                <c:pt idx="2">
                  <c:v>0.8</c:v>
                </c:pt>
                <c:pt idx="3">
                  <c:v>0.5</c:v>
                </c:pt>
                <c:pt idx="4">
                  <c:v>0.5</c:v>
                </c:pt>
                <c:pt idx="5">
                  <c:v>0.62160000000000004</c:v>
                </c:pt>
                <c:pt idx="6">
                  <c:v>0.30299999999999999</c:v>
                </c:pt>
                <c:pt idx="7">
                  <c:v>0.29630000000000001</c:v>
                </c:pt>
                <c:pt idx="8">
                  <c:v>0.33329999999999999</c:v>
                </c:pt>
                <c:pt idx="9">
                  <c:v>0.6</c:v>
                </c:pt>
                <c:pt idx="10">
                  <c:v>0.35709999999999997</c:v>
                </c:pt>
                <c:pt idx="11">
                  <c:v>0.2</c:v>
                </c:pt>
                <c:pt idx="12">
                  <c:v>0.1</c:v>
                </c:pt>
                <c:pt idx="13">
                  <c:v>0.25</c:v>
                </c:pt>
                <c:pt idx="14">
                  <c:v>0.375</c:v>
                </c:pt>
                <c:pt idx="15">
                  <c:v>0</c:v>
                </c:pt>
              </c:numCache>
            </c:numRef>
          </c:val>
          <c:extLst>
            <c:ext xmlns:c16="http://schemas.microsoft.com/office/drawing/2014/chart" uri="{C3380CC4-5D6E-409C-BE32-E72D297353CC}">
              <c16:uniqueId val="{00000001-9786-448D-B4D3-C958A181ED20}"/>
            </c:ext>
          </c:extLst>
        </c:ser>
        <c:ser>
          <c:idx val="2"/>
          <c:order val="2"/>
          <c:tx>
            <c:strRef>
              <c:f>'Pregunta 6'!$D$1</c:f>
              <c:strCache>
                <c:ptCount val="1"/>
                <c:pt idx="0">
                  <c:v>Ningún punto del orden del día requiere un expediente</c:v>
                </c:pt>
              </c:strCache>
            </c:strRef>
          </c:tx>
          <c:spPr>
            <a:solidFill>
              <a:schemeClr val="accent3"/>
            </a:solidFill>
            <a:ln>
              <a:noFill/>
            </a:ln>
            <a:effectLst/>
          </c:spPr>
          <c:invertIfNegative val="0"/>
          <c:cat>
            <c:strRef>
              <c:f>'Pregunta 6'!$A$2:$A$17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6'!$D$2:$D$17</c:f>
              <c:numCache>
                <c:formatCode>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c:v>
                </c:pt>
              </c:numCache>
            </c:numRef>
          </c:val>
          <c:extLst>
            <c:ext xmlns:c16="http://schemas.microsoft.com/office/drawing/2014/chart" uri="{C3380CC4-5D6E-409C-BE32-E72D297353CC}">
              <c16:uniqueId val="{00000002-9786-448D-B4D3-C958A181ED20}"/>
            </c:ext>
          </c:extLst>
        </c:ser>
        <c:dLbls>
          <c:showLegendKey val="0"/>
          <c:showVal val="0"/>
          <c:showCatName val="0"/>
          <c:showSerName val="0"/>
          <c:showPercent val="0"/>
          <c:showBubbleSize val="0"/>
        </c:dLbls>
        <c:gapWidth val="219"/>
        <c:overlap val="-27"/>
        <c:axId val="452130568"/>
        <c:axId val="452125320"/>
      </c:barChart>
      <c:catAx>
        <c:axId val="452130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2125320"/>
        <c:crosses val="autoZero"/>
        <c:auto val="1"/>
        <c:lblAlgn val="ctr"/>
        <c:lblOffset val="100"/>
        <c:noMultiLvlLbl val="0"/>
      </c:catAx>
      <c:valAx>
        <c:axId val="452125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2130568"/>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800" b="0" i="0" baseline="0">
                <a:effectLst/>
              </a:rPr>
              <a:t>Maneras de gestionar la información de los puntos del orden del día según nº de habitantes por municipio</a:t>
            </a:r>
            <a:endParaRPr lang="es-E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6'!$B$24</c:f>
              <c:strCache>
                <c:ptCount val="1"/>
                <c:pt idx="0">
                  <c:v>Para cada punto del orden del día se abre un expediente donde se archiva la documentación necesaria</c:v>
                </c:pt>
              </c:strCache>
            </c:strRef>
          </c:tx>
          <c:spPr>
            <a:solidFill>
              <a:schemeClr val="accent1"/>
            </a:solidFill>
            <a:ln>
              <a:noFill/>
            </a:ln>
            <a:effectLst/>
          </c:spPr>
          <c:invertIfNegative val="0"/>
          <c:cat>
            <c:strRef>
              <c:f>'Pregunta 6'!$A$25:$A$28</c:f>
              <c:strCache>
                <c:ptCount val="4"/>
                <c:pt idx="0">
                  <c:v>≤ 1.000</c:v>
                </c:pt>
                <c:pt idx="1">
                  <c:v>1.001 a 5.000</c:v>
                </c:pt>
                <c:pt idx="2">
                  <c:v>5.001 a 20.000</c:v>
                </c:pt>
                <c:pt idx="3">
                  <c:v>&gt; 20.000</c:v>
                </c:pt>
              </c:strCache>
            </c:strRef>
          </c:cat>
          <c:val>
            <c:numRef>
              <c:f>'Pregunta 6'!$B$25:$B$28</c:f>
              <c:numCache>
                <c:formatCode>0%</c:formatCode>
                <c:ptCount val="4"/>
                <c:pt idx="0">
                  <c:v>0.44590000000000002</c:v>
                </c:pt>
                <c:pt idx="1">
                  <c:v>0.54049999999999998</c:v>
                </c:pt>
                <c:pt idx="2">
                  <c:v>0.71189999999999998</c:v>
                </c:pt>
                <c:pt idx="3">
                  <c:v>0.8125</c:v>
                </c:pt>
              </c:numCache>
            </c:numRef>
          </c:val>
          <c:extLst>
            <c:ext xmlns:c16="http://schemas.microsoft.com/office/drawing/2014/chart" uri="{C3380CC4-5D6E-409C-BE32-E72D297353CC}">
              <c16:uniqueId val="{00000000-8884-4AAF-80AC-899BE48A6EE9}"/>
            </c:ext>
          </c:extLst>
        </c:ser>
        <c:ser>
          <c:idx val="1"/>
          <c:order val="1"/>
          <c:tx>
            <c:strRef>
              <c:f>'Pregunta 6'!$C$24</c:f>
              <c:strCache>
                <c:ptCount val="1"/>
                <c:pt idx="0">
                  <c:v>Ciertos puntos del orden del día requieren un expediente, mientras que otros no</c:v>
                </c:pt>
              </c:strCache>
            </c:strRef>
          </c:tx>
          <c:spPr>
            <a:solidFill>
              <a:schemeClr val="accent2"/>
            </a:solidFill>
            <a:ln>
              <a:noFill/>
            </a:ln>
            <a:effectLst/>
          </c:spPr>
          <c:invertIfNegative val="0"/>
          <c:cat>
            <c:strRef>
              <c:f>'Pregunta 6'!$A$25:$A$28</c:f>
              <c:strCache>
                <c:ptCount val="4"/>
                <c:pt idx="0">
                  <c:v>≤ 1.000</c:v>
                </c:pt>
                <c:pt idx="1">
                  <c:v>1.001 a 5.000</c:v>
                </c:pt>
                <c:pt idx="2">
                  <c:v>5.001 a 20.000</c:v>
                </c:pt>
                <c:pt idx="3">
                  <c:v>&gt; 20.000</c:v>
                </c:pt>
              </c:strCache>
            </c:strRef>
          </c:cat>
          <c:val>
            <c:numRef>
              <c:f>'Pregunta 6'!$C$25:$C$28</c:f>
              <c:numCache>
                <c:formatCode>0%</c:formatCode>
                <c:ptCount val="4"/>
                <c:pt idx="0">
                  <c:v>0.55410000000000004</c:v>
                </c:pt>
                <c:pt idx="1">
                  <c:v>0.45950000000000002</c:v>
                </c:pt>
                <c:pt idx="2">
                  <c:v>0.28810000000000002</c:v>
                </c:pt>
                <c:pt idx="3">
                  <c:v>0.1719</c:v>
                </c:pt>
              </c:numCache>
            </c:numRef>
          </c:val>
          <c:extLst>
            <c:ext xmlns:c16="http://schemas.microsoft.com/office/drawing/2014/chart" uri="{C3380CC4-5D6E-409C-BE32-E72D297353CC}">
              <c16:uniqueId val="{00000001-8884-4AAF-80AC-899BE48A6EE9}"/>
            </c:ext>
          </c:extLst>
        </c:ser>
        <c:ser>
          <c:idx val="2"/>
          <c:order val="2"/>
          <c:tx>
            <c:strRef>
              <c:f>'Pregunta 6'!$D$24</c:f>
              <c:strCache>
                <c:ptCount val="1"/>
                <c:pt idx="0">
                  <c:v>Ningún punto del orden del día requiere un expediente</c:v>
                </c:pt>
              </c:strCache>
            </c:strRef>
          </c:tx>
          <c:spPr>
            <a:solidFill>
              <a:schemeClr val="accent3"/>
            </a:solidFill>
            <a:ln>
              <a:noFill/>
            </a:ln>
            <a:effectLst/>
          </c:spPr>
          <c:invertIfNegative val="0"/>
          <c:cat>
            <c:strRef>
              <c:f>'Pregunta 6'!$A$25:$A$28</c:f>
              <c:strCache>
                <c:ptCount val="4"/>
                <c:pt idx="0">
                  <c:v>≤ 1.000</c:v>
                </c:pt>
                <c:pt idx="1">
                  <c:v>1.001 a 5.000</c:v>
                </c:pt>
                <c:pt idx="2">
                  <c:v>5.001 a 20.000</c:v>
                </c:pt>
                <c:pt idx="3">
                  <c:v>&gt; 20.000</c:v>
                </c:pt>
              </c:strCache>
            </c:strRef>
          </c:cat>
          <c:val>
            <c:numRef>
              <c:f>'Pregunta 6'!$D$25:$D$28</c:f>
              <c:numCache>
                <c:formatCode>0%</c:formatCode>
                <c:ptCount val="4"/>
                <c:pt idx="0">
                  <c:v>0</c:v>
                </c:pt>
                <c:pt idx="1">
                  <c:v>0</c:v>
                </c:pt>
                <c:pt idx="2">
                  <c:v>0</c:v>
                </c:pt>
                <c:pt idx="3">
                  <c:v>1.47E-2</c:v>
                </c:pt>
              </c:numCache>
            </c:numRef>
          </c:val>
          <c:extLst>
            <c:ext xmlns:c16="http://schemas.microsoft.com/office/drawing/2014/chart" uri="{C3380CC4-5D6E-409C-BE32-E72D297353CC}">
              <c16:uniqueId val="{00000002-8884-4AAF-80AC-899BE48A6EE9}"/>
            </c:ext>
          </c:extLst>
        </c:ser>
        <c:dLbls>
          <c:showLegendKey val="0"/>
          <c:showVal val="0"/>
          <c:showCatName val="0"/>
          <c:showSerName val="0"/>
          <c:showPercent val="0"/>
          <c:showBubbleSize val="0"/>
        </c:dLbls>
        <c:gapWidth val="219"/>
        <c:overlap val="-27"/>
        <c:axId val="452130240"/>
        <c:axId val="452123352"/>
      </c:barChart>
      <c:catAx>
        <c:axId val="45213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2123352"/>
        <c:crosses val="autoZero"/>
        <c:auto val="1"/>
        <c:lblAlgn val="ctr"/>
        <c:lblOffset val="100"/>
        <c:noMultiLvlLbl val="0"/>
      </c:catAx>
      <c:valAx>
        <c:axId val="452123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2130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i="0" u="none" strike="noStrike" baseline="0">
                <a:effectLst/>
                <a:latin typeface="Arial" panose="020B0604020202020204" pitchFamily="34" charset="0"/>
                <a:cs typeface="Arial" panose="020B0604020202020204" pitchFamily="34" charset="0"/>
              </a:rPr>
              <a:t>Maneras de gestionar la información de los puntos del orden del día</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'Pregunta 6'!$A$31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70-4280-B6DA-7A7F0B4327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70-4280-B6DA-7A7F0B4327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70-4280-B6DA-7A7F0B432708}"/>
              </c:ext>
            </c:extLst>
          </c:dPt>
          <c:dLbls>
            <c:dLbl>
              <c:idx val="0"/>
              <c:tx>
                <c:rich>
                  <a:bodyPr/>
                  <a:lstStyle/>
                  <a:p>
                    <a:fld id="{76AD5769-E8F4-43A7-9E57-DCA1EF400E54}" type="PERCENTAGE">
                      <a:rPr lang="en-US" baseline="0"/>
                      <a:pPr/>
                      <a:t>[PORCENTAJE]</a:t>
                    </a:fld>
                    <a:endParaRPr lang="es-ES"/>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270-4280-B6DA-7A7F0B432708}"/>
                </c:ext>
              </c:extLst>
            </c:dLbl>
            <c:dLbl>
              <c:idx val="1"/>
              <c:tx>
                <c:rich>
                  <a:bodyPr/>
                  <a:lstStyle/>
                  <a:p>
                    <a:fld id="{722A837C-88CE-4D71-8EA9-76A037CF4C1B}" type="PERCENTAGE">
                      <a:rPr lang="en-US" baseline="0"/>
                      <a:pPr/>
                      <a:t>[PORCENTAJE]</a:t>
                    </a:fld>
                    <a:endParaRPr lang="es-ES"/>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270-4280-B6DA-7A7F0B432708}"/>
                </c:ext>
              </c:extLst>
            </c:dLbl>
            <c:dLbl>
              <c:idx val="2"/>
              <c:tx>
                <c:rich>
                  <a:bodyPr/>
                  <a:lstStyle/>
                  <a:p>
                    <a:fld id="{C184488E-405A-46B4-809D-99E8F5D9C1EF}" type="PERCENTAGE">
                      <a:rPr lang="en-US" baseline="0"/>
                      <a:pPr/>
                      <a:t>[PORCENTAJE]</a:t>
                    </a:fld>
                    <a:endParaRPr lang="es-ES"/>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270-4280-B6DA-7A7F0B43270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'Pregunta 6'!$B$30:$D$30</c:f>
              <c:strCache>
                <c:ptCount val="3"/>
                <c:pt idx="0">
                  <c:v>Para cada punto del orden del día se abre un expediente donde se archiva la documentación necesaria</c:v>
                </c:pt>
                <c:pt idx="1">
                  <c:v>Ciertos puntos del orden del día requieren un expediente, mientras que otros no</c:v>
                </c:pt>
                <c:pt idx="2">
                  <c:v>Ningún punto del orden del día requiere un expediente</c:v>
                </c:pt>
              </c:strCache>
            </c:strRef>
          </c:cat>
          <c:val>
            <c:numRef>
              <c:f>'Pregunta 6'!$B$31:$D$31</c:f>
              <c:numCache>
                <c:formatCode>0.00%</c:formatCode>
                <c:ptCount val="3"/>
                <c:pt idx="0">
                  <c:v>0.61619999999999997</c:v>
                </c:pt>
                <c:pt idx="1">
                  <c:v>0.38009999999999999</c:v>
                </c:pt>
                <c:pt idx="2">
                  <c:v>3.7000000000000002E-3</c:v>
                </c:pt>
              </c:numCache>
            </c:numRef>
          </c:val>
          <c:extLst>
            <c:ext xmlns:c16="http://schemas.microsoft.com/office/drawing/2014/chart" uri="{C3380CC4-5D6E-409C-BE32-E72D297353CC}">
              <c16:uniqueId val="{00000000-F422-403E-8420-9E81FD1804C1}"/>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ES">
                <a:latin typeface="Arial" panose="020B0604020202020204" pitchFamily="34" charset="0"/>
                <a:cs typeface="Arial" panose="020B0604020202020204" pitchFamily="34" charset="0"/>
              </a:rPr>
              <a:t>Quién propone temas a tratar en el Pleno por comunidades autónomas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title>
    <c:autoTitleDeleted val="0"/>
    <c:plotArea>
      <c:layout/>
      <c:barChart>
        <c:barDir val="col"/>
        <c:grouping val="clustered"/>
        <c:varyColors val="0"/>
        <c:ser>
          <c:idx val="0"/>
          <c:order val="0"/>
          <c:tx>
            <c:strRef>
              <c:f>'Pregunta 7'!$B$2</c:f>
              <c:strCache>
                <c:ptCount val="1"/>
                <c:pt idx="0">
                  <c:v>Alcaldía</c:v>
                </c:pt>
              </c:strCache>
            </c:strRef>
          </c:tx>
          <c:spPr>
            <a:solidFill>
              <a:schemeClr val="accent1"/>
            </a:solidFill>
            <a:ln>
              <a:noFill/>
            </a:ln>
            <a:effectLst/>
          </c:spPr>
          <c:invertIfNegative val="0"/>
          <c:cat>
            <c:strRef>
              <c:f>'Pregunta 7'!$A$3:$A$18</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7'!$B$3:$B$18</c:f>
              <c:numCache>
                <c:formatCode>0%</c:formatCode>
                <c:ptCount val="16"/>
                <c:pt idx="0">
                  <c:v>0.94289999999999996</c:v>
                </c:pt>
                <c:pt idx="1">
                  <c:v>1</c:v>
                </c:pt>
                <c:pt idx="2">
                  <c:v>1</c:v>
                </c:pt>
                <c:pt idx="3">
                  <c:v>1</c:v>
                </c:pt>
                <c:pt idx="4">
                  <c:v>1</c:v>
                </c:pt>
                <c:pt idx="5">
                  <c:v>1</c:v>
                </c:pt>
                <c:pt idx="6">
                  <c:v>1</c:v>
                </c:pt>
                <c:pt idx="7">
                  <c:v>0.94440000000000002</c:v>
                </c:pt>
                <c:pt idx="8">
                  <c:v>1</c:v>
                </c:pt>
                <c:pt idx="9">
                  <c:v>1</c:v>
                </c:pt>
                <c:pt idx="10">
                  <c:v>1</c:v>
                </c:pt>
                <c:pt idx="11">
                  <c:v>1</c:v>
                </c:pt>
                <c:pt idx="12">
                  <c:v>1</c:v>
                </c:pt>
                <c:pt idx="13">
                  <c:v>1</c:v>
                </c:pt>
                <c:pt idx="14">
                  <c:v>1</c:v>
                </c:pt>
                <c:pt idx="15">
                  <c:v>0.8</c:v>
                </c:pt>
              </c:numCache>
            </c:numRef>
          </c:val>
          <c:extLst>
            <c:ext xmlns:c16="http://schemas.microsoft.com/office/drawing/2014/chart" uri="{C3380CC4-5D6E-409C-BE32-E72D297353CC}">
              <c16:uniqueId val="{00000000-DD13-4609-A86C-EC889B93EDF1}"/>
            </c:ext>
          </c:extLst>
        </c:ser>
        <c:ser>
          <c:idx val="1"/>
          <c:order val="1"/>
          <c:tx>
            <c:strRef>
              <c:f>'Pregunta 7'!$C$2</c:f>
              <c:strCache>
                <c:ptCount val="1"/>
                <c:pt idx="0">
                  <c:v>Concejalía</c:v>
                </c:pt>
              </c:strCache>
            </c:strRef>
          </c:tx>
          <c:spPr>
            <a:solidFill>
              <a:schemeClr val="accent2"/>
            </a:solidFill>
            <a:ln>
              <a:noFill/>
            </a:ln>
            <a:effectLst/>
          </c:spPr>
          <c:invertIfNegative val="0"/>
          <c:cat>
            <c:strRef>
              <c:f>'Pregunta 7'!$A$3:$A$18</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7'!$C$3:$C$18</c:f>
              <c:numCache>
                <c:formatCode>0%</c:formatCode>
                <c:ptCount val="16"/>
                <c:pt idx="0">
                  <c:v>0.68569999999999998</c:v>
                </c:pt>
                <c:pt idx="1">
                  <c:v>0.33329999999999999</c:v>
                </c:pt>
                <c:pt idx="2">
                  <c:v>1</c:v>
                </c:pt>
                <c:pt idx="3">
                  <c:v>1</c:v>
                </c:pt>
                <c:pt idx="4">
                  <c:v>0.55000000000000004</c:v>
                </c:pt>
                <c:pt idx="5">
                  <c:v>0.54049999999999998</c:v>
                </c:pt>
                <c:pt idx="6">
                  <c:v>0.84850000000000003</c:v>
                </c:pt>
                <c:pt idx="7">
                  <c:v>0.66669999999999996</c:v>
                </c:pt>
                <c:pt idx="8">
                  <c:v>0.73329999999999995</c:v>
                </c:pt>
                <c:pt idx="9">
                  <c:v>0.4</c:v>
                </c:pt>
                <c:pt idx="10">
                  <c:v>0.57140000000000002</c:v>
                </c:pt>
                <c:pt idx="11">
                  <c:v>0.8</c:v>
                </c:pt>
                <c:pt idx="12">
                  <c:v>0.6</c:v>
                </c:pt>
                <c:pt idx="13">
                  <c:v>0.75</c:v>
                </c:pt>
                <c:pt idx="14">
                  <c:v>0.875</c:v>
                </c:pt>
                <c:pt idx="15">
                  <c:v>0.8</c:v>
                </c:pt>
              </c:numCache>
            </c:numRef>
          </c:val>
          <c:extLst>
            <c:ext xmlns:c16="http://schemas.microsoft.com/office/drawing/2014/chart" uri="{C3380CC4-5D6E-409C-BE32-E72D297353CC}">
              <c16:uniqueId val="{00000001-DD13-4609-A86C-EC889B93EDF1}"/>
            </c:ext>
          </c:extLst>
        </c:ser>
        <c:ser>
          <c:idx val="2"/>
          <c:order val="2"/>
          <c:tx>
            <c:strRef>
              <c:f>'Pregunta 7'!$D$2</c:f>
              <c:strCache>
                <c:ptCount val="1"/>
                <c:pt idx="0">
                  <c:v>Ciudadanía</c:v>
                </c:pt>
              </c:strCache>
            </c:strRef>
          </c:tx>
          <c:spPr>
            <a:solidFill>
              <a:schemeClr val="accent3"/>
            </a:solidFill>
            <a:ln>
              <a:noFill/>
            </a:ln>
            <a:effectLst/>
          </c:spPr>
          <c:invertIfNegative val="0"/>
          <c:cat>
            <c:strRef>
              <c:f>'Pregunta 7'!$A$3:$A$18</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7'!$D$3:$D$18</c:f>
              <c:numCache>
                <c:formatCode>0%</c:formatCode>
                <c:ptCount val="16"/>
                <c:pt idx="0">
                  <c:v>0.1714</c:v>
                </c:pt>
                <c:pt idx="1">
                  <c:v>8.3299999999999999E-2</c:v>
                </c:pt>
                <c:pt idx="2">
                  <c:v>0.6</c:v>
                </c:pt>
                <c:pt idx="3">
                  <c:v>0.5</c:v>
                </c:pt>
                <c:pt idx="4">
                  <c:v>0</c:v>
                </c:pt>
                <c:pt idx="5">
                  <c:v>8.1100000000000005E-2</c:v>
                </c:pt>
                <c:pt idx="6">
                  <c:v>0.2727</c:v>
                </c:pt>
                <c:pt idx="7">
                  <c:v>0.1111</c:v>
                </c:pt>
                <c:pt idx="8">
                  <c:v>0.33329999999999999</c:v>
                </c:pt>
                <c:pt idx="9">
                  <c:v>0.2</c:v>
                </c:pt>
                <c:pt idx="10">
                  <c:v>0.28570000000000001</c:v>
                </c:pt>
                <c:pt idx="11">
                  <c:v>0.2</c:v>
                </c:pt>
                <c:pt idx="12">
                  <c:v>0.2</c:v>
                </c:pt>
                <c:pt idx="13">
                  <c:v>0.5</c:v>
                </c:pt>
                <c:pt idx="14">
                  <c:v>0.75</c:v>
                </c:pt>
                <c:pt idx="15">
                  <c:v>0.8</c:v>
                </c:pt>
              </c:numCache>
            </c:numRef>
          </c:val>
          <c:extLst>
            <c:ext xmlns:c16="http://schemas.microsoft.com/office/drawing/2014/chart" uri="{C3380CC4-5D6E-409C-BE32-E72D297353CC}">
              <c16:uniqueId val="{00000002-DD13-4609-A86C-EC889B93EDF1}"/>
            </c:ext>
          </c:extLst>
        </c:ser>
        <c:ser>
          <c:idx val="3"/>
          <c:order val="3"/>
          <c:tx>
            <c:strRef>
              <c:f>'Pregunta 7'!$E$2</c:f>
              <c:strCache>
                <c:ptCount val="1"/>
                <c:pt idx="0">
                  <c:v>Otros</c:v>
                </c:pt>
              </c:strCache>
            </c:strRef>
          </c:tx>
          <c:spPr>
            <a:solidFill>
              <a:schemeClr val="accent4"/>
            </a:solidFill>
            <a:ln>
              <a:noFill/>
            </a:ln>
            <a:effectLst/>
          </c:spPr>
          <c:invertIfNegative val="0"/>
          <c:cat>
            <c:strRef>
              <c:f>'Pregunta 7'!$A$3:$A$18</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7'!$E$3:$E$18</c:f>
              <c:numCache>
                <c:formatCode>0%</c:formatCode>
                <c:ptCount val="16"/>
                <c:pt idx="0">
                  <c:v>0.14285714285714285</c:v>
                </c:pt>
                <c:pt idx="1">
                  <c:v>0.16666666666666666</c:v>
                </c:pt>
                <c:pt idx="2">
                  <c:v>0.4</c:v>
                </c:pt>
                <c:pt idx="3">
                  <c:v>0</c:v>
                </c:pt>
                <c:pt idx="4">
                  <c:v>0</c:v>
                </c:pt>
                <c:pt idx="5">
                  <c:v>0.1891891891891892</c:v>
                </c:pt>
                <c:pt idx="6">
                  <c:v>0.24242424242424243</c:v>
                </c:pt>
                <c:pt idx="7">
                  <c:v>0.12962962962962962</c:v>
                </c:pt>
                <c:pt idx="8">
                  <c:v>0.13333333333333333</c:v>
                </c:pt>
                <c:pt idx="9">
                  <c:v>0.2</c:v>
                </c:pt>
                <c:pt idx="10">
                  <c:v>0</c:v>
                </c:pt>
                <c:pt idx="11">
                  <c:v>0.2</c:v>
                </c:pt>
                <c:pt idx="12">
                  <c:v>0.3</c:v>
                </c:pt>
                <c:pt idx="13">
                  <c:v>0.5</c:v>
                </c:pt>
                <c:pt idx="14">
                  <c:v>0.25</c:v>
                </c:pt>
                <c:pt idx="15">
                  <c:v>0.2</c:v>
                </c:pt>
              </c:numCache>
            </c:numRef>
          </c:val>
          <c:extLst>
            <c:ext xmlns:c16="http://schemas.microsoft.com/office/drawing/2014/chart" uri="{C3380CC4-5D6E-409C-BE32-E72D297353CC}">
              <c16:uniqueId val="{00000003-DD13-4609-A86C-EC889B93EDF1}"/>
            </c:ext>
          </c:extLst>
        </c:ser>
        <c:dLbls>
          <c:showLegendKey val="0"/>
          <c:showVal val="0"/>
          <c:showCatName val="0"/>
          <c:showSerName val="0"/>
          <c:showPercent val="0"/>
          <c:showBubbleSize val="0"/>
        </c:dLbls>
        <c:gapWidth val="219"/>
        <c:overlap val="-27"/>
        <c:axId val="558537160"/>
        <c:axId val="558537488"/>
      </c:barChart>
      <c:catAx>
        <c:axId val="558537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8537488"/>
        <c:crosses val="autoZero"/>
        <c:auto val="1"/>
        <c:lblAlgn val="ctr"/>
        <c:lblOffset val="100"/>
        <c:noMultiLvlLbl val="0"/>
      </c:catAx>
      <c:valAx>
        <c:axId val="55853748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853716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ES" sz="1400" b="0" i="0" baseline="0">
                <a:effectLst/>
                <a:latin typeface="Arial" panose="020B0604020202020204" pitchFamily="34" charset="0"/>
                <a:cs typeface="Arial" panose="020B0604020202020204" pitchFamily="34" charset="0"/>
              </a:rPr>
              <a:t>Quién propone temas a tratar en el Pleno según nº de habitantes por municipio</a:t>
            </a:r>
            <a:endParaRPr lang="es-ES" sz="1400">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title>
    <c:autoTitleDeleted val="0"/>
    <c:plotArea>
      <c:layout/>
      <c:barChart>
        <c:barDir val="col"/>
        <c:grouping val="clustered"/>
        <c:varyColors val="0"/>
        <c:ser>
          <c:idx val="0"/>
          <c:order val="0"/>
          <c:tx>
            <c:strRef>
              <c:f>'Pregunta 7'!$B$20</c:f>
              <c:strCache>
                <c:ptCount val="1"/>
                <c:pt idx="0">
                  <c:v>Alcaldía</c:v>
                </c:pt>
              </c:strCache>
            </c:strRef>
          </c:tx>
          <c:spPr>
            <a:solidFill>
              <a:schemeClr val="accent1"/>
            </a:solidFill>
            <a:ln>
              <a:noFill/>
            </a:ln>
            <a:effectLst/>
          </c:spPr>
          <c:invertIfNegative val="0"/>
          <c:cat>
            <c:strRef>
              <c:f>'Pregunta 7'!$A$21:$A$24</c:f>
              <c:strCache>
                <c:ptCount val="4"/>
                <c:pt idx="0">
                  <c:v>≤ 1.000</c:v>
                </c:pt>
                <c:pt idx="1">
                  <c:v>1.001 a 5.000</c:v>
                </c:pt>
                <c:pt idx="2">
                  <c:v>5.001 a 20.000</c:v>
                </c:pt>
                <c:pt idx="3">
                  <c:v>&gt; 20.000</c:v>
                </c:pt>
              </c:strCache>
            </c:strRef>
          </c:cat>
          <c:val>
            <c:numRef>
              <c:f>'Pregunta 7'!$B$21:$B$24</c:f>
              <c:numCache>
                <c:formatCode>0%</c:formatCode>
                <c:ptCount val="4"/>
                <c:pt idx="0">
                  <c:v>0.95950000000000002</c:v>
                </c:pt>
                <c:pt idx="1">
                  <c:v>1</c:v>
                </c:pt>
                <c:pt idx="2">
                  <c:v>1</c:v>
                </c:pt>
                <c:pt idx="3">
                  <c:v>0.95309999999999995</c:v>
                </c:pt>
              </c:numCache>
            </c:numRef>
          </c:val>
          <c:extLst>
            <c:ext xmlns:c16="http://schemas.microsoft.com/office/drawing/2014/chart" uri="{C3380CC4-5D6E-409C-BE32-E72D297353CC}">
              <c16:uniqueId val="{00000000-8145-4662-A10E-1BA46CBB5201}"/>
            </c:ext>
          </c:extLst>
        </c:ser>
        <c:ser>
          <c:idx val="1"/>
          <c:order val="1"/>
          <c:tx>
            <c:strRef>
              <c:f>'Pregunta 7'!$C$20</c:f>
              <c:strCache>
                <c:ptCount val="1"/>
                <c:pt idx="0">
                  <c:v>Concejalía</c:v>
                </c:pt>
              </c:strCache>
            </c:strRef>
          </c:tx>
          <c:spPr>
            <a:solidFill>
              <a:schemeClr val="accent2"/>
            </a:solidFill>
            <a:ln>
              <a:noFill/>
            </a:ln>
            <a:effectLst/>
          </c:spPr>
          <c:invertIfNegative val="0"/>
          <c:cat>
            <c:strRef>
              <c:f>'Pregunta 7'!$A$21:$A$24</c:f>
              <c:strCache>
                <c:ptCount val="4"/>
                <c:pt idx="0">
                  <c:v>≤ 1.000</c:v>
                </c:pt>
                <c:pt idx="1">
                  <c:v>1.001 a 5.000</c:v>
                </c:pt>
                <c:pt idx="2">
                  <c:v>5.001 a 20.000</c:v>
                </c:pt>
                <c:pt idx="3">
                  <c:v>&gt; 20.000</c:v>
                </c:pt>
              </c:strCache>
            </c:strRef>
          </c:cat>
          <c:val>
            <c:numRef>
              <c:f>'Pregunta 7'!$C$21:$C$24</c:f>
              <c:numCache>
                <c:formatCode>0%</c:formatCode>
                <c:ptCount val="4"/>
                <c:pt idx="0">
                  <c:v>0.48649999999999999</c:v>
                </c:pt>
                <c:pt idx="1">
                  <c:v>0.58109999999999995</c:v>
                </c:pt>
                <c:pt idx="2">
                  <c:v>0.77969999999999995</c:v>
                </c:pt>
                <c:pt idx="3">
                  <c:v>0.84379999999999999</c:v>
                </c:pt>
              </c:numCache>
            </c:numRef>
          </c:val>
          <c:extLst>
            <c:ext xmlns:c16="http://schemas.microsoft.com/office/drawing/2014/chart" uri="{C3380CC4-5D6E-409C-BE32-E72D297353CC}">
              <c16:uniqueId val="{00000001-8145-4662-A10E-1BA46CBB5201}"/>
            </c:ext>
          </c:extLst>
        </c:ser>
        <c:ser>
          <c:idx val="2"/>
          <c:order val="2"/>
          <c:tx>
            <c:strRef>
              <c:f>'Pregunta 7'!$D$20</c:f>
              <c:strCache>
                <c:ptCount val="1"/>
                <c:pt idx="0">
                  <c:v>Ciudadanía</c:v>
                </c:pt>
              </c:strCache>
            </c:strRef>
          </c:tx>
          <c:spPr>
            <a:solidFill>
              <a:schemeClr val="accent3"/>
            </a:solidFill>
            <a:ln>
              <a:noFill/>
            </a:ln>
            <a:effectLst/>
          </c:spPr>
          <c:invertIfNegative val="0"/>
          <c:cat>
            <c:strRef>
              <c:f>'Pregunta 7'!$A$21:$A$24</c:f>
              <c:strCache>
                <c:ptCount val="4"/>
                <c:pt idx="0">
                  <c:v>≤ 1.000</c:v>
                </c:pt>
                <c:pt idx="1">
                  <c:v>1.001 a 5.000</c:v>
                </c:pt>
                <c:pt idx="2">
                  <c:v>5.001 a 20.000</c:v>
                </c:pt>
                <c:pt idx="3">
                  <c:v>&gt; 20.000</c:v>
                </c:pt>
              </c:strCache>
            </c:strRef>
          </c:cat>
          <c:val>
            <c:numRef>
              <c:f>'Pregunta 7'!$D$21:$D$24</c:f>
              <c:numCache>
                <c:formatCode>0%</c:formatCode>
                <c:ptCount val="4"/>
                <c:pt idx="0">
                  <c:v>0.16220000000000001</c:v>
                </c:pt>
                <c:pt idx="1">
                  <c:v>0.16220000000000001</c:v>
                </c:pt>
                <c:pt idx="2">
                  <c:v>0.1525</c:v>
                </c:pt>
                <c:pt idx="3">
                  <c:v>0.35239999999999999</c:v>
                </c:pt>
              </c:numCache>
            </c:numRef>
          </c:val>
          <c:extLst>
            <c:ext xmlns:c16="http://schemas.microsoft.com/office/drawing/2014/chart" uri="{C3380CC4-5D6E-409C-BE32-E72D297353CC}">
              <c16:uniqueId val="{00000002-8145-4662-A10E-1BA46CBB5201}"/>
            </c:ext>
          </c:extLst>
        </c:ser>
        <c:ser>
          <c:idx val="3"/>
          <c:order val="3"/>
          <c:tx>
            <c:strRef>
              <c:f>'Pregunta 7'!$E$20</c:f>
              <c:strCache>
                <c:ptCount val="1"/>
                <c:pt idx="0">
                  <c:v>Otros</c:v>
                </c:pt>
              </c:strCache>
            </c:strRef>
          </c:tx>
          <c:spPr>
            <a:solidFill>
              <a:schemeClr val="accent4"/>
            </a:solidFill>
            <a:ln>
              <a:noFill/>
            </a:ln>
            <a:effectLst/>
          </c:spPr>
          <c:invertIfNegative val="0"/>
          <c:cat>
            <c:strRef>
              <c:f>'Pregunta 7'!$A$21:$A$24</c:f>
              <c:strCache>
                <c:ptCount val="4"/>
                <c:pt idx="0">
                  <c:v>≤ 1.000</c:v>
                </c:pt>
                <c:pt idx="1">
                  <c:v>1.001 a 5.000</c:v>
                </c:pt>
                <c:pt idx="2">
                  <c:v>5.001 a 20.000</c:v>
                </c:pt>
                <c:pt idx="3">
                  <c:v>&gt; 20.000</c:v>
                </c:pt>
              </c:strCache>
            </c:strRef>
          </c:cat>
          <c:val>
            <c:numRef>
              <c:f>'Pregunta 7'!$E$21:$E$24</c:f>
              <c:numCache>
                <c:formatCode>0%</c:formatCode>
                <c:ptCount val="4"/>
                <c:pt idx="0">
                  <c:v>0.17567567567567569</c:v>
                </c:pt>
                <c:pt idx="1">
                  <c:v>0.35135135135135137</c:v>
                </c:pt>
                <c:pt idx="2">
                  <c:v>0.13559322033898305</c:v>
                </c:pt>
                <c:pt idx="3">
                  <c:v>0.203125</c:v>
                </c:pt>
              </c:numCache>
            </c:numRef>
          </c:val>
          <c:extLst>
            <c:ext xmlns:c16="http://schemas.microsoft.com/office/drawing/2014/chart" uri="{C3380CC4-5D6E-409C-BE32-E72D297353CC}">
              <c16:uniqueId val="{00000003-8145-4662-A10E-1BA46CBB5201}"/>
            </c:ext>
          </c:extLst>
        </c:ser>
        <c:dLbls>
          <c:showLegendKey val="0"/>
          <c:showVal val="0"/>
          <c:showCatName val="0"/>
          <c:showSerName val="0"/>
          <c:showPercent val="0"/>
          <c:showBubbleSize val="0"/>
        </c:dLbls>
        <c:gapWidth val="219"/>
        <c:overlap val="-27"/>
        <c:axId val="443180288"/>
        <c:axId val="443182584"/>
      </c:barChart>
      <c:catAx>
        <c:axId val="44318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3182584"/>
        <c:crosses val="autoZero"/>
        <c:auto val="1"/>
        <c:lblAlgn val="ctr"/>
        <c:lblOffset val="100"/>
        <c:noMultiLvlLbl val="0"/>
      </c:catAx>
      <c:valAx>
        <c:axId val="44318258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3180288"/>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i="0" baseline="0">
                <a:effectLst/>
                <a:latin typeface="Arial" panose="020B0604020202020204" pitchFamily="34" charset="0"/>
                <a:cs typeface="Arial" panose="020B0604020202020204" pitchFamily="34" charset="0"/>
              </a:rPr>
              <a:t>Quién propone temas a tratar en el Pleno según nº de habitantes por municipio</a:t>
            </a:r>
            <a:endParaRPr lang="es-ES" sz="1050" b="1">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7'!$B$26</c:f>
              <c:strCache>
                <c:ptCount val="1"/>
                <c:pt idx="0">
                  <c:v>Alcaldía</c:v>
                </c:pt>
              </c:strCache>
            </c:strRef>
          </c:tx>
          <c:spPr>
            <a:solidFill>
              <a:schemeClr val="accent1"/>
            </a:solidFill>
            <a:ln>
              <a:noFill/>
            </a:ln>
            <a:effectLst/>
          </c:spPr>
          <c:invertIfNegative val="0"/>
          <c:cat>
            <c:strRef>
              <c:f>'Pregunta 7'!$A$27</c:f>
              <c:strCache>
                <c:ptCount val="1"/>
                <c:pt idx="0">
                  <c:v>TOTAL</c:v>
                </c:pt>
              </c:strCache>
            </c:strRef>
          </c:cat>
          <c:val>
            <c:numRef>
              <c:f>'Pregunta 7'!$B$27</c:f>
              <c:numCache>
                <c:formatCode>0.00%</c:formatCode>
                <c:ptCount val="1"/>
                <c:pt idx="0">
                  <c:v>0.97789999999999999</c:v>
                </c:pt>
              </c:numCache>
            </c:numRef>
          </c:val>
          <c:extLst>
            <c:ext xmlns:c16="http://schemas.microsoft.com/office/drawing/2014/chart" uri="{C3380CC4-5D6E-409C-BE32-E72D297353CC}">
              <c16:uniqueId val="{00000000-2ABC-45AD-90B6-637983826187}"/>
            </c:ext>
          </c:extLst>
        </c:ser>
        <c:ser>
          <c:idx val="1"/>
          <c:order val="1"/>
          <c:tx>
            <c:strRef>
              <c:f>'Pregunta 7'!$C$26</c:f>
              <c:strCache>
                <c:ptCount val="1"/>
                <c:pt idx="0">
                  <c:v>Concejalía</c:v>
                </c:pt>
              </c:strCache>
            </c:strRef>
          </c:tx>
          <c:spPr>
            <a:solidFill>
              <a:schemeClr val="accent2"/>
            </a:solidFill>
            <a:ln>
              <a:noFill/>
            </a:ln>
            <a:effectLst/>
          </c:spPr>
          <c:invertIfNegative val="0"/>
          <c:cat>
            <c:strRef>
              <c:f>'Pregunta 7'!$A$27</c:f>
              <c:strCache>
                <c:ptCount val="1"/>
                <c:pt idx="0">
                  <c:v>TOTAL</c:v>
                </c:pt>
              </c:strCache>
            </c:strRef>
          </c:cat>
          <c:val>
            <c:numRef>
              <c:f>'Pregunta 7'!$C$27</c:f>
              <c:numCache>
                <c:formatCode>0.00%</c:formatCode>
                <c:ptCount val="1"/>
                <c:pt idx="0">
                  <c:v>0.66049999999999998</c:v>
                </c:pt>
              </c:numCache>
            </c:numRef>
          </c:val>
          <c:extLst>
            <c:ext xmlns:c16="http://schemas.microsoft.com/office/drawing/2014/chart" uri="{C3380CC4-5D6E-409C-BE32-E72D297353CC}">
              <c16:uniqueId val="{00000001-2ABC-45AD-90B6-637983826187}"/>
            </c:ext>
          </c:extLst>
        </c:ser>
        <c:ser>
          <c:idx val="2"/>
          <c:order val="2"/>
          <c:tx>
            <c:strRef>
              <c:f>'Pregunta 7'!$D$26</c:f>
              <c:strCache>
                <c:ptCount val="1"/>
                <c:pt idx="0">
                  <c:v>Ciudadanía</c:v>
                </c:pt>
              </c:strCache>
            </c:strRef>
          </c:tx>
          <c:spPr>
            <a:solidFill>
              <a:schemeClr val="accent3"/>
            </a:solidFill>
            <a:ln>
              <a:noFill/>
            </a:ln>
            <a:effectLst/>
          </c:spPr>
          <c:invertIfNegative val="0"/>
          <c:cat>
            <c:strRef>
              <c:f>'Pregunta 7'!$A$27</c:f>
              <c:strCache>
                <c:ptCount val="1"/>
                <c:pt idx="0">
                  <c:v>TOTAL</c:v>
                </c:pt>
              </c:strCache>
            </c:strRef>
          </c:cat>
          <c:val>
            <c:numRef>
              <c:f>'Pregunta 7'!$D$27</c:f>
              <c:numCache>
                <c:formatCode>0.00%</c:formatCode>
                <c:ptCount val="1"/>
                <c:pt idx="0">
                  <c:v>0.20660000000000001</c:v>
                </c:pt>
              </c:numCache>
            </c:numRef>
          </c:val>
          <c:extLst>
            <c:ext xmlns:c16="http://schemas.microsoft.com/office/drawing/2014/chart" uri="{C3380CC4-5D6E-409C-BE32-E72D297353CC}">
              <c16:uniqueId val="{00000002-2ABC-45AD-90B6-637983826187}"/>
            </c:ext>
          </c:extLst>
        </c:ser>
        <c:ser>
          <c:idx val="3"/>
          <c:order val="3"/>
          <c:tx>
            <c:strRef>
              <c:f>'Pregunta 7'!$E$26</c:f>
              <c:strCache>
                <c:ptCount val="1"/>
                <c:pt idx="0">
                  <c:v>Otros</c:v>
                </c:pt>
              </c:strCache>
            </c:strRef>
          </c:tx>
          <c:spPr>
            <a:solidFill>
              <a:schemeClr val="accent4"/>
            </a:solidFill>
            <a:ln>
              <a:noFill/>
            </a:ln>
            <a:effectLst/>
          </c:spPr>
          <c:invertIfNegative val="0"/>
          <c:cat>
            <c:strRef>
              <c:f>'Pregunta 7'!$A$27</c:f>
              <c:strCache>
                <c:ptCount val="1"/>
                <c:pt idx="0">
                  <c:v>TOTAL</c:v>
                </c:pt>
              </c:strCache>
            </c:strRef>
          </c:cat>
          <c:val>
            <c:numRef>
              <c:f>'Pregunta 7'!$E$27</c:f>
              <c:numCache>
                <c:formatCode>0.00%</c:formatCode>
                <c:ptCount val="1"/>
                <c:pt idx="0">
                  <c:v>0.15498154981549817</c:v>
                </c:pt>
              </c:numCache>
            </c:numRef>
          </c:val>
          <c:extLst>
            <c:ext xmlns:c16="http://schemas.microsoft.com/office/drawing/2014/chart" uri="{C3380CC4-5D6E-409C-BE32-E72D297353CC}">
              <c16:uniqueId val="{00000003-2ABC-45AD-90B6-637983826187}"/>
            </c:ext>
          </c:extLst>
        </c:ser>
        <c:dLbls>
          <c:showLegendKey val="0"/>
          <c:showVal val="0"/>
          <c:showCatName val="0"/>
          <c:showSerName val="0"/>
          <c:showPercent val="0"/>
          <c:showBubbleSize val="0"/>
        </c:dLbls>
        <c:gapWidth val="219"/>
        <c:overlap val="-27"/>
        <c:axId val="745817232"/>
        <c:axId val="745816248"/>
      </c:barChart>
      <c:catAx>
        <c:axId val="74581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45816248"/>
        <c:crosses val="autoZero"/>
        <c:auto val="1"/>
        <c:lblAlgn val="ctr"/>
        <c:lblOffset val="100"/>
        <c:noMultiLvlLbl val="0"/>
      </c:catAx>
      <c:valAx>
        <c:axId val="74581624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45817232"/>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a:latin typeface="Arial" panose="020B0604020202020204" pitchFamily="34" charset="0"/>
                <a:cs typeface="Arial" panose="020B0604020202020204" pitchFamily="34" charset="0"/>
              </a:rPr>
              <a:t>Municipios encuestados según nº</a:t>
            </a:r>
            <a:r>
              <a:rPr lang="es-ES" sz="1200" b="1" baseline="0">
                <a:latin typeface="Arial" panose="020B0604020202020204" pitchFamily="34" charset="0"/>
                <a:cs typeface="Arial" panose="020B0604020202020204" pitchFamily="34" charset="0"/>
              </a:rPr>
              <a:t> de habitantes por municipio</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Hoja1!$A$20:$A$23</c:f>
              <c:strCache>
                <c:ptCount val="4"/>
                <c:pt idx="0">
                  <c:v>≤ 1.000</c:v>
                </c:pt>
                <c:pt idx="1">
                  <c:v>1.001 a 5.000</c:v>
                </c:pt>
                <c:pt idx="2">
                  <c:v>5.001 a 20.000</c:v>
                </c:pt>
                <c:pt idx="3">
                  <c:v>&gt; 20.000</c:v>
                </c:pt>
              </c:strCache>
            </c:strRef>
          </c:cat>
          <c:val>
            <c:numRef>
              <c:f>Hoja1!$B$20:$B$23</c:f>
              <c:numCache>
                <c:formatCode>General</c:formatCode>
                <c:ptCount val="4"/>
                <c:pt idx="0">
                  <c:v>74</c:v>
                </c:pt>
                <c:pt idx="1">
                  <c:v>74</c:v>
                </c:pt>
                <c:pt idx="2">
                  <c:v>59</c:v>
                </c:pt>
                <c:pt idx="3">
                  <c:v>64</c:v>
                </c:pt>
              </c:numCache>
            </c:numRef>
          </c:val>
          <c:extLst>
            <c:ext xmlns:c16="http://schemas.microsoft.com/office/drawing/2014/chart" uri="{C3380CC4-5D6E-409C-BE32-E72D297353CC}">
              <c16:uniqueId val="{00000000-723E-4BFC-890C-63B56367B947}"/>
            </c:ext>
          </c:extLst>
        </c:ser>
        <c:dLbls>
          <c:showLegendKey val="0"/>
          <c:showVal val="0"/>
          <c:showCatName val="0"/>
          <c:showSerName val="0"/>
          <c:showPercent val="0"/>
          <c:showBubbleSize val="0"/>
        </c:dLbls>
        <c:gapWidth val="219"/>
        <c:overlap val="-27"/>
        <c:axId val="553422624"/>
        <c:axId val="553423280"/>
      </c:barChart>
      <c:catAx>
        <c:axId val="55342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3423280"/>
        <c:crosses val="autoZero"/>
        <c:auto val="1"/>
        <c:lblAlgn val="ctr"/>
        <c:lblOffset val="100"/>
        <c:noMultiLvlLbl val="0"/>
      </c:catAx>
      <c:valAx>
        <c:axId val="553423280"/>
        <c:scaling>
          <c:orientation val="minMax"/>
          <c:max val="9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3422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ES" sz="1200" b="1">
                <a:latin typeface="Arial" panose="020B0604020202020204" pitchFamily="34" charset="0"/>
                <a:cs typeface="Arial" panose="020B0604020202020204" pitchFamily="34" charset="0"/>
              </a:rPr>
              <a:t>Quién aporta documentación al Pleno por Comunidades autónomas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title>
    <c:autoTitleDeleted val="0"/>
    <c:plotArea>
      <c:layout/>
      <c:barChart>
        <c:barDir val="col"/>
        <c:grouping val="clustered"/>
        <c:varyColors val="0"/>
        <c:ser>
          <c:idx val="0"/>
          <c:order val="0"/>
          <c:tx>
            <c:strRef>
              <c:f>'Pregunta 8'!$B$3</c:f>
              <c:strCache>
                <c:ptCount val="1"/>
                <c:pt idx="0">
                  <c:v>Alcaldía</c:v>
                </c:pt>
              </c:strCache>
            </c:strRef>
          </c:tx>
          <c:spPr>
            <a:solidFill>
              <a:schemeClr val="accent1"/>
            </a:solidFill>
            <a:ln>
              <a:noFill/>
            </a:ln>
            <a:effectLst/>
          </c:spPr>
          <c:invertIfNegative val="0"/>
          <c:cat>
            <c:strRef>
              <c:f>'Pregunta 8'!$A$4:$A$19</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8'!$B$4:$B$19</c:f>
              <c:numCache>
                <c:formatCode>0%</c:formatCode>
                <c:ptCount val="16"/>
                <c:pt idx="0">
                  <c:v>0.77139999999999997</c:v>
                </c:pt>
                <c:pt idx="1">
                  <c:v>1</c:v>
                </c:pt>
                <c:pt idx="2">
                  <c:v>0.8</c:v>
                </c:pt>
                <c:pt idx="3">
                  <c:v>1</c:v>
                </c:pt>
                <c:pt idx="4">
                  <c:v>0.85</c:v>
                </c:pt>
                <c:pt idx="5">
                  <c:v>0.8649</c:v>
                </c:pt>
                <c:pt idx="6">
                  <c:v>0.93940000000000001</c:v>
                </c:pt>
                <c:pt idx="7">
                  <c:v>0.79630000000000001</c:v>
                </c:pt>
                <c:pt idx="8">
                  <c:v>0.8</c:v>
                </c:pt>
                <c:pt idx="9">
                  <c:v>0.9</c:v>
                </c:pt>
                <c:pt idx="10">
                  <c:v>0.92859999999999998</c:v>
                </c:pt>
                <c:pt idx="11">
                  <c:v>0.8</c:v>
                </c:pt>
                <c:pt idx="12">
                  <c:v>0.9</c:v>
                </c:pt>
                <c:pt idx="13">
                  <c:v>1</c:v>
                </c:pt>
                <c:pt idx="14">
                  <c:v>1</c:v>
                </c:pt>
                <c:pt idx="15">
                  <c:v>0.8</c:v>
                </c:pt>
              </c:numCache>
            </c:numRef>
          </c:val>
          <c:extLst>
            <c:ext xmlns:c16="http://schemas.microsoft.com/office/drawing/2014/chart" uri="{C3380CC4-5D6E-409C-BE32-E72D297353CC}">
              <c16:uniqueId val="{00000000-1980-4ADC-96F0-2F040CBD7DF5}"/>
            </c:ext>
          </c:extLst>
        </c:ser>
        <c:ser>
          <c:idx val="1"/>
          <c:order val="1"/>
          <c:tx>
            <c:strRef>
              <c:f>'Pregunta 8'!$C$3</c:f>
              <c:strCache>
                <c:ptCount val="1"/>
                <c:pt idx="0">
                  <c:v>Concejalía</c:v>
                </c:pt>
              </c:strCache>
            </c:strRef>
          </c:tx>
          <c:spPr>
            <a:solidFill>
              <a:schemeClr val="accent2"/>
            </a:solidFill>
            <a:ln>
              <a:noFill/>
            </a:ln>
            <a:effectLst/>
          </c:spPr>
          <c:invertIfNegative val="0"/>
          <c:cat>
            <c:strRef>
              <c:f>'Pregunta 8'!$A$4:$A$19</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8'!$C$4:$C$19</c:f>
              <c:numCache>
                <c:formatCode>0%</c:formatCode>
                <c:ptCount val="16"/>
                <c:pt idx="0">
                  <c:v>0.7429</c:v>
                </c:pt>
                <c:pt idx="1">
                  <c:v>0.41670000000000001</c:v>
                </c:pt>
                <c:pt idx="2">
                  <c:v>0.8</c:v>
                </c:pt>
                <c:pt idx="3">
                  <c:v>1</c:v>
                </c:pt>
                <c:pt idx="4">
                  <c:v>0.5</c:v>
                </c:pt>
                <c:pt idx="5">
                  <c:v>0.51349999999999996</c:v>
                </c:pt>
                <c:pt idx="6">
                  <c:v>0.90910000000000002</c:v>
                </c:pt>
                <c:pt idx="7">
                  <c:v>0.55559999999999998</c:v>
                </c:pt>
                <c:pt idx="8">
                  <c:v>0.8</c:v>
                </c:pt>
                <c:pt idx="9">
                  <c:v>0.4</c:v>
                </c:pt>
                <c:pt idx="10">
                  <c:v>0.57140000000000002</c:v>
                </c:pt>
                <c:pt idx="11">
                  <c:v>0.8</c:v>
                </c:pt>
                <c:pt idx="12">
                  <c:v>0.6</c:v>
                </c:pt>
                <c:pt idx="13">
                  <c:v>1</c:v>
                </c:pt>
                <c:pt idx="14">
                  <c:v>0.875</c:v>
                </c:pt>
                <c:pt idx="15">
                  <c:v>0.8</c:v>
                </c:pt>
              </c:numCache>
            </c:numRef>
          </c:val>
          <c:extLst>
            <c:ext xmlns:c16="http://schemas.microsoft.com/office/drawing/2014/chart" uri="{C3380CC4-5D6E-409C-BE32-E72D297353CC}">
              <c16:uniqueId val="{00000001-1980-4ADC-96F0-2F040CBD7DF5}"/>
            </c:ext>
          </c:extLst>
        </c:ser>
        <c:ser>
          <c:idx val="2"/>
          <c:order val="2"/>
          <c:tx>
            <c:strRef>
              <c:f>'Pregunta 8'!$D$3</c:f>
              <c:strCache>
                <c:ptCount val="1"/>
                <c:pt idx="0">
                  <c:v>Ciudadanía</c:v>
                </c:pt>
              </c:strCache>
            </c:strRef>
          </c:tx>
          <c:spPr>
            <a:solidFill>
              <a:schemeClr val="accent3"/>
            </a:solidFill>
            <a:ln>
              <a:noFill/>
            </a:ln>
            <a:effectLst/>
          </c:spPr>
          <c:invertIfNegative val="0"/>
          <c:cat>
            <c:strRef>
              <c:f>'Pregunta 8'!$A$4:$A$19</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8'!$D$4:$D$19</c:f>
              <c:numCache>
                <c:formatCode>0%</c:formatCode>
                <c:ptCount val="16"/>
                <c:pt idx="0">
                  <c:v>0.2286</c:v>
                </c:pt>
                <c:pt idx="1">
                  <c:v>0.16669999999999999</c:v>
                </c:pt>
                <c:pt idx="2">
                  <c:v>0.4</c:v>
                </c:pt>
                <c:pt idx="3">
                  <c:v>0.5</c:v>
                </c:pt>
                <c:pt idx="4">
                  <c:v>0.05</c:v>
                </c:pt>
                <c:pt idx="5">
                  <c:v>0.1081</c:v>
                </c:pt>
                <c:pt idx="6">
                  <c:v>0.30299999999999999</c:v>
                </c:pt>
                <c:pt idx="7">
                  <c:v>7.4099999999999999E-2</c:v>
                </c:pt>
                <c:pt idx="8">
                  <c:v>0.2</c:v>
                </c:pt>
                <c:pt idx="9">
                  <c:v>0.4</c:v>
                </c:pt>
                <c:pt idx="10">
                  <c:v>0.21429999999999999</c:v>
                </c:pt>
                <c:pt idx="11">
                  <c:v>0</c:v>
                </c:pt>
                <c:pt idx="12">
                  <c:v>0.2</c:v>
                </c:pt>
                <c:pt idx="13">
                  <c:v>0.25</c:v>
                </c:pt>
                <c:pt idx="14">
                  <c:v>0.75</c:v>
                </c:pt>
                <c:pt idx="15">
                  <c:v>0.6</c:v>
                </c:pt>
              </c:numCache>
            </c:numRef>
          </c:val>
          <c:extLst>
            <c:ext xmlns:c16="http://schemas.microsoft.com/office/drawing/2014/chart" uri="{C3380CC4-5D6E-409C-BE32-E72D297353CC}">
              <c16:uniqueId val="{00000002-1980-4ADC-96F0-2F040CBD7DF5}"/>
            </c:ext>
          </c:extLst>
        </c:ser>
        <c:ser>
          <c:idx val="3"/>
          <c:order val="3"/>
          <c:tx>
            <c:strRef>
              <c:f>'Pregunta 8'!$E$3</c:f>
              <c:strCache>
                <c:ptCount val="1"/>
                <c:pt idx="0">
                  <c:v>Otros</c:v>
                </c:pt>
              </c:strCache>
            </c:strRef>
          </c:tx>
          <c:spPr>
            <a:solidFill>
              <a:schemeClr val="accent4"/>
            </a:solidFill>
            <a:ln>
              <a:noFill/>
            </a:ln>
            <a:effectLst/>
          </c:spPr>
          <c:invertIfNegative val="0"/>
          <c:cat>
            <c:strRef>
              <c:f>'Pregunta 8'!$A$4:$A$19</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8'!$E$4:$E$19</c:f>
              <c:numCache>
                <c:formatCode>0%</c:formatCode>
                <c:ptCount val="16"/>
                <c:pt idx="0">
                  <c:v>0.45714285714285713</c:v>
                </c:pt>
                <c:pt idx="1">
                  <c:v>0.26666666666666666</c:v>
                </c:pt>
                <c:pt idx="2">
                  <c:v>0.4</c:v>
                </c:pt>
                <c:pt idx="3">
                  <c:v>0</c:v>
                </c:pt>
                <c:pt idx="4">
                  <c:v>0.25</c:v>
                </c:pt>
                <c:pt idx="5">
                  <c:v>0.45945945945945948</c:v>
                </c:pt>
                <c:pt idx="6">
                  <c:v>0.33333333333333331</c:v>
                </c:pt>
                <c:pt idx="7">
                  <c:v>0.37037037037037035</c:v>
                </c:pt>
                <c:pt idx="8">
                  <c:v>0.46666666666666667</c:v>
                </c:pt>
                <c:pt idx="9">
                  <c:v>0.5</c:v>
                </c:pt>
                <c:pt idx="10">
                  <c:v>0.2857142857142857</c:v>
                </c:pt>
                <c:pt idx="11">
                  <c:v>0.2</c:v>
                </c:pt>
                <c:pt idx="12">
                  <c:v>0.6</c:v>
                </c:pt>
                <c:pt idx="13">
                  <c:v>0.25</c:v>
                </c:pt>
                <c:pt idx="14">
                  <c:v>0.375</c:v>
                </c:pt>
                <c:pt idx="15">
                  <c:v>0.6</c:v>
                </c:pt>
              </c:numCache>
            </c:numRef>
          </c:val>
          <c:extLst>
            <c:ext xmlns:c16="http://schemas.microsoft.com/office/drawing/2014/chart" uri="{C3380CC4-5D6E-409C-BE32-E72D297353CC}">
              <c16:uniqueId val="{00000003-1980-4ADC-96F0-2F040CBD7DF5}"/>
            </c:ext>
          </c:extLst>
        </c:ser>
        <c:dLbls>
          <c:showLegendKey val="0"/>
          <c:showVal val="0"/>
          <c:showCatName val="0"/>
          <c:showSerName val="0"/>
          <c:showPercent val="0"/>
          <c:showBubbleSize val="0"/>
        </c:dLbls>
        <c:gapWidth val="219"/>
        <c:overlap val="-27"/>
        <c:axId val="443178976"/>
        <c:axId val="443181600"/>
      </c:barChart>
      <c:catAx>
        <c:axId val="44317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3181600"/>
        <c:crosses val="autoZero"/>
        <c:auto val="1"/>
        <c:lblAlgn val="ctr"/>
        <c:lblOffset val="100"/>
        <c:noMultiLvlLbl val="0"/>
      </c:catAx>
      <c:valAx>
        <c:axId val="4431816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317897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a:latin typeface="Arial" panose="020B0604020202020204" pitchFamily="34" charset="0"/>
                <a:cs typeface="Arial" panose="020B0604020202020204" pitchFamily="34" charset="0"/>
              </a:rPr>
              <a:t>Quién aporta documentación al Plano según nº de habitantes por municipio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8'!$B$21</c:f>
              <c:strCache>
                <c:ptCount val="1"/>
                <c:pt idx="0">
                  <c:v>Alcaldía</c:v>
                </c:pt>
              </c:strCache>
            </c:strRef>
          </c:tx>
          <c:spPr>
            <a:solidFill>
              <a:schemeClr val="accent1"/>
            </a:solidFill>
            <a:ln>
              <a:noFill/>
            </a:ln>
            <a:effectLst/>
          </c:spPr>
          <c:invertIfNegative val="0"/>
          <c:cat>
            <c:strRef>
              <c:f>'Pregunta 8'!$A$22:$A$25</c:f>
              <c:strCache>
                <c:ptCount val="4"/>
                <c:pt idx="0">
                  <c:v>≤ 1.000</c:v>
                </c:pt>
                <c:pt idx="1">
                  <c:v>1.001 a 5.000</c:v>
                </c:pt>
                <c:pt idx="2">
                  <c:v>5.001 a 20.000</c:v>
                </c:pt>
                <c:pt idx="3">
                  <c:v>&gt; 20.000</c:v>
                </c:pt>
              </c:strCache>
            </c:strRef>
          </c:cat>
          <c:val>
            <c:numRef>
              <c:f>'Pregunta 8'!$B$22:$B$25</c:f>
              <c:numCache>
                <c:formatCode>0%</c:formatCode>
                <c:ptCount val="4"/>
                <c:pt idx="0">
                  <c:v>0.89190000000000003</c:v>
                </c:pt>
                <c:pt idx="1">
                  <c:v>0.95950000000000002</c:v>
                </c:pt>
                <c:pt idx="2">
                  <c:v>0.79659999999999997</c:v>
                </c:pt>
                <c:pt idx="3">
                  <c:v>0.76559999999999995</c:v>
                </c:pt>
              </c:numCache>
            </c:numRef>
          </c:val>
          <c:extLst>
            <c:ext xmlns:c16="http://schemas.microsoft.com/office/drawing/2014/chart" uri="{C3380CC4-5D6E-409C-BE32-E72D297353CC}">
              <c16:uniqueId val="{00000000-C906-4618-A095-FED358CBAB9F}"/>
            </c:ext>
          </c:extLst>
        </c:ser>
        <c:ser>
          <c:idx val="1"/>
          <c:order val="1"/>
          <c:tx>
            <c:strRef>
              <c:f>'Pregunta 8'!$C$21</c:f>
              <c:strCache>
                <c:ptCount val="1"/>
                <c:pt idx="0">
                  <c:v>Concejalía</c:v>
                </c:pt>
              </c:strCache>
            </c:strRef>
          </c:tx>
          <c:spPr>
            <a:solidFill>
              <a:schemeClr val="accent2"/>
            </a:solidFill>
            <a:ln>
              <a:noFill/>
            </a:ln>
            <a:effectLst/>
          </c:spPr>
          <c:invertIfNegative val="0"/>
          <c:cat>
            <c:strRef>
              <c:f>'Pregunta 8'!$A$22:$A$25</c:f>
              <c:strCache>
                <c:ptCount val="4"/>
                <c:pt idx="0">
                  <c:v>≤ 1.000</c:v>
                </c:pt>
                <c:pt idx="1">
                  <c:v>1.001 a 5.000</c:v>
                </c:pt>
                <c:pt idx="2">
                  <c:v>5.001 a 20.000</c:v>
                </c:pt>
                <c:pt idx="3">
                  <c:v>&gt; 20.000</c:v>
                </c:pt>
              </c:strCache>
            </c:strRef>
          </c:cat>
          <c:val>
            <c:numRef>
              <c:f>'Pregunta 8'!$C$22:$C$25</c:f>
              <c:numCache>
                <c:formatCode>0%</c:formatCode>
                <c:ptCount val="4"/>
                <c:pt idx="0">
                  <c:v>0.47299999999999998</c:v>
                </c:pt>
                <c:pt idx="1">
                  <c:v>0.6351</c:v>
                </c:pt>
                <c:pt idx="2">
                  <c:v>0.71189999999999998</c:v>
                </c:pt>
                <c:pt idx="3">
                  <c:v>0.82809999999999995</c:v>
                </c:pt>
              </c:numCache>
            </c:numRef>
          </c:val>
          <c:extLst>
            <c:ext xmlns:c16="http://schemas.microsoft.com/office/drawing/2014/chart" uri="{C3380CC4-5D6E-409C-BE32-E72D297353CC}">
              <c16:uniqueId val="{00000001-C906-4618-A095-FED358CBAB9F}"/>
            </c:ext>
          </c:extLst>
        </c:ser>
        <c:ser>
          <c:idx val="2"/>
          <c:order val="2"/>
          <c:tx>
            <c:strRef>
              <c:f>'Pregunta 8'!$D$21</c:f>
              <c:strCache>
                <c:ptCount val="1"/>
                <c:pt idx="0">
                  <c:v>Ciudadanía</c:v>
                </c:pt>
              </c:strCache>
            </c:strRef>
          </c:tx>
          <c:spPr>
            <a:solidFill>
              <a:schemeClr val="accent3"/>
            </a:solidFill>
            <a:ln>
              <a:noFill/>
            </a:ln>
            <a:effectLst/>
          </c:spPr>
          <c:invertIfNegative val="0"/>
          <c:cat>
            <c:strRef>
              <c:f>'Pregunta 8'!$A$22:$A$25</c:f>
              <c:strCache>
                <c:ptCount val="4"/>
                <c:pt idx="0">
                  <c:v>≤ 1.000</c:v>
                </c:pt>
                <c:pt idx="1">
                  <c:v>1.001 a 5.000</c:v>
                </c:pt>
                <c:pt idx="2">
                  <c:v>5.001 a 20.000</c:v>
                </c:pt>
                <c:pt idx="3">
                  <c:v>&gt; 20.000</c:v>
                </c:pt>
              </c:strCache>
            </c:strRef>
          </c:cat>
          <c:val>
            <c:numRef>
              <c:f>'Pregunta 8'!$D$22:$D$25</c:f>
              <c:numCache>
                <c:formatCode>0%</c:formatCode>
                <c:ptCount val="4"/>
                <c:pt idx="0">
                  <c:v>0.1757</c:v>
                </c:pt>
                <c:pt idx="1">
                  <c:v>0.2162</c:v>
                </c:pt>
                <c:pt idx="2">
                  <c:v>0.18640000000000001</c:v>
                </c:pt>
                <c:pt idx="3">
                  <c:v>0.2344</c:v>
                </c:pt>
              </c:numCache>
            </c:numRef>
          </c:val>
          <c:extLst>
            <c:ext xmlns:c16="http://schemas.microsoft.com/office/drawing/2014/chart" uri="{C3380CC4-5D6E-409C-BE32-E72D297353CC}">
              <c16:uniqueId val="{00000002-C906-4618-A095-FED358CBAB9F}"/>
            </c:ext>
          </c:extLst>
        </c:ser>
        <c:ser>
          <c:idx val="3"/>
          <c:order val="3"/>
          <c:tx>
            <c:strRef>
              <c:f>'Pregunta 8'!$E$21</c:f>
              <c:strCache>
                <c:ptCount val="1"/>
                <c:pt idx="0">
                  <c:v>Otros</c:v>
                </c:pt>
              </c:strCache>
            </c:strRef>
          </c:tx>
          <c:spPr>
            <a:solidFill>
              <a:schemeClr val="accent4"/>
            </a:solidFill>
            <a:ln>
              <a:noFill/>
            </a:ln>
            <a:effectLst/>
          </c:spPr>
          <c:invertIfNegative val="0"/>
          <c:cat>
            <c:strRef>
              <c:f>'Pregunta 8'!$A$22:$A$25</c:f>
              <c:strCache>
                <c:ptCount val="4"/>
                <c:pt idx="0">
                  <c:v>≤ 1.000</c:v>
                </c:pt>
                <c:pt idx="1">
                  <c:v>1.001 a 5.000</c:v>
                </c:pt>
                <c:pt idx="2">
                  <c:v>5.001 a 20.000</c:v>
                </c:pt>
                <c:pt idx="3">
                  <c:v>&gt; 20.000</c:v>
                </c:pt>
              </c:strCache>
            </c:strRef>
          </c:cat>
          <c:val>
            <c:numRef>
              <c:f>'Pregunta 8'!$E$22:$E$25</c:f>
              <c:numCache>
                <c:formatCode>0%</c:formatCode>
                <c:ptCount val="4"/>
                <c:pt idx="0">
                  <c:v>0.28378378378378377</c:v>
                </c:pt>
                <c:pt idx="1">
                  <c:v>0.35135135135135137</c:v>
                </c:pt>
                <c:pt idx="2">
                  <c:v>0.50847457627118642</c:v>
                </c:pt>
                <c:pt idx="3">
                  <c:v>0.4375</c:v>
                </c:pt>
              </c:numCache>
            </c:numRef>
          </c:val>
          <c:extLst>
            <c:ext xmlns:c16="http://schemas.microsoft.com/office/drawing/2014/chart" uri="{C3380CC4-5D6E-409C-BE32-E72D297353CC}">
              <c16:uniqueId val="{00000003-C906-4618-A095-FED358CBAB9F}"/>
            </c:ext>
          </c:extLst>
        </c:ser>
        <c:dLbls>
          <c:showLegendKey val="0"/>
          <c:showVal val="0"/>
          <c:showCatName val="0"/>
          <c:showSerName val="0"/>
          <c:showPercent val="0"/>
          <c:showBubbleSize val="0"/>
        </c:dLbls>
        <c:gapWidth val="219"/>
        <c:overlap val="-27"/>
        <c:axId val="556452832"/>
        <c:axId val="556450536"/>
      </c:barChart>
      <c:catAx>
        <c:axId val="55645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6450536"/>
        <c:crosses val="autoZero"/>
        <c:auto val="1"/>
        <c:lblAlgn val="ctr"/>
        <c:lblOffset val="100"/>
        <c:noMultiLvlLbl val="0"/>
      </c:catAx>
      <c:valAx>
        <c:axId val="55645053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6452832"/>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i="0" u="none" strike="noStrike" baseline="0">
                <a:effectLst/>
                <a:latin typeface="Arial" panose="020B0604020202020204" pitchFamily="34" charset="0"/>
                <a:cs typeface="Arial" panose="020B0604020202020204" pitchFamily="34" charset="0"/>
              </a:rPr>
              <a:t>Quién aporta documentación al Pleno según nº de habitantes </a:t>
            </a:r>
            <a:endParaRPr lang="es-ES" sz="12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8'!$B$28</c:f>
              <c:strCache>
                <c:ptCount val="1"/>
                <c:pt idx="0">
                  <c:v>Alcaldía</c:v>
                </c:pt>
              </c:strCache>
            </c:strRef>
          </c:tx>
          <c:spPr>
            <a:solidFill>
              <a:schemeClr val="accent1"/>
            </a:solidFill>
            <a:ln>
              <a:noFill/>
            </a:ln>
            <a:effectLst/>
          </c:spPr>
          <c:invertIfNegative val="0"/>
          <c:cat>
            <c:strRef>
              <c:f>'Pregunta 8'!$A$29</c:f>
              <c:strCache>
                <c:ptCount val="1"/>
                <c:pt idx="0">
                  <c:v>TOTAL</c:v>
                </c:pt>
              </c:strCache>
            </c:strRef>
          </c:cat>
          <c:val>
            <c:numRef>
              <c:f>'Pregunta 8'!$B$29</c:f>
              <c:numCache>
                <c:formatCode>0.00%</c:formatCode>
                <c:ptCount val="1"/>
                <c:pt idx="0">
                  <c:v>0.85980000000000001</c:v>
                </c:pt>
              </c:numCache>
            </c:numRef>
          </c:val>
          <c:extLst>
            <c:ext xmlns:c16="http://schemas.microsoft.com/office/drawing/2014/chart" uri="{C3380CC4-5D6E-409C-BE32-E72D297353CC}">
              <c16:uniqueId val="{00000000-63C3-467B-9B4D-8B130787D468}"/>
            </c:ext>
          </c:extLst>
        </c:ser>
        <c:ser>
          <c:idx val="1"/>
          <c:order val="1"/>
          <c:tx>
            <c:strRef>
              <c:f>'Pregunta 8'!$C$28</c:f>
              <c:strCache>
                <c:ptCount val="1"/>
                <c:pt idx="0">
                  <c:v>Concejalía</c:v>
                </c:pt>
              </c:strCache>
            </c:strRef>
          </c:tx>
          <c:spPr>
            <a:solidFill>
              <a:schemeClr val="accent2"/>
            </a:solidFill>
            <a:ln>
              <a:noFill/>
            </a:ln>
            <a:effectLst/>
          </c:spPr>
          <c:invertIfNegative val="0"/>
          <c:cat>
            <c:strRef>
              <c:f>'Pregunta 8'!$A$29</c:f>
              <c:strCache>
                <c:ptCount val="1"/>
                <c:pt idx="0">
                  <c:v>TOTAL</c:v>
                </c:pt>
              </c:strCache>
            </c:strRef>
          </c:cat>
          <c:val>
            <c:numRef>
              <c:f>'Pregunta 8'!$C$29</c:f>
              <c:numCache>
                <c:formatCode>0.00%</c:formatCode>
                <c:ptCount val="1"/>
                <c:pt idx="0">
                  <c:v>0.65310000000000001</c:v>
                </c:pt>
              </c:numCache>
            </c:numRef>
          </c:val>
          <c:extLst>
            <c:ext xmlns:c16="http://schemas.microsoft.com/office/drawing/2014/chart" uri="{C3380CC4-5D6E-409C-BE32-E72D297353CC}">
              <c16:uniqueId val="{00000001-63C3-467B-9B4D-8B130787D468}"/>
            </c:ext>
          </c:extLst>
        </c:ser>
        <c:ser>
          <c:idx val="2"/>
          <c:order val="2"/>
          <c:tx>
            <c:strRef>
              <c:f>'Pregunta 8'!$D$28</c:f>
              <c:strCache>
                <c:ptCount val="1"/>
                <c:pt idx="0">
                  <c:v>Ciudadanía</c:v>
                </c:pt>
              </c:strCache>
            </c:strRef>
          </c:tx>
          <c:spPr>
            <a:solidFill>
              <a:schemeClr val="accent3"/>
            </a:solidFill>
            <a:ln>
              <a:noFill/>
            </a:ln>
            <a:effectLst/>
          </c:spPr>
          <c:invertIfNegative val="0"/>
          <c:cat>
            <c:strRef>
              <c:f>'Pregunta 8'!$A$29</c:f>
              <c:strCache>
                <c:ptCount val="1"/>
                <c:pt idx="0">
                  <c:v>TOTAL</c:v>
                </c:pt>
              </c:strCache>
            </c:strRef>
          </c:cat>
          <c:val>
            <c:numRef>
              <c:f>'Pregunta 8'!$D$29</c:f>
              <c:numCache>
                <c:formatCode>0.00%</c:formatCode>
                <c:ptCount val="1"/>
                <c:pt idx="0">
                  <c:v>0.20300000000000001</c:v>
                </c:pt>
              </c:numCache>
            </c:numRef>
          </c:val>
          <c:extLst>
            <c:ext xmlns:c16="http://schemas.microsoft.com/office/drawing/2014/chart" uri="{C3380CC4-5D6E-409C-BE32-E72D297353CC}">
              <c16:uniqueId val="{00000002-63C3-467B-9B4D-8B130787D468}"/>
            </c:ext>
          </c:extLst>
        </c:ser>
        <c:ser>
          <c:idx val="3"/>
          <c:order val="3"/>
          <c:tx>
            <c:strRef>
              <c:f>'Pregunta 8'!$E$28</c:f>
              <c:strCache>
                <c:ptCount val="1"/>
                <c:pt idx="0">
                  <c:v>Otros</c:v>
                </c:pt>
              </c:strCache>
            </c:strRef>
          </c:tx>
          <c:spPr>
            <a:solidFill>
              <a:schemeClr val="accent4"/>
            </a:solidFill>
            <a:ln>
              <a:noFill/>
            </a:ln>
            <a:effectLst/>
          </c:spPr>
          <c:invertIfNegative val="0"/>
          <c:cat>
            <c:strRef>
              <c:f>'Pregunta 8'!$A$29</c:f>
              <c:strCache>
                <c:ptCount val="1"/>
                <c:pt idx="0">
                  <c:v>TOTAL</c:v>
                </c:pt>
              </c:strCache>
            </c:strRef>
          </c:cat>
          <c:val>
            <c:numRef>
              <c:f>'Pregunta 8'!$E$29</c:f>
              <c:numCache>
                <c:formatCode>0.00%</c:formatCode>
                <c:ptCount val="1"/>
                <c:pt idx="0">
                  <c:v>0.38745387453874541</c:v>
                </c:pt>
              </c:numCache>
            </c:numRef>
          </c:val>
          <c:extLst>
            <c:ext xmlns:c16="http://schemas.microsoft.com/office/drawing/2014/chart" uri="{C3380CC4-5D6E-409C-BE32-E72D297353CC}">
              <c16:uniqueId val="{00000003-63C3-467B-9B4D-8B130787D468}"/>
            </c:ext>
          </c:extLst>
        </c:ser>
        <c:dLbls>
          <c:showLegendKey val="0"/>
          <c:showVal val="0"/>
          <c:showCatName val="0"/>
          <c:showSerName val="0"/>
          <c:showPercent val="0"/>
          <c:showBubbleSize val="0"/>
        </c:dLbls>
        <c:gapWidth val="219"/>
        <c:overlap val="-27"/>
        <c:axId val="745799848"/>
        <c:axId val="745807064"/>
      </c:barChart>
      <c:catAx>
        <c:axId val="745799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45807064"/>
        <c:crosses val="autoZero"/>
        <c:auto val="1"/>
        <c:lblAlgn val="ctr"/>
        <c:lblOffset val="100"/>
        <c:noMultiLvlLbl val="0"/>
      </c:catAx>
      <c:valAx>
        <c:axId val="745807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45799848"/>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1" i="0" u="none" strike="noStrike" baseline="0">
                <a:effectLst/>
              </a:rPr>
              <a:t>Medios por los que se comunica el orden del día de una sesión del Pleno por Comunidades autónomas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9'!$B$1</c:f>
              <c:strCache>
                <c:ptCount val="1"/>
                <c:pt idx="0">
                  <c:v>Página web ayuntamiento</c:v>
                </c:pt>
              </c:strCache>
            </c:strRef>
          </c:tx>
          <c:spPr>
            <a:solidFill>
              <a:schemeClr val="accent1"/>
            </a:solidFill>
            <a:ln>
              <a:noFill/>
            </a:ln>
            <a:effectLst/>
          </c:spPr>
          <c:invertIfNegative val="0"/>
          <c:cat>
            <c:strRef>
              <c:f>'Pregunta 9'!$A$2:$A$17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9'!$B$2:$B$17</c:f>
              <c:numCache>
                <c:formatCode>0%</c:formatCode>
                <c:ptCount val="16"/>
                <c:pt idx="0">
                  <c:v>0.65710000000000002</c:v>
                </c:pt>
                <c:pt idx="1">
                  <c:v>0.33329999999999999</c:v>
                </c:pt>
                <c:pt idx="2">
                  <c:v>1</c:v>
                </c:pt>
                <c:pt idx="3">
                  <c:v>0.5</c:v>
                </c:pt>
                <c:pt idx="4">
                  <c:v>0.6</c:v>
                </c:pt>
                <c:pt idx="5">
                  <c:v>0.45950000000000002</c:v>
                </c:pt>
                <c:pt idx="6">
                  <c:v>0.81820000000000004</c:v>
                </c:pt>
                <c:pt idx="7">
                  <c:v>0.59260000000000002</c:v>
                </c:pt>
                <c:pt idx="8">
                  <c:v>0.93330000000000002</c:v>
                </c:pt>
                <c:pt idx="9">
                  <c:v>0.5</c:v>
                </c:pt>
                <c:pt idx="10">
                  <c:v>0.64290000000000003</c:v>
                </c:pt>
                <c:pt idx="11">
                  <c:v>0.8</c:v>
                </c:pt>
                <c:pt idx="12">
                  <c:v>0.5</c:v>
                </c:pt>
                <c:pt idx="13">
                  <c:v>0.75</c:v>
                </c:pt>
                <c:pt idx="14">
                  <c:v>0.625</c:v>
                </c:pt>
                <c:pt idx="15">
                  <c:v>1</c:v>
                </c:pt>
              </c:numCache>
            </c:numRef>
          </c:val>
          <c:extLst>
            <c:ext xmlns:c16="http://schemas.microsoft.com/office/drawing/2014/chart" uri="{C3380CC4-5D6E-409C-BE32-E72D297353CC}">
              <c16:uniqueId val="{00000000-2E5E-4F5B-996E-65284525DF1E}"/>
            </c:ext>
          </c:extLst>
        </c:ser>
        <c:ser>
          <c:idx val="1"/>
          <c:order val="1"/>
          <c:tx>
            <c:strRef>
              <c:f>'Pregunta 9'!$C$1</c:f>
              <c:strCache>
                <c:ptCount val="1"/>
                <c:pt idx="0">
                  <c:v>Boletín electrónico</c:v>
                </c:pt>
              </c:strCache>
            </c:strRef>
          </c:tx>
          <c:spPr>
            <a:solidFill>
              <a:schemeClr val="accent2"/>
            </a:solidFill>
            <a:ln>
              <a:noFill/>
            </a:ln>
            <a:effectLst/>
          </c:spPr>
          <c:invertIfNegative val="0"/>
          <c:cat>
            <c:strRef>
              <c:f>'Pregunta 9'!$A$2:$A$17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9'!$C$2:$C$17</c:f>
              <c:numCache>
                <c:formatCode>0%</c:formatCode>
                <c:ptCount val="16"/>
                <c:pt idx="0">
                  <c:v>0.1429</c:v>
                </c:pt>
                <c:pt idx="1">
                  <c:v>8.3299999999999999E-2</c:v>
                </c:pt>
                <c:pt idx="2">
                  <c:v>0.4</c:v>
                </c:pt>
                <c:pt idx="3">
                  <c:v>0</c:v>
                </c:pt>
                <c:pt idx="4">
                  <c:v>0.05</c:v>
                </c:pt>
                <c:pt idx="5">
                  <c:v>8.1100000000000005E-2</c:v>
                </c:pt>
                <c:pt idx="6">
                  <c:v>0.1212</c:v>
                </c:pt>
                <c:pt idx="7">
                  <c:v>5.5599999999999997E-2</c:v>
                </c:pt>
                <c:pt idx="8">
                  <c:v>0.1333</c:v>
                </c:pt>
                <c:pt idx="9">
                  <c:v>0.2</c:v>
                </c:pt>
                <c:pt idx="10">
                  <c:v>7.1400000000000005E-2</c:v>
                </c:pt>
                <c:pt idx="11">
                  <c:v>0.2</c:v>
                </c:pt>
                <c:pt idx="12">
                  <c:v>0.1</c:v>
                </c:pt>
                <c:pt idx="13">
                  <c:v>0</c:v>
                </c:pt>
                <c:pt idx="14">
                  <c:v>0.25</c:v>
                </c:pt>
                <c:pt idx="15">
                  <c:v>0.2</c:v>
                </c:pt>
              </c:numCache>
            </c:numRef>
          </c:val>
          <c:extLst>
            <c:ext xmlns:c16="http://schemas.microsoft.com/office/drawing/2014/chart" uri="{C3380CC4-5D6E-409C-BE32-E72D297353CC}">
              <c16:uniqueId val="{00000001-2E5E-4F5B-996E-65284525DF1E}"/>
            </c:ext>
          </c:extLst>
        </c:ser>
        <c:ser>
          <c:idx val="2"/>
          <c:order val="2"/>
          <c:tx>
            <c:strRef>
              <c:f>'Pregunta 9'!$D$1</c:f>
              <c:strCache>
                <c:ptCount val="1"/>
                <c:pt idx="0">
                  <c:v>Redes sociales</c:v>
                </c:pt>
              </c:strCache>
            </c:strRef>
          </c:tx>
          <c:spPr>
            <a:solidFill>
              <a:schemeClr val="accent3"/>
            </a:solidFill>
            <a:ln>
              <a:noFill/>
            </a:ln>
            <a:effectLst/>
          </c:spPr>
          <c:invertIfNegative val="0"/>
          <c:cat>
            <c:strRef>
              <c:f>'Pregunta 9'!$A$2:$A$17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9'!$D$2:$D$17</c:f>
              <c:numCache>
                <c:formatCode>0%</c:formatCode>
                <c:ptCount val="16"/>
                <c:pt idx="0">
                  <c:v>0.2571</c:v>
                </c:pt>
                <c:pt idx="1">
                  <c:v>0.16669999999999999</c:v>
                </c:pt>
                <c:pt idx="2">
                  <c:v>0.2</c:v>
                </c:pt>
                <c:pt idx="3">
                  <c:v>0.5</c:v>
                </c:pt>
                <c:pt idx="4">
                  <c:v>0.2</c:v>
                </c:pt>
                <c:pt idx="5">
                  <c:v>0.1081</c:v>
                </c:pt>
                <c:pt idx="6">
                  <c:v>0.2727</c:v>
                </c:pt>
                <c:pt idx="7">
                  <c:v>0.35189999999999999</c:v>
                </c:pt>
                <c:pt idx="8">
                  <c:v>0.5333</c:v>
                </c:pt>
                <c:pt idx="9">
                  <c:v>0.3</c:v>
                </c:pt>
                <c:pt idx="10">
                  <c:v>0.35709999999999997</c:v>
                </c:pt>
                <c:pt idx="11">
                  <c:v>0.6</c:v>
                </c:pt>
                <c:pt idx="12">
                  <c:v>0.2</c:v>
                </c:pt>
                <c:pt idx="13">
                  <c:v>1</c:v>
                </c:pt>
                <c:pt idx="14">
                  <c:v>0.375</c:v>
                </c:pt>
                <c:pt idx="15">
                  <c:v>0</c:v>
                </c:pt>
              </c:numCache>
            </c:numRef>
          </c:val>
          <c:extLst>
            <c:ext xmlns:c16="http://schemas.microsoft.com/office/drawing/2014/chart" uri="{C3380CC4-5D6E-409C-BE32-E72D297353CC}">
              <c16:uniqueId val="{00000002-2E5E-4F5B-996E-65284525DF1E}"/>
            </c:ext>
          </c:extLst>
        </c:ser>
        <c:ser>
          <c:idx val="3"/>
          <c:order val="3"/>
          <c:tx>
            <c:strRef>
              <c:f>'Pregunta 9'!$E$1</c:f>
              <c:strCache>
                <c:ptCount val="1"/>
                <c:pt idx="0">
                  <c:v>Mensajería instentánea</c:v>
                </c:pt>
              </c:strCache>
            </c:strRef>
          </c:tx>
          <c:spPr>
            <a:solidFill>
              <a:schemeClr val="accent4"/>
            </a:solidFill>
            <a:ln>
              <a:noFill/>
            </a:ln>
            <a:effectLst/>
          </c:spPr>
          <c:invertIfNegative val="0"/>
          <c:cat>
            <c:strRef>
              <c:f>'Pregunta 9'!$A$2:$A$17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9'!$E$2:$E$17</c:f>
              <c:numCache>
                <c:formatCode>0%</c:formatCode>
                <c:ptCount val="16"/>
                <c:pt idx="0">
                  <c:v>0.1143</c:v>
                </c:pt>
                <c:pt idx="1">
                  <c:v>8.3299999999999999E-2</c:v>
                </c:pt>
                <c:pt idx="2">
                  <c:v>0.2</c:v>
                </c:pt>
                <c:pt idx="3">
                  <c:v>0.25</c:v>
                </c:pt>
                <c:pt idx="4">
                  <c:v>0.15</c:v>
                </c:pt>
                <c:pt idx="5">
                  <c:v>0.18920000000000001</c:v>
                </c:pt>
                <c:pt idx="6">
                  <c:v>0.1212</c:v>
                </c:pt>
                <c:pt idx="7">
                  <c:v>0.12959999999999999</c:v>
                </c:pt>
                <c:pt idx="8">
                  <c:v>0.26669999999999999</c:v>
                </c:pt>
                <c:pt idx="9">
                  <c:v>0.1</c:v>
                </c:pt>
                <c:pt idx="10">
                  <c:v>7.1400000000000005E-2</c:v>
                </c:pt>
                <c:pt idx="11">
                  <c:v>0.4</c:v>
                </c:pt>
                <c:pt idx="12">
                  <c:v>0.1</c:v>
                </c:pt>
                <c:pt idx="13">
                  <c:v>0.25</c:v>
                </c:pt>
                <c:pt idx="14">
                  <c:v>0.375</c:v>
                </c:pt>
                <c:pt idx="15">
                  <c:v>0.4</c:v>
                </c:pt>
              </c:numCache>
            </c:numRef>
          </c:val>
          <c:extLst>
            <c:ext xmlns:c16="http://schemas.microsoft.com/office/drawing/2014/chart" uri="{C3380CC4-5D6E-409C-BE32-E72D297353CC}">
              <c16:uniqueId val="{00000003-2E5E-4F5B-996E-65284525DF1E}"/>
            </c:ext>
          </c:extLst>
        </c:ser>
        <c:ser>
          <c:idx val="4"/>
          <c:order val="4"/>
          <c:tx>
            <c:strRef>
              <c:f>'Pregunta 9'!$F$1</c:f>
              <c:strCache>
                <c:ptCount val="1"/>
                <c:pt idx="0">
                  <c:v>Tablones de anuncios</c:v>
                </c:pt>
              </c:strCache>
            </c:strRef>
          </c:tx>
          <c:spPr>
            <a:solidFill>
              <a:srgbClr val="FF31E6"/>
            </a:solidFill>
            <a:ln>
              <a:noFill/>
            </a:ln>
            <a:effectLst/>
          </c:spPr>
          <c:invertIfNegative val="0"/>
          <c:cat>
            <c:strRef>
              <c:f>'Pregunta 9'!$A$2:$A$17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9'!$F$2:$F$17</c:f>
              <c:numCache>
                <c:formatCode>0%</c:formatCode>
                <c:ptCount val="16"/>
                <c:pt idx="0">
                  <c:v>0.6</c:v>
                </c:pt>
                <c:pt idx="1">
                  <c:v>0.83330000000000004</c:v>
                </c:pt>
                <c:pt idx="2">
                  <c:v>0.6</c:v>
                </c:pt>
                <c:pt idx="3">
                  <c:v>1</c:v>
                </c:pt>
                <c:pt idx="4">
                  <c:v>0.85</c:v>
                </c:pt>
                <c:pt idx="5">
                  <c:v>0.70269999999999999</c:v>
                </c:pt>
                <c:pt idx="6">
                  <c:v>0.63639999999999997</c:v>
                </c:pt>
                <c:pt idx="7">
                  <c:v>0.77780000000000005</c:v>
                </c:pt>
                <c:pt idx="8">
                  <c:v>0.6</c:v>
                </c:pt>
                <c:pt idx="9">
                  <c:v>0.9</c:v>
                </c:pt>
                <c:pt idx="10">
                  <c:v>0.5</c:v>
                </c:pt>
                <c:pt idx="11">
                  <c:v>0.2</c:v>
                </c:pt>
                <c:pt idx="12">
                  <c:v>0.6</c:v>
                </c:pt>
                <c:pt idx="13">
                  <c:v>0.5</c:v>
                </c:pt>
                <c:pt idx="14">
                  <c:v>0.625</c:v>
                </c:pt>
                <c:pt idx="15">
                  <c:v>0.8</c:v>
                </c:pt>
              </c:numCache>
            </c:numRef>
          </c:val>
          <c:extLst>
            <c:ext xmlns:c16="http://schemas.microsoft.com/office/drawing/2014/chart" uri="{C3380CC4-5D6E-409C-BE32-E72D297353CC}">
              <c16:uniqueId val="{00000004-2E5E-4F5B-996E-65284525DF1E}"/>
            </c:ext>
          </c:extLst>
        </c:ser>
        <c:ser>
          <c:idx val="5"/>
          <c:order val="5"/>
          <c:tx>
            <c:strRef>
              <c:f>'Pregunta 9'!$G$1</c:f>
              <c:strCache>
                <c:ptCount val="1"/>
                <c:pt idx="0">
                  <c:v>Otros</c:v>
                </c:pt>
              </c:strCache>
            </c:strRef>
          </c:tx>
          <c:spPr>
            <a:solidFill>
              <a:schemeClr val="accent6"/>
            </a:solidFill>
            <a:ln>
              <a:noFill/>
            </a:ln>
            <a:effectLst/>
          </c:spPr>
          <c:invertIfNegative val="0"/>
          <c:cat>
            <c:strRef>
              <c:f>'Pregunta 9'!$A$2:$A$17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9'!$G$2:$G$17</c:f>
              <c:numCache>
                <c:formatCode>0%</c:formatCode>
                <c:ptCount val="16"/>
                <c:pt idx="0">
                  <c:v>0.37142857142857144</c:v>
                </c:pt>
                <c:pt idx="1">
                  <c:v>0.5</c:v>
                </c:pt>
                <c:pt idx="2">
                  <c:v>0.2</c:v>
                </c:pt>
                <c:pt idx="3">
                  <c:v>0.5</c:v>
                </c:pt>
                <c:pt idx="4">
                  <c:v>0.3</c:v>
                </c:pt>
                <c:pt idx="5">
                  <c:v>0.3783783783783784</c:v>
                </c:pt>
                <c:pt idx="6">
                  <c:v>0.39393939393939392</c:v>
                </c:pt>
                <c:pt idx="7">
                  <c:v>0.35185185185185186</c:v>
                </c:pt>
                <c:pt idx="8">
                  <c:v>0.26666666666666666</c:v>
                </c:pt>
                <c:pt idx="9">
                  <c:v>0.2</c:v>
                </c:pt>
                <c:pt idx="10">
                  <c:v>0.2857142857142857</c:v>
                </c:pt>
                <c:pt idx="11">
                  <c:v>0</c:v>
                </c:pt>
                <c:pt idx="12">
                  <c:v>0.5</c:v>
                </c:pt>
                <c:pt idx="13">
                  <c:v>0.25</c:v>
                </c:pt>
                <c:pt idx="14">
                  <c:v>0.25</c:v>
                </c:pt>
                <c:pt idx="15">
                  <c:v>0</c:v>
                </c:pt>
              </c:numCache>
            </c:numRef>
          </c:val>
          <c:extLst>
            <c:ext xmlns:c16="http://schemas.microsoft.com/office/drawing/2014/chart" uri="{C3380CC4-5D6E-409C-BE32-E72D297353CC}">
              <c16:uniqueId val="{00000005-2E5E-4F5B-996E-65284525DF1E}"/>
            </c:ext>
          </c:extLst>
        </c:ser>
        <c:dLbls>
          <c:showLegendKey val="0"/>
          <c:showVal val="0"/>
          <c:showCatName val="0"/>
          <c:showSerName val="0"/>
          <c:showPercent val="0"/>
          <c:showBubbleSize val="0"/>
        </c:dLbls>
        <c:gapWidth val="219"/>
        <c:overlap val="-27"/>
        <c:axId val="453441256"/>
        <c:axId val="453442568"/>
      </c:barChart>
      <c:catAx>
        <c:axId val="453441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3442568"/>
        <c:crosses val="autoZero"/>
        <c:auto val="1"/>
        <c:lblAlgn val="ctr"/>
        <c:lblOffset val="100"/>
        <c:noMultiLvlLbl val="0"/>
      </c:catAx>
      <c:valAx>
        <c:axId val="45344256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344125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a:latin typeface="Arial" panose="020B0604020202020204" pitchFamily="34" charset="0"/>
                <a:cs typeface="Arial" panose="020B0604020202020204" pitchFamily="34" charset="0"/>
              </a:rPr>
              <a:t>Medios</a:t>
            </a:r>
            <a:r>
              <a:rPr lang="es-ES" sz="1200" b="1" baseline="0">
                <a:latin typeface="Arial" panose="020B0604020202020204" pitchFamily="34" charset="0"/>
                <a:cs typeface="Arial" panose="020B0604020202020204" pitchFamily="34" charset="0"/>
              </a:rPr>
              <a:t> por los que se comunica el orden del día de una sesión del Pleno según nº de habitantes por municipio</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9'!$B$19</c:f>
              <c:strCache>
                <c:ptCount val="1"/>
                <c:pt idx="0">
                  <c:v>Página web ayuntamiento</c:v>
                </c:pt>
              </c:strCache>
            </c:strRef>
          </c:tx>
          <c:spPr>
            <a:solidFill>
              <a:schemeClr val="accent1"/>
            </a:solidFill>
            <a:ln>
              <a:noFill/>
            </a:ln>
            <a:effectLst/>
          </c:spPr>
          <c:invertIfNegative val="0"/>
          <c:cat>
            <c:strRef>
              <c:f>'Pregunta 9'!$A$20:$A$23</c:f>
              <c:strCache>
                <c:ptCount val="4"/>
                <c:pt idx="0">
                  <c:v>≤ 1.000</c:v>
                </c:pt>
                <c:pt idx="1">
                  <c:v>1.001 a 5.000</c:v>
                </c:pt>
                <c:pt idx="2">
                  <c:v>5.001 a 20.000</c:v>
                </c:pt>
                <c:pt idx="3">
                  <c:v>&gt; 20.000</c:v>
                </c:pt>
              </c:strCache>
            </c:strRef>
          </c:cat>
          <c:val>
            <c:numRef>
              <c:f>'Pregunta 9'!$B$20:$B$23</c:f>
              <c:numCache>
                <c:formatCode>0%</c:formatCode>
                <c:ptCount val="4"/>
                <c:pt idx="0">
                  <c:v>0.2838</c:v>
                </c:pt>
                <c:pt idx="1">
                  <c:v>0.6351</c:v>
                </c:pt>
                <c:pt idx="2">
                  <c:v>0.79659999999999997</c:v>
                </c:pt>
                <c:pt idx="3">
                  <c:v>0.89059999999999995</c:v>
                </c:pt>
              </c:numCache>
            </c:numRef>
          </c:val>
          <c:extLst>
            <c:ext xmlns:c16="http://schemas.microsoft.com/office/drawing/2014/chart" uri="{C3380CC4-5D6E-409C-BE32-E72D297353CC}">
              <c16:uniqueId val="{00000000-86BD-48DA-9A37-58EC9CF877D6}"/>
            </c:ext>
          </c:extLst>
        </c:ser>
        <c:ser>
          <c:idx val="1"/>
          <c:order val="1"/>
          <c:tx>
            <c:strRef>
              <c:f>'Pregunta 9'!$C$19</c:f>
              <c:strCache>
                <c:ptCount val="1"/>
                <c:pt idx="0">
                  <c:v>Boletín electrónico</c:v>
                </c:pt>
              </c:strCache>
            </c:strRef>
          </c:tx>
          <c:spPr>
            <a:solidFill>
              <a:schemeClr val="accent2"/>
            </a:solidFill>
            <a:ln>
              <a:noFill/>
            </a:ln>
            <a:effectLst/>
          </c:spPr>
          <c:invertIfNegative val="0"/>
          <c:cat>
            <c:strRef>
              <c:f>'Pregunta 9'!$A$20:$A$23</c:f>
              <c:strCache>
                <c:ptCount val="4"/>
                <c:pt idx="0">
                  <c:v>≤ 1.000</c:v>
                </c:pt>
                <c:pt idx="1">
                  <c:v>1.001 a 5.000</c:v>
                </c:pt>
                <c:pt idx="2">
                  <c:v>5.001 a 20.000</c:v>
                </c:pt>
                <c:pt idx="3">
                  <c:v>&gt; 20.000</c:v>
                </c:pt>
              </c:strCache>
            </c:strRef>
          </c:cat>
          <c:val>
            <c:numRef>
              <c:f>'Pregunta 9'!$C$20:$C$23</c:f>
              <c:numCache>
                <c:formatCode>0%</c:formatCode>
                <c:ptCount val="4"/>
                <c:pt idx="0">
                  <c:v>5.4100000000000002E-2</c:v>
                </c:pt>
                <c:pt idx="1">
                  <c:v>0.20269999999999999</c:v>
                </c:pt>
                <c:pt idx="2">
                  <c:v>8.4699999999999998E-2</c:v>
                </c:pt>
                <c:pt idx="3">
                  <c:v>7.8100000000000003E-2</c:v>
                </c:pt>
              </c:numCache>
            </c:numRef>
          </c:val>
          <c:extLst>
            <c:ext xmlns:c16="http://schemas.microsoft.com/office/drawing/2014/chart" uri="{C3380CC4-5D6E-409C-BE32-E72D297353CC}">
              <c16:uniqueId val="{00000001-86BD-48DA-9A37-58EC9CF877D6}"/>
            </c:ext>
          </c:extLst>
        </c:ser>
        <c:ser>
          <c:idx val="2"/>
          <c:order val="2"/>
          <c:tx>
            <c:strRef>
              <c:f>'Pregunta 9'!$D$19</c:f>
              <c:strCache>
                <c:ptCount val="1"/>
                <c:pt idx="0">
                  <c:v>Redes sociales</c:v>
                </c:pt>
              </c:strCache>
            </c:strRef>
          </c:tx>
          <c:spPr>
            <a:solidFill>
              <a:schemeClr val="accent3"/>
            </a:solidFill>
            <a:ln>
              <a:noFill/>
            </a:ln>
            <a:effectLst/>
          </c:spPr>
          <c:invertIfNegative val="0"/>
          <c:cat>
            <c:strRef>
              <c:f>'Pregunta 9'!$A$20:$A$23</c:f>
              <c:strCache>
                <c:ptCount val="4"/>
                <c:pt idx="0">
                  <c:v>≤ 1.000</c:v>
                </c:pt>
                <c:pt idx="1">
                  <c:v>1.001 a 5.000</c:v>
                </c:pt>
                <c:pt idx="2">
                  <c:v>5.001 a 20.000</c:v>
                </c:pt>
                <c:pt idx="3">
                  <c:v>&gt; 20.000</c:v>
                </c:pt>
              </c:strCache>
            </c:strRef>
          </c:cat>
          <c:val>
            <c:numRef>
              <c:f>'Pregunta 9'!$D$20:$D$23</c:f>
              <c:numCache>
                <c:formatCode>0%</c:formatCode>
                <c:ptCount val="4"/>
                <c:pt idx="0">
                  <c:v>9.4600000000000004E-2</c:v>
                </c:pt>
                <c:pt idx="1">
                  <c:v>0.32429999999999998</c:v>
                </c:pt>
                <c:pt idx="2">
                  <c:v>0.40679999999999999</c:v>
                </c:pt>
                <c:pt idx="3">
                  <c:v>0.40679999999999999</c:v>
                </c:pt>
              </c:numCache>
            </c:numRef>
          </c:val>
          <c:extLst>
            <c:ext xmlns:c16="http://schemas.microsoft.com/office/drawing/2014/chart" uri="{C3380CC4-5D6E-409C-BE32-E72D297353CC}">
              <c16:uniqueId val="{00000002-86BD-48DA-9A37-58EC9CF877D6}"/>
            </c:ext>
          </c:extLst>
        </c:ser>
        <c:ser>
          <c:idx val="3"/>
          <c:order val="3"/>
          <c:tx>
            <c:strRef>
              <c:f>'Pregunta 9'!$E$19</c:f>
              <c:strCache>
                <c:ptCount val="1"/>
                <c:pt idx="0">
                  <c:v>Mensajería instantánea</c:v>
                </c:pt>
              </c:strCache>
            </c:strRef>
          </c:tx>
          <c:spPr>
            <a:solidFill>
              <a:schemeClr val="accent4"/>
            </a:solidFill>
            <a:ln>
              <a:noFill/>
            </a:ln>
            <a:effectLst/>
          </c:spPr>
          <c:invertIfNegative val="0"/>
          <c:cat>
            <c:strRef>
              <c:f>'Pregunta 9'!$A$20:$A$23</c:f>
              <c:strCache>
                <c:ptCount val="4"/>
                <c:pt idx="0">
                  <c:v>≤ 1.000</c:v>
                </c:pt>
                <c:pt idx="1">
                  <c:v>1.001 a 5.000</c:v>
                </c:pt>
                <c:pt idx="2">
                  <c:v>5.001 a 20.000</c:v>
                </c:pt>
                <c:pt idx="3">
                  <c:v>&gt; 20.000</c:v>
                </c:pt>
              </c:strCache>
            </c:strRef>
          </c:cat>
          <c:val>
            <c:numRef>
              <c:f>'Pregunta 9'!$E$20:$E$23</c:f>
              <c:numCache>
                <c:formatCode>0%</c:formatCode>
                <c:ptCount val="4"/>
                <c:pt idx="0">
                  <c:v>0.1081</c:v>
                </c:pt>
                <c:pt idx="1">
                  <c:v>0.16220000000000001</c:v>
                </c:pt>
                <c:pt idx="2">
                  <c:v>0.16950000000000001</c:v>
                </c:pt>
                <c:pt idx="3">
                  <c:v>0.2031</c:v>
                </c:pt>
              </c:numCache>
            </c:numRef>
          </c:val>
          <c:extLst>
            <c:ext xmlns:c16="http://schemas.microsoft.com/office/drawing/2014/chart" uri="{C3380CC4-5D6E-409C-BE32-E72D297353CC}">
              <c16:uniqueId val="{00000003-86BD-48DA-9A37-58EC9CF877D6}"/>
            </c:ext>
          </c:extLst>
        </c:ser>
        <c:ser>
          <c:idx val="4"/>
          <c:order val="4"/>
          <c:tx>
            <c:strRef>
              <c:f>'Pregunta 9'!$F$19</c:f>
              <c:strCache>
                <c:ptCount val="1"/>
                <c:pt idx="0">
                  <c:v>Tablones de anuncios</c:v>
                </c:pt>
              </c:strCache>
            </c:strRef>
          </c:tx>
          <c:spPr>
            <a:solidFill>
              <a:srgbClr val="FF31E6"/>
            </a:solidFill>
            <a:ln>
              <a:noFill/>
            </a:ln>
            <a:effectLst/>
          </c:spPr>
          <c:invertIfNegative val="0"/>
          <c:cat>
            <c:strRef>
              <c:f>'Pregunta 9'!$A$20:$A$23</c:f>
              <c:strCache>
                <c:ptCount val="4"/>
                <c:pt idx="0">
                  <c:v>≤ 1.000</c:v>
                </c:pt>
                <c:pt idx="1">
                  <c:v>1.001 a 5.000</c:v>
                </c:pt>
                <c:pt idx="2">
                  <c:v>5.001 a 20.000</c:v>
                </c:pt>
                <c:pt idx="3">
                  <c:v>&gt; 20.000</c:v>
                </c:pt>
              </c:strCache>
            </c:strRef>
          </c:cat>
          <c:val>
            <c:numRef>
              <c:f>'Pregunta 9'!$F$20:$F$23</c:f>
              <c:numCache>
                <c:formatCode>0%</c:formatCode>
                <c:ptCount val="4"/>
                <c:pt idx="0">
                  <c:v>0.1081</c:v>
                </c:pt>
                <c:pt idx="1">
                  <c:v>0.16220000000000001</c:v>
                </c:pt>
                <c:pt idx="2">
                  <c:v>0.16950000000000001</c:v>
                </c:pt>
                <c:pt idx="3">
                  <c:v>0.2031</c:v>
                </c:pt>
              </c:numCache>
            </c:numRef>
          </c:val>
          <c:extLst>
            <c:ext xmlns:c16="http://schemas.microsoft.com/office/drawing/2014/chart" uri="{C3380CC4-5D6E-409C-BE32-E72D297353CC}">
              <c16:uniqueId val="{00000004-86BD-48DA-9A37-58EC9CF877D6}"/>
            </c:ext>
          </c:extLst>
        </c:ser>
        <c:ser>
          <c:idx val="5"/>
          <c:order val="5"/>
          <c:tx>
            <c:strRef>
              <c:f>'Pregunta 9'!$G$19</c:f>
              <c:strCache>
                <c:ptCount val="1"/>
                <c:pt idx="0">
                  <c:v>Otros</c:v>
                </c:pt>
              </c:strCache>
            </c:strRef>
          </c:tx>
          <c:spPr>
            <a:solidFill>
              <a:schemeClr val="accent6"/>
            </a:solidFill>
            <a:ln>
              <a:noFill/>
            </a:ln>
            <a:effectLst/>
          </c:spPr>
          <c:invertIfNegative val="0"/>
          <c:cat>
            <c:strRef>
              <c:f>'Pregunta 9'!$A$20:$A$23</c:f>
              <c:strCache>
                <c:ptCount val="4"/>
                <c:pt idx="0">
                  <c:v>≤ 1.000</c:v>
                </c:pt>
                <c:pt idx="1">
                  <c:v>1.001 a 5.000</c:v>
                </c:pt>
                <c:pt idx="2">
                  <c:v>5.001 a 20.000</c:v>
                </c:pt>
                <c:pt idx="3">
                  <c:v>&gt; 20.000</c:v>
                </c:pt>
              </c:strCache>
            </c:strRef>
          </c:cat>
          <c:val>
            <c:numRef>
              <c:f>'Pregunta 9'!$G$20:$G$23</c:f>
              <c:numCache>
                <c:formatCode>0%</c:formatCode>
                <c:ptCount val="4"/>
                <c:pt idx="0">
                  <c:v>0.36486486486486486</c:v>
                </c:pt>
                <c:pt idx="1">
                  <c:v>0.32432432432432434</c:v>
                </c:pt>
                <c:pt idx="2">
                  <c:v>0.3559322033898305</c:v>
                </c:pt>
                <c:pt idx="3">
                  <c:v>0.3125</c:v>
                </c:pt>
              </c:numCache>
            </c:numRef>
          </c:val>
          <c:extLst>
            <c:ext xmlns:c16="http://schemas.microsoft.com/office/drawing/2014/chart" uri="{C3380CC4-5D6E-409C-BE32-E72D297353CC}">
              <c16:uniqueId val="{00000005-86BD-48DA-9A37-58EC9CF877D6}"/>
            </c:ext>
          </c:extLst>
        </c:ser>
        <c:dLbls>
          <c:showLegendKey val="0"/>
          <c:showVal val="0"/>
          <c:showCatName val="0"/>
          <c:showSerName val="0"/>
          <c:showPercent val="0"/>
          <c:showBubbleSize val="0"/>
        </c:dLbls>
        <c:gapWidth val="219"/>
        <c:overlap val="-27"/>
        <c:axId val="443848560"/>
        <c:axId val="443846592"/>
      </c:barChart>
      <c:catAx>
        <c:axId val="44384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3846592"/>
        <c:crosses val="autoZero"/>
        <c:auto val="1"/>
        <c:lblAlgn val="ctr"/>
        <c:lblOffset val="100"/>
        <c:noMultiLvlLbl val="0"/>
      </c:catAx>
      <c:valAx>
        <c:axId val="443846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3848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i="0" u="none" strike="noStrike" baseline="0">
                <a:effectLst/>
                <a:latin typeface="Arial" panose="020B0604020202020204" pitchFamily="34" charset="0"/>
                <a:cs typeface="Arial" panose="020B0604020202020204" pitchFamily="34" charset="0"/>
              </a:rPr>
              <a:t>Medios por los que se comunica el orden del día de una sesión del Pleno</a:t>
            </a:r>
            <a:endParaRPr lang="es-ES" sz="12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9'!$B$26</c:f>
              <c:strCache>
                <c:ptCount val="1"/>
                <c:pt idx="0">
                  <c:v>Página web ayuntamiento</c:v>
                </c:pt>
              </c:strCache>
            </c:strRef>
          </c:tx>
          <c:spPr>
            <a:solidFill>
              <a:schemeClr val="accent1"/>
            </a:solidFill>
            <a:ln>
              <a:noFill/>
            </a:ln>
            <a:effectLst/>
          </c:spPr>
          <c:invertIfNegative val="0"/>
          <c:cat>
            <c:strRef>
              <c:f>'Pregunta 9'!$A$27</c:f>
              <c:strCache>
                <c:ptCount val="1"/>
                <c:pt idx="0">
                  <c:v>TOTAL</c:v>
                </c:pt>
              </c:strCache>
            </c:strRef>
          </c:cat>
          <c:val>
            <c:numRef>
              <c:f>'Pregunta 9'!$B$27</c:f>
              <c:numCache>
                <c:formatCode>0.00%</c:formatCode>
                <c:ptCount val="1"/>
                <c:pt idx="0">
                  <c:v>0.63470000000000004</c:v>
                </c:pt>
              </c:numCache>
            </c:numRef>
          </c:val>
          <c:extLst>
            <c:ext xmlns:c16="http://schemas.microsoft.com/office/drawing/2014/chart" uri="{C3380CC4-5D6E-409C-BE32-E72D297353CC}">
              <c16:uniqueId val="{00000000-A6A2-4E40-8010-7762FC0B6527}"/>
            </c:ext>
          </c:extLst>
        </c:ser>
        <c:ser>
          <c:idx val="1"/>
          <c:order val="1"/>
          <c:tx>
            <c:strRef>
              <c:f>'Pregunta 9'!$C$26</c:f>
              <c:strCache>
                <c:ptCount val="1"/>
                <c:pt idx="0">
                  <c:v>Boletín electrónico</c:v>
                </c:pt>
              </c:strCache>
            </c:strRef>
          </c:tx>
          <c:spPr>
            <a:solidFill>
              <a:schemeClr val="accent2"/>
            </a:solidFill>
            <a:ln>
              <a:noFill/>
            </a:ln>
            <a:effectLst/>
          </c:spPr>
          <c:invertIfNegative val="0"/>
          <c:cat>
            <c:strRef>
              <c:f>'Pregunta 9'!$A$27</c:f>
              <c:strCache>
                <c:ptCount val="1"/>
                <c:pt idx="0">
                  <c:v>TOTAL</c:v>
                </c:pt>
              </c:strCache>
            </c:strRef>
          </c:cat>
          <c:val>
            <c:numRef>
              <c:f>'Pregunta 9'!$C$27</c:f>
              <c:numCache>
                <c:formatCode>0.00%</c:formatCode>
                <c:ptCount val="1"/>
                <c:pt idx="0">
                  <c:v>0.107</c:v>
                </c:pt>
              </c:numCache>
            </c:numRef>
          </c:val>
          <c:extLst>
            <c:ext xmlns:c16="http://schemas.microsoft.com/office/drawing/2014/chart" uri="{C3380CC4-5D6E-409C-BE32-E72D297353CC}">
              <c16:uniqueId val="{00000001-A6A2-4E40-8010-7762FC0B6527}"/>
            </c:ext>
          </c:extLst>
        </c:ser>
        <c:ser>
          <c:idx val="2"/>
          <c:order val="2"/>
          <c:tx>
            <c:strRef>
              <c:f>'Pregunta 9'!$D$26</c:f>
              <c:strCache>
                <c:ptCount val="1"/>
                <c:pt idx="0">
                  <c:v>Redes sociales</c:v>
                </c:pt>
              </c:strCache>
            </c:strRef>
          </c:tx>
          <c:spPr>
            <a:solidFill>
              <a:schemeClr val="accent3"/>
            </a:solidFill>
            <a:ln>
              <a:noFill/>
            </a:ln>
            <a:effectLst/>
          </c:spPr>
          <c:invertIfNegative val="0"/>
          <c:cat>
            <c:strRef>
              <c:f>'Pregunta 9'!$A$27</c:f>
              <c:strCache>
                <c:ptCount val="1"/>
                <c:pt idx="0">
                  <c:v>TOTAL</c:v>
                </c:pt>
              </c:strCache>
            </c:strRef>
          </c:cat>
          <c:val>
            <c:numRef>
              <c:f>'Pregunta 9'!$D$27</c:f>
              <c:numCache>
                <c:formatCode>0.00%</c:formatCode>
                <c:ptCount val="1"/>
                <c:pt idx="0">
                  <c:v>0.2878</c:v>
                </c:pt>
              </c:numCache>
            </c:numRef>
          </c:val>
          <c:extLst>
            <c:ext xmlns:c16="http://schemas.microsoft.com/office/drawing/2014/chart" uri="{C3380CC4-5D6E-409C-BE32-E72D297353CC}">
              <c16:uniqueId val="{00000002-A6A2-4E40-8010-7762FC0B6527}"/>
            </c:ext>
          </c:extLst>
        </c:ser>
        <c:ser>
          <c:idx val="3"/>
          <c:order val="3"/>
          <c:tx>
            <c:strRef>
              <c:f>'Pregunta 9'!$E$26</c:f>
              <c:strCache>
                <c:ptCount val="1"/>
                <c:pt idx="0">
                  <c:v>Mensajería instantánea</c:v>
                </c:pt>
              </c:strCache>
            </c:strRef>
          </c:tx>
          <c:spPr>
            <a:solidFill>
              <a:schemeClr val="accent4"/>
            </a:solidFill>
            <a:ln>
              <a:noFill/>
            </a:ln>
            <a:effectLst/>
          </c:spPr>
          <c:invertIfNegative val="0"/>
          <c:cat>
            <c:strRef>
              <c:f>'Pregunta 9'!$A$27</c:f>
              <c:strCache>
                <c:ptCount val="1"/>
                <c:pt idx="0">
                  <c:v>TOTAL</c:v>
                </c:pt>
              </c:strCache>
            </c:strRef>
          </c:cat>
          <c:val>
            <c:numRef>
              <c:f>'Pregunta 9'!$E$27</c:f>
              <c:numCache>
                <c:formatCode>0.00%</c:formatCode>
                <c:ptCount val="1"/>
                <c:pt idx="0">
                  <c:v>0.15870000000000001</c:v>
                </c:pt>
              </c:numCache>
            </c:numRef>
          </c:val>
          <c:extLst>
            <c:ext xmlns:c16="http://schemas.microsoft.com/office/drawing/2014/chart" uri="{C3380CC4-5D6E-409C-BE32-E72D297353CC}">
              <c16:uniqueId val="{00000003-A6A2-4E40-8010-7762FC0B6527}"/>
            </c:ext>
          </c:extLst>
        </c:ser>
        <c:ser>
          <c:idx val="4"/>
          <c:order val="4"/>
          <c:tx>
            <c:strRef>
              <c:f>'Pregunta 9'!$F$26</c:f>
              <c:strCache>
                <c:ptCount val="1"/>
                <c:pt idx="0">
                  <c:v>Tablones de anuncios</c:v>
                </c:pt>
              </c:strCache>
            </c:strRef>
          </c:tx>
          <c:spPr>
            <a:solidFill>
              <a:srgbClr val="FF31E6"/>
            </a:solidFill>
            <a:ln>
              <a:noFill/>
            </a:ln>
            <a:effectLst/>
          </c:spPr>
          <c:invertIfNegative val="0"/>
          <c:cat>
            <c:strRef>
              <c:f>'Pregunta 9'!$A$27</c:f>
              <c:strCache>
                <c:ptCount val="1"/>
                <c:pt idx="0">
                  <c:v>TOTAL</c:v>
                </c:pt>
              </c:strCache>
            </c:strRef>
          </c:cat>
          <c:val>
            <c:numRef>
              <c:f>'Pregunta 9'!$F$27</c:f>
              <c:numCache>
                <c:formatCode>0.00%</c:formatCode>
                <c:ptCount val="1"/>
                <c:pt idx="0">
                  <c:v>0.69</c:v>
                </c:pt>
              </c:numCache>
            </c:numRef>
          </c:val>
          <c:extLst>
            <c:ext xmlns:c16="http://schemas.microsoft.com/office/drawing/2014/chart" uri="{C3380CC4-5D6E-409C-BE32-E72D297353CC}">
              <c16:uniqueId val="{00000004-A6A2-4E40-8010-7762FC0B6527}"/>
            </c:ext>
          </c:extLst>
        </c:ser>
        <c:ser>
          <c:idx val="5"/>
          <c:order val="5"/>
          <c:tx>
            <c:strRef>
              <c:f>'Pregunta 9'!$G$26</c:f>
              <c:strCache>
                <c:ptCount val="1"/>
                <c:pt idx="0">
                  <c:v>Otros</c:v>
                </c:pt>
              </c:strCache>
            </c:strRef>
          </c:tx>
          <c:spPr>
            <a:solidFill>
              <a:schemeClr val="accent6"/>
            </a:solidFill>
            <a:ln>
              <a:noFill/>
            </a:ln>
            <a:effectLst/>
          </c:spPr>
          <c:invertIfNegative val="0"/>
          <c:cat>
            <c:strRef>
              <c:f>'Pregunta 9'!$A$27</c:f>
              <c:strCache>
                <c:ptCount val="1"/>
                <c:pt idx="0">
                  <c:v>TOTAL</c:v>
                </c:pt>
              </c:strCache>
            </c:strRef>
          </c:cat>
          <c:val>
            <c:numRef>
              <c:f>'Pregunta 9'!$G$27</c:f>
              <c:numCache>
                <c:formatCode>0.00%</c:formatCode>
                <c:ptCount val="1"/>
                <c:pt idx="0">
                  <c:v>0.33948339483394835</c:v>
                </c:pt>
              </c:numCache>
            </c:numRef>
          </c:val>
          <c:extLst>
            <c:ext xmlns:c16="http://schemas.microsoft.com/office/drawing/2014/chart" uri="{C3380CC4-5D6E-409C-BE32-E72D297353CC}">
              <c16:uniqueId val="{00000005-A6A2-4E40-8010-7762FC0B6527}"/>
            </c:ext>
          </c:extLst>
        </c:ser>
        <c:dLbls>
          <c:showLegendKey val="0"/>
          <c:showVal val="0"/>
          <c:showCatName val="0"/>
          <c:showSerName val="0"/>
          <c:showPercent val="0"/>
          <c:showBubbleSize val="0"/>
        </c:dLbls>
        <c:gapWidth val="219"/>
        <c:overlap val="-27"/>
        <c:axId val="450008536"/>
        <c:axId val="450008864"/>
      </c:barChart>
      <c:catAx>
        <c:axId val="450008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0008864"/>
        <c:crosses val="autoZero"/>
        <c:auto val="1"/>
        <c:lblAlgn val="ctr"/>
        <c:lblOffset val="100"/>
        <c:noMultiLvlLbl val="0"/>
      </c:catAx>
      <c:valAx>
        <c:axId val="4500088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0008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a:latin typeface="Arial" panose="020B0604020202020204" pitchFamily="34" charset="0"/>
                <a:cs typeface="Arial" panose="020B0604020202020204" pitchFamily="34" charset="0"/>
              </a:rPr>
              <a:t>Sistemas</a:t>
            </a:r>
            <a:r>
              <a:rPr lang="es-ES" sz="1200" b="1" baseline="0">
                <a:latin typeface="Arial" panose="020B0604020202020204" pitchFamily="34" charset="0"/>
                <a:cs typeface="Arial" panose="020B0604020202020204" pitchFamily="34" charset="0"/>
              </a:rPr>
              <a:t> de accesibilidad relacionados al orden del día que emplea los ayuntamientos por Comunidades autónomas</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10'!$B$1</c:f>
              <c:strCache>
                <c:ptCount val="1"/>
                <c:pt idx="0">
                  <c:v>Lectura fácil</c:v>
                </c:pt>
              </c:strCache>
            </c:strRef>
          </c:tx>
          <c:spPr>
            <a:solidFill>
              <a:schemeClr val="accent1"/>
            </a:solidFill>
            <a:ln>
              <a:noFill/>
            </a:ln>
            <a:effectLst/>
          </c:spPr>
          <c:invertIfNegative val="0"/>
          <c:cat>
            <c:strRef>
              <c:f>'Pregunta 10'!$A$2:$A$17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10'!$B$2:$B$17</c:f>
              <c:numCache>
                <c:formatCode>0%</c:formatCode>
                <c:ptCount val="16"/>
                <c:pt idx="0">
                  <c:v>0.37140000000000001</c:v>
                </c:pt>
                <c:pt idx="1">
                  <c:v>0.16669999999999999</c:v>
                </c:pt>
                <c:pt idx="2">
                  <c:v>0.2</c:v>
                </c:pt>
                <c:pt idx="3">
                  <c:v>0.25</c:v>
                </c:pt>
                <c:pt idx="4">
                  <c:v>0.2</c:v>
                </c:pt>
                <c:pt idx="5">
                  <c:v>0.40539999999999998</c:v>
                </c:pt>
                <c:pt idx="6">
                  <c:v>0.39389999999999997</c:v>
                </c:pt>
                <c:pt idx="7">
                  <c:v>0.25929999999999997</c:v>
                </c:pt>
                <c:pt idx="8">
                  <c:v>0.33329999999999999</c:v>
                </c:pt>
                <c:pt idx="9">
                  <c:v>0.3</c:v>
                </c:pt>
                <c:pt idx="10">
                  <c:v>0.42859999999999998</c:v>
                </c:pt>
                <c:pt idx="11">
                  <c:v>0.4</c:v>
                </c:pt>
                <c:pt idx="12">
                  <c:v>0.4</c:v>
                </c:pt>
                <c:pt idx="13">
                  <c:v>0</c:v>
                </c:pt>
                <c:pt idx="14">
                  <c:v>0.5</c:v>
                </c:pt>
                <c:pt idx="15">
                  <c:v>0.2</c:v>
                </c:pt>
              </c:numCache>
            </c:numRef>
          </c:val>
          <c:extLst>
            <c:ext xmlns:c16="http://schemas.microsoft.com/office/drawing/2014/chart" uri="{C3380CC4-5D6E-409C-BE32-E72D297353CC}">
              <c16:uniqueId val="{00000000-6A95-4943-8056-DE90D8F40A6D}"/>
            </c:ext>
          </c:extLst>
        </c:ser>
        <c:ser>
          <c:idx val="1"/>
          <c:order val="1"/>
          <c:tx>
            <c:strRef>
              <c:f>'Pregunta 10'!$C$1</c:f>
              <c:strCache>
                <c:ptCount val="1"/>
                <c:pt idx="0">
                  <c:v>Lenguaje de signos</c:v>
                </c:pt>
              </c:strCache>
            </c:strRef>
          </c:tx>
          <c:spPr>
            <a:solidFill>
              <a:schemeClr val="accent2"/>
            </a:solidFill>
            <a:ln>
              <a:noFill/>
            </a:ln>
            <a:effectLst/>
          </c:spPr>
          <c:invertIfNegative val="0"/>
          <c:cat>
            <c:strRef>
              <c:f>'Pregunta 10'!$A$2:$A$17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10'!$C$2:$C$17</c:f>
              <c:numCache>
                <c:formatCode>0%</c:formatCode>
                <c:ptCount val="16"/>
                <c:pt idx="0">
                  <c:v>2.86E-2</c:v>
                </c:pt>
                <c:pt idx="1">
                  <c:v>0</c:v>
                </c:pt>
                <c:pt idx="2">
                  <c:v>0</c:v>
                </c:pt>
                <c:pt idx="3">
                  <c:v>0</c:v>
                </c:pt>
                <c:pt idx="4">
                  <c:v>0</c:v>
                </c:pt>
                <c:pt idx="5">
                  <c:v>0</c:v>
                </c:pt>
                <c:pt idx="6">
                  <c:v>0</c:v>
                </c:pt>
                <c:pt idx="7">
                  <c:v>0</c:v>
                </c:pt>
                <c:pt idx="8">
                  <c:v>0</c:v>
                </c:pt>
                <c:pt idx="9">
                  <c:v>0</c:v>
                </c:pt>
                <c:pt idx="10">
                  <c:v>0</c:v>
                </c:pt>
                <c:pt idx="11">
                  <c:v>0.2</c:v>
                </c:pt>
                <c:pt idx="12">
                  <c:v>0</c:v>
                </c:pt>
                <c:pt idx="13">
                  <c:v>0</c:v>
                </c:pt>
                <c:pt idx="14">
                  <c:v>0</c:v>
                </c:pt>
                <c:pt idx="15">
                  <c:v>0</c:v>
                </c:pt>
              </c:numCache>
            </c:numRef>
          </c:val>
          <c:extLst>
            <c:ext xmlns:c16="http://schemas.microsoft.com/office/drawing/2014/chart" uri="{C3380CC4-5D6E-409C-BE32-E72D297353CC}">
              <c16:uniqueId val="{00000001-6A95-4943-8056-DE90D8F40A6D}"/>
            </c:ext>
          </c:extLst>
        </c:ser>
        <c:ser>
          <c:idx val="2"/>
          <c:order val="2"/>
          <c:tx>
            <c:strRef>
              <c:f>'Pregunta 10'!$D$1</c:f>
              <c:strCache>
                <c:ptCount val="1"/>
                <c:pt idx="0">
                  <c:v>Audio-descripción</c:v>
                </c:pt>
              </c:strCache>
            </c:strRef>
          </c:tx>
          <c:spPr>
            <a:solidFill>
              <a:schemeClr val="accent3"/>
            </a:solidFill>
            <a:ln>
              <a:noFill/>
            </a:ln>
            <a:effectLst/>
          </c:spPr>
          <c:invertIfNegative val="0"/>
          <c:cat>
            <c:strRef>
              <c:f>'Pregunta 10'!$A$2:$A$17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10'!$D$2:$D$17</c:f>
              <c:numCache>
                <c:formatCode>0%</c:formatCode>
                <c:ptCount val="16"/>
                <c:pt idx="0">
                  <c:v>0</c:v>
                </c:pt>
                <c:pt idx="1">
                  <c:v>0</c:v>
                </c:pt>
                <c:pt idx="2">
                  <c:v>0</c:v>
                </c:pt>
                <c:pt idx="3">
                  <c:v>0</c:v>
                </c:pt>
                <c:pt idx="4">
                  <c:v>0</c:v>
                </c:pt>
                <c:pt idx="5">
                  <c:v>0</c:v>
                </c:pt>
                <c:pt idx="6">
                  <c:v>3.0300000000000001E-2</c:v>
                </c:pt>
                <c:pt idx="7">
                  <c:v>1.8499999999999999E-2</c:v>
                </c:pt>
                <c:pt idx="8">
                  <c:v>0.1333</c:v>
                </c:pt>
                <c:pt idx="9">
                  <c:v>0</c:v>
                </c:pt>
                <c:pt idx="10">
                  <c:v>7.1400000000000005E-2</c:v>
                </c:pt>
                <c:pt idx="11">
                  <c:v>0</c:v>
                </c:pt>
                <c:pt idx="12">
                  <c:v>0.1</c:v>
                </c:pt>
                <c:pt idx="13">
                  <c:v>0</c:v>
                </c:pt>
                <c:pt idx="14">
                  <c:v>0.125</c:v>
                </c:pt>
                <c:pt idx="15">
                  <c:v>0.4</c:v>
                </c:pt>
              </c:numCache>
            </c:numRef>
          </c:val>
          <c:extLst>
            <c:ext xmlns:c16="http://schemas.microsoft.com/office/drawing/2014/chart" uri="{C3380CC4-5D6E-409C-BE32-E72D297353CC}">
              <c16:uniqueId val="{00000002-6A95-4943-8056-DE90D8F40A6D}"/>
            </c:ext>
          </c:extLst>
        </c:ser>
        <c:ser>
          <c:idx val="3"/>
          <c:order val="3"/>
          <c:tx>
            <c:strRef>
              <c:f>'Pregunta 10'!$E$1</c:f>
              <c:strCache>
                <c:ptCount val="1"/>
                <c:pt idx="0">
                  <c:v>Transcripción</c:v>
                </c:pt>
              </c:strCache>
            </c:strRef>
          </c:tx>
          <c:spPr>
            <a:solidFill>
              <a:schemeClr val="accent4"/>
            </a:solidFill>
            <a:ln>
              <a:noFill/>
            </a:ln>
            <a:effectLst/>
          </c:spPr>
          <c:invertIfNegative val="0"/>
          <c:cat>
            <c:strRef>
              <c:f>'Pregunta 10'!$A$2:$A$17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10'!$E$2:$E$17</c:f>
              <c:numCache>
                <c:formatCode>0%</c:formatCode>
                <c:ptCount val="16"/>
                <c:pt idx="0">
                  <c:v>0.1714</c:v>
                </c:pt>
                <c:pt idx="1">
                  <c:v>8.3299999999999999E-2</c:v>
                </c:pt>
                <c:pt idx="2">
                  <c:v>0.2</c:v>
                </c:pt>
                <c:pt idx="3">
                  <c:v>0</c:v>
                </c:pt>
                <c:pt idx="4">
                  <c:v>0.3</c:v>
                </c:pt>
                <c:pt idx="5">
                  <c:v>0.2432</c:v>
                </c:pt>
                <c:pt idx="6">
                  <c:v>0.2424</c:v>
                </c:pt>
                <c:pt idx="7">
                  <c:v>0.1852</c:v>
                </c:pt>
                <c:pt idx="8">
                  <c:v>0.2</c:v>
                </c:pt>
                <c:pt idx="9">
                  <c:v>0.1</c:v>
                </c:pt>
                <c:pt idx="10">
                  <c:v>0.1429</c:v>
                </c:pt>
                <c:pt idx="11">
                  <c:v>0</c:v>
                </c:pt>
                <c:pt idx="12">
                  <c:v>0.2</c:v>
                </c:pt>
                <c:pt idx="13">
                  <c:v>0</c:v>
                </c:pt>
                <c:pt idx="14">
                  <c:v>0.25</c:v>
                </c:pt>
                <c:pt idx="15">
                  <c:v>0.4</c:v>
                </c:pt>
              </c:numCache>
            </c:numRef>
          </c:val>
          <c:extLst>
            <c:ext xmlns:c16="http://schemas.microsoft.com/office/drawing/2014/chart" uri="{C3380CC4-5D6E-409C-BE32-E72D297353CC}">
              <c16:uniqueId val="{00000003-6A95-4943-8056-DE90D8F40A6D}"/>
            </c:ext>
          </c:extLst>
        </c:ser>
        <c:ser>
          <c:idx val="4"/>
          <c:order val="4"/>
          <c:tx>
            <c:strRef>
              <c:f>'Pregunta 10'!$F$1</c:f>
              <c:strCache>
                <c:ptCount val="1"/>
                <c:pt idx="0">
                  <c:v>Ninguno</c:v>
                </c:pt>
              </c:strCache>
            </c:strRef>
          </c:tx>
          <c:spPr>
            <a:solidFill>
              <a:srgbClr val="FF31E6"/>
            </a:solidFill>
            <a:ln>
              <a:noFill/>
            </a:ln>
            <a:effectLst/>
          </c:spPr>
          <c:invertIfNegative val="0"/>
          <c:cat>
            <c:strRef>
              <c:f>'Pregunta 10'!$A$2:$A$17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10'!$F$2:$F$17</c:f>
              <c:numCache>
                <c:formatCode>0%</c:formatCode>
                <c:ptCount val="16"/>
                <c:pt idx="0">
                  <c:v>0.42859999999999998</c:v>
                </c:pt>
                <c:pt idx="1">
                  <c:v>0.75</c:v>
                </c:pt>
                <c:pt idx="2">
                  <c:v>0.4</c:v>
                </c:pt>
                <c:pt idx="3">
                  <c:v>0.75</c:v>
                </c:pt>
                <c:pt idx="4">
                  <c:v>0.6</c:v>
                </c:pt>
                <c:pt idx="5">
                  <c:v>0.37840000000000001</c:v>
                </c:pt>
                <c:pt idx="6">
                  <c:v>0.39389999999999997</c:v>
                </c:pt>
                <c:pt idx="7">
                  <c:v>0.55559999999999998</c:v>
                </c:pt>
                <c:pt idx="8">
                  <c:v>0.33329999999999999</c:v>
                </c:pt>
                <c:pt idx="9">
                  <c:v>0.6</c:v>
                </c:pt>
                <c:pt idx="10">
                  <c:v>0.5</c:v>
                </c:pt>
                <c:pt idx="11">
                  <c:v>0.4</c:v>
                </c:pt>
                <c:pt idx="12">
                  <c:v>0.2</c:v>
                </c:pt>
                <c:pt idx="13">
                  <c:v>1</c:v>
                </c:pt>
                <c:pt idx="14">
                  <c:v>0.25</c:v>
                </c:pt>
                <c:pt idx="15">
                  <c:v>0.4</c:v>
                </c:pt>
              </c:numCache>
            </c:numRef>
          </c:val>
          <c:extLst>
            <c:ext xmlns:c16="http://schemas.microsoft.com/office/drawing/2014/chart" uri="{C3380CC4-5D6E-409C-BE32-E72D297353CC}">
              <c16:uniqueId val="{00000004-6A95-4943-8056-DE90D8F40A6D}"/>
            </c:ext>
          </c:extLst>
        </c:ser>
        <c:ser>
          <c:idx val="5"/>
          <c:order val="5"/>
          <c:tx>
            <c:strRef>
              <c:f>'Pregunta 10'!$G$1</c:f>
              <c:strCache>
                <c:ptCount val="1"/>
                <c:pt idx="0">
                  <c:v>Otros</c:v>
                </c:pt>
              </c:strCache>
            </c:strRef>
          </c:tx>
          <c:spPr>
            <a:solidFill>
              <a:schemeClr val="accent6"/>
            </a:solidFill>
            <a:ln>
              <a:noFill/>
            </a:ln>
            <a:effectLst/>
          </c:spPr>
          <c:invertIfNegative val="0"/>
          <c:cat>
            <c:strRef>
              <c:f>'Pregunta 10'!$A$2:$A$17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10'!$G$2:$G$17</c:f>
              <c:numCache>
                <c:formatCode>0%</c:formatCode>
                <c:ptCount val="16"/>
                <c:pt idx="0">
                  <c:v>0</c:v>
                </c:pt>
                <c:pt idx="1">
                  <c:v>0</c:v>
                </c:pt>
                <c:pt idx="2">
                  <c:v>0.2</c:v>
                </c:pt>
                <c:pt idx="3">
                  <c:v>0.05</c:v>
                </c:pt>
                <c:pt idx="4">
                  <c:v>0</c:v>
                </c:pt>
                <c:pt idx="5">
                  <c:v>0</c:v>
                </c:pt>
                <c:pt idx="6">
                  <c:v>0</c:v>
                </c:pt>
                <c:pt idx="7">
                  <c:v>3.7037037037037035E-2</c:v>
                </c:pt>
                <c:pt idx="8">
                  <c:v>0.13333333333333333</c:v>
                </c:pt>
                <c:pt idx="9">
                  <c:v>0</c:v>
                </c:pt>
                <c:pt idx="10">
                  <c:v>7.1428571428571425E-2</c:v>
                </c:pt>
                <c:pt idx="11">
                  <c:v>0</c:v>
                </c:pt>
                <c:pt idx="12">
                  <c:v>0.1</c:v>
                </c:pt>
                <c:pt idx="13">
                  <c:v>0</c:v>
                </c:pt>
                <c:pt idx="14">
                  <c:v>0</c:v>
                </c:pt>
                <c:pt idx="15">
                  <c:v>0</c:v>
                </c:pt>
              </c:numCache>
            </c:numRef>
          </c:val>
          <c:extLst>
            <c:ext xmlns:c16="http://schemas.microsoft.com/office/drawing/2014/chart" uri="{C3380CC4-5D6E-409C-BE32-E72D297353CC}">
              <c16:uniqueId val="{00000005-6A95-4943-8056-DE90D8F40A6D}"/>
            </c:ext>
          </c:extLst>
        </c:ser>
        <c:dLbls>
          <c:showLegendKey val="0"/>
          <c:showVal val="0"/>
          <c:showCatName val="0"/>
          <c:showSerName val="0"/>
          <c:showPercent val="0"/>
          <c:showBubbleSize val="0"/>
        </c:dLbls>
        <c:gapWidth val="219"/>
        <c:overlap val="-27"/>
        <c:axId val="677407224"/>
        <c:axId val="677403944"/>
      </c:barChart>
      <c:catAx>
        <c:axId val="677407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7403944"/>
        <c:crosses val="autoZero"/>
        <c:auto val="1"/>
        <c:lblAlgn val="ctr"/>
        <c:lblOffset val="100"/>
        <c:noMultiLvlLbl val="0"/>
      </c:catAx>
      <c:valAx>
        <c:axId val="6774039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7407224"/>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a:latin typeface="Arial" panose="020B0604020202020204" pitchFamily="34" charset="0"/>
                <a:cs typeface="Arial" panose="020B0604020202020204" pitchFamily="34" charset="0"/>
              </a:rPr>
              <a:t>Sistemas de accesibilidad relacionados al orden del día que emplean los ayuntamientos según nº de habitantes por municipio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10'!$B$19</c:f>
              <c:strCache>
                <c:ptCount val="1"/>
                <c:pt idx="0">
                  <c:v>Lectura fácil</c:v>
                </c:pt>
              </c:strCache>
            </c:strRef>
          </c:tx>
          <c:spPr>
            <a:solidFill>
              <a:schemeClr val="accent1"/>
            </a:solidFill>
            <a:ln>
              <a:noFill/>
            </a:ln>
            <a:effectLst/>
          </c:spPr>
          <c:invertIfNegative val="0"/>
          <c:cat>
            <c:strRef>
              <c:f>'Pregunta 10'!$A$20:$A$23</c:f>
              <c:strCache>
                <c:ptCount val="4"/>
                <c:pt idx="0">
                  <c:v>≤ 1.000</c:v>
                </c:pt>
                <c:pt idx="1">
                  <c:v>1.001 a 5.000</c:v>
                </c:pt>
                <c:pt idx="2">
                  <c:v>5.001 a 20.000</c:v>
                </c:pt>
                <c:pt idx="3">
                  <c:v>&gt; 20.000</c:v>
                </c:pt>
              </c:strCache>
            </c:strRef>
          </c:cat>
          <c:val>
            <c:numRef>
              <c:f>'Pregunta 10'!$B$20:$B$23</c:f>
              <c:numCache>
                <c:formatCode>0%</c:formatCode>
                <c:ptCount val="4"/>
                <c:pt idx="0">
                  <c:v>0.32429999999999998</c:v>
                </c:pt>
                <c:pt idx="1">
                  <c:v>0.35139999999999999</c:v>
                </c:pt>
                <c:pt idx="2">
                  <c:v>0.30509999999999998</c:v>
                </c:pt>
                <c:pt idx="3">
                  <c:v>0.3125</c:v>
                </c:pt>
              </c:numCache>
            </c:numRef>
          </c:val>
          <c:extLst>
            <c:ext xmlns:c16="http://schemas.microsoft.com/office/drawing/2014/chart" uri="{C3380CC4-5D6E-409C-BE32-E72D297353CC}">
              <c16:uniqueId val="{00000000-F539-49BE-9460-C5E7E4BD2BCE}"/>
            </c:ext>
          </c:extLst>
        </c:ser>
        <c:ser>
          <c:idx val="1"/>
          <c:order val="1"/>
          <c:tx>
            <c:strRef>
              <c:f>'Pregunta 10'!$C$19</c:f>
              <c:strCache>
                <c:ptCount val="1"/>
                <c:pt idx="0">
                  <c:v>Lenguaje de signos</c:v>
                </c:pt>
              </c:strCache>
            </c:strRef>
          </c:tx>
          <c:spPr>
            <a:solidFill>
              <a:schemeClr val="accent2"/>
            </a:solidFill>
            <a:ln>
              <a:noFill/>
            </a:ln>
            <a:effectLst/>
          </c:spPr>
          <c:invertIfNegative val="0"/>
          <c:cat>
            <c:strRef>
              <c:f>'Pregunta 10'!$A$20:$A$23</c:f>
              <c:strCache>
                <c:ptCount val="4"/>
                <c:pt idx="0">
                  <c:v>≤ 1.000</c:v>
                </c:pt>
                <c:pt idx="1">
                  <c:v>1.001 a 5.000</c:v>
                </c:pt>
                <c:pt idx="2">
                  <c:v>5.001 a 20.000</c:v>
                </c:pt>
                <c:pt idx="3">
                  <c:v>&gt; 20.000</c:v>
                </c:pt>
              </c:strCache>
            </c:strRef>
          </c:cat>
          <c:val>
            <c:numRef>
              <c:f>'Pregunta 10'!$C$20:$C$23</c:f>
              <c:numCache>
                <c:formatCode>0%</c:formatCode>
                <c:ptCount val="4"/>
                <c:pt idx="0">
                  <c:v>0</c:v>
                </c:pt>
                <c:pt idx="1">
                  <c:v>0</c:v>
                </c:pt>
                <c:pt idx="2">
                  <c:v>0</c:v>
                </c:pt>
                <c:pt idx="3">
                  <c:v>3.1300000000000001E-2</c:v>
                </c:pt>
              </c:numCache>
            </c:numRef>
          </c:val>
          <c:extLst>
            <c:ext xmlns:c16="http://schemas.microsoft.com/office/drawing/2014/chart" uri="{C3380CC4-5D6E-409C-BE32-E72D297353CC}">
              <c16:uniqueId val="{00000001-F539-49BE-9460-C5E7E4BD2BCE}"/>
            </c:ext>
          </c:extLst>
        </c:ser>
        <c:ser>
          <c:idx val="2"/>
          <c:order val="2"/>
          <c:tx>
            <c:strRef>
              <c:f>'Pregunta 10'!$D$19</c:f>
              <c:strCache>
                <c:ptCount val="1"/>
                <c:pt idx="0">
                  <c:v>Audio-descripción</c:v>
                </c:pt>
              </c:strCache>
            </c:strRef>
          </c:tx>
          <c:spPr>
            <a:solidFill>
              <a:schemeClr val="accent3"/>
            </a:solidFill>
            <a:ln>
              <a:noFill/>
            </a:ln>
            <a:effectLst/>
          </c:spPr>
          <c:invertIfNegative val="0"/>
          <c:cat>
            <c:strRef>
              <c:f>'Pregunta 10'!$A$20:$A$23</c:f>
              <c:strCache>
                <c:ptCount val="4"/>
                <c:pt idx="0">
                  <c:v>≤ 1.000</c:v>
                </c:pt>
                <c:pt idx="1">
                  <c:v>1.001 a 5.000</c:v>
                </c:pt>
                <c:pt idx="2">
                  <c:v>5.001 a 20.000</c:v>
                </c:pt>
                <c:pt idx="3">
                  <c:v>&gt; 20.000</c:v>
                </c:pt>
              </c:strCache>
            </c:strRef>
          </c:cat>
          <c:val>
            <c:numRef>
              <c:f>'Pregunta 10'!$D$20:$D$23</c:f>
              <c:numCache>
                <c:formatCode>0%</c:formatCode>
                <c:ptCount val="4"/>
                <c:pt idx="0">
                  <c:v>0</c:v>
                </c:pt>
                <c:pt idx="1">
                  <c:v>1.35E-2</c:v>
                </c:pt>
                <c:pt idx="2">
                  <c:v>1.6899999999999998E-2</c:v>
                </c:pt>
                <c:pt idx="3">
                  <c:v>0.1094</c:v>
                </c:pt>
              </c:numCache>
            </c:numRef>
          </c:val>
          <c:extLst>
            <c:ext xmlns:c16="http://schemas.microsoft.com/office/drawing/2014/chart" uri="{C3380CC4-5D6E-409C-BE32-E72D297353CC}">
              <c16:uniqueId val="{00000002-F539-49BE-9460-C5E7E4BD2BCE}"/>
            </c:ext>
          </c:extLst>
        </c:ser>
        <c:ser>
          <c:idx val="3"/>
          <c:order val="3"/>
          <c:tx>
            <c:strRef>
              <c:f>'Pregunta 10'!$E$19</c:f>
              <c:strCache>
                <c:ptCount val="1"/>
                <c:pt idx="0">
                  <c:v>Transcripción</c:v>
                </c:pt>
              </c:strCache>
            </c:strRef>
          </c:tx>
          <c:spPr>
            <a:solidFill>
              <a:schemeClr val="accent4"/>
            </a:solidFill>
            <a:ln>
              <a:noFill/>
            </a:ln>
            <a:effectLst/>
          </c:spPr>
          <c:invertIfNegative val="0"/>
          <c:cat>
            <c:strRef>
              <c:f>'Pregunta 10'!$A$20:$A$23</c:f>
              <c:strCache>
                <c:ptCount val="4"/>
                <c:pt idx="0">
                  <c:v>≤ 1.000</c:v>
                </c:pt>
                <c:pt idx="1">
                  <c:v>1.001 a 5.000</c:v>
                </c:pt>
                <c:pt idx="2">
                  <c:v>5.001 a 20.000</c:v>
                </c:pt>
                <c:pt idx="3">
                  <c:v>&gt; 20.000</c:v>
                </c:pt>
              </c:strCache>
            </c:strRef>
          </c:cat>
          <c:val>
            <c:numRef>
              <c:f>'Pregunta 10'!$E$20:$E$23</c:f>
              <c:numCache>
                <c:formatCode>0%</c:formatCode>
                <c:ptCount val="4"/>
                <c:pt idx="0">
                  <c:v>0.14860000000000001</c:v>
                </c:pt>
                <c:pt idx="1">
                  <c:v>0.14860000000000001</c:v>
                </c:pt>
                <c:pt idx="2">
                  <c:v>0.2034</c:v>
                </c:pt>
                <c:pt idx="3">
                  <c:v>0.2969</c:v>
                </c:pt>
              </c:numCache>
            </c:numRef>
          </c:val>
          <c:extLst>
            <c:ext xmlns:c16="http://schemas.microsoft.com/office/drawing/2014/chart" uri="{C3380CC4-5D6E-409C-BE32-E72D297353CC}">
              <c16:uniqueId val="{00000003-F539-49BE-9460-C5E7E4BD2BCE}"/>
            </c:ext>
          </c:extLst>
        </c:ser>
        <c:ser>
          <c:idx val="4"/>
          <c:order val="4"/>
          <c:tx>
            <c:strRef>
              <c:f>'Pregunta 10'!$F$19</c:f>
              <c:strCache>
                <c:ptCount val="1"/>
                <c:pt idx="0">
                  <c:v>Ninguno</c:v>
                </c:pt>
              </c:strCache>
            </c:strRef>
          </c:tx>
          <c:spPr>
            <a:solidFill>
              <a:srgbClr val="FF31E6"/>
            </a:solidFill>
            <a:ln>
              <a:noFill/>
            </a:ln>
            <a:effectLst/>
          </c:spPr>
          <c:invertIfNegative val="0"/>
          <c:cat>
            <c:strRef>
              <c:f>'Pregunta 10'!$A$20:$A$23</c:f>
              <c:strCache>
                <c:ptCount val="4"/>
                <c:pt idx="0">
                  <c:v>≤ 1.000</c:v>
                </c:pt>
                <c:pt idx="1">
                  <c:v>1.001 a 5.000</c:v>
                </c:pt>
                <c:pt idx="2">
                  <c:v>5.001 a 20.000</c:v>
                </c:pt>
                <c:pt idx="3">
                  <c:v>&gt; 20.000</c:v>
                </c:pt>
              </c:strCache>
            </c:strRef>
          </c:cat>
          <c:val>
            <c:numRef>
              <c:f>'Pregunta 10'!$F$20:$F$23</c:f>
              <c:numCache>
                <c:formatCode>0%</c:formatCode>
                <c:ptCount val="4"/>
                <c:pt idx="0">
                  <c:v>0.54049999999999998</c:v>
                </c:pt>
                <c:pt idx="1">
                  <c:v>0.51349999999999996</c:v>
                </c:pt>
                <c:pt idx="2">
                  <c:v>0.49149999999999999</c:v>
                </c:pt>
                <c:pt idx="3">
                  <c:v>0.3281</c:v>
                </c:pt>
              </c:numCache>
            </c:numRef>
          </c:val>
          <c:extLst>
            <c:ext xmlns:c16="http://schemas.microsoft.com/office/drawing/2014/chart" uri="{C3380CC4-5D6E-409C-BE32-E72D297353CC}">
              <c16:uniqueId val="{00000004-F539-49BE-9460-C5E7E4BD2BCE}"/>
            </c:ext>
          </c:extLst>
        </c:ser>
        <c:ser>
          <c:idx val="5"/>
          <c:order val="5"/>
          <c:tx>
            <c:strRef>
              <c:f>'Pregunta 10'!$G$19</c:f>
              <c:strCache>
                <c:ptCount val="1"/>
                <c:pt idx="0">
                  <c:v>Otros</c:v>
                </c:pt>
              </c:strCache>
            </c:strRef>
          </c:tx>
          <c:spPr>
            <a:solidFill>
              <a:schemeClr val="accent6"/>
            </a:solidFill>
            <a:ln>
              <a:noFill/>
            </a:ln>
            <a:effectLst/>
          </c:spPr>
          <c:invertIfNegative val="0"/>
          <c:cat>
            <c:strRef>
              <c:f>'Pregunta 10'!$A$20:$A$23</c:f>
              <c:strCache>
                <c:ptCount val="4"/>
                <c:pt idx="0">
                  <c:v>≤ 1.000</c:v>
                </c:pt>
                <c:pt idx="1">
                  <c:v>1.001 a 5.000</c:v>
                </c:pt>
                <c:pt idx="2">
                  <c:v>5.001 a 20.000</c:v>
                </c:pt>
                <c:pt idx="3">
                  <c:v>&gt; 20.000</c:v>
                </c:pt>
              </c:strCache>
            </c:strRef>
          </c:cat>
          <c:val>
            <c:numRef>
              <c:f>'Pregunta 10'!$G$20:$G$23</c:f>
              <c:numCache>
                <c:formatCode>0%</c:formatCode>
                <c:ptCount val="4"/>
                <c:pt idx="0">
                  <c:v>0</c:v>
                </c:pt>
                <c:pt idx="1">
                  <c:v>1.3513513513513514E-2</c:v>
                </c:pt>
                <c:pt idx="2">
                  <c:v>3.3898305084745763E-2</c:v>
                </c:pt>
                <c:pt idx="3">
                  <c:v>7.8125E-2</c:v>
                </c:pt>
              </c:numCache>
            </c:numRef>
          </c:val>
          <c:extLst>
            <c:ext xmlns:c16="http://schemas.microsoft.com/office/drawing/2014/chart" uri="{C3380CC4-5D6E-409C-BE32-E72D297353CC}">
              <c16:uniqueId val="{00000005-F539-49BE-9460-C5E7E4BD2BCE}"/>
            </c:ext>
          </c:extLst>
        </c:ser>
        <c:dLbls>
          <c:showLegendKey val="0"/>
          <c:showVal val="0"/>
          <c:showCatName val="0"/>
          <c:showSerName val="0"/>
          <c:showPercent val="0"/>
          <c:showBubbleSize val="0"/>
        </c:dLbls>
        <c:gapWidth val="219"/>
        <c:overlap val="-27"/>
        <c:axId val="669501144"/>
        <c:axId val="669502456"/>
      </c:barChart>
      <c:catAx>
        <c:axId val="669501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9502456"/>
        <c:crosses val="autoZero"/>
        <c:auto val="1"/>
        <c:lblAlgn val="ctr"/>
        <c:lblOffset val="100"/>
        <c:noMultiLvlLbl val="0"/>
      </c:catAx>
      <c:valAx>
        <c:axId val="66950245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9501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i="0" u="none" strike="noStrike" baseline="0">
                <a:effectLst/>
                <a:latin typeface="Arial" panose="020B0604020202020204" pitchFamily="34" charset="0"/>
                <a:cs typeface="Arial" panose="020B0604020202020204" pitchFamily="34" charset="0"/>
              </a:rPr>
              <a:t>Sistemas de accesibilidad relacionados al orden del día que emplean los ayuntamientos </a:t>
            </a:r>
            <a:endParaRPr lang="es-ES" sz="12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10'!$B$25</c:f>
              <c:strCache>
                <c:ptCount val="1"/>
                <c:pt idx="0">
                  <c:v>Lectura fácil</c:v>
                </c:pt>
              </c:strCache>
            </c:strRef>
          </c:tx>
          <c:spPr>
            <a:solidFill>
              <a:schemeClr val="accent1"/>
            </a:solidFill>
            <a:ln>
              <a:noFill/>
            </a:ln>
            <a:effectLst/>
          </c:spPr>
          <c:invertIfNegative val="0"/>
          <c:cat>
            <c:strRef>
              <c:f>'Pregunta 10'!$A$26</c:f>
              <c:strCache>
                <c:ptCount val="1"/>
                <c:pt idx="0">
                  <c:v>TOTAL</c:v>
                </c:pt>
              </c:strCache>
            </c:strRef>
          </c:cat>
          <c:val>
            <c:numRef>
              <c:f>'Pregunta 10'!$B$26</c:f>
              <c:numCache>
                <c:formatCode>0%</c:formatCode>
                <c:ptCount val="1"/>
                <c:pt idx="0">
                  <c:v>0.32469999999999999</c:v>
                </c:pt>
              </c:numCache>
            </c:numRef>
          </c:val>
          <c:extLst>
            <c:ext xmlns:c16="http://schemas.microsoft.com/office/drawing/2014/chart" uri="{C3380CC4-5D6E-409C-BE32-E72D297353CC}">
              <c16:uniqueId val="{00000000-1631-4EB9-B619-DA599373BFC2}"/>
            </c:ext>
          </c:extLst>
        </c:ser>
        <c:ser>
          <c:idx val="1"/>
          <c:order val="1"/>
          <c:tx>
            <c:strRef>
              <c:f>'Pregunta 10'!$C$25</c:f>
              <c:strCache>
                <c:ptCount val="1"/>
                <c:pt idx="0">
                  <c:v>Lenguaje de signos</c:v>
                </c:pt>
              </c:strCache>
            </c:strRef>
          </c:tx>
          <c:spPr>
            <a:solidFill>
              <a:schemeClr val="accent2"/>
            </a:solidFill>
            <a:ln>
              <a:noFill/>
            </a:ln>
            <a:effectLst/>
          </c:spPr>
          <c:invertIfNegative val="0"/>
          <c:cat>
            <c:strRef>
              <c:f>'Pregunta 10'!$A$26</c:f>
              <c:strCache>
                <c:ptCount val="1"/>
                <c:pt idx="0">
                  <c:v>TOTAL</c:v>
                </c:pt>
              </c:strCache>
            </c:strRef>
          </c:cat>
          <c:val>
            <c:numRef>
              <c:f>'Pregunta 10'!$C$26</c:f>
              <c:numCache>
                <c:formatCode>0%</c:formatCode>
                <c:ptCount val="1"/>
                <c:pt idx="0">
                  <c:v>7.4000000000000003E-3</c:v>
                </c:pt>
              </c:numCache>
            </c:numRef>
          </c:val>
          <c:extLst>
            <c:ext xmlns:c16="http://schemas.microsoft.com/office/drawing/2014/chart" uri="{C3380CC4-5D6E-409C-BE32-E72D297353CC}">
              <c16:uniqueId val="{00000001-1631-4EB9-B619-DA599373BFC2}"/>
            </c:ext>
          </c:extLst>
        </c:ser>
        <c:ser>
          <c:idx val="2"/>
          <c:order val="2"/>
          <c:tx>
            <c:strRef>
              <c:f>'Pregunta 10'!$D$25</c:f>
              <c:strCache>
                <c:ptCount val="1"/>
                <c:pt idx="0">
                  <c:v>Audio-descripción</c:v>
                </c:pt>
              </c:strCache>
            </c:strRef>
          </c:tx>
          <c:spPr>
            <a:solidFill>
              <a:schemeClr val="accent3"/>
            </a:solidFill>
            <a:ln>
              <a:noFill/>
            </a:ln>
            <a:effectLst/>
          </c:spPr>
          <c:invertIfNegative val="0"/>
          <c:cat>
            <c:strRef>
              <c:f>'Pregunta 10'!$A$26</c:f>
              <c:strCache>
                <c:ptCount val="1"/>
                <c:pt idx="0">
                  <c:v>TOTAL</c:v>
                </c:pt>
              </c:strCache>
            </c:strRef>
          </c:cat>
          <c:val>
            <c:numRef>
              <c:f>'Pregunta 10'!$D$26</c:f>
              <c:numCache>
                <c:formatCode>0%</c:formatCode>
                <c:ptCount val="1"/>
                <c:pt idx="0">
                  <c:v>3.32E-2</c:v>
                </c:pt>
              </c:numCache>
            </c:numRef>
          </c:val>
          <c:extLst>
            <c:ext xmlns:c16="http://schemas.microsoft.com/office/drawing/2014/chart" uri="{C3380CC4-5D6E-409C-BE32-E72D297353CC}">
              <c16:uniqueId val="{00000002-1631-4EB9-B619-DA599373BFC2}"/>
            </c:ext>
          </c:extLst>
        </c:ser>
        <c:ser>
          <c:idx val="3"/>
          <c:order val="3"/>
          <c:tx>
            <c:strRef>
              <c:f>'Pregunta 10'!$E$25</c:f>
              <c:strCache>
                <c:ptCount val="1"/>
                <c:pt idx="0">
                  <c:v>Transcripción</c:v>
                </c:pt>
              </c:strCache>
            </c:strRef>
          </c:tx>
          <c:spPr>
            <a:solidFill>
              <a:schemeClr val="accent4"/>
            </a:solidFill>
            <a:ln>
              <a:noFill/>
            </a:ln>
            <a:effectLst/>
          </c:spPr>
          <c:invertIfNegative val="0"/>
          <c:cat>
            <c:strRef>
              <c:f>'Pregunta 10'!$A$26</c:f>
              <c:strCache>
                <c:ptCount val="1"/>
                <c:pt idx="0">
                  <c:v>TOTAL</c:v>
                </c:pt>
              </c:strCache>
            </c:strRef>
          </c:cat>
          <c:val>
            <c:numRef>
              <c:f>'Pregunta 10'!$E$26</c:f>
              <c:numCache>
                <c:formatCode>0%</c:formatCode>
                <c:ptCount val="1"/>
                <c:pt idx="0">
                  <c:v>0.1956</c:v>
                </c:pt>
              </c:numCache>
            </c:numRef>
          </c:val>
          <c:extLst>
            <c:ext xmlns:c16="http://schemas.microsoft.com/office/drawing/2014/chart" uri="{C3380CC4-5D6E-409C-BE32-E72D297353CC}">
              <c16:uniqueId val="{00000003-1631-4EB9-B619-DA599373BFC2}"/>
            </c:ext>
          </c:extLst>
        </c:ser>
        <c:ser>
          <c:idx val="4"/>
          <c:order val="4"/>
          <c:tx>
            <c:strRef>
              <c:f>'Pregunta 10'!$F$25</c:f>
              <c:strCache>
                <c:ptCount val="1"/>
                <c:pt idx="0">
                  <c:v>Ninguno</c:v>
                </c:pt>
              </c:strCache>
            </c:strRef>
          </c:tx>
          <c:spPr>
            <a:solidFill>
              <a:srgbClr val="FF31E6"/>
            </a:solidFill>
            <a:ln>
              <a:noFill/>
            </a:ln>
            <a:effectLst/>
          </c:spPr>
          <c:invertIfNegative val="0"/>
          <c:cat>
            <c:strRef>
              <c:f>'Pregunta 10'!$A$26</c:f>
              <c:strCache>
                <c:ptCount val="1"/>
                <c:pt idx="0">
                  <c:v>TOTAL</c:v>
                </c:pt>
              </c:strCache>
            </c:strRef>
          </c:cat>
          <c:val>
            <c:numRef>
              <c:f>'Pregunta 10'!$F$26</c:f>
              <c:numCache>
                <c:formatCode>0%</c:formatCode>
                <c:ptCount val="1"/>
                <c:pt idx="0">
                  <c:v>0.4723</c:v>
                </c:pt>
              </c:numCache>
            </c:numRef>
          </c:val>
          <c:extLst>
            <c:ext xmlns:c16="http://schemas.microsoft.com/office/drawing/2014/chart" uri="{C3380CC4-5D6E-409C-BE32-E72D297353CC}">
              <c16:uniqueId val="{00000004-1631-4EB9-B619-DA599373BFC2}"/>
            </c:ext>
          </c:extLst>
        </c:ser>
        <c:ser>
          <c:idx val="5"/>
          <c:order val="5"/>
          <c:tx>
            <c:strRef>
              <c:f>'Pregunta 10'!$G$25</c:f>
              <c:strCache>
                <c:ptCount val="1"/>
                <c:pt idx="0">
                  <c:v>Otros</c:v>
                </c:pt>
              </c:strCache>
            </c:strRef>
          </c:tx>
          <c:spPr>
            <a:solidFill>
              <a:schemeClr val="accent6"/>
            </a:solidFill>
            <a:ln>
              <a:noFill/>
            </a:ln>
            <a:effectLst/>
          </c:spPr>
          <c:invertIfNegative val="0"/>
          <c:cat>
            <c:strRef>
              <c:f>'Pregunta 10'!$A$26</c:f>
              <c:strCache>
                <c:ptCount val="1"/>
                <c:pt idx="0">
                  <c:v>TOTAL</c:v>
                </c:pt>
              </c:strCache>
            </c:strRef>
          </c:cat>
          <c:val>
            <c:numRef>
              <c:f>'Pregunta 10'!$G$26</c:f>
              <c:numCache>
                <c:formatCode>0%</c:formatCode>
                <c:ptCount val="1"/>
                <c:pt idx="0">
                  <c:v>2.9520295202952029E-2</c:v>
                </c:pt>
              </c:numCache>
            </c:numRef>
          </c:val>
          <c:extLst>
            <c:ext xmlns:c16="http://schemas.microsoft.com/office/drawing/2014/chart" uri="{C3380CC4-5D6E-409C-BE32-E72D297353CC}">
              <c16:uniqueId val="{00000005-1631-4EB9-B619-DA599373BFC2}"/>
            </c:ext>
          </c:extLst>
        </c:ser>
        <c:dLbls>
          <c:showLegendKey val="0"/>
          <c:showVal val="0"/>
          <c:showCatName val="0"/>
          <c:showSerName val="0"/>
          <c:showPercent val="0"/>
          <c:showBubbleSize val="0"/>
        </c:dLbls>
        <c:gapWidth val="219"/>
        <c:overlap val="-27"/>
        <c:axId val="504074856"/>
        <c:axId val="504075840"/>
      </c:barChart>
      <c:catAx>
        <c:axId val="504074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4075840"/>
        <c:crosses val="autoZero"/>
        <c:auto val="1"/>
        <c:lblAlgn val="ctr"/>
        <c:lblOffset val="100"/>
        <c:noMultiLvlLbl val="0"/>
      </c:catAx>
      <c:valAx>
        <c:axId val="50407584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4074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ES" sz="1200" b="1">
                <a:latin typeface="Arial" panose="020B0604020202020204" pitchFamily="34" charset="0"/>
                <a:cs typeface="Arial" panose="020B0604020202020204" pitchFamily="34" charset="0"/>
              </a:rPr>
              <a:t>Quién puede consultar la documentación</a:t>
            </a:r>
            <a:r>
              <a:rPr lang="es-ES" sz="1200" b="1" baseline="0">
                <a:latin typeface="Arial" panose="020B0604020202020204" pitchFamily="34" charset="0"/>
                <a:cs typeface="Arial" panose="020B0604020202020204" pitchFamily="34" charset="0"/>
              </a:rPr>
              <a:t> de un punto del orden del día por Comunidades autónomas</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title>
    <c:autoTitleDeleted val="0"/>
    <c:plotArea>
      <c:layout/>
      <c:barChart>
        <c:barDir val="col"/>
        <c:grouping val="clustered"/>
        <c:varyColors val="0"/>
        <c:ser>
          <c:idx val="0"/>
          <c:order val="0"/>
          <c:tx>
            <c:strRef>
              <c:f>'Pregunta 11'!$B$1</c:f>
              <c:strCache>
                <c:ptCount val="1"/>
                <c:pt idx="0">
                  <c:v>Alcadía</c:v>
                </c:pt>
              </c:strCache>
            </c:strRef>
          </c:tx>
          <c:spPr>
            <a:solidFill>
              <a:schemeClr val="accent1"/>
            </a:solidFill>
            <a:ln>
              <a:noFill/>
            </a:ln>
            <a:effectLst/>
          </c:spPr>
          <c:invertIfNegative val="0"/>
          <c:cat>
            <c:strRef>
              <c:f>'Pregunta 11'!$A$2:$A$17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11'!$B$2:$B$17</c:f>
              <c:numCache>
                <c:formatCode>0%</c:formatCode>
                <c:ptCount val="16"/>
                <c:pt idx="0">
                  <c:v>0.9143</c:v>
                </c:pt>
                <c:pt idx="1">
                  <c:v>0.91669999999999996</c:v>
                </c:pt>
                <c:pt idx="2">
                  <c:v>1</c:v>
                </c:pt>
                <c:pt idx="3">
                  <c:v>1</c:v>
                </c:pt>
                <c:pt idx="4">
                  <c:v>0.9</c:v>
                </c:pt>
                <c:pt idx="5">
                  <c:v>0.89190000000000003</c:v>
                </c:pt>
                <c:pt idx="6">
                  <c:v>1</c:v>
                </c:pt>
                <c:pt idx="7">
                  <c:v>0.90739999999999998</c:v>
                </c:pt>
                <c:pt idx="8">
                  <c:v>1</c:v>
                </c:pt>
                <c:pt idx="9">
                  <c:v>1</c:v>
                </c:pt>
                <c:pt idx="10">
                  <c:v>0.92859999999999998</c:v>
                </c:pt>
                <c:pt idx="11">
                  <c:v>0.8</c:v>
                </c:pt>
                <c:pt idx="12">
                  <c:v>1</c:v>
                </c:pt>
                <c:pt idx="13">
                  <c:v>1</c:v>
                </c:pt>
                <c:pt idx="14">
                  <c:v>1</c:v>
                </c:pt>
                <c:pt idx="15">
                  <c:v>1</c:v>
                </c:pt>
              </c:numCache>
            </c:numRef>
          </c:val>
          <c:extLst>
            <c:ext xmlns:c16="http://schemas.microsoft.com/office/drawing/2014/chart" uri="{C3380CC4-5D6E-409C-BE32-E72D297353CC}">
              <c16:uniqueId val="{00000000-782E-487F-8EE2-0D9BA9D11732}"/>
            </c:ext>
          </c:extLst>
        </c:ser>
        <c:ser>
          <c:idx val="1"/>
          <c:order val="1"/>
          <c:tx>
            <c:strRef>
              <c:f>'Pregunta 11'!$C$1</c:f>
              <c:strCache>
                <c:ptCount val="1"/>
                <c:pt idx="0">
                  <c:v>Concejalía</c:v>
                </c:pt>
              </c:strCache>
            </c:strRef>
          </c:tx>
          <c:spPr>
            <a:solidFill>
              <a:schemeClr val="accent2"/>
            </a:solidFill>
            <a:ln>
              <a:noFill/>
            </a:ln>
            <a:effectLst/>
          </c:spPr>
          <c:invertIfNegative val="0"/>
          <c:cat>
            <c:strRef>
              <c:f>'Pregunta 11'!$A$2:$A$17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11'!$C$2:$C$17</c:f>
              <c:numCache>
                <c:formatCode>0%</c:formatCode>
                <c:ptCount val="16"/>
                <c:pt idx="0">
                  <c:v>0.97140000000000004</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1-782E-487F-8EE2-0D9BA9D11732}"/>
            </c:ext>
          </c:extLst>
        </c:ser>
        <c:ser>
          <c:idx val="2"/>
          <c:order val="2"/>
          <c:tx>
            <c:strRef>
              <c:f>'Pregunta 11'!$D$1</c:f>
              <c:strCache>
                <c:ptCount val="1"/>
                <c:pt idx="0">
                  <c:v>Ciudadanía</c:v>
                </c:pt>
              </c:strCache>
            </c:strRef>
          </c:tx>
          <c:spPr>
            <a:solidFill>
              <a:schemeClr val="accent3"/>
            </a:solidFill>
            <a:ln>
              <a:noFill/>
            </a:ln>
            <a:effectLst/>
          </c:spPr>
          <c:invertIfNegative val="0"/>
          <c:cat>
            <c:strRef>
              <c:f>'Pregunta 11'!$A$2:$A$17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11'!$D$2:$D$17</c:f>
              <c:numCache>
                <c:formatCode>0%</c:formatCode>
                <c:ptCount val="16"/>
                <c:pt idx="0">
                  <c:v>0.28570000000000001</c:v>
                </c:pt>
                <c:pt idx="1">
                  <c:v>0.25</c:v>
                </c:pt>
                <c:pt idx="2">
                  <c:v>0.2</c:v>
                </c:pt>
                <c:pt idx="3">
                  <c:v>0.5</c:v>
                </c:pt>
                <c:pt idx="4">
                  <c:v>0.25</c:v>
                </c:pt>
                <c:pt idx="5">
                  <c:v>0.27029999999999998</c:v>
                </c:pt>
                <c:pt idx="6">
                  <c:v>0.2424</c:v>
                </c:pt>
                <c:pt idx="7">
                  <c:v>0.14810000000000001</c:v>
                </c:pt>
                <c:pt idx="8">
                  <c:v>0.1333</c:v>
                </c:pt>
                <c:pt idx="9">
                  <c:v>0.1</c:v>
                </c:pt>
                <c:pt idx="10">
                  <c:v>0.21429999999999999</c:v>
                </c:pt>
                <c:pt idx="11">
                  <c:v>0.6</c:v>
                </c:pt>
                <c:pt idx="12">
                  <c:v>0</c:v>
                </c:pt>
                <c:pt idx="13">
                  <c:v>0</c:v>
                </c:pt>
                <c:pt idx="14">
                  <c:v>0.125</c:v>
                </c:pt>
                <c:pt idx="15">
                  <c:v>0.4</c:v>
                </c:pt>
              </c:numCache>
            </c:numRef>
          </c:val>
          <c:extLst>
            <c:ext xmlns:c16="http://schemas.microsoft.com/office/drawing/2014/chart" uri="{C3380CC4-5D6E-409C-BE32-E72D297353CC}">
              <c16:uniqueId val="{00000002-782E-487F-8EE2-0D9BA9D11732}"/>
            </c:ext>
          </c:extLst>
        </c:ser>
        <c:ser>
          <c:idx val="3"/>
          <c:order val="3"/>
          <c:tx>
            <c:strRef>
              <c:f>'Pregunta 11'!$E$1</c:f>
              <c:strCache>
                <c:ptCount val="1"/>
                <c:pt idx="0">
                  <c:v>Otros</c:v>
                </c:pt>
              </c:strCache>
            </c:strRef>
          </c:tx>
          <c:spPr>
            <a:solidFill>
              <a:schemeClr val="accent4"/>
            </a:solidFill>
            <a:ln>
              <a:noFill/>
            </a:ln>
            <a:effectLst/>
          </c:spPr>
          <c:invertIfNegative val="0"/>
          <c:cat>
            <c:strRef>
              <c:f>'Pregunta 11'!$A$2:$A$17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11'!$E$2:$E$17</c:f>
              <c:numCache>
                <c:formatCode>0%</c:formatCode>
                <c:ptCount val="16"/>
                <c:pt idx="0">
                  <c:v>0.14285714285714285</c:v>
                </c:pt>
                <c:pt idx="1">
                  <c:v>0.33333333333333331</c:v>
                </c:pt>
                <c:pt idx="2">
                  <c:v>0</c:v>
                </c:pt>
                <c:pt idx="3">
                  <c:v>0</c:v>
                </c:pt>
                <c:pt idx="4">
                  <c:v>0.1</c:v>
                </c:pt>
                <c:pt idx="5">
                  <c:v>0.10810810810810811</c:v>
                </c:pt>
                <c:pt idx="6">
                  <c:v>6.0606060606060608E-2</c:v>
                </c:pt>
                <c:pt idx="7">
                  <c:v>3.7037037037037035E-2</c:v>
                </c:pt>
                <c:pt idx="8">
                  <c:v>0.26666666666666666</c:v>
                </c:pt>
                <c:pt idx="9">
                  <c:v>0.1</c:v>
                </c:pt>
                <c:pt idx="10">
                  <c:v>0</c:v>
                </c:pt>
                <c:pt idx="11">
                  <c:v>0.2</c:v>
                </c:pt>
                <c:pt idx="12">
                  <c:v>0</c:v>
                </c:pt>
                <c:pt idx="13">
                  <c:v>0</c:v>
                </c:pt>
                <c:pt idx="14">
                  <c:v>0.125</c:v>
                </c:pt>
                <c:pt idx="15">
                  <c:v>0.2</c:v>
                </c:pt>
              </c:numCache>
            </c:numRef>
          </c:val>
          <c:extLst>
            <c:ext xmlns:c16="http://schemas.microsoft.com/office/drawing/2014/chart" uri="{C3380CC4-5D6E-409C-BE32-E72D297353CC}">
              <c16:uniqueId val="{00000003-782E-487F-8EE2-0D9BA9D11732}"/>
            </c:ext>
          </c:extLst>
        </c:ser>
        <c:dLbls>
          <c:showLegendKey val="0"/>
          <c:showVal val="0"/>
          <c:showCatName val="0"/>
          <c:showSerName val="0"/>
          <c:showPercent val="0"/>
          <c:showBubbleSize val="0"/>
        </c:dLbls>
        <c:gapWidth val="219"/>
        <c:overlap val="-27"/>
        <c:axId val="522970640"/>
        <c:axId val="522966048"/>
      </c:barChart>
      <c:catAx>
        <c:axId val="52297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2966048"/>
        <c:crosses val="autoZero"/>
        <c:auto val="1"/>
        <c:lblAlgn val="ctr"/>
        <c:lblOffset val="100"/>
        <c:noMultiLvlLbl val="0"/>
      </c:catAx>
      <c:valAx>
        <c:axId val="52296604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297064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i="0" u="none" strike="noStrike" baseline="0">
                <a:effectLst/>
                <a:latin typeface="Arial" panose="020B0604020202020204" pitchFamily="34" charset="0"/>
                <a:cs typeface="Arial" panose="020B0604020202020204" pitchFamily="34" charset="0"/>
              </a:rPr>
              <a:t>Uso de herramientas informáticas para gestionar la documentación de una sesión del Pleno por los ayuntamientos por Comunidades autónomas</a:t>
            </a:r>
            <a:endParaRPr lang="es-ES" sz="12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4'!$B$1</c:f>
              <c:strCache>
                <c:ptCount val="1"/>
                <c:pt idx="0">
                  <c:v>Sí</c:v>
                </c:pt>
              </c:strCache>
            </c:strRef>
          </c:tx>
          <c:spPr>
            <a:solidFill>
              <a:schemeClr val="accent1"/>
            </a:solidFill>
            <a:ln>
              <a:noFill/>
            </a:ln>
            <a:effectLst/>
          </c:spPr>
          <c:invertIfNegative val="0"/>
          <c:cat>
            <c:strRef>
              <c:f>'Pregunta 4'!$A$2:$A$17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4'!$B$2:$B$17</c:f>
              <c:numCache>
                <c:formatCode>0%</c:formatCode>
                <c:ptCount val="16"/>
                <c:pt idx="0">
                  <c:v>0.71430000000000005</c:v>
                </c:pt>
                <c:pt idx="1">
                  <c:v>0.66669999999999996</c:v>
                </c:pt>
                <c:pt idx="2">
                  <c:v>0.8</c:v>
                </c:pt>
                <c:pt idx="3">
                  <c:v>0.25</c:v>
                </c:pt>
                <c:pt idx="4">
                  <c:v>0.68420000000000003</c:v>
                </c:pt>
                <c:pt idx="5">
                  <c:v>0.44740000000000002</c:v>
                </c:pt>
                <c:pt idx="6">
                  <c:v>0.81820000000000004</c:v>
                </c:pt>
                <c:pt idx="7">
                  <c:v>0.75929999999999997</c:v>
                </c:pt>
                <c:pt idx="8">
                  <c:v>0.8</c:v>
                </c:pt>
                <c:pt idx="9">
                  <c:v>0.3</c:v>
                </c:pt>
                <c:pt idx="10">
                  <c:v>0.85709999999999997</c:v>
                </c:pt>
                <c:pt idx="11">
                  <c:v>0.6</c:v>
                </c:pt>
                <c:pt idx="12">
                  <c:v>0.7</c:v>
                </c:pt>
                <c:pt idx="13">
                  <c:v>0.5</c:v>
                </c:pt>
                <c:pt idx="14">
                  <c:v>0.25</c:v>
                </c:pt>
                <c:pt idx="15">
                  <c:v>0.6</c:v>
                </c:pt>
              </c:numCache>
            </c:numRef>
          </c:val>
          <c:extLst>
            <c:ext xmlns:c16="http://schemas.microsoft.com/office/drawing/2014/chart" uri="{C3380CC4-5D6E-409C-BE32-E72D297353CC}">
              <c16:uniqueId val="{00000000-7FB9-439E-8A79-F94F800AC9EC}"/>
            </c:ext>
          </c:extLst>
        </c:ser>
        <c:ser>
          <c:idx val="1"/>
          <c:order val="1"/>
          <c:tx>
            <c:strRef>
              <c:f>'Pregunta 4'!$C$1</c:f>
              <c:strCache>
                <c:ptCount val="1"/>
                <c:pt idx="0">
                  <c:v>No</c:v>
                </c:pt>
              </c:strCache>
            </c:strRef>
          </c:tx>
          <c:spPr>
            <a:solidFill>
              <a:schemeClr val="accent2"/>
            </a:solidFill>
            <a:ln>
              <a:noFill/>
            </a:ln>
            <a:effectLst/>
          </c:spPr>
          <c:invertIfNegative val="0"/>
          <c:cat>
            <c:strRef>
              <c:f>'Pregunta 4'!$A$2:$A$17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4'!$C$2:$C$17</c:f>
              <c:numCache>
                <c:formatCode>0%</c:formatCode>
                <c:ptCount val="16"/>
                <c:pt idx="0">
                  <c:v>0.28570000000000001</c:v>
                </c:pt>
                <c:pt idx="1">
                  <c:v>0.33329999999999999</c:v>
                </c:pt>
                <c:pt idx="2">
                  <c:v>0.2</c:v>
                </c:pt>
                <c:pt idx="3">
                  <c:v>0.75</c:v>
                </c:pt>
                <c:pt idx="4">
                  <c:v>0.31580000000000003</c:v>
                </c:pt>
                <c:pt idx="5">
                  <c:v>0.55259999999999998</c:v>
                </c:pt>
                <c:pt idx="6">
                  <c:v>0.18179999999999999</c:v>
                </c:pt>
                <c:pt idx="7">
                  <c:v>0.2407</c:v>
                </c:pt>
                <c:pt idx="8">
                  <c:v>0.2</c:v>
                </c:pt>
                <c:pt idx="9">
                  <c:v>0.7</c:v>
                </c:pt>
                <c:pt idx="10">
                  <c:v>0.1429</c:v>
                </c:pt>
                <c:pt idx="11">
                  <c:v>0.4</c:v>
                </c:pt>
                <c:pt idx="12">
                  <c:v>0.3</c:v>
                </c:pt>
                <c:pt idx="13">
                  <c:v>0.5</c:v>
                </c:pt>
                <c:pt idx="14">
                  <c:v>0.75</c:v>
                </c:pt>
                <c:pt idx="15">
                  <c:v>0.4</c:v>
                </c:pt>
              </c:numCache>
            </c:numRef>
          </c:val>
          <c:extLst>
            <c:ext xmlns:c16="http://schemas.microsoft.com/office/drawing/2014/chart" uri="{C3380CC4-5D6E-409C-BE32-E72D297353CC}">
              <c16:uniqueId val="{00000001-7FB9-439E-8A79-F94F800AC9EC}"/>
            </c:ext>
          </c:extLst>
        </c:ser>
        <c:dLbls>
          <c:showLegendKey val="0"/>
          <c:showVal val="0"/>
          <c:showCatName val="0"/>
          <c:showSerName val="0"/>
          <c:showPercent val="0"/>
          <c:showBubbleSize val="0"/>
        </c:dLbls>
        <c:gapWidth val="219"/>
        <c:overlap val="-27"/>
        <c:axId val="445854040"/>
        <c:axId val="445852072"/>
      </c:barChart>
      <c:catAx>
        <c:axId val="445854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5852072"/>
        <c:crosses val="autoZero"/>
        <c:auto val="1"/>
        <c:lblAlgn val="ctr"/>
        <c:lblOffset val="100"/>
        <c:noMultiLvlLbl val="0"/>
      </c:catAx>
      <c:valAx>
        <c:axId val="44585207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585404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ES" sz="1200" b="1">
                <a:latin typeface="Arial" panose="020B0604020202020204" pitchFamily="34" charset="0"/>
                <a:cs typeface="Arial" panose="020B0604020202020204" pitchFamily="34" charset="0"/>
              </a:rPr>
              <a:t>Quién puede consultar</a:t>
            </a:r>
            <a:r>
              <a:rPr lang="es-ES" sz="1200" b="1" baseline="0">
                <a:latin typeface="Arial" panose="020B0604020202020204" pitchFamily="34" charset="0"/>
                <a:cs typeface="Arial" panose="020B0604020202020204" pitchFamily="34" charset="0"/>
              </a:rPr>
              <a:t> la documentación de un punto del orden del día según nº de habitantes por municipio</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title>
    <c:autoTitleDeleted val="0"/>
    <c:plotArea>
      <c:layout/>
      <c:barChart>
        <c:barDir val="col"/>
        <c:grouping val="clustered"/>
        <c:varyColors val="0"/>
        <c:ser>
          <c:idx val="0"/>
          <c:order val="0"/>
          <c:tx>
            <c:strRef>
              <c:f>'Pregunta 11'!$B$19</c:f>
              <c:strCache>
                <c:ptCount val="1"/>
                <c:pt idx="0">
                  <c:v>Alcaldía</c:v>
                </c:pt>
              </c:strCache>
            </c:strRef>
          </c:tx>
          <c:spPr>
            <a:solidFill>
              <a:schemeClr val="accent1"/>
            </a:solidFill>
            <a:ln>
              <a:noFill/>
            </a:ln>
            <a:effectLst/>
          </c:spPr>
          <c:invertIfNegative val="0"/>
          <c:cat>
            <c:strRef>
              <c:f>'Pregunta 11'!$A$20:$A$23</c:f>
              <c:strCache>
                <c:ptCount val="4"/>
                <c:pt idx="0">
                  <c:v>≤ 1.000</c:v>
                </c:pt>
                <c:pt idx="1">
                  <c:v>1.001 a 5.000</c:v>
                </c:pt>
                <c:pt idx="2">
                  <c:v>5.001 a 20.000</c:v>
                </c:pt>
                <c:pt idx="3">
                  <c:v>&gt; 20.000</c:v>
                </c:pt>
              </c:strCache>
            </c:strRef>
          </c:cat>
          <c:val>
            <c:numRef>
              <c:f>'Pregunta 11'!$B$20:$B$23</c:f>
              <c:numCache>
                <c:formatCode>0%</c:formatCode>
                <c:ptCount val="4"/>
                <c:pt idx="0">
                  <c:v>0.93240000000000001</c:v>
                </c:pt>
                <c:pt idx="1">
                  <c:v>0.93240000000000001</c:v>
                </c:pt>
                <c:pt idx="2">
                  <c:v>0.96609999999999996</c:v>
                </c:pt>
                <c:pt idx="3">
                  <c:v>0.92190000000000005</c:v>
                </c:pt>
              </c:numCache>
            </c:numRef>
          </c:val>
          <c:extLst>
            <c:ext xmlns:c16="http://schemas.microsoft.com/office/drawing/2014/chart" uri="{C3380CC4-5D6E-409C-BE32-E72D297353CC}">
              <c16:uniqueId val="{00000000-117B-455A-BB8C-CBAF0F2B41A4}"/>
            </c:ext>
          </c:extLst>
        </c:ser>
        <c:ser>
          <c:idx val="1"/>
          <c:order val="1"/>
          <c:tx>
            <c:strRef>
              <c:f>'Pregunta 11'!$C$19</c:f>
              <c:strCache>
                <c:ptCount val="1"/>
                <c:pt idx="0">
                  <c:v>Concejalía</c:v>
                </c:pt>
              </c:strCache>
            </c:strRef>
          </c:tx>
          <c:spPr>
            <a:solidFill>
              <a:schemeClr val="accent2"/>
            </a:solidFill>
            <a:ln>
              <a:noFill/>
            </a:ln>
            <a:effectLst/>
          </c:spPr>
          <c:invertIfNegative val="0"/>
          <c:cat>
            <c:strRef>
              <c:f>'Pregunta 11'!$A$20:$A$23</c:f>
              <c:strCache>
                <c:ptCount val="4"/>
                <c:pt idx="0">
                  <c:v>≤ 1.000</c:v>
                </c:pt>
                <c:pt idx="1">
                  <c:v>1.001 a 5.000</c:v>
                </c:pt>
                <c:pt idx="2">
                  <c:v>5.001 a 20.000</c:v>
                </c:pt>
                <c:pt idx="3">
                  <c:v>&gt; 20.000</c:v>
                </c:pt>
              </c:strCache>
            </c:strRef>
          </c:cat>
          <c:val>
            <c:numRef>
              <c:f>'Pregunta 11'!$C$20:$C$23</c:f>
              <c:numCache>
                <c:formatCode>0%</c:formatCode>
                <c:ptCount val="4"/>
                <c:pt idx="0">
                  <c:v>1</c:v>
                </c:pt>
                <c:pt idx="1">
                  <c:v>1</c:v>
                </c:pt>
                <c:pt idx="2">
                  <c:v>1</c:v>
                </c:pt>
                <c:pt idx="3">
                  <c:v>0.96879999999999999</c:v>
                </c:pt>
              </c:numCache>
            </c:numRef>
          </c:val>
          <c:extLst>
            <c:ext xmlns:c16="http://schemas.microsoft.com/office/drawing/2014/chart" uri="{C3380CC4-5D6E-409C-BE32-E72D297353CC}">
              <c16:uniqueId val="{00000001-117B-455A-BB8C-CBAF0F2B41A4}"/>
            </c:ext>
          </c:extLst>
        </c:ser>
        <c:ser>
          <c:idx val="2"/>
          <c:order val="2"/>
          <c:tx>
            <c:strRef>
              <c:f>'Pregunta 11'!$D$19</c:f>
              <c:strCache>
                <c:ptCount val="1"/>
                <c:pt idx="0">
                  <c:v>Ciudadanía</c:v>
                </c:pt>
              </c:strCache>
            </c:strRef>
          </c:tx>
          <c:spPr>
            <a:solidFill>
              <a:schemeClr val="accent3"/>
            </a:solidFill>
            <a:ln>
              <a:noFill/>
            </a:ln>
            <a:effectLst/>
          </c:spPr>
          <c:invertIfNegative val="0"/>
          <c:cat>
            <c:strRef>
              <c:f>'Pregunta 11'!$A$20:$A$23</c:f>
              <c:strCache>
                <c:ptCount val="4"/>
                <c:pt idx="0">
                  <c:v>≤ 1.000</c:v>
                </c:pt>
                <c:pt idx="1">
                  <c:v>1.001 a 5.000</c:v>
                </c:pt>
                <c:pt idx="2">
                  <c:v>5.001 a 20.000</c:v>
                </c:pt>
                <c:pt idx="3">
                  <c:v>&gt; 20.000</c:v>
                </c:pt>
              </c:strCache>
            </c:strRef>
          </c:cat>
          <c:val>
            <c:numRef>
              <c:f>'Pregunta 11'!$D$20:$D$23</c:f>
              <c:numCache>
                <c:formatCode>0%</c:formatCode>
                <c:ptCount val="4"/>
                <c:pt idx="0">
                  <c:v>0.29730000000000001</c:v>
                </c:pt>
                <c:pt idx="1">
                  <c:v>0.22969999999999999</c:v>
                </c:pt>
                <c:pt idx="2">
                  <c:v>0.1525</c:v>
                </c:pt>
                <c:pt idx="3">
                  <c:v>0.1719</c:v>
                </c:pt>
              </c:numCache>
            </c:numRef>
          </c:val>
          <c:extLst>
            <c:ext xmlns:c16="http://schemas.microsoft.com/office/drawing/2014/chart" uri="{C3380CC4-5D6E-409C-BE32-E72D297353CC}">
              <c16:uniqueId val="{00000002-117B-455A-BB8C-CBAF0F2B41A4}"/>
            </c:ext>
          </c:extLst>
        </c:ser>
        <c:ser>
          <c:idx val="3"/>
          <c:order val="3"/>
          <c:tx>
            <c:strRef>
              <c:f>'Pregunta 11'!$E$19</c:f>
              <c:strCache>
                <c:ptCount val="1"/>
                <c:pt idx="0">
                  <c:v>Otros</c:v>
                </c:pt>
              </c:strCache>
            </c:strRef>
          </c:tx>
          <c:spPr>
            <a:solidFill>
              <a:schemeClr val="accent4"/>
            </a:solidFill>
            <a:ln>
              <a:noFill/>
            </a:ln>
            <a:effectLst/>
          </c:spPr>
          <c:invertIfNegative val="0"/>
          <c:cat>
            <c:strRef>
              <c:f>'Pregunta 11'!$A$20:$A$23</c:f>
              <c:strCache>
                <c:ptCount val="4"/>
                <c:pt idx="0">
                  <c:v>≤ 1.000</c:v>
                </c:pt>
                <c:pt idx="1">
                  <c:v>1.001 a 5.000</c:v>
                </c:pt>
                <c:pt idx="2">
                  <c:v>5.001 a 20.000</c:v>
                </c:pt>
                <c:pt idx="3">
                  <c:v>&gt; 20.000</c:v>
                </c:pt>
              </c:strCache>
            </c:strRef>
          </c:cat>
          <c:val>
            <c:numRef>
              <c:f>'Pregunta 11'!$E$20:$E$23</c:f>
              <c:numCache>
                <c:formatCode>0%</c:formatCode>
                <c:ptCount val="4"/>
                <c:pt idx="0">
                  <c:v>5.4054054054054057E-2</c:v>
                </c:pt>
                <c:pt idx="1">
                  <c:v>0.10810810810810811</c:v>
                </c:pt>
                <c:pt idx="2">
                  <c:v>0.13559322033898305</c:v>
                </c:pt>
                <c:pt idx="3">
                  <c:v>0.109375</c:v>
                </c:pt>
              </c:numCache>
            </c:numRef>
          </c:val>
          <c:extLst>
            <c:ext xmlns:c16="http://schemas.microsoft.com/office/drawing/2014/chart" uri="{C3380CC4-5D6E-409C-BE32-E72D297353CC}">
              <c16:uniqueId val="{00000003-117B-455A-BB8C-CBAF0F2B41A4}"/>
            </c:ext>
          </c:extLst>
        </c:ser>
        <c:dLbls>
          <c:showLegendKey val="0"/>
          <c:showVal val="0"/>
          <c:showCatName val="0"/>
          <c:showSerName val="0"/>
          <c:showPercent val="0"/>
          <c:showBubbleSize val="0"/>
        </c:dLbls>
        <c:gapWidth val="219"/>
        <c:overlap val="-27"/>
        <c:axId val="601139728"/>
        <c:axId val="601139072"/>
      </c:barChart>
      <c:catAx>
        <c:axId val="60113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1139072"/>
        <c:crosses val="autoZero"/>
        <c:auto val="1"/>
        <c:lblAlgn val="ctr"/>
        <c:lblOffset val="100"/>
        <c:noMultiLvlLbl val="0"/>
      </c:catAx>
      <c:valAx>
        <c:axId val="60113907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113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i="0" u="none" strike="noStrike" baseline="0">
                <a:effectLst/>
                <a:latin typeface="Arial" panose="020B0604020202020204" pitchFamily="34" charset="0"/>
                <a:cs typeface="Arial" panose="020B0604020202020204" pitchFamily="34" charset="0"/>
              </a:rPr>
              <a:t>Quién puede consultar la documentación de un punto del orden del día</a:t>
            </a:r>
            <a:endParaRPr lang="es-ES" sz="12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11'!$B$25</c:f>
              <c:strCache>
                <c:ptCount val="1"/>
                <c:pt idx="0">
                  <c:v>Alcaldía</c:v>
                </c:pt>
              </c:strCache>
            </c:strRef>
          </c:tx>
          <c:spPr>
            <a:solidFill>
              <a:schemeClr val="accent1"/>
            </a:solidFill>
            <a:ln>
              <a:noFill/>
            </a:ln>
            <a:effectLst/>
          </c:spPr>
          <c:invertIfNegative val="0"/>
          <c:cat>
            <c:strRef>
              <c:f>'Pregunta 11'!$A$26</c:f>
              <c:strCache>
                <c:ptCount val="1"/>
                <c:pt idx="0">
                  <c:v>TOTAL</c:v>
                </c:pt>
              </c:strCache>
            </c:strRef>
          </c:cat>
          <c:val>
            <c:numRef>
              <c:f>'Pregunta 11'!$B$26</c:f>
              <c:numCache>
                <c:formatCode>0%</c:formatCode>
                <c:ptCount val="1"/>
                <c:pt idx="0">
                  <c:v>0.93730000000000002</c:v>
                </c:pt>
              </c:numCache>
            </c:numRef>
          </c:val>
          <c:extLst>
            <c:ext xmlns:c16="http://schemas.microsoft.com/office/drawing/2014/chart" uri="{C3380CC4-5D6E-409C-BE32-E72D297353CC}">
              <c16:uniqueId val="{00000000-F988-4A4A-AC7F-7D665BA246E3}"/>
            </c:ext>
          </c:extLst>
        </c:ser>
        <c:ser>
          <c:idx val="1"/>
          <c:order val="1"/>
          <c:tx>
            <c:strRef>
              <c:f>'Pregunta 11'!$C$25</c:f>
              <c:strCache>
                <c:ptCount val="1"/>
                <c:pt idx="0">
                  <c:v>Concejalía</c:v>
                </c:pt>
              </c:strCache>
            </c:strRef>
          </c:tx>
          <c:spPr>
            <a:solidFill>
              <a:schemeClr val="accent2"/>
            </a:solidFill>
            <a:ln>
              <a:noFill/>
            </a:ln>
            <a:effectLst/>
          </c:spPr>
          <c:invertIfNegative val="0"/>
          <c:cat>
            <c:strRef>
              <c:f>'Pregunta 11'!$A$26</c:f>
              <c:strCache>
                <c:ptCount val="1"/>
                <c:pt idx="0">
                  <c:v>TOTAL</c:v>
                </c:pt>
              </c:strCache>
            </c:strRef>
          </c:cat>
          <c:val>
            <c:numRef>
              <c:f>'Pregunta 11'!$C$26</c:f>
              <c:numCache>
                <c:formatCode>0%</c:formatCode>
                <c:ptCount val="1"/>
                <c:pt idx="0">
                  <c:v>0.99260000000000004</c:v>
                </c:pt>
              </c:numCache>
            </c:numRef>
          </c:val>
          <c:extLst>
            <c:ext xmlns:c16="http://schemas.microsoft.com/office/drawing/2014/chart" uri="{C3380CC4-5D6E-409C-BE32-E72D297353CC}">
              <c16:uniqueId val="{00000001-F988-4A4A-AC7F-7D665BA246E3}"/>
            </c:ext>
          </c:extLst>
        </c:ser>
        <c:ser>
          <c:idx val="2"/>
          <c:order val="2"/>
          <c:tx>
            <c:strRef>
              <c:f>'Pregunta 11'!$D$25</c:f>
              <c:strCache>
                <c:ptCount val="1"/>
                <c:pt idx="0">
                  <c:v>Ciudadanía</c:v>
                </c:pt>
              </c:strCache>
            </c:strRef>
          </c:tx>
          <c:spPr>
            <a:solidFill>
              <a:schemeClr val="accent3"/>
            </a:solidFill>
            <a:ln>
              <a:noFill/>
            </a:ln>
            <a:effectLst/>
          </c:spPr>
          <c:invertIfNegative val="0"/>
          <c:cat>
            <c:strRef>
              <c:f>'Pregunta 11'!$A$26</c:f>
              <c:strCache>
                <c:ptCount val="1"/>
                <c:pt idx="0">
                  <c:v>TOTAL</c:v>
                </c:pt>
              </c:strCache>
            </c:strRef>
          </c:cat>
          <c:val>
            <c:numRef>
              <c:f>'Pregunta 11'!$D$26</c:f>
              <c:numCache>
                <c:formatCode>0%</c:formatCode>
                <c:ptCount val="1"/>
                <c:pt idx="0">
                  <c:v>0.2177</c:v>
                </c:pt>
              </c:numCache>
            </c:numRef>
          </c:val>
          <c:extLst>
            <c:ext xmlns:c16="http://schemas.microsoft.com/office/drawing/2014/chart" uri="{C3380CC4-5D6E-409C-BE32-E72D297353CC}">
              <c16:uniqueId val="{00000002-F988-4A4A-AC7F-7D665BA246E3}"/>
            </c:ext>
          </c:extLst>
        </c:ser>
        <c:ser>
          <c:idx val="3"/>
          <c:order val="3"/>
          <c:tx>
            <c:strRef>
              <c:f>'Pregunta 11'!$E$25</c:f>
              <c:strCache>
                <c:ptCount val="1"/>
                <c:pt idx="0">
                  <c:v>Otros</c:v>
                </c:pt>
              </c:strCache>
            </c:strRef>
          </c:tx>
          <c:spPr>
            <a:solidFill>
              <a:schemeClr val="accent4"/>
            </a:solidFill>
            <a:ln>
              <a:noFill/>
            </a:ln>
            <a:effectLst/>
          </c:spPr>
          <c:invertIfNegative val="0"/>
          <c:cat>
            <c:strRef>
              <c:f>'Pregunta 11'!$A$26</c:f>
              <c:strCache>
                <c:ptCount val="1"/>
                <c:pt idx="0">
                  <c:v>TOTAL</c:v>
                </c:pt>
              </c:strCache>
            </c:strRef>
          </c:cat>
          <c:val>
            <c:numRef>
              <c:f>'Pregunta 11'!$E$26</c:f>
              <c:numCache>
                <c:formatCode>0.00%</c:formatCode>
                <c:ptCount val="1"/>
                <c:pt idx="0">
                  <c:v>9.9630996309963096E-2</c:v>
                </c:pt>
              </c:numCache>
            </c:numRef>
          </c:val>
          <c:extLst>
            <c:ext xmlns:c16="http://schemas.microsoft.com/office/drawing/2014/chart" uri="{C3380CC4-5D6E-409C-BE32-E72D297353CC}">
              <c16:uniqueId val="{00000003-F988-4A4A-AC7F-7D665BA246E3}"/>
            </c:ext>
          </c:extLst>
        </c:ser>
        <c:dLbls>
          <c:showLegendKey val="0"/>
          <c:showVal val="0"/>
          <c:showCatName val="0"/>
          <c:showSerName val="0"/>
          <c:showPercent val="0"/>
          <c:showBubbleSize val="0"/>
        </c:dLbls>
        <c:gapWidth val="219"/>
        <c:overlap val="-27"/>
        <c:axId val="504060752"/>
        <c:axId val="504064360"/>
      </c:barChart>
      <c:catAx>
        <c:axId val="50406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4064360"/>
        <c:crosses val="autoZero"/>
        <c:auto val="1"/>
        <c:lblAlgn val="ctr"/>
        <c:lblOffset val="100"/>
        <c:noMultiLvlLbl val="0"/>
      </c:catAx>
      <c:valAx>
        <c:axId val="50406436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4060752"/>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ES" sz="1200" b="1">
                <a:latin typeface="Arial" panose="020B0604020202020204" pitchFamily="34" charset="0"/>
                <a:cs typeface="Arial" panose="020B0604020202020204" pitchFamily="34" charset="0"/>
              </a:rPr>
              <a:t>Formas de acceder a una sesión del Pleno por Comunidades</a:t>
            </a:r>
            <a:r>
              <a:rPr lang="es-ES" sz="1200" b="1" baseline="0">
                <a:latin typeface="Arial" panose="020B0604020202020204" pitchFamily="34" charset="0"/>
                <a:cs typeface="Arial" panose="020B0604020202020204" pitchFamily="34" charset="0"/>
              </a:rPr>
              <a:t> autónomas</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title>
    <c:autoTitleDeleted val="0"/>
    <c:plotArea>
      <c:layout/>
      <c:barChart>
        <c:barDir val="col"/>
        <c:grouping val="clustered"/>
        <c:varyColors val="0"/>
        <c:ser>
          <c:idx val="0"/>
          <c:order val="0"/>
          <c:tx>
            <c:strRef>
              <c:f>'Pregunta 12'!$B$1</c:f>
              <c:strCache>
                <c:ptCount val="1"/>
                <c:pt idx="0">
                  <c:v>Presencial</c:v>
                </c:pt>
              </c:strCache>
            </c:strRef>
          </c:tx>
          <c:spPr>
            <a:solidFill>
              <a:schemeClr val="accent1"/>
            </a:solidFill>
            <a:ln>
              <a:noFill/>
            </a:ln>
            <a:effectLst/>
          </c:spPr>
          <c:invertIfNegative val="0"/>
          <c:cat>
            <c:strRef>
              <c:f>'Pregunta 12'!$A$2:$A$17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12'!$B$2:$B$17</c:f>
              <c:numCache>
                <c:formatCode>0%</c:formatCode>
                <c:ptCount val="16"/>
                <c:pt idx="0">
                  <c:v>0.9143</c:v>
                </c:pt>
                <c:pt idx="1">
                  <c:v>0.91669999999999996</c:v>
                </c:pt>
                <c:pt idx="2">
                  <c:v>1</c:v>
                </c:pt>
                <c:pt idx="3">
                  <c:v>1</c:v>
                </c:pt>
                <c:pt idx="4">
                  <c:v>1</c:v>
                </c:pt>
                <c:pt idx="5">
                  <c:v>0.97299999999999998</c:v>
                </c:pt>
                <c:pt idx="6">
                  <c:v>0.81820000000000004</c:v>
                </c:pt>
                <c:pt idx="7">
                  <c:v>0.98150000000000004</c:v>
                </c:pt>
                <c:pt idx="8">
                  <c:v>1</c:v>
                </c:pt>
                <c:pt idx="9">
                  <c:v>1</c:v>
                </c:pt>
                <c:pt idx="10">
                  <c:v>0.92859999999999998</c:v>
                </c:pt>
                <c:pt idx="11">
                  <c:v>1</c:v>
                </c:pt>
                <c:pt idx="12">
                  <c:v>1</c:v>
                </c:pt>
                <c:pt idx="13">
                  <c:v>1</c:v>
                </c:pt>
                <c:pt idx="14">
                  <c:v>0.875</c:v>
                </c:pt>
                <c:pt idx="15">
                  <c:v>1</c:v>
                </c:pt>
              </c:numCache>
            </c:numRef>
          </c:val>
          <c:extLst>
            <c:ext xmlns:c16="http://schemas.microsoft.com/office/drawing/2014/chart" uri="{C3380CC4-5D6E-409C-BE32-E72D297353CC}">
              <c16:uniqueId val="{00000000-8155-46DE-A060-F3B4679C3379}"/>
            </c:ext>
          </c:extLst>
        </c:ser>
        <c:ser>
          <c:idx val="1"/>
          <c:order val="1"/>
          <c:tx>
            <c:strRef>
              <c:f>'Pregunta 12'!$C$1</c:f>
              <c:strCache>
                <c:ptCount val="1"/>
                <c:pt idx="0">
                  <c:v>En línea</c:v>
                </c:pt>
              </c:strCache>
            </c:strRef>
          </c:tx>
          <c:spPr>
            <a:solidFill>
              <a:schemeClr val="accent2"/>
            </a:solidFill>
            <a:ln>
              <a:noFill/>
            </a:ln>
            <a:effectLst/>
          </c:spPr>
          <c:invertIfNegative val="0"/>
          <c:cat>
            <c:strRef>
              <c:f>'Pregunta 12'!$A$2:$A$17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12'!$C$2:$C$17</c:f>
              <c:numCache>
                <c:formatCode>0%</c:formatCode>
                <c:ptCount val="16"/>
                <c:pt idx="0">
                  <c:v>0.34289999999999998</c:v>
                </c:pt>
                <c:pt idx="1">
                  <c:v>8.3299999999999999E-2</c:v>
                </c:pt>
                <c:pt idx="2">
                  <c:v>0.2</c:v>
                </c:pt>
                <c:pt idx="3">
                  <c:v>0</c:v>
                </c:pt>
                <c:pt idx="4">
                  <c:v>0.3</c:v>
                </c:pt>
                <c:pt idx="5">
                  <c:v>0.1081</c:v>
                </c:pt>
                <c:pt idx="6">
                  <c:v>0.54549999999999998</c:v>
                </c:pt>
                <c:pt idx="7">
                  <c:v>0.25929999999999997</c:v>
                </c:pt>
                <c:pt idx="8">
                  <c:v>0.6</c:v>
                </c:pt>
                <c:pt idx="9">
                  <c:v>0</c:v>
                </c:pt>
                <c:pt idx="10">
                  <c:v>0.28570000000000001</c:v>
                </c:pt>
                <c:pt idx="11">
                  <c:v>0.2</c:v>
                </c:pt>
                <c:pt idx="12">
                  <c:v>0.4</c:v>
                </c:pt>
                <c:pt idx="13">
                  <c:v>0.75</c:v>
                </c:pt>
                <c:pt idx="14">
                  <c:v>0.25</c:v>
                </c:pt>
                <c:pt idx="15">
                  <c:v>1</c:v>
                </c:pt>
              </c:numCache>
            </c:numRef>
          </c:val>
          <c:extLst>
            <c:ext xmlns:c16="http://schemas.microsoft.com/office/drawing/2014/chart" uri="{C3380CC4-5D6E-409C-BE32-E72D297353CC}">
              <c16:uniqueId val="{00000001-8155-46DE-A060-F3B4679C3379}"/>
            </c:ext>
          </c:extLst>
        </c:ser>
        <c:dLbls>
          <c:showLegendKey val="0"/>
          <c:showVal val="0"/>
          <c:showCatName val="0"/>
          <c:showSerName val="0"/>
          <c:showPercent val="0"/>
          <c:showBubbleSize val="0"/>
        </c:dLbls>
        <c:gapWidth val="219"/>
        <c:overlap val="-27"/>
        <c:axId val="520177016"/>
        <c:axId val="520177344"/>
      </c:barChart>
      <c:catAx>
        <c:axId val="520177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0177344"/>
        <c:crosses val="autoZero"/>
        <c:auto val="1"/>
        <c:lblAlgn val="ctr"/>
        <c:lblOffset val="100"/>
        <c:noMultiLvlLbl val="0"/>
      </c:catAx>
      <c:valAx>
        <c:axId val="5201773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01770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b="1">
                <a:latin typeface="Arial" panose="020B0604020202020204" pitchFamily="34" charset="0"/>
                <a:cs typeface="Arial" panose="020B0604020202020204" pitchFamily="34" charset="0"/>
              </a:rPr>
              <a:t>Formas de acceder a una sesión del Pleno según</a:t>
            </a:r>
            <a:r>
              <a:rPr lang="en-US" sz="1200" b="1" baseline="0">
                <a:latin typeface="Arial" panose="020B0604020202020204" pitchFamily="34" charset="0"/>
                <a:cs typeface="Arial" panose="020B0604020202020204" pitchFamily="34" charset="0"/>
              </a:rPr>
              <a:t> nº de habitantes por municipio</a:t>
            </a:r>
            <a:endParaRPr lang="en-U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title>
    <c:autoTitleDeleted val="0"/>
    <c:plotArea>
      <c:layout/>
      <c:barChart>
        <c:barDir val="col"/>
        <c:grouping val="clustered"/>
        <c:varyColors val="0"/>
        <c:ser>
          <c:idx val="0"/>
          <c:order val="0"/>
          <c:tx>
            <c:strRef>
              <c:f>'Pregunta 12'!$B$19</c:f>
              <c:strCache>
                <c:ptCount val="1"/>
                <c:pt idx="0">
                  <c:v>Presencial</c:v>
                </c:pt>
              </c:strCache>
            </c:strRef>
          </c:tx>
          <c:spPr>
            <a:solidFill>
              <a:schemeClr val="accent1"/>
            </a:solidFill>
            <a:ln>
              <a:noFill/>
            </a:ln>
            <a:effectLst/>
          </c:spPr>
          <c:invertIfNegative val="0"/>
          <c:cat>
            <c:strRef>
              <c:f>'Pregunta 12'!$A$20:$A$23</c:f>
              <c:strCache>
                <c:ptCount val="4"/>
                <c:pt idx="0">
                  <c:v>≤ 1.000</c:v>
                </c:pt>
                <c:pt idx="1">
                  <c:v>1.001 a 5.000</c:v>
                </c:pt>
                <c:pt idx="2">
                  <c:v>5.001 a 20.000</c:v>
                </c:pt>
                <c:pt idx="3">
                  <c:v>&gt; 20.000</c:v>
                </c:pt>
              </c:strCache>
            </c:strRef>
          </c:cat>
          <c:val>
            <c:numRef>
              <c:f>'Pregunta 12'!$B$20:$B$23</c:f>
              <c:numCache>
                <c:formatCode>0%</c:formatCode>
                <c:ptCount val="4"/>
                <c:pt idx="0">
                  <c:v>0.95950000000000002</c:v>
                </c:pt>
                <c:pt idx="1">
                  <c:v>0.97299999999999998</c:v>
                </c:pt>
                <c:pt idx="2">
                  <c:v>0.9153</c:v>
                </c:pt>
                <c:pt idx="3">
                  <c:v>0.9375</c:v>
                </c:pt>
              </c:numCache>
            </c:numRef>
          </c:val>
          <c:extLst>
            <c:ext xmlns:c16="http://schemas.microsoft.com/office/drawing/2014/chart" uri="{C3380CC4-5D6E-409C-BE32-E72D297353CC}">
              <c16:uniqueId val="{00000000-F9FB-4FAF-A76C-C9F01AFC05E5}"/>
            </c:ext>
          </c:extLst>
        </c:ser>
        <c:ser>
          <c:idx val="1"/>
          <c:order val="1"/>
          <c:tx>
            <c:strRef>
              <c:f>'Pregunta 12'!$C$19</c:f>
              <c:strCache>
                <c:ptCount val="1"/>
                <c:pt idx="0">
                  <c:v>En línea</c:v>
                </c:pt>
              </c:strCache>
            </c:strRef>
          </c:tx>
          <c:spPr>
            <a:solidFill>
              <a:schemeClr val="accent2"/>
            </a:solidFill>
            <a:ln>
              <a:noFill/>
            </a:ln>
            <a:effectLst/>
          </c:spPr>
          <c:invertIfNegative val="0"/>
          <c:cat>
            <c:strRef>
              <c:f>'Pregunta 12'!$A$20:$A$23</c:f>
              <c:strCache>
                <c:ptCount val="4"/>
                <c:pt idx="0">
                  <c:v>≤ 1.000</c:v>
                </c:pt>
                <c:pt idx="1">
                  <c:v>1.001 a 5.000</c:v>
                </c:pt>
                <c:pt idx="2">
                  <c:v>5.001 a 20.000</c:v>
                </c:pt>
                <c:pt idx="3">
                  <c:v>&gt; 20.000</c:v>
                </c:pt>
              </c:strCache>
            </c:strRef>
          </c:cat>
          <c:val>
            <c:numRef>
              <c:f>'Pregunta 12'!$C$20:$C$23</c:f>
              <c:numCache>
                <c:formatCode>0%</c:formatCode>
                <c:ptCount val="4"/>
                <c:pt idx="0">
                  <c:v>5.4100000000000002E-2</c:v>
                </c:pt>
                <c:pt idx="1">
                  <c:v>6.7599999999999993E-2</c:v>
                </c:pt>
                <c:pt idx="2">
                  <c:v>0.47460000000000002</c:v>
                </c:pt>
                <c:pt idx="3">
                  <c:v>0.73440000000000005</c:v>
                </c:pt>
              </c:numCache>
            </c:numRef>
          </c:val>
          <c:extLst>
            <c:ext xmlns:c16="http://schemas.microsoft.com/office/drawing/2014/chart" uri="{C3380CC4-5D6E-409C-BE32-E72D297353CC}">
              <c16:uniqueId val="{00000001-F9FB-4FAF-A76C-C9F01AFC05E5}"/>
            </c:ext>
          </c:extLst>
        </c:ser>
        <c:dLbls>
          <c:showLegendKey val="0"/>
          <c:showVal val="0"/>
          <c:showCatName val="0"/>
          <c:showSerName val="0"/>
          <c:showPercent val="0"/>
          <c:showBubbleSize val="0"/>
        </c:dLbls>
        <c:gapWidth val="219"/>
        <c:overlap val="-27"/>
        <c:axId val="672718328"/>
        <c:axId val="672720296"/>
      </c:barChart>
      <c:catAx>
        <c:axId val="672718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2720296"/>
        <c:crosses val="autoZero"/>
        <c:auto val="1"/>
        <c:lblAlgn val="ctr"/>
        <c:lblOffset val="100"/>
        <c:noMultiLvlLbl val="0"/>
      </c:catAx>
      <c:valAx>
        <c:axId val="6727202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2718328"/>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effectLst/>
                <a:latin typeface="Arial" panose="020B0604020202020204" pitchFamily="34" charset="0"/>
                <a:cs typeface="Arial" panose="020B0604020202020204" pitchFamily="34" charset="0"/>
              </a:rPr>
              <a:t>Formas de acceder a una sesión del Pleno </a:t>
            </a:r>
            <a:endParaRPr lang="es-ES" sz="12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12'!$B$25</c:f>
              <c:strCache>
                <c:ptCount val="1"/>
                <c:pt idx="0">
                  <c:v>Presencial</c:v>
                </c:pt>
              </c:strCache>
            </c:strRef>
          </c:tx>
          <c:spPr>
            <a:solidFill>
              <a:schemeClr val="accent1"/>
            </a:solidFill>
            <a:ln>
              <a:noFill/>
            </a:ln>
            <a:effectLst/>
          </c:spPr>
          <c:invertIfNegative val="0"/>
          <c:cat>
            <c:strRef>
              <c:f>'Pregunta 12'!$A$26</c:f>
              <c:strCache>
                <c:ptCount val="1"/>
                <c:pt idx="0">
                  <c:v>TOTAL</c:v>
                </c:pt>
              </c:strCache>
            </c:strRef>
          </c:cat>
          <c:val>
            <c:numRef>
              <c:f>'Pregunta 12'!$B$26</c:f>
              <c:numCache>
                <c:formatCode>0%</c:formatCode>
                <c:ptCount val="1"/>
                <c:pt idx="0">
                  <c:v>0.94830000000000003</c:v>
                </c:pt>
              </c:numCache>
            </c:numRef>
          </c:val>
          <c:extLst>
            <c:ext xmlns:c16="http://schemas.microsoft.com/office/drawing/2014/chart" uri="{C3380CC4-5D6E-409C-BE32-E72D297353CC}">
              <c16:uniqueId val="{00000000-2B56-46B5-B9CF-6996977E3937}"/>
            </c:ext>
          </c:extLst>
        </c:ser>
        <c:ser>
          <c:idx val="1"/>
          <c:order val="1"/>
          <c:tx>
            <c:strRef>
              <c:f>'Pregunta 12'!$C$25</c:f>
              <c:strCache>
                <c:ptCount val="1"/>
                <c:pt idx="0">
                  <c:v>En línea</c:v>
                </c:pt>
              </c:strCache>
            </c:strRef>
          </c:tx>
          <c:spPr>
            <a:solidFill>
              <a:schemeClr val="accent2"/>
            </a:solidFill>
            <a:ln>
              <a:noFill/>
            </a:ln>
            <a:effectLst/>
          </c:spPr>
          <c:invertIfNegative val="0"/>
          <c:cat>
            <c:strRef>
              <c:f>'Pregunta 12'!$A$26</c:f>
              <c:strCache>
                <c:ptCount val="1"/>
                <c:pt idx="0">
                  <c:v>TOTAL</c:v>
                </c:pt>
              </c:strCache>
            </c:strRef>
          </c:cat>
          <c:val>
            <c:numRef>
              <c:f>'Pregunta 12'!$C$26</c:f>
              <c:numCache>
                <c:formatCode>0%</c:formatCode>
                <c:ptCount val="1"/>
                <c:pt idx="0">
                  <c:v>0.31</c:v>
                </c:pt>
              </c:numCache>
            </c:numRef>
          </c:val>
          <c:extLst>
            <c:ext xmlns:c16="http://schemas.microsoft.com/office/drawing/2014/chart" uri="{C3380CC4-5D6E-409C-BE32-E72D297353CC}">
              <c16:uniqueId val="{00000001-2B56-46B5-B9CF-6996977E3937}"/>
            </c:ext>
          </c:extLst>
        </c:ser>
        <c:dLbls>
          <c:showLegendKey val="0"/>
          <c:showVal val="0"/>
          <c:showCatName val="0"/>
          <c:showSerName val="0"/>
          <c:showPercent val="0"/>
          <c:showBubbleSize val="0"/>
        </c:dLbls>
        <c:gapWidth val="219"/>
        <c:overlap val="-27"/>
        <c:axId val="449998368"/>
        <c:axId val="450004928"/>
      </c:barChart>
      <c:catAx>
        <c:axId val="44999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0004928"/>
        <c:crosses val="autoZero"/>
        <c:auto val="1"/>
        <c:lblAlgn val="ctr"/>
        <c:lblOffset val="100"/>
        <c:noMultiLvlLbl val="0"/>
      </c:catAx>
      <c:valAx>
        <c:axId val="450004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9998368"/>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ES" sz="1200" b="1">
                <a:latin typeface="Arial" panose="020B0604020202020204" pitchFamily="34" charset="0"/>
                <a:cs typeface="Arial" panose="020B0604020202020204" pitchFamily="34" charset="0"/>
              </a:rPr>
              <a:t>Utilización del lenguaje</a:t>
            </a:r>
            <a:r>
              <a:rPr lang="es-ES" sz="1200" b="1" baseline="0">
                <a:latin typeface="Arial" panose="020B0604020202020204" pitchFamily="34" charset="0"/>
                <a:cs typeface="Arial" panose="020B0604020202020204" pitchFamily="34" charset="0"/>
              </a:rPr>
              <a:t> de signos para facilitar el seguimiento del Pleno a las personas sordas según nº de habitantes por municipio</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title>
    <c:autoTitleDeleted val="0"/>
    <c:plotArea>
      <c:layout/>
      <c:barChart>
        <c:barDir val="col"/>
        <c:grouping val="clustered"/>
        <c:varyColors val="0"/>
        <c:ser>
          <c:idx val="0"/>
          <c:order val="0"/>
          <c:tx>
            <c:strRef>
              <c:f>'Pregunta 13'!$B$19</c:f>
              <c:strCache>
                <c:ptCount val="1"/>
                <c:pt idx="0">
                  <c:v>Siempre</c:v>
                </c:pt>
              </c:strCache>
            </c:strRef>
          </c:tx>
          <c:spPr>
            <a:solidFill>
              <a:schemeClr val="accent1"/>
            </a:solidFill>
            <a:ln>
              <a:noFill/>
            </a:ln>
            <a:effectLst/>
          </c:spPr>
          <c:invertIfNegative val="0"/>
          <c:cat>
            <c:strRef>
              <c:f>'Pregunta 13'!$A$20:$A$23</c:f>
              <c:strCache>
                <c:ptCount val="4"/>
                <c:pt idx="0">
                  <c:v>≤ 1.000</c:v>
                </c:pt>
                <c:pt idx="1">
                  <c:v>1.001 a 5.000</c:v>
                </c:pt>
                <c:pt idx="2">
                  <c:v>5.001 a 20.000</c:v>
                </c:pt>
                <c:pt idx="3">
                  <c:v>&gt; 20.000</c:v>
                </c:pt>
              </c:strCache>
            </c:strRef>
          </c:cat>
          <c:val>
            <c:numRef>
              <c:f>'Pregunta 13'!$B$20:$B$23</c:f>
              <c:numCache>
                <c:formatCode>0%</c:formatCode>
                <c:ptCount val="4"/>
                <c:pt idx="0">
                  <c:v>0</c:v>
                </c:pt>
                <c:pt idx="1">
                  <c:v>0</c:v>
                </c:pt>
                <c:pt idx="2">
                  <c:v>3.7000000000000002E-3</c:v>
                </c:pt>
                <c:pt idx="3">
                  <c:v>1.8499999999999999E-2</c:v>
                </c:pt>
              </c:numCache>
            </c:numRef>
          </c:val>
          <c:extLst>
            <c:ext xmlns:c16="http://schemas.microsoft.com/office/drawing/2014/chart" uri="{C3380CC4-5D6E-409C-BE32-E72D297353CC}">
              <c16:uniqueId val="{00000000-C65D-43BE-9001-09808E64F75F}"/>
            </c:ext>
          </c:extLst>
        </c:ser>
        <c:ser>
          <c:idx val="1"/>
          <c:order val="1"/>
          <c:tx>
            <c:strRef>
              <c:f>'Pregunta 13'!$C$19</c:f>
              <c:strCache>
                <c:ptCount val="1"/>
                <c:pt idx="0">
                  <c:v>Algunas veces</c:v>
                </c:pt>
              </c:strCache>
            </c:strRef>
          </c:tx>
          <c:spPr>
            <a:solidFill>
              <a:schemeClr val="accent2"/>
            </a:solidFill>
            <a:ln>
              <a:noFill/>
            </a:ln>
            <a:effectLst/>
          </c:spPr>
          <c:invertIfNegative val="0"/>
          <c:cat>
            <c:strRef>
              <c:f>'Pregunta 13'!$A$20:$A$23</c:f>
              <c:strCache>
                <c:ptCount val="4"/>
                <c:pt idx="0">
                  <c:v>≤ 1.000</c:v>
                </c:pt>
                <c:pt idx="1">
                  <c:v>1.001 a 5.000</c:v>
                </c:pt>
                <c:pt idx="2">
                  <c:v>5.001 a 20.000</c:v>
                </c:pt>
                <c:pt idx="3">
                  <c:v>&gt; 20.000</c:v>
                </c:pt>
              </c:strCache>
            </c:strRef>
          </c:cat>
          <c:val>
            <c:numRef>
              <c:f>'Pregunta 13'!$C$20:$C$23</c:f>
              <c:numCache>
                <c:formatCode>0%</c:formatCode>
                <c:ptCount val="4"/>
                <c:pt idx="0">
                  <c:v>0</c:v>
                </c:pt>
                <c:pt idx="1">
                  <c:v>0</c:v>
                </c:pt>
                <c:pt idx="2">
                  <c:v>3.7000000000000002E-3</c:v>
                </c:pt>
                <c:pt idx="3">
                  <c:v>1.4800000000000001E-2</c:v>
                </c:pt>
              </c:numCache>
            </c:numRef>
          </c:val>
          <c:extLst>
            <c:ext xmlns:c16="http://schemas.microsoft.com/office/drawing/2014/chart" uri="{C3380CC4-5D6E-409C-BE32-E72D297353CC}">
              <c16:uniqueId val="{00000001-C65D-43BE-9001-09808E64F75F}"/>
            </c:ext>
          </c:extLst>
        </c:ser>
        <c:ser>
          <c:idx val="2"/>
          <c:order val="2"/>
          <c:tx>
            <c:strRef>
              <c:f>'Pregunta 13'!$D$19</c:f>
              <c:strCache>
                <c:ptCount val="1"/>
                <c:pt idx="0">
                  <c:v>Nunca</c:v>
                </c:pt>
              </c:strCache>
            </c:strRef>
          </c:tx>
          <c:spPr>
            <a:solidFill>
              <a:schemeClr val="accent3"/>
            </a:solidFill>
            <a:ln>
              <a:noFill/>
            </a:ln>
            <a:effectLst/>
          </c:spPr>
          <c:invertIfNegative val="0"/>
          <c:cat>
            <c:strRef>
              <c:f>'Pregunta 13'!$A$20:$A$23</c:f>
              <c:strCache>
                <c:ptCount val="4"/>
                <c:pt idx="0">
                  <c:v>≤ 1.000</c:v>
                </c:pt>
                <c:pt idx="1">
                  <c:v>1.001 a 5.000</c:v>
                </c:pt>
                <c:pt idx="2">
                  <c:v>5.001 a 20.000</c:v>
                </c:pt>
                <c:pt idx="3">
                  <c:v>&gt; 20.000</c:v>
                </c:pt>
              </c:strCache>
            </c:strRef>
          </c:cat>
          <c:val>
            <c:numRef>
              <c:f>'Pregunta 13'!$D$20:$D$23</c:f>
              <c:numCache>
                <c:formatCode>0%</c:formatCode>
                <c:ptCount val="4"/>
                <c:pt idx="0">
                  <c:v>0.27310000000000001</c:v>
                </c:pt>
                <c:pt idx="1">
                  <c:v>0.27310000000000001</c:v>
                </c:pt>
                <c:pt idx="2">
                  <c:v>0.21029999999999999</c:v>
                </c:pt>
                <c:pt idx="3">
                  <c:v>0.20300000000000001</c:v>
                </c:pt>
              </c:numCache>
            </c:numRef>
          </c:val>
          <c:extLst>
            <c:ext xmlns:c16="http://schemas.microsoft.com/office/drawing/2014/chart" uri="{C3380CC4-5D6E-409C-BE32-E72D297353CC}">
              <c16:uniqueId val="{00000002-C65D-43BE-9001-09808E64F75F}"/>
            </c:ext>
          </c:extLst>
        </c:ser>
        <c:dLbls>
          <c:showLegendKey val="0"/>
          <c:showVal val="0"/>
          <c:showCatName val="0"/>
          <c:showSerName val="0"/>
          <c:showPercent val="0"/>
          <c:showBubbleSize val="0"/>
        </c:dLbls>
        <c:gapWidth val="219"/>
        <c:overlap val="-27"/>
        <c:axId val="677411000"/>
        <c:axId val="677410672"/>
      </c:barChart>
      <c:catAx>
        <c:axId val="677411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7410672"/>
        <c:crosses val="autoZero"/>
        <c:auto val="1"/>
        <c:lblAlgn val="ctr"/>
        <c:lblOffset val="100"/>
        <c:noMultiLvlLbl val="0"/>
      </c:catAx>
      <c:valAx>
        <c:axId val="67741067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7411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ES" sz="1200" b="1">
                <a:latin typeface="Arial" panose="020B0604020202020204" pitchFamily="34" charset="0"/>
                <a:cs typeface="Arial" panose="020B0604020202020204" pitchFamily="34" charset="0"/>
              </a:rPr>
              <a:t>Utilización</a:t>
            </a:r>
            <a:r>
              <a:rPr lang="es-ES" sz="1200" b="1" baseline="0">
                <a:latin typeface="Arial" panose="020B0604020202020204" pitchFamily="34" charset="0"/>
                <a:cs typeface="Arial" panose="020B0604020202020204" pitchFamily="34" charset="0"/>
              </a:rPr>
              <a:t> del lenguaje de signos para facilitar el seguimiento del Pleno a las personas sordas por Comunidades autónomas</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title>
    <c:autoTitleDeleted val="0"/>
    <c:plotArea>
      <c:layout/>
      <c:barChart>
        <c:barDir val="col"/>
        <c:grouping val="clustered"/>
        <c:varyColors val="0"/>
        <c:ser>
          <c:idx val="0"/>
          <c:order val="0"/>
          <c:tx>
            <c:strRef>
              <c:f>'Pregunta 13'!$B$1</c:f>
              <c:strCache>
                <c:ptCount val="1"/>
                <c:pt idx="0">
                  <c:v>Siempre</c:v>
                </c:pt>
              </c:strCache>
            </c:strRef>
          </c:tx>
          <c:spPr>
            <a:solidFill>
              <a:schemeClr val="accent1"/>
            </a:solidFill>
            <a:ln>
              <a:noFill/>
            </a:ln>
            <a:effectLst/>
          </c:spPr>
          <c:invertIfNegative val="0"/>
          <c:cat>
            <c:strRef>
              <c:f>'Pregunta 13'!$A$2:$A$17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13'!$B$2:$B$17</c:f>
              <c:numCache>
                <c:formatCode>0%</c:formatCode>
                <c:ptCount val="16"/>
                <c:pt idx="0">
                  <c:v>5.7099999999999998E-2</c:v>
                </c:pt>
                <c:pt idx="1">
                  <c:v>0</c:v>
                </c:pt>
                <c:pt idx="2">
                  <c:v>0</c:v>
                </c:pt>
                <c:pt idx="3">
                  <c:v>0</c:v>
                </c:pt>
                <c:pt idx="4">
                  <c:v>0</c:v>
                </c:pt>
                <c:pt idx="5">
                  <c:v>0</c:v>
                </c:pt>
                <c:pt idx="6">
                  <c:v>0</c:v>
                </c:pt>
                <c:pt idx="7">
                  <c:v>1.8499999999999999E-2</c:v>
                </c:pt>
                <c:pt idx="8">
                  <c:v>6.6699999999999995E-2</c:v>
                </c:pt>
                <c:pt idx="9">
                  <c:v>0</c:v>
                </c:pt>
                <c:pt idx="10">
                  <c:v>0</c:v>
                </c:pt>
                <c:pt idx="11">
                  <c:v>0.2</c:v>
                </c:pt>
                <c:pt idx="12">
                  <c:v>0.1</c:v>
                </c:pt>
                <c:pt idx="13">
                  <c:v>0</c:v>
                </c:pt>
                <c:pt idx="14">
                  <c:v>0</c:v>
                </c:pt>
                <c:pt idx="15">
                  <c:v>0</c:v>
                </c:pt>
              </c:numCache>
            </c:numRef>
          </c:val>
          <c:extLst>
            <c:ext xmlns:c16="http://schemas.microsoft.com/office/drawing/2014/chart" uri="{C3380CC4-5D6E-409C-BE32-E72D297353CC}">
              <c16:uniqueId val="{00000000-186B-4D2F-A5FF-FDE148D2209D}"/>
            </c:ext>
          </c:extLst>
        </c:ser>
        <c:ser>
          <c:idx val="1"/>
          <c:order val="1"/>
          <c:tx>
            <c:strRef>
              <c:f>'Pregunta 13'!$C$1</c:f>
              <c:strCache>
                <c:ptCount val="1"/>
                <c:pt idx="0">
                  <c:v>Algunas veces</c:v>
                </c:pt>
              </c:strCache>
            </c:strRef>
          </c:tx>
          <c:spPr>
            <a:solidFill>
              <a:schemeClr val="accent2"/>
            </a:solidFill>
            <a:ln>
              <a:noFill/>
            </a:ln>
            <a:effectLst/>
          </c:spPr>
          <c:invertIfNegative val="0"/>
          <c:cat>
            <c:strRef>
              <c:f>'Pregunta 13'!$A$2:$A$17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13'!$C$2:$C$17</c:f>
              <c:numCache>
                <c:formatCode>0%</c:formatCode>
                <c:ptCount val="16"/>
                <c:pt idx="0">
                  <c:v>2.86E-2</c:v>
                </c:pt>
                <c:pt idx="1">
                  <c:v>0</c:v>
                </c:pt>
                <c:pt idx="2">
                  <c:v>0</c:v>
                </c:pt>
                <c:pt idx="3">
                  <c:v>0</c:v>
                </c:pt>
                <c:pt idx="4">
                  <c:v>0</c:v>
                </c:pt>
                <c:pt idx="5">
                  <c:v>0</c:v>
                </c:pt>
                <c:pt idx="6">
                  <c:v>0</c:v>
                </c:pt>
                <c:pt idx="7">
                  <c:v>3.6999999999999998E-2</c:v>
                </c:pt>
                <c:pt idx="8">
                  <c:v>6.6699999999999995E-2</c:v>
                </c:pt>
                <c:pt idx="9">
                  <c:v>0</c:v>
                </c:pt>
                <c:pt idx="10">
                  <c:v>0</c:v>
                </c:pt>
                <c:pt idx="11">
                  <c:v>0</c:v>
                </c:pt>
                <c:pt idx="12">
                  <c:v>0</c:v>
                </c:pt>
                <c:pt idx="13">
                  <c:v>0</c:v>
                </c:pt>
                <c:pt idx="14">
                  <c:v>0</c:v>
                </c:pt>
                <c:pt idx="15">
                  <c:v>0.2</c:v>
                </c:pt>
              </c:numCache>
            </c:numRef>
          </c:val>
          <c:extLst>
            <c:ext xmlns:c16="http://schemas.microsoft.com/office/drawing/2014/chart" uri="{C3380CC4-5D6E-409C-BE32-E72D297353CC}">
              <c16:uniqueId val="{00000001-186B-4D2F-A5FF-FDE148D2209D}"/>
            </c:ext>
          </c:extLst>
        </c:ser>
        <c:ser>
          <c:idx val="2"/>
          <c:order val="2"/>
          <c:tx>
            <c:strRef>
              <c:f>'Pregunta 13'!$D$1</c:f>
              <c:strCache>
                <c:ptCount val="1"/>
                <c:pt idx="0">
                  <c:v>Nunca</c:v>
                </c:pt>
              </c:strCache>
            </c:strRef>
          </c:tx>
          <c:spPr>
            <a:solidFill>
              <a:schemeClr val="accent3"/>
            </a:solidFill>
            <a:ln>
              <a:noFill/>
            </a:ln>
            <a:effectLst/>
          </c:spPr>
          <c:invertIfNegative val="0"/>
          <c:cat>
            <c:strRef>
              <c:f>'Pregunta 13'!$A$2:$A$17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13'!$D$2:$D$17</c:f>
              <c:numCache>
                <c:formatCode>0%</c:formatCode>
                <c:ptCount val="16"/>
                <c:pt idx="0">
                  <c:v>0.9143</c:v>
                </c:pt>
                <c:pt idx="1">
                  <c:v>1</c:v>
                </c:pt>
                <c:pt idx="2">
                  <c:v>1</c:v>
                </c:pt>
                <c:pt idx="3">
                  <c:v>1</c:v>
                </c:pt>
                <c:pt idx="4">
                  <c:v>1</c:v>
                </c:pt>
                <c:pt idx="5">
                  <c:v>1</c:v>
                </c:pt>
                <c:pt idx="6">
                  <c:v>1</c:v>
                </c:pt>
                <c:pt idx="7">
                  <c:v>0.94440000000000002</c:v>
                </c:pt>
                <c:pt idx="8">
                  <c:v>0.86670000000000003</c:v>
                </c:pt>
                <c:pt idx="9">
                  <c:v>1</c:v>
                </c:pt>
                <c:pt idx="10">
                  <c:v>1</c:v>
                </c:pt>
                <c:pt idx="11">
                  <c:v>0.8</c:v>
                </c:pt>
                <c:pt idx="12">
                  <c:v>0.9</c:v>
                </c:pt>
                <c:pt idx="13">
                  <c:v>1</c:v>
                </c:pt>
                <c:pt idx="14">
                  <c:v>1</c:v>
                </c:pt>
                <c:pt idx="15">
                  <c:v>0.8</c:v>
                </c:pt>
              </c:numCache>
            </c:numRef>
          </c:val>
          <c:extLst>
            <c:ext xmlns:c16="http://schemas.microsoft.com/office/drawing/2014/chart" uri="{C3380CC4-5D6E-409C-BE32-E72D297353CC}">
              <c16:uniqueId val="{00000002-186B-4D2F-A5FF-FDE148D2209D}"/>
            </c:ext>
          </c:extLst>
        </c:ser>
        <c:dLbls>
          <c:showLegendKey val="0"/>
          <c:showVal val="0"/>
          <c:showCatName val="0"/>
          <c:showSerName val="0"/>
          <c:showPercent val="0"/>
          <c:showBubbleSize val="0"/>
        </c:dLbls>
        <c:gapWidth val="219"/>
        <c:overlap val="-27"/>
        <c:axId val="598776952"/>
        <c:axId val="598777280"/>
      </c:barChart>
      <c:catAx>
        <c:axId val="598776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98777280"/>
        <c:crosses val="autoZero"/>
        <c:auto val="1"/>
        <c:lblAlgn val="ctr"/>
        <c:lblOffset val="100"/>
        <c:noMultiLvlLbl val="0"/>
      </c:catAx>
      <c:valAx>
        <c:axId val="598777280"/>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98776952"/>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i="0" u="none" strike="noStrike" baseline="0">
                <a:effectLst/>
                <a:latin typeface="Arial" panose="020B0604020202020204" pitchFamily="34" charset="0"/>
                <a:cs typeface="Arial" panose="020B0604020202020204" pitchFamily="34" charset="0"/>
              </a:rPr>
              <a:t>Utilización del lenguaje de signos para facilitar el seguimiento del Pleno a las personas sordas </a:t>
            </a:r>
            <a:endParaRPr lang="es-ES" sz="12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'Pregunta 13'!$A$26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B1AF-4510-BBB5-E706011A32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AF-4510-BBB5-E706011A32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AF-4510-BBB5-E706011A32BE}"/>
              </c:ext>
            </c:extLst>
          </c:dPt>
          <c:dLbls>
            <c:dLbl>
              <c:idx val="0"/>
              <c:layout>
                <c:manualLayout>
                  <c:x val="-0.10277777777777783"/>
                  <c:y val="-1.6203703703703724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B700D9FE-BB17-47F1-89FD-9B57C7FBA825}" type="CATEGORYNAME">
                      <a:rPr lang="en-US"/>
                      <a:pPr>
                        <a:defRPr/>
                      </a:pPr>
                      <a:t>[NOMBRE DE CATEGORÍA]</a:t>
                    </a:fld>
                    <a:r>
                      <a:rPr lang="en-US" baseline="0"/>
                      <a:t> </a:t>
                    </a:r>
                    <a:fld id="{B48FF50E-B2C8-4F95-8D68-EF0A5CE51B16}" type="VALUE">
                      <a:rPr lang="en-US" baseline="0"/>
                      <a:pPr>
                        <a:defRPr/>
                      </a:pPr>
                      <a:t>[VALOR]</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603805774278216"/>
                      <c:h val="5.6545640128317295E-2"/>
                    </c:manualLayout>
                  </c15:layout>
                  <c15:dlblFieldTable/>
                  <c15:showDataLabelsRange val="0"/>
                </c:ext>
                <c:ext xmlns:c16="http://schemas.microsoft.com/office/drawing/2014/chart" uri="{C3380CC4-5D6E-409C-BE32-E72D297353CC}">
                  <c16:uniqueId val="{00000004-B1AF-4510-BBB5-E706011A32BE}"/>
                </c:ext>
              </c:extLst>
            </c:dLbl>
            <c:dLbl>
              <c:idx val="1"/>
              <c:layout>
                <c:manualLayout>
                  <c:x val="8.6111220472440839E-2"/>
                  <c:y val="-9.2592592592593021E-3"/>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7C6F9F72-BC4B-4232-9D9D-B0176380E537}" type="CATEGORYNAME">
                      <a:rPr lang="en-US"/>
                      <a:pPr>
                        <a:defRPr/>
                      </a:pPr>
                      <a:t>[NOMBRE DE CATEGORÍA]</a:t>
                    </a:fld>
                    <a:r>
                      <a:rPr lang="en-US" baseline="0"/>
                      <a:t> </a:t>
                    </a:r>
                    <a:fld id="{4C03AF41-FB32-4B85-89B2-312F0BF5336A}" type="VALUE">
                      <a:rPr lang="en-US" baseline="0"/>
                      <a:pPr>
                        <a:defRPr/>
                      </a:pPr>
                      <a:t>[VALOR]</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706496062992124"/>
                      <c:h val="6.1175269757946925E-2"/>
                    </c:manualLayout>
                  </c15:layout>
                  <c15:dlblFieldTable/>
                  <c15:showDataLabelsRange val="0"/>
                </c:ext>
                <c:ext xmlns:c16="http://schemas.microsoft.com/office/drawing/2014/chart" uri="{C3380CC4-5D6E-409C-BE32-E72D297353CC}">
                  <c16:uniqueId val="{00000003-B1AF-4510-BBB5-E706011A32BE}"/>
                </c:ext>
              </c:extLst>
            </c:dLbl>
            <c:dLbl>
              <c:idx val="2"/>
              <c:layout>
                <c:manualLayout>
                  <c:x val="-0.19583333333333336"/>
                  <c:y val="-0.12731481481481483"/>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356685C1-7370-4512-95B4-C34109D66AFE}" type="CATEGORYNAME">
                      <a:rPr lang="en-US"/>
                      <a:pPr>
                        <a:defRPr/>
                      </a:pPr>
                      <a:t>[NOMBRE DE CATEGORÍA]</a:t>
                    </a:fld>
                    <a:r>
                      <a:rPr lang="en-US" baseline="0"/>
                      <a:t> </a:t>
                    </a:r>
                    <a:fld id="{38A486BD-6D78-44B9-A1DF-8A61B1F989E0}" type="VALUE">
                      <a:rPr lang="en-US" baseline="0"/>
                      <a:pPr>
                        <a:defRPr/>
                      </a:pPr>
                      <a:t>[VALOR]</a:t>
                    </a:fld>
                    <a:endParaRPr lang="en-US" baseline="0"/>
                  </a:p>
                </c:rich>
              </c:tx>
              <c:spPr>
                <a:xfrm>
                  <a:off x="769279" y="1862532"/>
                  <a:ext cx="752366" cy="15511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seed>0</ask:seed>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4814"/>
                        <a:gd name="adj2" fmla="val -3171"/>
                      </a:avLst>
                    </a:prstGeom>
                    <a:noFill/>
                    <a:ln>
                      <a:noFill/>
                    </a:ln>
                  </c15:spPr>
                  <c15:layout>
                    <c:manualLayout>
                      <c:w val="0.16455971128608921"/>
                      <c:h val="5.6545640128317295E-2"/>
                    </c:manualLayout>
                  </c15:layout>
                  <c15:dlblFieldTable/>
                  <c15:showDataLabelsRange val="0"/>
                </c:ext>
                <c:ext xmlns:c16="http://schemas.microsoft.com/office/drawing/2014/chart" uri="{C3380CC4-5D6E-409C-BE32-E72D297353CC}">
                  <c16:uniqueId val="{00000005-B1AF-4510-BBB5-E706011A32B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'Pregunta 13'!$B$25:$D$25</c:f>
              <c:strCache>
                <c:ptCount val="3"/>
                <c:pt idx="0">
                  <c:v>Siempre</c:v>
                </c:pt>
                <c:pt idx="1">
                  <c:v>Algunas veces</c:v>
                </c:pt>
                <c:pt idx="2">
                  <c:v>Nunca</c:v>
                </c:pt>
              </c:strCache>
            </c:strRef>
          </c:cat>
          <c:val>
            <c:numRef>
              <c:f>'Pregunta 13'!$B$26:$D$26</c:f>
              <c:numCache>
                <c:formatCode>0.00%</c:formatCode>
                <c:ptCount val="3"/>
                <c:pt idx="0">
                  <c:v>2.2100000000000002E-2</c:v>
                </c:pt>
                <c:pt idx="1">
                  <c:v>1.8499999999999999E-2</c:v>
                </c:pt>
                <c:pt idx="2">
                  <c:v>0.95940000000000003</c:v>
                </c:pt>
              </c:numCache>
            </c:numRef>
          </c:val>
          <c:extLst>
            <c:ext xmlns:c16="http://schemas.microsoft.com/office/drawing/2014/chart" uri="{C3380CC4-5D6E-409C-BE32-E72D297353CC}">
              <c16:uniqueId val="{00000000-B1AF-4510-BBB5-E706011A32BE}"/>
            </c:ext>
          </c:extLst>
        </c:ser>
        <c:dLbls>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ES" sz="1200" b="1">
                <a:latin typeface="Arial" panose="020B0604020202020204" pitchFamily="34" charset="0"/>
                <a:cs typeface="Arial" panose="020B0604020202020204" pitchFamily="34" charset="0"/>
              </a:rPr>
              <a:t>Quién puede hacer uso de sistemas de grabación</a:t>
            </a:r>
            <a:r>
              <a:rPr lang="es-ES" sz="1200" b="1" baseline="0">
                <a:latin typeface="Arial" panose="020B0604020202020204" pitchFamily="34" charset="0"/>
                <a:cs typeface="Arial" panose="020B0604020202020204" pitchFamily="34" charset="0"/>
              </a:rPr>
              <a:t> audiovisual durante la sesión del Pleno por Comunidades autónomas</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title>
    <c:autoTitleDeleted val="0"/>
    <c:plotArea>
      <c:layout/>
      <c:barChart>
        <c:barDir val="col"/>
        <c:grouping val="clustered"/>
        <c:varyColors val="0"/>
        <c:ser>
          <c:idx val="0"/>
          <c:order val="0"/>
          <c:tx>
            <c:strRef>
              <c:f>'Pregunta 14'!$B$1</c:f>
              <c:strCache>
                <c:ptCount val="1"/>
                <c:pt idx="0">
                  <c:v>Servicios municipales</c:v>
                </c:pt>
              </c:strCache>
            </c:strRef>
          </c:tx>
          <c:spPr>
            <a:solidFill>
              <a:schemeClr val="accent1"/>
            </a:solidFill>
            <a:ln>
              <a:noFill/>
            </a:ln>
            <a:effectLst/>
          </c:spPr>
          <c:invertIfNegative val="0"/>
          <c:cat>
            <c:strRef>
              <c:f>'Pregunta 14'!$A$2:$A$17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14'!$B$2:$B$17</c:f>
              <c:numCache>
                <c:formatCode>0%</c:formatCode>
                <c:ptCount val="16"/>
                <c:pt idx="0">
                  <c:v>0.68569999999999998</c:v>
                </c:pt>
                <c:pt idx="1">
                  <c:v>0.66669999999999996</c:v>
                </c:pt>
                <c:pt idx="2">
                  <c:v>1</c:v>
                </c:pt>
                <c:pt idx="3">
                  <c:v>0.75</c:v>
                </c:pt>
                <c:pt idx="4">
                  <c:v>0.65</c:v>
                </c:pt>
                <c:pt idx="5">
                  <c:v>0.54049999999999998</c:v>
                </c:pt>
                <c:pt idx="6">
                  <c:v>0.81820000000000004</c:v>
                </c:pt>
                <c:pt idx="7">
                  <c:v>0.79630000000000001</c:v>
                </c:pt>
                <c:pt idx="8">
                  <c:v>0.93330000000000002</c:v>
                </c:pt>
                <c:pt idx="9">
                  <c:v>0.7</c:v>
                </c:pt>
                <c:pt idx="10">
                  <c:v>0.92859999999999998</c:v>
                </c:pt>
                <c:pt idx="11">
                  <c:v>0.4</c:v>
                </c:pt>
                <c:pt idx="12">
                  <c:v>1</c:v>
                </c:pt>
                <c:pt idx="13">
                  <c:v>0.75</c:v>
                </c:pt>
                <c:pt idx="14">
                  <c:v>1</c:v>
                </c:pt>
                <c:pt idx="15">
                  <c:v>1</c:v>
                </c:pt>
              </c:numCache>
            </c:numRef>
          </c:val>
          <c:extLst>
            <c:ext xmlns:c16="http://schemas.microsoft.com/office/drawing/2014/chart" uri="{C3380CC4-5D6E-409C-BE32-E72D297353CC}">
              <c16:uniqueId val="{00000000-DB33-4623-812E-2744D1CF8BC2}"/>
            </c:ext>
          </c:extLst>
        </c:ser>
        <c:ser>
          <c:idx val="1"/>
          <c:order val="1"/>
          <c:tx>
            <c:strRef>
              <c:f>'Pregunta 14'!$C$1</c:f>
              <c:strCache>
                <c:ptCount val="1"/>
                <c:pt idx="0">
                  <c:v>Medios de comunicación</c:v>
                </c:pt>
              </c:strCache>
            </c:strRef>
          </c:tx>
          <c:spPr>
            <a:solidFill>
              <a:schemeClr val="accent2"/>
            </a:solidFill>
            <a:ln>
              <a:noFill/>
            </a:ln>
            <a:effectLst/>
          </c:spPr>
          <c:invertIfNegative val="0"/>
          <c:cat>
            <c:strRef>
              <c:f>'Pregunta 14'!$A$2:$A$17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14'!$C$2:$C$17</c:f>
              <c:numCache>
                <c:formatCode>0%</c:formatCode>
                <c:ptCount val="16"/>
                <c:pt idx="0">
                  <c:v>0.77139999999999997</c:v>
                </c:pt>
                <c:pt idx="1">
                  <c:v>0.33329999999999999</c:v>
                </c:pt>
                <c:pt idx="2">
                  <c:v>0.8</c:v>
                </c:pt>
                <c:pt idx="3">
                  <c:v>0.5</c:v>
                </c:pt>
                <c:pt idx="4">
                  <c:v>0.6</c:v>
                </c:pt>
                <c:pt idx="5">
                  <c:v>0.27029999999999998</c:v>
                </c:pt>
                <c:pt idx="6">
                  <c:v>0.75760000000000005</c:v>
                </c:pt>
                <c:pt idx="7">
                  <c:v>0.46300000000000002</c:v>
                </c:pt>
                <c:pt idx="8">
                  <c:v>0.6</c:v>
                </c:pt>
                <c:pt idx="9">
                  <c:v>0.6</c:v>
                </c:pt>
                <c:pt idx="10">
                  <c:v>0.64290000000000003</c:v>
                </c:pt>
                <c:pt idx="11">
                  <c:v>0.8</c:v>
                </c:pt>
                <c:pt idx="12">
                  <c:v>0.6</c:v>
                </c:pt>
                <c:pt idx="13">
                  <c:v>1</c:v>
                </c:pt>
                <c:pt idx="14">
                  <c:v>0.625</c:v>
                </c:pt>
                <c:pt idx="15">
                  <c:v>1</c:v>
                </c:pt>
              </c:numCache>
            </c:numRef>
          </c:val>
          <c:extLst>
            <c:ext xmlns:c16="http://schemas.microsoft.com/office/drawing/2014/chart" uri="{C3380CC4-5D6E-409C-BE32-E72D297353CC}">
              <c16:uniqueId val="{00000001-DB33-4623-812E-2744D1CF8BC2}"/>
            </c:ext>
          </c:extLst>
        </c:ser>
        <c:ser>
          <c:idx val="2"/>
          <c:order val="2"/>
          <c:tx>
            <c:strRef>
              <c:f>'Pregunta 14'!$D$1</c:f>
              <c:strCache>
                <c:ptCount val="1"/>
                <c:pt idx="0">
                  <c:v>Ciudadanía</c:v>
                </c:pt>
              </c:strCache>
            </c:strRef>
          </c:tx>
          <c:spPr>
            <a:solidFill>
              <a:schemeClr val="accent3"/>
            </a:solidFill>
            <a:ln>
              <a:noFill/>
            </a:ln>
            <a:effectLst/>
          </c:spPr>
          <c:invertIfNegative val="0"/>
          <c:cat>
            <c:strRef>
              <c:f>'Pregunta 14'!$A$2:$A$17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14'!$D$2:$D$17</c:f>
              <c:numCache>
                <c:formatCode>0%</c:formatCode>
                <c:ptCount val="16"/>
                <c:pt idx="0">
                  <c:v>0.48570000000000002</c:v>
                </c:pt>
                <c:pt idx="1">
                  <c:v>0.16669999999999999</c:v>
                </c:pt>
                <c:pt idx="2">
                  <c:v>0.4</c:v>
                </c:pt>
                <c:pt idx="3">
                  <c:v>0.5</c:v>
                </c:pt>
                <c:pt idx="4">
                  <c:v>0.35</c:v>
                </c:pt>
                <c:pt idx="5">
                  <c:v>0.2432</c:v>
                </c:pt>
                <c:pt idx="6">
                  <c:v>0.42420000000000002</c:v>
                </c:pt>
                <c:pt idx="7">
                  <c:v>0.5</c:v>
                </c:pt>
                <c:pt idx="8">
                  <c:v>0.5333</c:v>
                </c:pt>
                <c:pt idx="9">
                  <c:v>0.4</c:v>
                </c:pt>
                <c:pt idx="10">
                  <c:v>0.57140000000000002</c:v>
                </c:pt>
                <c:pt idx="11">
                  <c:v>0.4</c:v>
                </c:pt>
                <c:pt idx="12">
                  <c:v>0.4</c:v>
                </c:pt>
                <c:pt idx="13">
                  <c:v>0.75</c:v>
                </c:pt>
                <c:pt idx="14">
                  <c:v>0.5</c:v>
                </c:pt>
                <c:pt idx="15">
                  <c:v>0.6</c:v>
                </c:pt>
              </c:numCache>
            </c:numRef>
          </c:val>
          <c:extLst>
            <c:ext xmlns:c16="http://schemas.microsoft.com/office/drawing/2014/chart" uri="{C3380CC4-5D6E-409C-BE32-E72D297353CC}">
              <c16:uniqueId val="{00000002-DB33-4623-812E-2744D1CF8BC2}"/>
            </c:ext>
          </c:extLst>
        </c:ser>
        <c:ser>
          <c:idx val="3"/>
          <c:order val="3"/>
          <c:tx>
            <c:strRef>
              <c:f>'Pregunta 14'!$E$1</c:f>
              <c:strCache>
                <c:ptCount val="1"/>
                <c:pt idx="0">
                  <c:v>No se permite la grabación audiovisual</c:v>
                </c:pt>
              </c:strCache>
            </c:strRef>
          </c:tx>
          <c:spPr>
            <a:solidFill>
              <a:schemeClr val="accent4"/>
            </a:solidFill>
            <a:ln>
              <a:noFill/>
            </a:ln>
            <a:effectLst/>
          </c:spPr>
          <c:invertIfNegative val="0"/>
          <c:cat>
            <c:strRef>
              <c:f>'Pregunta 14'!$A$2:$A$17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14'!$E$2:$E$17</c:f>
              <c:numCache>
                <c:formatCode>0%</c:formatCode>
                <c:ptCount val="16"/>
                <c:pt idx="0">
                  <c:v>5.7099999999999998E-2</c:v>
                </c:pt>
                <c:pt idx="1">
                  <c:v>0.33329999999999999</c:v>
                </c:pt>
                <c:pt idx="2">
                  <c:v>0</c:v>
                </c:pt>
                <c:pt idx="3">
                  <c:v>0.25</c:v>
                </c:pt>
                <c:pt idx="4">
                  <c:v>0.2</c:v>
                </c:pt>
                <c:pt idx="5">
                  <c:v>0.29730000000000001</c:v>
                </c:pt>
                <c:pt idx="6">
                  <c:v>6.0600000000000001E-2</c:v>
                </c:pt>
                <c:pt idx="7">
                  <c:v>0.12959999999999999</c:v>
                </c:pt>
                <c:pt idx="8">
                  <c:v>0</c:v>
                </c:pt>
                <c:pt idx="9">
                  <c:v>0.3</c:v>
                </c:pt>
                <c:pt idx="10">
                  <c:v>7.1400000000000005E-2</c:v>
                </c:pt>
                <c:pt idx="11">
                  <c:v>0.2</c:v>
                </c:pt>
                <c:pt idx="12">
                  <c:v>0</c:v>
                </c:pt>
                <c:pt idx="13">
                  <c:v>0</c:v>
                </c:pt>
                <c:pt idx="14">
                  <c:v>0</c:v>
                </c:pt>
                <c:pt idx="15">
                  <c:v>0</c:v>
                </c:pt>
              </c:numCache>
            </c:numRef>
          </c:val>
          <c:extLst>
            <c:ext xmlns:c16="http://schemas.microsoft.com/office/drawing/2014/chart" uri="{C3380CC4-5D6E-409C-BE32-E72D297353CC}">
              <c16:uniqueId val="{00000003-DB33-4623-812E-2744D1CF8BC2}"/>
            </c:ext>
          </c:extLst>
        </c:ser>
        <c:dLbls>
          <c:showLegendKey val="0"/>
          <c:showVal val="0"/>
          <c:showCatName val="0"/>
          <c:showSerName val="0"/>
          <c:showPercent val="0"/>
          <c:showBubbleSize val="0"/>
        </c:dLbls>
        <c:gapWidth val="219"/>
        <c:overlap val="-27"/>
        <c:axId val="522986384"/>
        <c:axId val="522986056"/>
      </c:barChart>
      <c:catAx>
        <c:axId val="52298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2986056"/>
        <c:crosses val="autoZero"/>
        <c:auto val="1"/>
        <c:lblAlgn val="ctr"/>
        <c:lblOffset val="100"/>
        <c:noMultiLvlLbl val="0"/>
      </c:catAx>
      <c:valAx>
        <c:axId val="52298605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2986384"/>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ES" sz="1200" b="1">
                <a:latin typeface="Arial" panose="020B0604020202020204" pitchFamily="34" charset="0"/>
                <a:cs typeface="Arial" panose="020B0604020202020204" pitchFamily="34" charset="0"/>
              </a:rPr>
              <a:t>Quién puede</a:t>
            </a:r>
            <a:r>
              <a:rPr lang="es-ES" sz="1200" b="1" baseline="0">
                <a:latin typeface="Arial" panose="020B0604020202020204" pitchFamily="34" charset="0"/>
                <a:cs typeface="Arial" panose="020B0604020202020204" pitchFamily="34" charset="0"/>
              </a:rPr>
              <a:t> hacer uso de sistemas de grabación audiovisual durante la sesión del Pleno según nº de habitantes por municipio</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title>
    <c:autoTitleDeleted val="0"/>
    <c:plotArea>
      <c:layout/>
      <c:barChart>
        <c:barDir val="col"/>
        <c:grouping val="clustered"/>
        <c:varyColors val="0"/>
        <c:ser>
          <c:idx val="0"/>
          <c:order val="0"/>
          <c:tx>
            <c:strRef>
              <c:f>'Pregunta 14'!$B$19</c:f>
              <c:strCache>
                <c:ptCount val="1"/>
                <c:pt idx="0">
                  <c:v>Servicios municipales</c:v>
                </c:pt>
              </c:strCache>
            </c:strRef>
          </c:tx>
          <c:spPr>
            <a:solidFill>
              <a:schemeClr val="accent1"/>
            </a:solidFill>
            <a:ln>
              <a:noFill/>
            </a:ln>
            <a:effectLst/>
          </c:spPr>
          <c:invertIfNegative val="0"/>
          <c:cat>
            <c:strRef>
              <c:f>'Pregunta 14'!$A$20:$A$23</c:f>
              <c:strCache>
                <c:ptCount val="4"/>
                <c:pt idx="0">
                  <c:v>≤ 1.000</c:v>
                </c:pt>
                <c:pt idx="1">
                  <c:v>1.001 a 5.000</c:v>
                </c:pt>
                <c:pt idx="2">
                  <c:v>5.001 a 20.000</c:v>
                </c:pt>
                <c:pt idx="3">
                  <c:v>&gt; 20.000</c:v>
                </c:pt>
              </c:strCache>
            </c:strRef>
          </c:cat>
          <c:val>
            <c:numRef>
              <c:f>'Pregunta 14'!$B$20:$B$23</c:f>
              <c:numCache>
                <c:formatCode>0%</c:formatCode>
                <c:ptCount val="4"/>
                <c:pt idx="0">
                  <c:v>0.56759999999999999</c:v>
                </c:pt>
                <c:pt idx="1">
                  <c:v>0.74319999999999997</c:v>
                </c:pt>
                <c:pt idx="2">
                  <c:v>0.89829999999999999</c:v>
                </c:pt>
                <c:pt idx="3">
                  <c:v>0.85940000000000005</c:v>
                </c:pt>
              </c:numCache>
            </c:numRef>
          </c:val>
          <c:extLst>
            <c:ext xmlns:c16="http://schemas.microsoft.com/office/drawing/2014/chart" uri="{C3380CC4-5D6E-409C-BE32-E72D297353CC}">
              <c16:uniqueId val="{00000000-9F9A-4C47-A787-F28E57184039}"/>
            </c:ext>
          </c:extLst>
        </c:ser>
        <c:ser>
          <c:idx val="1"/>
          <c:order val="1"/>
          <c:tx>
            <c:strRef>
              <c:f>'Pregunta 14'!$C$19</c:f>
              <c:strCache>
                <c:ptCount val="1"/>
                <c:pt idx="0">
                  <c:v>Medios de comunicación</c:v>
                </c:pt>
              </c:strCache>
            </c:strRef>
          </c:tx>
          <c:spPr>
            <a:solidFill>
              <a:schemeClr val="accent2"/>
            </a:solidFill>
            <a:ln>
              <a:noFill/>
            </a:ln>
            <a:effectLst/>
          </c:spPr>
          <c:invertIfNegative val="0"/>
          <c:cat>
            <c:strRef>
              <c:f>'Pregunta 14'!$A$20:$A$23</c:f>
              <c:strCache>
                <c:ptCount val="4"/>
                <c:pt idx="0">
                  <c:v>≤ 1.000</c:v>
                </c:pt>
                <c:pt idx="1">
                  <c:v>1.001 a 5.000</c:v>
                </c:pt>
                <c:pt idx="2">
                  <c:v>5.001 a 20.000</c:v>
                </c:pt>
                <c:pt idx="3">
                  <c:v>&gt; 20.000</c:v>
                </c:pt>
              </c:strCache>
            </c:strRef>
          </c:cat>
          <c:val>
            <c:numRef>
              <c:f>'Pregunta 14'!$C$20:$C$23</c:f>
              <c:numCache>
                <c:formatCode>0%</c:formatCode>
                <c:ptCount val="4"/>
                <c:pt idx="0">
                  <c:v>0.27029999999999998</c:v>
                </c:pt>
                <c:pt idx="1">
                  <c:v>0.5</c:v>
                </c:pt>
                <c:pt idx="2">
                  <c:v>0.76270000000000004</c:v>
                </c:pt>
                <c:pt idx="3">
                  <c:v>0.85940000000000005</c:v>
                </c:pt>
              </c:numCache>
            </c:numRef>
          </c:val>
          <c:extLst>
            <c:ext xmlns:c16="http://schemas.microsoft.com/office/drawing/2014/chart" uri="{C3380CC4-5D6E-409C-BE32-E72D297353CC}">
              <c16:uniqueId val="{00000001-9F9A-4C47-A787-F28E57184039}"/>
            </c:ext>
          </c:extLst>
        </c:ser>
        <c:ser>
          <c:idx val="2"/>
          <c:order val="2"/>
          <c:tx>
            <c:strRef>
              <c:f>'Pregunta 14'!$D$19</c:f>
              <c:strCache>
                <c:ptCount val="1"/>
                <c:pt idx="0">
                  <c:v>Ciudadanía</c:v>
                </c:pt>
              </c:strCache>
            </c:strRef>
          </c:tx>
          <c:spPr>
            <a:solidFill>
              <a:schemeClr val="accent3"/>
            </a:solidFill>
            <a:ln>
              <a:noFill/>
            </a:ln>
            <a:effectLst/>
          </c:spPr>
          <c:invertIfNegative val="0"/>
          <c:cat>
            <c:strRef>
              <c:f>'Pregunta 14'!$A$20:$A$23</c:f>
              <c:strCache>
                <c:ptCount val="4"/>
                <c:pt idx="0">
                  <c:v>≤ 1.000</c:v>
                </c:pt>
                <c:pt idx="1">
                  <c:v>1.001 a 5.000</c:v>
                </c:pt>
                <c:pt idx="2">
                  <c:v>5.001 a 20.000</c:v>
                </c:pt>
                <c:pt idx="3">
                  <c:v>&gt; 20.000</c:v>
                </c:pt>
              </c:strCache>
            </c:strRef>
          </c:cat>
          <c:val>
            <c:numRef>
              <c:f>'Pregunta 14'!$D$20:$D$23</c:f>
              <c:numCache>
                <c:formatCode>0%</c:formatCode>
                <c:ptCount val="4"/>
                <c:pt idx="0">
                  <c:v>0.2838</c:v>
                </c:pt>
                <c:pt idx="1">
                  <c:v>0.43240000000000001</c:v>
                </c:pt>
                <c:pt idx="2">
                  <c:v>0.50849999999999995</c:v>
                </c:pt>
                <c:pt idx="3">
                  <c:v>0.51559999999999995</c:v>
                </c:pt>
              </c:numCache>
            </c:numRef>
          </c:val>
          <c:extLst>
            <c:ext xmlns:c16="http://schemas.microsoft.com/office/drawing/2014/chart" uri="{C3380CC4-5D6E-409C-BE32-E72D297353CC}">
              <c16:uniqueId val="{00000002-9F9A-4C47-A787-F28E57184039}"/>
            </c:ext>
          </c:extLst>
        </c:ser>
        <c:ser>
          <c:idx val="3"/>
          <c:order val="3"/>
          <c:tx>
            <c:strRef>
              <c:f>'Pregunta 14'!$E$19</c:f>
              <c:strCache>
                <c:ptCount val="1"/>
                <c:pt idx="0">
                  <c:v>No se permite la grabación audiovisual</c:v>
                </c:pt>
              </c:strCache>
            </c:strRef>
          </c:tx>
          <c:spPr>
            <a:solidFill>
              <a:schemeClr val="accent4"/>
            </a:solidFill>
            <a:ln>
              <a:noFill/>
            </a:ln>
            <a:effectLst/>
          </c:spPr>
          <c:invertIfNegative val="0"/>
          <c:cat>
            <c:strRef>
              <c:f>'Pregunta 14'!$A$20:$A$23</c:f>
              <c:strCache>
                <c:ptCount val="4"/>
                <c:pt idx="0">
                  <c:v>≤ 1.000</c:v>
                </c:pt>
                <c:pt idx="1">
                  <c:v>1.001 a 5.000</c:v>
                </c:pt>
                <c:pt idx="2">
                  <c:v>5.001 a 20.000</c:v>
                </c:pt>
                <c:pt idx="3">
                  <c:v>&gt; 20.000</c:v>
                </c:pt>
              </c:strCache>
            </c:strRef>
          </c:cat>
          <c:val>
            <c:numRef>
              <c:f>'Pregunta 14'!$E$20:$E$23</c:f>
              <c:numCache>
                <c:formatCode>0%</c:formatCode>
                <c:ptCount val="4"/>
                <c:pt idx="0">
                  <c:v>0.33779999999999999</c:v>
                </c:pt>
                <c:pt idx="1">
                  <c:v>0.1216</c:v>
                </c:pt>
                <c:pt idx="2">
                  <c:v>3.39E-2</c:v>
                </c:pt>
                <c:pt idx="3">
                  <c:v>0</c:v>
                </c:pt>
              </c:numCache>
            </c:numRef>
          </c:val>
          <c:extLst>
            <c:ext xmlns:c16="http://schemas.microsoft.com/office/drawing/2014/chart" uri="{C3380CC4-5D6E-409C-BE32-E72D297353CC}">
              <c16:uniqueId val="{00000003-9F9A-4C47-A787-F28E57184039}"/>
            </c:ext>
          </c:extLst>
        </c:ser>
        <c:dLbls>
          <c:showLegendKey val="0"/>
          <c:showVal val="0"/>
          <c:showCatName val="0"/>
          <c:showSerName val="0"/>
          <c:showPercent val="0"/>
          <c:showBubbleSize val="0"/>
        </c:dLbls>
        <c:gapWidth val="219"/>
        <c:overlap val="-27"/>
        <c:axId val="698795448"/>
        <c:axId val="698795776"/>
      </c:barChart>
      <c:catAx>
        <c:axId val="698795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98795776"/>
        <c:crosses val="autoZero"/>
        <c:auto val="1"/>
        <c:lblAlgn val="ctr"/>
        <c:lblOffset val="100"/>
        <c:noMultiLvlLbl val="0"/>
      </c:catAx>
      <c:valAx>
        <c:axId val="698795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98795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i="0" u="none" strike="noStrike" baseline="0">
                <a:effectLst/>
                <a:latin typeface="Arial" panose="020B0604020202020204" pitchFamily="34" charset="0"/>
                <a:cs typeface="Arial" panose="020B0604020202020204" pitchFamily="34" charset="0"/>
              </a:rPr>
              <a:t>Uso de herramientas informáticas para gestionar la documentación de una sesión del Pleno por los ayuntamientos según nº de habitantes por municipio</a:t>
            </a:r>
            <a:endParaRPr lang="es-ES" sz="12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4'!$B$19</c:f>
              <c:strCache>
                <c:ptCount val="1"/>
                <c:pt idx="0">
                  <c:v>Sí</c:v>
                </c:pt>
              </c:strCache>
            </c:strRef>
          </c:tx>
          <c:spPr>
            <a:solidFill>
              <a:schemeClr val="accent1"/>
            </a:solidFill>
            <a:ln>
              <a:noFill/>
            </a:ln>
            <a:effectLst/>
          </c:spPr>
          <c:invertIfNegative val="0"/>
          <c:cat>
            <c:strRef>
              <c:f>'Pregunta 4'!$A$20:$A$23</c:f>
              <c:strCache>
                <c:ptCount val="4"/>
                <c:pt idx="0">
                  <c:v>≤ 1.000</c:v>
                </c:pt>
                <c:pt idx="1">
                  <c:v>1.001 a 5.000</c:v>
                </c:pt>
                <c:pt idx="2">
                  <c:v>5.001 a 20.000</c:v>
                </c:pt>
                <c:pt idx="3">
                  <c:v>&gt; 20.000</c:v>
                </c:pt>
              </c:strCache>
            </c:strRef>
          </c:cat>
          <c:val>
            <c:numRef>
              <c:f>'Pregunta 4'!$B$20:$B$23</c:f>
              <c:numCache>
                <c:formatCode>0%</c:formatCode>
                <c:ptCount val="4"/>
                <c:pt idx="0">
                  <c:v>0.51349999999999996</c:v>
                </c:pt>
                <c:pt idx="1">
                  <c:v>0.6351</c:v>
                </c:pt>
                <c:pt idx="2">
                  <c:v>0.81359999999999999</c:v>
                </c:pt>
                <c:pt idx="3">
                  <c:v>0.73440000000000005</c:v>
                </c:pt>
              </c:numCache>
            </c:numRef>
          </c:val>
          <c:extLst>
            <c:ext xmlns:c16="http://schemas.microsoft.com/office/drawing/2014/chart" uri="{C3380CC4-5D6E-409C-BE32-E72D297353CC}">
              <c16:uniqueId val="{00000000-0D9A-4608-BBAC-15E2D9371D53}"/>
            </c:ext>
          </c:extLst>
        </c:ser>
        <c:ser>
          <c:idx val="1"/>
          <c:order val="1"/>
          <c:tx>
            <c:strRef>
              <c:f>'Pregunta 4'!$C$19</c:f>
              <c:strCache>
                <c:ptCount val="1"/>
                <c:pt idx="0">
                  <c:v>No</c:v>
                </c:pt>
              </c:strCache>
            </c:strRef>
          </c:tx>
          <c:spPr>
            <a:solidFill>
              <a:schemeClr val="accent2"/>
            </a:solidFill>
            <a:ln>
              <a:noFill/>
            </a:ln>
            <a:effectLst/>
          </c:spPr>
          <c:invertIfNegative val="0"/>
          <c:cat>
            <c:strRef>
              <c:f>'Pregunta 4'!$A$20:$A$23</c:f>
              <c:strCache>
                <c:ptCount val="4"/>
                <c:pt idx="0">
                  <c:v>≤ 1.000</c:v>
                </c:pt>
                <c:pt idx="1">
                  <c:v>1.001 a 5.000</c:v>
                </c:pt>
                <c:pt idx="2">
                  <c:v>5.001 a 20.000</c:v>
                </c:pt>
                <c:pt idx="3">
                  <c:v>&gt; 20.000</c:v>
                </c:pt>
              </c:strCache>
            </c:strRef>
          </c:cat>
          <c:val>
            <c:numRef>
              <c:f>'Pregunta 4'!$C$20:$C$23</c:f>
              <c:numCache>
                <c:formatCode>0%</c:formatCode>
                <c:ptCount val="4"/>
                <c:pt idx="0">
                  <c:v>0.48649999999999999</c:v>
                </c:pt>
                <c:pt idx="1">
                  <c:v>0.3649</c:v>
                </c:pt>
                <c:pt idx="2">
                  <c:v>0.18640000000000001</c:v>
                </c:pt>
                <c:pt idx="3">
                  <c:v>0.2656</c:v>
                </c:pt>
              </c:numCache>
            </c:numRef>
          </c:val>
          <c:extLst>
            <c:ext xmlns:c16="http://schemas.microsoft.com/office/drawing/2014/chart" uri="{C3380CC4-5D6E-409C-BE32-E72D297353CC}">
              <c16:uniqueId val="{00000001-0D9A-4608-BBAC-15E2D9371D53}"/>
            </c:ext>
          </c:extLst>
        </c:ser>
        <c:dLbls>
          <c:showLegendKey val="0"/>
          <c:showVal val="0"/>
          <c:showCatName val="0"/>
          <c:showSerName val="0"/>
          <c:showPercent val="0"/>
          <c:showBubbleSize val="0"/>
        </c:dLbls>
        <c:gapWidth val="219"/>
        <c:overlap val="-27"/>
        <c:axId val="439772664"/>
        <c:axId val="438812040"/>
      </c:barChart>
      <c:catAx>
        <c:axId val="439772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38812040"/>
        <c:crosses val="autoZero"/>
        <c:auto val="1"/>
        <c:lblAlgn val="ctr"/>
        <c:lblOffset val="100"/>
        <c:noMultiLvlLbl val="0"/>
      </c:catAx>
      <c:valAx>
        <c:axId val="438812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39772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i="0" u="none" strike="noStrike" baseline="0">
                <a:effectLst/>
                <a:latin typeface="Arial" panose="020B0604020202020204" pitchFamily="34" charset="0"/>
                <a:cs typeface="Arial" panose="020B0604020202020204" pitchFamily="34" charset="0"/>
              </a:rPr>
              <a:t>Quién puede hacer uso de sistemas de grabación audiovisual durante la sesión del Pleno </a:t>
            </a:r>
            <a:endParaRPr lang="es-ES" sz="12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14'!$B$25</c:f>
              <c:strCache>
                <c:ptCount val="1"/>
                <c:pt idx="0">
                  <c:v>Servicios municipales</c:v>
                </c:pt>
              </c:strCache>
            </c:strRef>
          </c:tx>
          <c:spPr>
            <a:solidFill>
              <a:schemeClr val="accent1"/>
            </a:solidFill>
            <a:ln>
              <a:noFill/>
            </a:ln>
            <a:effectLst/>
          </c:spPr>
          <c:invertIfNegative val="0"/>
          <c:cat>
            <c:strRef>
              <c:f>'Pregunta 14'!$A$26</c:f>
              <c:strCache>
                <c:ptCount val="1"/>
                <c:pt idx="0">
                  <c:v>TOTAL</c:v>
                </c:pt>
              </c:strCache>
            </c:strRef>
          </c:cat>
          <c:val>
            <c:numRef>
              <c:f>'Pregunta 14'!$B$26</c:f>
              <c:numCache>
                <c:formatCode>0.00%</c:formatCode>
                <c:ptCount val="1"/>
                <c:pt idx="0">
                  <c:v>0.75649999999999995</c:v>
                </c:pt>
              </c:numCache>
            </c:numRef>
          </c:val>
          <c:extLst>
            <c:ext xmlns:c16="http://schemas.microsoft.com/office/drawing/2014/chart" uri="{C3380CC4-5D6E-409C-BE32-E72D297353CC}">
              <c16:uniqueId val="{00000000-B42F-41C0-81F0-EBF49F08D126}"/>
            </c:ext>
          </c:extLst>
        </c:ser>
        <c:ser>
          <c:idx val="1"/>
          <c:order val="1"/>
          <c:tx>
            <c:strRef>
              <c:f>'Pregunta 14'!$C$25</c:f>
              <c:strCache>
                <c:ptCount val="1"/>
                <c:pt idx="0">
                  <c:v>Medios de comunicación</c:v>
                </c:pt>
              </c:strCache>
            </c:strRef>
          </c:tx>
          <c:spPr>
            <a:solidFill>
              <a:schemeClr val="accent2"/>
            </a:solidFill>
            <a:ln>
              <a:noFill/>
            </a:ln>
            <a:effectLst/>
          </c:spPr>
          <c:invertIfNegative val="0"/>
          <c:cat>
            <c:strRef>
              <c:f>'Pregunta 14'!$A$26</c:f>
              <c:strCache>
                <c:ptCount val="1"/>
                <c:pt idx="0">
                  <c:v>TOTAL</c:v>
                </c:pt>
              </c:strCache>
            </c:strRef>
          </c:cat>
          <c:val>
            <c:numRef>
              <c:f>'Pregunta 14'!$C$26</c:f>
              <c:numCache>
                <c:formatCode>0.00%</c:formatCode>
                <c:ptCount val="1"/>
                <c:pt idx="0">
                  <c:v>0.57930000000000004</c:v>
                </c:pt>
              </c:numCache>
            </c:numRef>
          </c:val>
          <c:extLst>
            <c:ext xmlns:c16="http://schemas.microsoft.com/office/drawing/2014/chart" uri="{C3380CC4-5D6E-409C-BE32-E72D297353CC}">
              <c16:uniqueId val="{00000001-B42F-41C0-81F0-EBF49F08D126}"/>
            </c:ext>
          </c:extLst>
        </c:ser>
        <c:ser>
          <c:idx val="2"/>
          <c:order val="2"/>
          <c:tx>
            <c:strRef>
              <c:f>'Pregunta 14'!$D$25</c:f>
              <c:strCache>
                <c:ptCount val="1"/>
                <c:pt idx="0">
                  <c:v>Ciudadanía</c:v>
                </c:pt>
              </c:strCache>
            </c:strRef>
          </c:tx>
          <c:spPr>
            <a:solidFill>
              <a:schemeClr val="accent3"/>
            </a:solidFill>
            <a:ln>
              <a:noFill/>
            </a:ln>
            <a:effectLst/>
          </c:spPr>
          <c:invertIfNegative val="0"/>
          <c:cat>
            <c:strRef>
              <c:f>'Pregunta 14'!$A$26</c:f>
              <c:strCache>
                <c:ptCount val="1"/>
                <c:pt idx="0">
                  <c:v>TOTAL</c:v>
                </c:pt>
              </c:strCache>
            </c:strRef>
          </c:cat>
          <c:val>
            <c:numRef>
              <c:f>'Pregunta 14'!$D$26</c:f>
              <c:numCache>
                <c:formatCode>0.00%</c:formatCode>
                <c:ptCount val="1"/>
                <c:pt idx="0">
                  <c:v>0.42799999999999999</c:v>
                </c:pt>
              </c:numCache>
            </c:numRef>
          </c:val>
          <c:extLst>
            <c:ext xmlns:c16="http://schemas.microsoft.com/office/drawing/2014/chart" uri="{C3380CC4-5D6E-409C-BE32-E72D297353CC}">
              <c16:uniqueId val="{00000002-B42F-41C0-81F0-EBF49F08D126}"/>
            </c:ext>
          </c:extLst>
        </c:ser>
        <c:ser>
          <c:idx val="3"/>
          <c:order val="3"/>
          <c:tx>
            <c:strRef>
              <c:f>'Pregunta 14'!$E$25</c:f>
              <c:strCache>
                <c:ptCount val="1"/>
                <c:pt idx="0">
                  <c:v>No se permite la grabación audiovisual</c:v>
                </c:pt>
              </c:strCache>
            </c:strRef>
          </c:tx>
          <c:spPr>
            <a:solidFill>
              <a:schemeClr val="accent4"/>
            </a:solidFill>
            <a:ln>
              <a:noFill/>
            </a:ln>
            <a:effectLst/>
          </c:spPr>
          <c:invertIfNegative val="0"/>
          <c:cat>
            <c:strRef>
              <c:f>'Pregunta 14'!$A$26</c:f>
              <c:strCache>
                <c:ptCount val="1"/>
                <c:pt idx="0">
                  <c:v>TOTAL</c:v>
                </c:pt>
              </c:strCache>
            </c:strRef>
          </c:cat>
          <c:val>
            <c:numRef>
              <c:f>'Pregunta 14'!$E$26</c:f>
              <c:numCache>
                <c:formatCode>0.00%</c:formatCode>
                <c:ptCount val="1"/>
                <c:pt idx="0">
                  <c:v>0.1328</c:v>
                </c:pt>
              </c:numCache>
            </c:numRef>
          </c:val>
          <c:extLst>
            <c:ext xmlns:c16="http://schemas.microsoft.com/office/drawing/2014/chart" uri="{C3380CC4-5D6E-409C-BE32-E72D297353CC}">
              <c16:uniqueId val="{00000003-B42F-41C0-81F0-EBF49F08D126}"/>
            </c:ext>
          </c:extLst>
        </c:ser>
        <c:dLbls>
          <c:showLegendKey val="0"/>
          <c:showVal val="0"/>
          <c:showCatName val="0"/>
          <c:showSerName val="0"/>
          <c:showPercent val="0"/>
          <c:showBubbleSize val="0"/>
        </c:dLbls>
        <c:gapWidth val="219"/>
        <c:overlap val="-27"/>
        <c:axId val="530561240"/>
        <c:axId val="530557960"/>
      </c:barChart>
      <c:catAx>
        <c:axId val="530561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0557960"/>
        <c:crosses val="autoZero"/>
        <c:auto val="1"/>
        <c:lblAlgn val="ctr"/>
        <c:lblOffset val="100"/>
        <c:noMultiLvlLbl val="0"/>
      </c:catAx>
      <c:valAx>
        <c:axId val="53055796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0561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ES" sz="1200" b="1">
                <a:latin typeface="Arial" panose="020B0604020202020204" pitchFamily="34" charset="0"/>
                <a:cs typeface="Arial" panose="020B0604020202020204" pitchFamily="34" charset="0"/>
              </a:rPr>
              <a:t>Intervención de la ciudadanía durante</a:t>
            </a:r>
            <a:r>
              <a:rPr lang="es-ES" sz="1200" b="1" baseline="0">
                <a:latin typeface="Arial" panose="020B0604020202020204" pitchFamily="34" charset="0"/>
                <a:cs typeface="Arial" panose="020B0604020202020204" pitchFamily="34" charset="0"/>
              </a:rPr>
              <a:t> la sesión del Pleno por Comunidades autónomas</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title>
    <c:autoTitleDeleted val="0"/>
    <c:plotArea>
      <c:layout/>
      <c:barChart>
        <c:barDir val="col"/>
        <c:grouping val="clustered"/>
        <c:varyColors val="0"/>
        <c:ser>
          <c:idx val="0"/>
          <c:order val="0"/>
          <c:tx>
            <c:strRef>
              <c:f>'Pregunta 15'!$B$1</c:f>
              <c:strCache>
                <c:ptCount val="1"/>
                <c:pt idx="0">
                  <c:v>En relación con cualquier punto</c:v>
                </c:pt>
              </c:strCache>
            </c:strRef>
          </c:tx>
          <c:spPr>
            <a:solidFill>
              <a:schemeClr val="accent1"/>
            </a:solidFill>
            <a:ln>
              <a:noFill/>
            </a:ln>
            <a:effectLst/>
          </c:spPr>
          <c:invertIfNegative val="0"/>
          <c:cat>
            <c:strRef>
              <c:f>'Pregunta 15'!$A$2:$A$17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15'!$B$2:$B$17</c:f>
              <c:numCache>
                <c:formatCode>0%</c:formatCode>
                <c:ptCount val="16"/>
                <c:pt idx="0">
                  <c:v>0.2571</c:v>
                </c:pt>
                <c:pt idx="1">
                  <c:v>8.3299999999999999E-2</c:v>
                </c:pt>
                <c:pt idx="2">
                  <c:v>0.2</c:v>
                </c:pt>
                <c:pt idx="3">
                  <c:v>0.5</c:v>
                </c:pt>
                <c:pt idx="4">
                  <c:v>0.1</c:v>
                </c:pt>
                <c:pt idx="5">
                  <c:v>0.1351</c:v>
                </c:pt>
                <c:pt idx="6">
                  <c:v>0.2727</c:v>
                </c:pt>
                <c:pt idx="7">
                  <c:v>0.29630000000000001</c:v>
                </c:pt>
                <c:pt idx="8">
                  <c:v>0.1333</c:v>
                </c:pt>
                <c:pt idx="9">
                  <c:v>0.3</c:v>
                </c:pt>
                <c:pt idx="10">
                  <c:v>0.1429</c:v>
                </c:pt>
                <c:pt idx="11">
                  <c:v>0.2</c:v>
                </c:pt>
                <c:pt idx="12">
                  <c:v>0.1</c:v>
                </c:pt>
                <c:pt idx="13">
                  <c:v>0</c:v>
                </c:pt>
                <c:pt idx="14">
                  <c:v>0.5</c:v>
                </c:pt>
                <c:pt idx="15">
                  <c:v>0.4</c:v>
                </c:pt>
              </c:numCache>
            </c:numRef>
          </c:val>
          <c:extLst>
            <c:ext xmlns:c16="http://schemas.microsoft.com/office/drawing/2014/chart" uri="{C3380CC4-5D6E-409C-BE32-E72D297353CC}">
              <c16:uniqueId val="{00000000-1253-4CF4-8D8E-5C3A46824A94}"/>
            </c:ext>
          </c:extLst>
        </c:ser>
        <c:ser>
          <c:idx val="1"/>
          <c:order val="1"/>
          <c:tx>
            <c:strRef>
              <c:f>'Pregunta 15'!$C$1</c:f>
              <c:strCache>
                <c:ptCount val="1"/>
                <c:pt idx="0">
                  <c:v>En propuestas presentadas por la ciudadanía</c:v>
                </c:pt>
              </c:strCache>
            </c:strRef>
          </c:tx>
          <c:spPr>
            <a:solidFill>
              <a:schemeClr val="accent2"/>
            </a:solidFill>
            <a:ln>
              <a:noFill/>
            </a:ln>
            <a:effectLst/>
          </c:spPr>
          <c:invertIfNegative val="0"/>
          <c:cat>
            <c:strRef>
              <c:f>'Pregunta 15'!$A$2:$A$17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15'!$C$2:$C$17</c:f>
              <c:numCache>
                <c:formatCode>0%</c:formatCode>
                <c:ptCount val="16"/>
                <c:pt idx="0">
                  <c:v>0.31430000000000002</c:v>
                </c:pt>
                <c:pt idx="1">
                  <c:v>0.25</c:v>
                </c:pt>
                <c:pt idx="2">
                  <c:v>0.8</c:v>
                </c:pt>
                <c:pt idx="3">
                  <c:v>0</c:v>
                </c:pt>
                <c:pt idx="4">
                  <c:v>0.4</c:v>
                </c:pt>
                <c:pt idx="5">
                  <c:v>0.29730000000000001</c:v>
                </c:pt>
                <c:pt idx="6">
                  <c:v>0.30299999999999999</c:v>
                </c:pt>
                <c:pt idx="7">
                  <c:v>0.22220000000000001</c:v>
                </c:pt>
                <c:pt idx="8">
                  <c:v>0.4</c:v>
                </c:pt>
                <c:pt idx="9">
                  <c:v>0.2</c:v>
                </c:pt>
                <c:pt idx="10">
                  <c:v>0.42859999999999998</c:v>
                </c:pt>
                <c:pt idx="11">
                  <c:v>0.4</c:v>
                </c:pt>
                <c:pt idx="12">
                  <c:v>0.6</c:v>
                </c:pt>
                <c:pt idx="13">
                  <c:v>0.5</c:v>
                </c:pt>
                <c:pt idx="14">
                  <c:v>0.25</c:v>
                </c:pt>
                <c:pt idx="15">
                  <c:v>0.8</c:v>
                </c:pt>
              </c:numCache>
            </c:numRef>
          </c:val>
          <c:extLst>
            <c:ext xmlns:c16="http://schemas.microsoft.com/office/drawing/2014/chart" uri="{C3380CC4-5D6E-409C-BE32-E72D297353CC}">
              <c16:uniqueId val="{00000001-1253-4CF4-8D8E-5C3A46824A94}"/>
            </c:ext>
          </c:extLst>
        </c:ser>
        <c:ser>
          <c:idx val="2"/>
          <c:order val="2"/>
          <c:tx>
            <c:strRef>
              <c:f>'Pregunta 15'!$D$1</c:f>
              <c:strCache>
                <c:ptCount val="1"/>
                <c:pt idx="0">
                  <c:v>Otros</c:v>
                </c:pt>
              </c:strCache>
            </c:strRef>
          </c:tx>
          <c:spPr>
            <a:solidFill>
              <a:schemeClr val="accent3"/>
            </a:solidFill>
            <a:ln>
              <a:noFill/>
            </a:ln>
            <a:effectLst/>
          </c:spPr>
          <c:invertIfNegative val="0"/>
          <c:cat>
            <c:strRef>
              <c:f>'Pregunta 15'!$A$2:$A$17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15'!$D$2:$D$17</c:f>
              <c:numCache>
                <c:formatCode>0%</c:formatCode>
                <c:ptCount val="16"/>
                <c:pt idx="0">
                  <c:v>0.48571428571428571</c:v>
                </c:pt>
                <c:pt idx="1">
                  <c:v>0.66666666666666663</c:v>
                </c:pt>
                <c:pt idx="2">
                  <c:v>0.2</c:v>
                </c:pt>
                <c:pt idx="3">
                  <c:v>0.5</c:v>
                </c:pt>
                <c:pt idx="4">
                  <c:v>0.7</c:v>
                </c:pt>
                <c:pt idx="5">
                  <c:v>0.56756756756756754</c:v>
                </c:pt>
                <c:pt idx="6">
                  <c:v>0.48484848484848486</c:v>
                </c:pt>
                <c:pt idx="7">
                  <c:v>0.55555555555555558</c:v>
                </c:pt>
                <c:pt idx="8">
                  <c:v>0.73333333333333328</c:v>
                </c:pt>
                <c:pt idx="9">
                  <c:v>0.5</c:v>
                </c:pt>
                <c:pt idx="10">
                  <c:v>0.5714285714285714</c:v>
                </c:pt>
                <c:pt idx="11">
                  <c:v>0.4</c:v>
                </c:pt>
                <c:pt idx="12">
                  <c:v>0.3</c:v>
                </c:pt>
                <c:pt idx="13">
                  <c:v>0.5</c:v>
                </c:pt>
                <c:pt idx="14">
                  <c:v>0.375</c:v>
                </c:pt>
                <c:pt idx="15">
                  <c:v>0</c:v>
                </c:pt>
              </c:numCache>
            </c:numRef>
          </c:val>
          <c:extLst>
            <c:ext xmlns:c16="http://schemas.microsoft.com/office/drawing/2014/chart" uri="{C3380CC4-5D6E-409C-BE32-E72D297353CC}">
              <c16:uniqueId val="{00000002-1253-4CF4-8D8E-5C3A46824A94}"/>
            </c:ext>
          </c:extLst>
        </c:ser>
        <c:dLbls>
          <c:showLegendKey val="0"/>
          <c:showVal val="0"/>
          <c:showCatName val="0"/>
          <c:showSerName val="0"/>
          <c:showPercent val="0"/>
          <c:showBubbleSize val="0"/>
        </c:dLbls>
        <c:gapWidth val="219"/>
        <c:overlap val="-27"/>
        <c:axId val="508680896"/>
        <c:axId val="508681880"/>
      </c:barChart>
      <c:catAx>
        <c:axId val="50868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8681880"/>
        <c:crosses val="autoZero"/>
        <c:auto val="1"/>
        <c:lblAlgn val="ctr"/>
        <c:lblOffset val="100"/>
        <c:noMultiLvlLbl val="0"/>
      </c:catAx>
      <c:valAx>
        <c:axId val="50868188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868089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a:latin typeface="Arial" panose="020B0604020202020204" pitchFamily="34" charset="0"/>
                <a:cs typeface="Arial" panose="020B0604020202020204" pitchFamily="34" charset="0"/>
              </a:rPr>
              <a:t>Intervención de la</a:t>
            </a:r>
            <a:r>
              <a:rPr lang="es-ES" sz="1200" b="1" baseline="0">
                <a:latin typeface="Arial" panose="020B0604020202020204" pitchFamily="34" charset="0"/>
                <a:cs typeface="Arial" panose="020B0604020202020204" pitchFamily="34" charset="0"/>
              </a:rPr>
              <a:t> ciudadanía durante la sesión del Pleno según nº de habitantes por municipio</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15'!$B$19</c:f>
              <c:strCache>
                <c:ptCount val="1"/>
                <c:pt idx="0">
                  <c:v>En relación con cualquier punto</c:v>
                </c:pt>
              </c:strCache>
            </c:strRef>
          </c:tx>
          <c:spPr>
            <a:solidFill>
              <a:schemeClr val="accent1"/>
            </a:solidFill>
            <a:ln>
              <a:noFill/>
            </a:ln>
            <a:effectLst/>
          </c:spPr>
          <c:invertIfNegative val="0"/>
          <c:cat>
            <c:strRef>
              <c:f>'Pregunta 15'!$A$20:$A$23</c:f>
              <c:strCache>
                <c:ptCount val="4"/>
                <c:pt idx="0">
                  <c:v>≤ 1.000</c:v>
                </c:pt>
                <c:pt idx="1">
                  <c:v>1.001 a 5.000</c:v>
                </c:pt>
                <c:pt idx="2">
                  <c:v>5.001 a 20.000</c:v>
                </c:pt>
                <c:pt idx="3">
                  <c:v>&gt; 20.000</c:v>
                </c:pt>
              </c:strCache>
            </c:strRef>
          </c:cat>
          <c:val>
            <c:numRef>
              <c:f>'Pregunta 15'!$B$20:$B$23</c:f>
              <c:numCache>
                <c:formatCode>0%</c:formatCode>
                <c:ptCount val="4"/>
                <c:pt idx="0">
                  <c:v>0.31080000000000002</c:v>
                </c:pt>
                <c:pt idx="1">
                  <c:v>0.18920000000000001</c:v>
                </c:pt>
                <c:pt idx="2">
                  <c:v>0.1525</c:v>
                </c:pt>
                <c:pt idx="3">
                  <c:v>0.21879999999999999</c:v>
                </c:pt>
              </c:numCache>
            </c:numRef>
          </c:val>
          <c:extLst>
            <c:ext xmlns:c16="http://schemas.microsoft.com/office/drawing/2014/chart" uri="{C3380CC4-5D6E-409C-BE32-E72D297353CC}">
              <c16:uniqueId val="{00000000-0FA1-4632-90D1-078ACB051F7E}"/>
            </c:ext>
          </c:extLst>
        </c:ser>
        <c:ser>
          <c:idx val="1"/>
          <c:order val="1"/>
          <c:tx>
            <c:strRef>
              <c:f>'Pregunta 15'!$C$19</c:f>
              <c:strCache>
                <c:ptCount val="1"/>
                <c:pt idx="0">
                  <c:v>En propuestas presentadas por la ciudadanía</c:v>
                </c:pt>
              </c:strCache>
            </c:strRef>
          </c:tx>
          <c:spPr>
            <a:solidFill>
              <a:schemeClr val="accent2"/>
            </a:solidFill>
            <a:ln>
              <a:noFill/>
            </a:ln>
            <a:effectLst/>
          </c:spPr>
          <c:invertIfNegative val="0"/>
          <c:cat>
            <c:strRef>
              <c:f>'Pregunta 15'!$A$20:$A$23</c:f>
              <c:strCache>
                <c:ptCount val="4"/>
                <c:pt idx="0">
                  <c:v>≤ 1.000</c:v>
                </c:pt>
                <c:pt idx="1">
                  <c:v>1.001 a 5.000</c:v>
                </c:pt>
                <c:pt idx="2">
                  <c:v>5.001 a 20.000</c:v>
                </c:pt>
                <c:pt idx="3">
                  <c:v>&gt; 20.000</c:v>
                </c:pt>
              </c:strCache>
            </c:strRef>
          </c:cat>
          <c:val>
            <c:numRef>
              <c:f>'Pregunta 15'!$C$20:$C$23</c:f>
              <c:numCache>
                <c:formatCode>0%</c:formatCode>
                <c:ptCount val="4"/>
                <c:pt idx="0">
                  <c:v>0.29730000000000001</c:v>
                </c:pt>
                <c:pt idx="1">
                  <c:v>0.29730000000000001</c:v>
                </c:pt>
                <c:pt idx="2">
                  <c:v>0.32200000000000001</c:v>
                </c:pt>
                <c:pt idx="3">
                  <c:v>0.40629999999999999</c:v>
                </c:pt>
              </c:numCache>
            </c:numRef>
          </c:val>
          <c:extLst>
            <c:ext xmlns:c16="http://schemas.microsoft.com/office/drawing/2014/chart" uri="{C3380CC4-5D6E-409C-BE32-E72D297353CC}">
              <c16:uniqueId val="{00000001-0FA1-4632-90D1-078ACB051F7E}"/>
            </c:ext>
          </c:extLst>
        </c:ser>
        <c:ser>
          <c:idx val="2"/>
          <c:order val="2"/>
          <c:tx>
            <c:strRef>
              <c:f>'Pregunta 15'!$D$19</c:f>
              <c:strCache>
                <c:ptCount val="1"/>
                <c:pt idx="0">
                  <c:v>Otros</c:v>
                </c:pt>
              </c:strCache>
            </c:strRef>
          </c:tx>
          <c:spPr>
            <a:solidFill>
              <a:schemeClr val="accent3"/>
            </a:solidFill>
            <a:ln>
              <a:noFill/>
            </a:ln>
            <a:effectLst/>
          </c:spPr>
          <c:invertIfNegative val="0"/>
          <c:cat>
            <c:strRef>
              <c:f>'Pregunta 15'!$A$20:$A$23</c:f>
              <c:strCache>
                <c:ptCount val="4"/>
                <c:pt idx="0">
                  <c:v>≤ 1.000</c:v>
                </c:pt>
                <c:pt idx="1">
                  <c:v>1.001 a 5.000</c:v>
                </c:pt>
                <c:pt idx="2">
                  <c:v>5.001 a 20.000</c:v>
                </c:pt>
                <c:pt idx="3">
                  <c:v>&gt; 20.000</c:v>
                </c:pt>
              </c:strCache>
            </c:strRef>
          </c:cat>
          <c:val>
            <c:numRef>
              <c:f>'Pregunta 15'!$D$20:$D$23</c:f>
              <c:numCache>
                <c:formatCode>0%</c:formatCode>
                <c:ptCount val="4"/>
                <c:pt idx="0">
                  <c:v>0.43243243243243246</c:v>
                </c:pt>
                <c:pt idx="1">
                  <c:v>0.58108108108108103</c:v>
                </c:pt>
                <c:pt idx="2">
                  <c:v>0.61016949152542377</c:v>
                </c:pt>
                <c:pt idx="3">
                  <c:v>0.46875</c:v>
                </c:pt>
              </c:numCache>
            </c:numRef>
          </c:val>
          <c:extLst>
            <c:ext xmlns:c16="http://schemas.microsoft.com/office/drawing/2014/chart" uri="{C3380CC4-5D6E-409C-BE32-E72D297353CC}">
              <c16:uniqueId val="{00000002-0FA1-4632-90D1-078ACB051F7E}"/>
            </c:ext>
          </c:extLst>
        </c:ser>
        <c:dLbls>
          <c:showLegendKey val="0"/>
          <c:showVal val="0"/>
          <c:showCatName val="0"/>
          <c:showSerName val="0"/>
          <c:showPercent val="0"/>
          <c:showBubbleSize val="0"/>
        </c:dLbls>
        <c:gapWidth val="219"/>
        <c:overlap val="-27"/>
        <c:axId val="706279720"/>
        <c:axId val="706280704"/>
      </c:barChart>
      <c:catAx>
        <c:axId val="706279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6280704"/>
        <c:crosses val="autoZero"/>
        <c:auto val="1"/>
        <c:lblAlgn val="ctr"/>
        <c:lblOffset val="100"/>
        <c:noMultiLvlLbl val="0"/>
      </c:catAx>
      <c:valAx>
        <c:axId val="7062807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6279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i="0" u="none" strike="noStrike" baseline="0">
                <a:effectLst/>
                <a:latin typeface="Arial" panose="020B0604020202020204" pitchFamily="34" charset="0"/>
                <a:cs typeface="Arial" panose="020B0604020202020204" pitchFamily="34" charset="0"/>
              </a:rPr>
              <a:t>Intervención de la ciudadanía durante la sesión del Pleno </a:t>
            </a:r>
            <a:endParaRPr lang="es-ES" sz="12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15'!$B$25</c:f>
              <c:strCache>
                <c:ptCount val="1"/>
                <c:pt idx="0">
                  <c:v>En relación con cualquier punto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'Pregunta 15'!$A$26</c:f>
              <c:strCache>
                <c:ptCount val="1"/>
                <c:pt idx="0">
                  <c:v>TOTAL</c:v>
                </c:pt>
              </c:strCache>
            </c:strRef>
          </c:cat>
          <c:val>
            <c:numRef>
              <c:f>'Pregunta 15'!$B$26</c:f>
              <c:numCache>
                <c:formatCode>0%</c:formatCode>
                <c:ptCount val="1"/>
                <c:pt idx="0">
                  <c:v>0.22140000000000001</c:v>
                </c:pt>
              </c:numCache>
            </c:numRef>
          </c:val>
          <c:extLst>
            <c:ext xmlns:c16="http://schemas.microsoft.com/office/drawing/2014/chart" uri="{C3380CC4-5D6E-409C-BE32-E72D297353CC}">
              <c16:uniqueId val="{00000000-AE1B-4931-8DFF-72AAF68762DF}"/>
            </c:ext>
          </c:extLst>
        </c:ser>
        <c:ser>
          <c:idx val="1"/>
          <c:order val="1"/>
          <c:tx>
            <c:strRef>
              <c:f>'Pregunta 15'!$C$25</c:f>
              <c:strCache>
                <c:ptCount val="1"/>
                <c:pt idx="0">
                  <c:v>En propuestas presentadas por la ciudadanía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'Pregunta 15'!$A$26</c:f>
              <c:strCache>
                <c:ptCount val="1"/>
                <c:pt idx="0">
                  <c:v>TOTAL</c:v>
                </c:pt>
              </c:strCache>
            </c:strRef>
          </c:cat>
          <c:val>
            <c:numRef>
              <c:f>'Pregunta 15'!$C$26</c:f>
              <c:numCache>
                <c:formatCode>0%</c:formatCode>
                <c:ptCount val="1"/>
                <c:pt idx="0">
                  <c:v>0.32840000000000003</c:v>
                </c:pt>
              </c:numCache>
            </c:numRef>
          </c:val>
          <c:extLst>
            <c:ext xmlns:c16="http://schemas.microsoft.com/office/drawing/2014/chart" uri="{C3380CC4-5D6E-409C-BE32-E72D297353CC}">
              <c16:uniqueId val="{00000001-AE1B-4931-8DFF-72AAF68762DF}"/>
            </c:ext>
          </c:extLst>
        </c:ser>
        <c:ser>
          <c:idx val="2"/>
          <c:order val="2"/>
          <c:tx>
            <c:strRef>
              <c:f>'Pregunta 15'!$D$25</c:f>
              <c:strCache>
                <c:ptCount val="1"/>
                <c:pt idx="0">
                  <c:v>Otros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'Pregunta 15'!$A$26</c:f>
              <c:strCache>
                <c:ptCount val="1"/>
                <c:pt idx="0">
                  <c:v>TOTAL</c:v>
                </c:pt>
              </c:strCache>
            </c:strRef>
          </c:cat>
          <c:val>
            <c:numRef>
              <c:f>'Pregunta 15'!$D$26</c:f>
              <c:numCache>
                <c:formatCode>0%</c:formatCode>
                <c:ptCount val="1"/>
                <c:pt idx="0">
                  <c:v>0.52029520295202947</c:v>
                </c:pt>
              </c:numCache>
            </c:numRef>
          </c:val>
          <c:extLst>
            <c:ext xmlns:c16="http://schemas.microsoft.com/office/drawing/2014/chart" uri="{C3380CC4-5D6E-409C-BE32-E72D297353CC}">
              <c16:uniqueId val="{00000002-AE1B-4931-8DFF-72AAF68762DF}"/>
            </c:ext>
          </c:extLst>
        </c:ser>
        <c:dLbls>
          <c:showLegendKey val="0"/>
          <c:showVal val="0"/>
          <c:showCatName val="0"/>
          <c:showSerName val="0"/>
          <c:showPercent val="0"/>
          <c:showBubbleSize val="0"/>
        </c:dLbls>
        <c:gapWidth val="219"/>
        <c:overlap val="-27"/>
        <c:axId val="530523848"/>
        <c:axId val="530515648"/>
      </c:barChart>
      <c:catAx>
        <c:axId val="530523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0515648"/>
        <c:crosses val="autoZero"/>
        <c:auto val="1"/>
        <c:lblAlgn val="ctr"/>
        <c:lblOffset val="100"/>
        <c:noMultiLvlLbl val="0"/>
      </c:catAx>
      <c:valAx>
        <c:axId val="53051564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0523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ES" sz="1200" b="1">
                <a:latin typeface="Arial" panose="020B0604020202020204" pitchFamily="34" charset="0"/>
                <a:cs typeface="Arial" panose="020B0604020202020204" pitchFamily="34" charset="0"/>
              </a:rPr>
              <a:t>Existencia</a:t>
            </a:r>
            <a:r>
              <a:rPr lang="es-ES" sz="1200" b="1" baseline="0">
                <a:latin typeface="Arial" panose="020B0604020202020204" pitchFamily="34" charset="0"/>
                <a:cs typeface="Arial" panose="020B0604020202020204" pitchFamily="34" charset="0"/>
              </a:rPr>
              <a:t> de reglamento de participación ciudadana en el Pleno por Comunidades autónomas</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title>
    <c:autoTitleDeleted val="0"/>
    <c:plotArea>
      <c:layout/>
      <c:barChart>
        <c:barDir val="col"/>
        <c:grouping val="clustered"/>
        <c:varyColors val="0"/>
        <c:ser>
          <c:idx val="0"/>
          <c:order val="0"/>
          <c:tx>
            <c:strRef>
              <c:f>'Pregunta 16'!$B$1</c:f>
              <c:strCache>
                <c:ptCount val="1"/>
                <c:pt idx="0">
                  <c:v>Si</c:v>
                </c:pt>
              </c:strCache>
            </c:strRef>
          </c:tx>
          <c:spPr>
            <a:solidFill>
              <a:schemeClr val="accent1"/>
            </a:solidFill>
            <a:ln>
              <a:noFill/>
            </a:ln>
            <a:effectLst/>
          </c:spPr>
          <c:invertIfNegative val="0"/>
          <c:cat>
            <c:strRef>
              <c:f>'Pregunta 16'!$A$2:$A$17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16'!$B$2:$B$17</c:f>
              <c:numCache>
                <c:formatCode>0%</c:formatCode>
                <c:ptCount val="16"/>
                <c:pt idx="0">
                  <c:v>0.2</c:v>
                </c:pt>
                <c:pt idx="1">
                  <c:v>0.25</c:v>
                </c:pt>
                <c:pt idx="2">
                  <c:v>0.4</c:v>
                </c:pt>
                <c:pt idx="3">
                  <c:v>0</c:v>
                </c:pt>
                <c:pt idx="4">
                  <c:v>0.2</c:v>
                </c:pt>
                <c:pt idx="5">
                  <c:v>0</c:v>
                </c:pt>
                <c:pt idx="6">
                  <c:v>0.48480000000000001</c:v>
                </c:pt>
                <c:pt idx="7">
                  <c:v>9.2600000000000002E-2</c:v>
                </c:pt>
                <c:pt idx="8">
                  <c:v>0.4667</c:v>
                </c:pt>
                <c:pt idx="9">
                  <c:v>0</c:v>
                </c:pt>
                <c:pt idx="10">
                  <c:v>0.42859999999999998</c:v>
                </c:pt>
                <c:pt idx="11">
                  <c:v>0.6</c:v>
                </c:pt>
                <c:pt idx="12">
                  <c:v>0.7</c:v>
                </c:pt>
                <c:pt idx="13">
                  <c:v>0.5</c:v>
                </c:pt>
                <c:pt idx="14">
                  <c:v>0</c:v>
                </c:pt>
                <c:pt idx="15">
                  <c:v>0.6</c:v>
                </c:pt>
              </c:numCache>
            </c:numRef>
          </c:val>
          <c:extLst>
            <c:ext xmlns:c16="http://schemas.microsoft.com/office/drawing/2014/chart" uri="{C3380CC4-5D6E-409C-BE32-E72D297353CC}">
              <c16:uniqueId val="{00000000-8AEE-4F77-82A6-D8D5B1FBCC3C}"/>
            </c:ext>
          </c:extLst>
        </c:ser>
        <c:ser>
          <c:idx val="1"/>
          <c:order val="1"/>
          <c:tx>
            <c:strRef>
              <c:f>'Pregunta 16'!$C$1</c:f>
              <c:strCache>
                <c:ptCount val="1"/>
                <c:pt idx="0">
                  <c:v>No</c:v>
                </c:pt>
              </c:strCache>
            </c:strRef>
          </c:tx>
          <c:spPr>
            <a:solidFill>
              <a:schemeClr val="accent2"/>
            </a:solidFill>
            <a:ln>
              <a:noFill/>
            </a:ln>
            <a:effectLst/>
          </c:spPr>
          <c:invertIfNegative val="0"/>
          <c:cat>
            <c:strRef>
              <c:f>'Pregunta 16'!$A$2:$A$17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16'!$C$2:$C$17</c:f>
              <c:numCache>
                <c:formatCode>0%</c:formatCode>
                <c:ptCount val="16"/>
                <c:pt idx="0">
                  <c:v>0.8</c:v>
                </c:pt>
                <c:pt idx="1">
                  <c:v>0.75</c:v>
                </c:pt>
                <c:pt idx="2">
                  <c:v>0.6</c:v>
                </c:pt>
                <c:pt idx="3">
                  <c:v>1</c:v>
                </c:pt>
                <c:pt idx="4">
                  <c:v>0.8</c:v>
                </c:pt>
                <c:pt idx="5">
                  <c:v>1</c:v>
                </c:pt>
                <c:pt idx="6">
                  <c:v>0.51519999999999999</c:v>
                </c:pt>
                <c:pt idx="7">
                  <c:v>0.90739999999999998</c:v>
                </c:pt>
                <c:pt idx="8">
                  <c:v>0.5333</c:v>
                </c:pt>
                <c:pt idx="9">
                  <c:v>1</c:v>
                </c:pt>
                <c:pt idx="10">
                  <c:v>0.57140000000000002</c:v>
                </c:pt>
                <c:pt idx="11">
                  <c:v>0.4</c:v>
                </c:pt>
                <c:pt idx="12">
                  <c:v>0.3</c:v>
                </c:pt>
                <c:pt idx="13">
                  <c:v>0.5</c:v>
                </c:pt>
                <c:pt idx="14">
                  <c:v>1</c:v>
                </c:pt>
                <c:pt idx="15">
                  <c:v>0.4</c:v>
                </c:pt>
              </c:numCache>
            </c:numRef>
          </c:val>
          <c:extLst>
            <c:ext xmlns:c16="http://schemas.microsoft.com/office/drawing/2014/chart" uri="{C3380CC4-5D6E-409C-BE32-E72D297353CC}">
              <c16:uniqueId val="{00000001-8AEE-4F77-82A6-D8D5B1FBCC3C}"/>
            </c:ext>
          </c:extLst>
        </c:ser>
        <c:dLbls>
          <c:showLegendKey val="0"/>
          <c:showVal val="0"/>
          <c:showCatName val="0"/>
          <c:showSerName val="0"/>
          <c:showPercent val="0"/>
          <c:showBubbleSize val="0"/>
        </c:dLbls>
        <c:gapWidth val="219"/>
        <c:overlap val="-27"/>
        <c:axId val="536779968"/>
        <c:axId val="536780296"/>
      </c:barChart>
      <c:catAx>
        <c:axId val="53677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6780296"/>
        <c:crosses val="autoZero"/>
        <c:auto val="1"/>
        <c:lblAlgn val="ctr"/>
        <c:lblOffset val="100"/>
        <c:noMultiLvlLbl val="0"/>
      </c:catAx>
      <c:valAx>
        <c:axId val="5367802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6779968"/>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a:latin typeface="Arial" panose="020B0604020202020204" pitchFamily="34" charset="0"/>
                <a:cs typeface="Arial" panose="020B0604020202020204" pitchFamily="34" charset="0"/>
              </a:rPr>
              <a:t>Existencia de reglamento de</a:t>
            </a:r>
            <a:r>
              <a:rPr lang="es-ES" sz="1200" b="1" baseline="0">
                <a:latin typeface="Arial" panose="020B0604020202020204" pitchFamily="34" charset="0"/>
                <a:cs typeface="Arial" panose="020B0604020202020204" pitchFamily="34" charset="0"/>
              </a:rPr>
              <a:t> participación ciudadana en el Pleno según nº de habitantes por municipio</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16'!$B$19</c:f>
              <c:strCache>
                <c:ptCount val="1"/>
                <c:pt idx="0">
                  <c:v>Sí</c:v>
                </c:pt>
              </c:strCache>
            </c:strRef>
          </c:tx>
          <c:spPr>
            <a:solidFill>
              <a:schemeClr val="accent1"/>
            </a:solidFill>
            <a:ln>
              <a:noFill/>
            </a:ln>
            <a:effectLst/>
          </c:spPr>
          <c:invertIfNegative val="0"/>
          <c:cat>
            <c:strRef>
              <c:f>'Pregunta 16'!$A$20:$A$23</c:f>
              <c:strCache>
                <c:ptCount val="4"/>
                <c:pt idx="0">
                  <c:v>≤ 1.000</c:v>
                </c:pt>
                <c:pt idx="1">
                  <c:v>1.001 a 5.000</c:v>
                </c:pt>
                <c:pt idx="2">
                  <c:v>5.001 a 20.000</c:v>
                </c:pt>
                <c:pt idx="3">
                  <c:v>&gt; 20.000</c:v>
                </c:pt>
              </c:strCache>
            </c:strRef>
          </c:cat>
          <c:val>
            <c:numRef>
              <c:f>'Pregunta 16'!$B$20:$B$23</c:f>
              <c:numCache>
                <c:formatCode>0%</c:formatCode>
                <c:ptCount val="4"/>
                <c:pt idx="0">
                  <c:v>0</c:v>
                </c:pt>
                <c:pt idx="1">
                  <c:v>0.1351</c:v>
                </c:pt>
                <c:pt idx="2">
                  <c:v>0.35589999999999999</c:v>
                </c:pt>
                <c:pt idx="3">
                  <c:v>0.53129999999999999</c:v>
                </c:pt>
              </c:numCache>
            </c:numRef>
          </c:val>
          <c:extLst>
            <c:ext xmlns:c16="http://schemas.microsoft.com/office/drawing/2014/chart" uri="{C3380CC4-5D6E-409C-BE32-E72D297353CC}">
              <c16:uniqueId val="{00000000-8574-45F8-B052-519D5E861C58}"/>
            </c:ext>
          </c:extLst>
        </c:ser>
        <c:ser>
          <c:idx val="1"/>
          <c:order val="1"/>
          <c:tx>
            <c:strRef>
              <c:f>'Pregunta 16'!$C$19</c:f>
              <c:strCache>
                <c:ptCount val="1"/>
                <c:pt idx="0">
                  <c:v>No</c:v>
                </c:pt>
              </c:strCache>
            </c:strRef>
          </c:tx>
          <c:spPr>
            <a:solidFill>
              <a:schemeClr val="accent2"/>
            </a:solidFill>
            <a:ln>
              <a:noFill/>
            </a:ln>
            <a:effectLst/>
          </c:spPr>
          <c:invertIfNegative val="0"/>
          <c:cat>
            <c:strRef>
              <c:f>'Pregunta 16'!$A$20:$A$23</c:f>
              <c:strCache>
                <c:ptCount val="4"/>
                <c:pt idx="0">
                  <c:v>≤ 1.000</c:v>
                </c:pt>
                <c:pt idx="1">
                  <c:v>1.001 a 5.000</c:v>
                </c:pt>
                <c:pt idx="2">
                  <c:v>5.001 a 20.000</c:v>
                </c:pt>
                <c:pt idx="3">
                  <c:v>&gt; 20.000</c:v>
                </c:pt>
              </c:strCache>
            </c:strRef>
          </c:cat>
          <c:val>
            <c:numRef>
              <c:f>'Pregunta 16'!$C$20:$C$23</c:f>
              <c:numCache>
                <c:formatCode>0%</c:formatCode>
                <c:ptCount val="4"/>
                <c:pt idx="0">
                  <c:v>1</c:v>
                </c:pt>
                <c:pt idx="1">
                  <c:v>0.8649</c:v>
                </c:pt>
                <c:pt idx="2">
                  <c:v>0.64410000000000001</c:v>
                </c:pt>
                <c:pt idx="3">
                  <c:v>0.46879999999999999</c:v>
                </c:pt>
              </c:numCache>
            </c:numRef>
          </c:val>
          <c:extLst>
            <c:ext xmlns:c16="http://schemas.microsoft.com/office/drawing/2014/chart" uri="{C3380CC4-5D6E-409C-BE32-E72D297353CC}">
              <c16:uniqueId val="{00000001-8574-45F8-B052-519D5E861C58}"/>
            </c:ext>
          </c:extLst>
        </c:ser>
        <c:dLbls>
          <c:showLegendKey val="0"/>
          <c:showVal val="0"/>
          <c:showCatName val="0"/>
          <c:showSerName val="0"/>
          <c:showPercent val="0"/>
          <c:showBubbleSize val="0"/>
        </c:dLbls>
        <c:gapWidth val="219"/>
        <c:overlap val="-27"/>
        <c:axId val="669233040"/>
        <c:axId val="669226808"/>
      </c:barChart>
      <c:catAx>
        <c:axId val="66923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9226808"/>
        <c:crosses val="autoZero"/>
        <c:auto val="1"/>
        <c:lblAlgn val="ctr"/>
        <c:lblOffset val="100"/>
        <c:noMultiLvlLbl val="0"/>
      </c:catAx>
      <c:valAx>
        <c:axId val="66922680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9233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b="1">
                <a:latin typeface="Arial" panose="020B0604020202020204" pitchFamily="34" charset="0"/>
                <a:cs typeface="Arial" panose="020B0604020202020204" pitchFamily="34" charset="0"/>
              </a:rPr>
              <a:t>Existencia</a:t>
            </a:r>
            <a:r>
              <a:rPr lang="en-US" sz="1200" b="1" baseline="0">
                <a:latin typeface="Arial" panose="020B0604020202020204" pitchFamily="34" charset="0"/>
                <a:cs typeface="Arial" panose="020B0604020202020204" pitchFamily="34" charset="0"/>
              </a:rPr>
              <a:t> de reglamento de participación ciudadana en el Pleno</a:t>
            </a:r>
            <a:endParaRPr lang="en-U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title>
    <c:autoTitleDeleted val="0"/>
    <c:plotArea>
      <c:layout/>
      <c:pieChart>
        <c:varyColors val="1"/>
        <c:ser>
          <c:idx val="0"/>
          <c:order val="0"/>
          <c:tx>
            <c:strRef>
              <c:f>'Pregunta 16'!$A$26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85A6-4E60-85D2-ECAF9AF58C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85A6-4E60-85D2-ECAF9AF58C1A}"/>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5A6-4E60-85D2-ECAF9AF58C1A}"/>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5A6-4E60-85D2-ECAF9AF58C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s>
          <c:cat>
            <c:strRef>
              <c:f>'Pregunta 16'!$B$25:$C$25</c:f>
              <c:strCache>
                <c:ptCount val="2"/>
                <c:pt idx="0">
                  <c:v>Sí</c:v>
                </c:pt>
                <c:pt idx="1">
                  <c:v>No</c:v>
                </c:pt>
              </c:strCache>
            </c:strRef>
          </c:cat>
          <c:val>
            <c:numRef>
              <c:f>'Pregunta 16'!$B$26:$C$26</c:f>
              <c:numCache>
                <c:formatCode>0.00%</c:formatCode>
                <c:ptCount val="2"/>
                <c:pt idx="0">
                  <c:v>0.2399</c:v>
                </c:pt>
                <c:pt idx="1">
                  <c:v>0.7601</c:v>
                </c:pt>
              </c:numCache>
            </c:numRef>
          </c:val>
          <c:extLst>
            <c:ext xmlns:c16="http://schemas.microsoft.com/office/drawing/2014/chart" uri="{C3380CC4-5D6E-409C-BE32-E72D297353CC}">
              <c16:uniqueId val="{00000000-85A6-4E60-85D2-ECAF9AF58C1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ES" sz="1200" b="1">
                <a:latin typeface="Arial" panose="020B0604020202020204" pitchFamily="34" charset="0"/>
                <a:cs typeface="Arial" panose="020B0604020202020204" pitchFamily="34" charset="0"/>
              </a:rPr>
              <a:t>Forma en la que se registra</a:t>
            </a:r>
            <a:r>
              <a:rPr lang="es-ES" sz="1200" b="1" baseline="0">
                <a:latin typeface="Arial" panose="020B0604020202020204" pitchFamily="34" charset="0"/>
                <a:cs typeface="Arial" panose="020B0604020202020204" pitchFamily="34" charset="0"/>
              </a:rPr>
              <a:t> el sentido de los votos sobre los puntos del orden del día por Comunidades autónomas</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title>
    <c:autoTitleDeleted val="0"/>
    <c:plotArea>
      <c:layout/>
      <c:barChart>
        <c:barDir val="col"/>
        <c:grouping val="clustered"/>
        <c:varyColors val="0"/>
        <c:ser>
          <c:idx val="0"/>
          <c:order val="0"/>
          <c:tx>
            <c:strRef>
              <c:f>'Pregunta 17'!$B$1</c:f>
              <c:strCache>
                <c:ptCount val="1"/>
                <c:pt idx="0">
                  <c:v>En el acta</c:v>
                </c:pt>
              </c:strCache>
            </c:strRef>
          </c:tx>
          <c:spPr>
            <a:solidFill>
              <a:schemeClr val="accent1"/>
            </a:solidFill>
            <a:ln>
              <a:noFill/>
            </a:ln>
            <a:effectLst/>
          </c:spPr>
          <c:invertIfNegative val="0"/>
          <c:cat>
            <c:strRef>
              <c:f>'Pregunta 17'!$A$2:$A$17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17'!$B$2:$B$17</c:f>
              <c:numCache>
                <c:formatCode>0%</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0-0D7B-4607-A757-37993A8BD76E}"/>
            </c:ext>
          </c:extLst>
        </c:ser>
        <c:ser>
          <c:idx val="1"/>
          <c:order val="1"/>
          <c:tx>
            <c:strRef>
              <c:f>'Pregunta 17'!$C$1</c:f>
              <c:strCache>
                <c:ptCount val="1"/>
                <c:pt idx="0">
                  <c:v>En un registro específico</c:v>
                </c:pt>
              </c:strCache>
            </c:strRef>
          </c:tx>
          <c:spPr>
            <a:solidFill>
              <a:schemeClr val="accent2"/>
            </a:solidFill>
            <a:ln>
              <a:noFill/>
            </a:ln>
            <a:effectLst/>
          </c:spPr>
          <c:invertIfNegative val="0"/>
          <c:cat>
            <c:strRef>
              <c:f>'Pregunta 17'!$A$2:$A$17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17'!$C$2:$C$17</c:f>
              <c:numCache>
                <c:formatCode>0%</c:formatCode>
                <c:ptCount val="16"/>
                <c:pt idx="0">
                  <c:v>2.86E-2</c:v>
                </c:pt>
                <c:pt idx="1">
                  <c:v>0</c:v>
                </c:pt>
                <c:pt idx="2">
                  <c:v>0.2</c:v>
                </c:pt>
                <c:pt idx="3">
                  <c:v>0</c:v>
                </c:pt>
                <c:pt idx="4">
                  <c:v>0</c:v>
                </c:pt>
                <c:pt idx="5">
                  <c:v>0</c:v>
                </c:pt>
                <c:pt idx="6">
                  <c:v>3.0300000000000001E-2</c:v>
                </c:pt>
                <c:pt idx="7">
                  <c:v>0</c:v>
                </c:pt>
                <c:pt idx="8">
                  <c:v>0</c:v>
                </c:pt>
                <c:pt idx="9">
                  <c:v>0</c:v>
                </c:pt>
                <c:pt idx="10">
                  <c:v>0</c:v>
                </c:pt>
                <c:pt idx="11">
                  <c:v>0</c:v>
                </c:pt>
                <c:pt idx="12">
                  <c:v>0.1</c:v>
                </c:pt>
                <c:pt idx="13">
                  <c:v>0</c:v>
                </c:pt>
                <c:pt idx="14">
                  <c:v>0</c:v>
                </c:pt>
                <c:pt idx="15">
                  <c:v>0</c:v>
                </c:pt>
              </c:numCache>
            </c:numRef>
          </c:val>
          <c:extLst>
            <c:ext xmlns:c16="http://schemas.microsoft.com/office/drawing/2014/chart" uri="{C3380CC4-5D6E-409C-BE32-E72D297353CC}">
              <c16:uniqueId val="{00000001-0D7B-4607-A757-37993A8BD76E}"/>
            </c:ext>
          </c:extLst>
        </c:ser>
        <c:ser>
          <c:idx val="2"/>
          <c:order val="2"/>
          <c:tx>
            <c:strRef>
              <c:f>'Pregunta 17'!$D$1</c:f>
              <c:strCache>
                <c:ptCount val="1"/>
                <c:pt idx="0">
                  <c:v>No se registran</c:v>
                </c:pt>
              </c:strCache>
            </c:strRef>
          </c:tx>
          <c:spPr>
            <a:solidFill>
              <a:schemeClr val="accent3"/>
            </a:solidFill>
            <a:ln>
              <a:noFill/>
            </a:ln>
            <a:effectLst/>
          </c:spPr>
          <c:invertIfNegative val="0"/>
          <c:cat>
            <c:strRef>
              <c:f>'Pregunta 17'!$A$2:$A$17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17'!$D$2:$D$17</c:f>
              <c:numCache>
                <c:formatCode>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0D7B-4607-A757-37993A8BD76E}"/>
            </c:ext>
          </c:extLst>
        </c:ser>
        <c:ser>
          <c:idx val="3"/>
          <c:order val="3"/>
          <c:tx>
            <c:strRef>
              <c:f>'Pregunta 17'!$E$1</c:f>
              <c:strCache>
                <c:ptCount val="1"/>
                <c:pt idx="0">
                  <c:v>Otros</c:v>
                </c:pt>
              </c:strCache>
            </c:strRef>
          </c:tx>
          <c:spPr>
            <a:solidFill>
              <a:schemeClr val="accent4"/>
            </a:solidFill>
            <a:ln>
              <a:noFill/>
            </a:ln>
            <a:effectLst/>
          </c:spPr>
          <c:invertIfNegative val="0"/>
          <c:cat>
            <c:strRef>
              <c:f>'Pregunta 17'!$A$2:$A$17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17'!$E$2:$E$17</c:f>
              <c:numCache>
                <c:formatCode>0%</c:formatCode>
                <c:ptCount val="16"/>
                <c:pt idx="0">
                  <c:v>0</c:v>
                </c:pt>
                <c:pt idx="1">
                  <c:v>0</c:v>
                </c:pt>
                <c:pt idx="2">
                  <c:v>0</c:v>
                </c:pt>
                <c:pt idx="3">
                  <c:v>0</c:v>
                </c:pt>
                <c:pt idx="4">
                  <c:v>0.10526315789473684</c:v>
                </c:pt>
                <c:pt idx="5">
                  <c:v>0</c:v>
                </c:pt>
                <c:pt idx="6">
                  <c:v>0.12121212121212122</c:v>
                </c:pt>
                <c:pt idx="7">
                  <c:v>1.8518518518518517E-2</c:v>
                </c:pt>
                <c:pt idx="8">
                  <c:v>0</c:v>
                </c:pt>
                <c:pt idx="9">
                  <c:v>0</c:v>
                </c:pt>
                <c:pt idx="10">
                  <c:v>7.1428571428571425E-2</c:v>
                </c:pt>
                <c:pt idx="11">
                  <c:v>0</c:v>
                </c:pt>
                <c:pt idx="12">
                  <c:v>0</c:v>
                </c:pt>
                <c:pt idx="13">
                  <c:v>0</c:v>
                </c:pt>
                <c:pt idx="14">
                  <c:v>0</c:v>
                </c:pt>
                <c:pt idx="15">
                  <c:v>0</c:v>
                </c:pt>
              </c:numCache>
            </c:numRef>
          </c:val>
          <c:extLst>
            <c:ext xmlns:c16="http://schemas.microsoft.com/office/drawing/2014/chart" uri="{C3380CC4-5D6E-409C-BE32-E72D297353CC}">
              <c16:uniqueId val="{00000003-0D7B-4607-A757-37993A8BD76E}"/>
            </c:ext>
          </c:extLst>
        </c:ser>
        <c:dLbls>
          <c:showLegendKey val="0"/>
          <c:showVal val="0"/>
          <c:showCatName val="0"/>
          <c:showSerName val="0"/>
          <c:showPercent val="0"/>
          <c:showBubbleSize val="0"/>
        </c:dLbls>
        <c:gapWidth val="219"/>
        <c:overlap val="-27"/>
        <c:axId val="533527672"/>
        <c:axId val="533525704"/>
      </c:barChart>
      <c:catAx>
        <c:axId val="533527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525704"/>
        <c:crosses val="autoZero"/>
        <c:auto val="1"/>
        <c:lblAlgn val="ctr"/>
        <c:lblOffset val="100"/>
        <c:noMultiLvlLbl val="0"/>
      </c:catAx>
      <c:valAx>
        <c:axId val="5335257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527672"/>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ES" sz="1200" b="1">
                <a:latin typeface="Arial" panose="020B0604020202020204" pitchFamily="34" charset="0"/>
                <a:cs typeface="Arial" panose="020B0604020202020204" pitchFamily="34" charset="0"/>
              </a:rPr>
              <a:t>Forma en la que se registra el sentido de los</a:t>
            </a:r>
            <a:r>
              <a:rPr lang="es-ES" sz="1200" b="1" baseline="0">
                <a:latin typeface="Arial" panose="020B0604020202020204" pitchFamily="34" charset="0"/>
                <a:cs typeface="Arial" panose="020B0604020202020204" pitchFamily="34" charset="0"/>
              </a:rPr>
              <a:t> votos sobre los puntos del orden del día según nº de habitantes por municipio</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title>
    <c:autoTitleDeleted val="0"/>
    <c:plotArea>
      <c:layout/>
      <c:barChart>
        <c:barDir val="col"/>
        <c:grouping val="clustered"/>
        <c:varyColors val="0"/>
        <c:ser>
          <c:idx val="0"/>
          <c:order val="0"/>
          <c:tx>
            <c:strRef>
              <c:f>'Pregunta 17'!$B$19</c:f>
              <c:strCache>
                <c:ptCount val="1"/>
                <c:pt idx="0">
                  <c:v>En el acta</c:v>
                </c:pt>
              </c:strCache>
            </c:strRef>
          </c:tx>
          <c:spPr>
            <a:solidFill>
              <a:schemeClr val="accent1"/>
            </a:solidFill>
            <a:ln>
              <a:noFill/>
            </a:ln>
            <a:effectLst/>
          </c:spPr>
          <c:invertIfNegative val="0"/>
          <c:cat>
            <c:strRef>
              <c:f>'Pregunta 17'!$A$20:$A$23</c:f>
              <c:strCache>
                <c:ptCount val="4"/>
                <c:pt idx="0">
                  <c:v>≤ 1.000</c:v>
                </c:pt>
                <c:pt idx="1">
                  <c:v>1.001 a 5.000</c:v>
                </c:pt>
                <c:pt idx="2">
                  <c:v>5.001 a 20.000</c:v>
                </c:pt>
                <c:pt idx="3">
                  <c:v>&gt; 20.000</c:v>
                </c:pt>
              </c:strCache>
            </c:strRef>
          </c:cat>
          <c:val>
            <c:numRef>
              <c:f>'Pregunta 17'!$B$20:$B$23</c:f>
              <c:numCache>
                <c:formatCode>0%</c:formatCode>
                <c:ptCount val="4"/>
                <c:pt idx="0">
                  <c:v>1</c:v>
                </c:pt>
                <c:pt idx="1">
                  <c:v>1</c:v>
                </c:pt>
                <c:pt idx="2">
                  <c:v>1</c:v>
                </c:pt>
                <c:pt idx="3">
                  <c:v>1</c:v>
                </c:pt>
              </c:numCache>
            </c:numRef>
          </c:val>
          <c:extLst>
            <c:ext xmlns:c16="http://schemas.microsoft.com/office/drawing/2014/chart" uri="{C3380CC4-5D6E-409C-BE32-E72D297353CC}">
              <c16:uniqueId val="{00000000-D253-46F4-9DC2-55422FD770A1}"/>
            </c:ext>
          </c:extLst>
        </c:ser>
        <c:ser>
          <c:idx val="1"/>
          <c:order val="1"/>
          <c:tx>
            <c:strRef>
              <c:f>'Pregunta 17'!$C$19</c:f>
              <c:strCache>
                <c:ptCount val="1"/>
                <c:pt idx="0">
                  <c:v>En un registro específico</c:v>
                </c:pt>
              </c:strCache>
            </c:strRef>
          </c:tx>
          <c:spPr>
            <a:solidFill>
              <a:schemeClr val="accent2"/>
            </a:solidFill>
            <a:ln>
              <a:noFill/>
            </a:ln>
            <a:effectLst/>
          </c:spPr>
          <c:invertIfNegative val="0"/>
          <c:cat>
            <c:strRef>
              <c:f>'Pregunta 17'!$A$20:$A$23</c:f>
              <c:strCache>
                <c:ptCount val="4"/>
                <c:pt idx="0">
                  <c:v>≤ 1.000</c:v>
                </c:pt>
                <c:pt idx="1">
                  <c:v>1.001 a 5.000</c:v>
                </c:pt>
                <c:pt idx="2">
                  <c:v>5.001 a 20.000</c:v>
                </c:pt>
                <c:pt idx="3">
                  <c:v>&gt; 20.000</c:v>
                </c:pt>
              </c:strCache>
            </c:strRef>
          </c:cat>
          <c:val>
            <c:numRef>
              <c:f>'Pregunta 17'!$C$20:$C$23</c:f>
              <c:numCache>
                <c:formatCode>0%</c:formatCode>
                <c:ptCount val="4"/>
                <c:pt idx="0">
                  <c:v>0</c:v>
                </c:pt>
                <c:pt idx="1">
                  <c:v>0</c:v>
                </c:pt>
                <c:pt idx="2">
                  <c:v>1.6899999999999998E-2</c:v>
                </c:pt>
                <c:pt idx="3">
                  <c:v>4.6899999999999997E-2</c:v>
                </c:pt>
              </c:numCache>
            </c:numRef>
          </c:val>
          <c:extLst>
            <c:ext xmlns:c16="http://schemas.microsoft.com/office/drawing/2014/chart" uri="{C3380CC4-5D6E-409C-BE32-E72D297353CC}">
              <c16:uniqueId val="{00000001-D253-46F4-9DC2-55422FD770A1}"/>
            </c:ext>
          </c:extLst>
        </c:ser>
        <c:ser>
          <c:idx val="2"/>
          <c:order val="2"/>
          <c:tx>
            <c:strRef>
              <c:f>'Pregunta 17'!$D$19</c:f>
              <c:strCache>
                <c:ptCount val="1"/>
                <c:pt idx="0">
                  <c:v>No se registran</c:v>
                </c:pt>
              </c:strCache>
            </c:strRef>
          </c:tx>
          <c:spPr>
            <a:solidFill>
              <a:schemeClr val="accent3"/>
            </a:solidFill>
            <a:ln>
              <a:noFill/>
            </a:ln>
            <a:effectLst/>
          </c:spPr>
          <c:invertIfNegative val="0"/>
          <c:cat>
            <c:strRef>
              <c:f>'Pregunta 17'!$A$20:$A$23</c:f>
              <c:strCache>
                <c:ptCount val="4"/>
                <c:pt idx="0">
                  <c:v>≤ 1.000</c:v>
                </c:pt>
                <c:pt idx="1">
                  <c:v>1.001 a 5.000</c:v>
                </c:pt>
                <c:pt idx="2">
                  <c:v>5.001 a 20.000</c:v>
                </c:pt>
                <c:pt idx="3">
                  <c:v>&gt; 20.000</c:v>
                </c:pt>
              </c:strCache>
            </c:strRef>
          </c:cat>
          <c:val>
            <c:numRef>
              <c:f>'Pregunta 17'!$D$20:$D$23</c:f>
              <c:numCache>
                <c:formatCode>0%</c:formatCode>
                <c:ptCount val="4"/>
                <c:pt idx="0">
                  <c:v>0</c:v>
                </c:pt>
                <c:pt idx="1">
                  <c:v>0</c:v>
                </c:pt>
                <c:pt idx="2">
                  <c:v>0</c:v>
                </c:pt>
                <c:pt idx="3">
                  <c:v>0</c:v>
                </c:pt>
              </c:numCache>
            </c:numRef>
          </c:val>
          <c:extLst>
            <c:ext xmlns:c16="http://schemas.microsoft.com/office/drawing/2014/chart" uri="{C3380CC4-5D6E-409C-BE32-E72D297353CC}">
              <c16:uniqueId val="{00000002-D253-46F4-9DC2-55422FD770A1}"/>
            </c:ext>
          </c:extLst>
        </c:ser>
        <c:ser>
          <c:idx val="3"/>
          <c:order val="3"/>
          <c:tx>
            <c:strRef>
              <c:f>'Pregunta 17'!$E$19</c:f>
              <c:strCache>
                <c:ptCount val="1"/>
                <c:pt idx="0">
                  <c:v>Otros</c:v>
                </c:pt>
              </c:strCache>
            </c:strRef>
          </c:tx>
          <c:spPr>
            <a:solidFill>
              <a:schemeClr val="accent4"/>
            </a:solidFill>
            <a:ln>
              <a:noFill/>
            </a:ln>
            <a:effectLst/>
          </c:spPr>
          <c:invertIfNegative val="0"/>
          <c:cat>
            <c:strRef>
              <c:f>'Pregunta 17'!$A$20:$A$23</c:f>
              <c:strCache>
                <c:ptCount val="4"/>
                <c:pt idx="0">
                  <c:v>≤ 1.000</c:v>
                </c:pt>
                <c:pt idx="1">
                  <c:v>1.001 a 5.000</c:v>
                </c:pt>
                <c:pt idx="2">
                  <c:v>5.001 a 20.000</c:v>
                </c:pt>
                <c:pt idx="3">
                  <c:v>&gt; 20.000</c:v>
                </c:pt>
              </c:strCache>
            </c:strRef>
          </c:cat>
          <c:val>
            <c:numRef>
              <c:f>'Pregunta 17'!$E$20:$E$23</c:f>
              <c:numCache>
                <c:formatCode>0%</c:formatCode>
                <c:ptCount val="4"/>
                <c:pt idx="0">
                  <c:v>0</c:v>
                </c:pt>
                <c:pt idx="1">
                  <c:v>4.0540540540540543E-2</c:v>
                </c:pt>
                <c:pt idx="2">
                  <c:v>1.6949152542372881E-2</c:v>
                </c:pt>
                <c:pt idx="3">
                  <c:v>6.25E-2</c:v>
                </c:pt>
              </c:numCache>
            </c:numRef>
          </c:val>
          <c:extLst>
            <c:ext xmlns:c16="http://schemas.microsoft.com/office/drawing/2014/chart" uri="{C3380CC4-5D6E-409C-BE32-E72D297353CC}">
              <c16:uniqueId val="{00000003-D253-46F4-9DC2-55422FD770A1}"/>
            </c:ext>
          </c:extLst>
        </c:ser>
        <c:dLbls>
          <c:showLegendKey val="0"/>
          <c:showVal val="0"/>
          <c:showCatName val="0"/>
          <c:showSerName val="0"/>
          <c:showPercent val="0"/>
          <c:showBubbleSize val="0"/>
        </c:dLbls>
        <c:gapWidth val="219"/>
        <c:overlap val="-27"/>
        <c:axId val="660689104"/>
        <c:axId val="660694024"/>
      </c:barChart>
      <c:catAx>
        <c:axId val="66068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0694024"/>
        <c:crosses val="autoZero"/>
        <c:auto val="1"/>
        <c:lblAlgn val="ctr"/>
        <c:lblOffset val="100"/>
        <c:noMultiLvlLbl val="0"/>
      </c:catAx>
      <c:valAx>
        <c:axId val="66069402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0689104"/>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a:latin typeface="Arial" panose="020B0604020202020204" pitchFamily="34" charset="0"/>
                <a:cs typeface="Arial" panose="020B0604020202020204" pitchFamily="34" charset="0"/>
              </a:rPr>
              <a:t>Forma</a:t>
            </a:r>
            <a:r>
              <a:rPr lang="es-ES" sz="1200" b="1" baseline="0">
                <a:latin typeface="Arial" panose="020B0604020202020204" pitchFamily="34" charset="0"/>
                <a:cs typeface="Arial" panose="020B0604020202020204" pitchFamily="34" charset="0"/>
              </a:rPr>
              <a:t> en la que se registra el sentido de los votos sobre los puntos del orden del día</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17'!$B$25</c:f>
              <c:strCache>
                <c:ptCount val="1"/>
                <c:pt idx="0">
                  <c:v>En el acta</c:v>
                </c:pt>
              </c:strCache>
            </c:strRef>
          </c:tx>
          <c:spPr>
            <a:solidFill>
              <a:schemeClr val="accent1"/>
            </a:solidFill>
            <a:ln>
              <a:noFill/>
            </a:ln>
            <a:effectLst/>
          </c:spPr>
          <c:invertIfNegative val="0"/>
          <c:cat>
            <c:strRef>
              <c:f>'Pregunta 17'!$A$26</c:f>
              <c:strCache>
                <c:ptCount val="1"/>
                <c:pt idx="0">
                  <c:v>TOTAL</c:v>
                </c:pt>
              </c:strCache>
            </c:strRef>
          </c:cat>
          <c:val>
            <c:numRef>
              <c:f>'Pregunta 17'!$B$26</c:f>
              <c:numCache>
                <c:formatCode>0%</c:formatCode>
                <c:ptCount val="1"/>
                <c:pt idx="0">
                  <c:v>1</c:v>
                </c:pt>
              </c:numCache>
            </c:numRef>
          </c:val>
          <c:extLst>
            <c:ext xmlns:c16="http://schemas.microsoft.com/office/drawing/2014/chart" uri="{C3380CC4-5D6E-409C-BE32-E72D297353CC}">
              <c16:uniqueId val="{00000000-0575-4214-A553-3815B16A9124}"/>
            </c:ext>
          </c:extLst>
        </c:ser>
        <c:ser>
          <c:idx val="1"/>
          <c:order val="1"/>
          <c:tx>
            <c:strRef>
              <c:f>'Pregunta 17'!$C$25</c:f>
              <c:strCache>
                <c:ptCount val="1"/>
                <c:pt idx="0">
                  <c:v>En un registro específico</c:v>
                </c:pt>
              </c:strCache>
            </c:strRef>
          </c:tx>
          <c:spPr>
            <a:solidFill>
              <a:schemeClr val="accent2"/>
            </a:solidFill>
            <a:ln>
              <a:noFill/>
            </a:ln>
            <a:effectLst/>
          </c:spPr>
          <c:invertIfNegative val="0"/>
          <c:cat>
            <c:strRef>
              <c:f>'Pregunta 17'!$A$26</c:f>
              <c:strCache>
                <c:ptCount val="1"/>
                <c:pt idx="0">
                  <c:v>TOTAL</c:v>
                </c:pt>
              </c:strCache>
            </c:strRef>
          </c:cat>
          <c:val>
            <c:numRef>
              <c:f>'Pregunta 17'!$C$26</c:f>
              <c:numCache>
                <c:formatCode>0%</c:formatCode>
                <c:ptCount val="1"/>
                <c:pt idx="0">
                  <c:v>1.4800000000000001E-2</c:v>
                </c:pt>
              </c:numCache>
            </c:numRef>
          </c:val>
          <c:extLst>
            <c:ext xmlns:c16="http://schemas.microsoft.com/office/drawing/2014/chart" uri="{C3380CC4-5D6E-409C-BE32-E72D297353CC}">
              <c16:uniqueId val="{00000001-0575-4214-A553-3815B16A9124}"/>
            </c:ext>
          </c:extLst>
        </c:ser>
        <c:ser>
          <c:idx val="2"/>
          <c:order val="2"/>
          <c:tx>
            <c:strRef>
              <c:f>'Pregunta 17'!$D$25</c:f>
              <c:strCache>
                <c:ptCount val="1"/>
                <c:pt idx="0">
                  <c:v>No se registran</c:v>
                </c:pt>
              </c:strCache>
            </c:strRef>
          </c:tx>
          <c:spPr>
            <a:solidFill>
              <a:schemeClr val="accent3"/>
            </a:solidFill>
            <a:ln>
              <a:noFill/>
            </a:ln>
            <a:effectLst/>
          </c:spPr>
          <c:invertIfNegative val="0"/>
          <c:cat>
            <c:strRef>
              <c:f>'Pregunta 17'!$A$26</c:f>
              <c:strCache>
                <c:ptCount val="1"/>
                <c:pt idx="0">
                  <c:v>TOTAL</c:v>
                </c:pt>
              </c:strCache>
            </c:strRef>
          </c:cat>
          <c:val>
            <c:numRef>
              <c:f>'Pregunta 17'!$D$26</c:f>
              <c:numCache>
                <c:formatCode>0%</c:formatCode>
                <c:ptCount val="1"/>
                <c:pt idx="0">
                  <c:v>0</c:v>
                </c:pt>
              </c:numCache>
            </c:numRef>
          </c:val>
          <c:extLst>
            <c:ext xmlns:c16="http://schemas.microsoft.com/office/drawing/2014/chart" uri="{C3380CC4-5D6E-409C-BE32-E72D297353CC}">
              <c16:uniqueId val="{00000002-0575-4214-A553-3815B16A9124}"/>
            </c:ext>
          </c:extLst>
        </c:ser>
        <c:ser>
          <c:idx val="3"/>
          <c:order val="3"/>
          <c:tx>
            <c:strRef>
              <c:f>'Pregunta 17'!$E$25</c:f>
              <c:strCache>
                <c:ptCount val="1"/>
                <c:pt idx="0">
                  <c:v>Otros</c:v>
                </c:pt>
              </c:strCache>
            </c:strRef>
          </c:tx>
          <c:spPr>
            <a:solidFill>
              <a:schemeClr val="accent4"/>
            </a:solidFill>
            <a:ln>
              <a:noFill/>
            </a:ln>
            <a:effectLst/>
          </c:spPr>
          <c:invertIfNegative val="0"/>
          <c:cat>
            <c:strRef>
              <c:f>'Pregunta 17'!$A$26</c:f>
              <c:strCache>
                <c:ptCount val="1"/>
                <c:pt idx="0">
                  <c:v>TOTAL</c:v>
                </c:pt>
              </c:strCache>
            </c:strRef>
          </c:cat>
          <c:val>
            <c:numRef>
              <c:f>'Pregunta 17'!$E$26</c:f>
              <c:numCache>
                <c:formatCode>0%</c:formatCode>
                <c:ptCount val="1"/>
                <c:pt idx="0">
                  <c:v>2.9520295202952029E-2</c:v>
                </c:pt>
              </c:numCache>
            </c:numRef>
          </c:val>
          <c:extLst>
            <c:ext xmlns:c16="http://schemas.microsoft.com/office/drawing/2014/chart" uri="{C3380CC4-5D6E-409C-BE32-E72D297353CC}">
              <c16:uniqueId val="{00000003-0575-4214-A553-3815B16A9124}"/>
            </c:ext>
          </c:extLst>
        </c:ser>
        <c:dLbls>
          <c:showLegendKey val="0"/>
          <c:showVal val="0"/>
          <c:showCatName val="0"/>
          <c:showSerName val="0"/>
          <c:showPercent val="0"/>
          <c:showBubbleSize val="0"/>
        </c:dLbls>
        <c:gapWidth val="219"/>
        <c:overlap val="-27"/>
        <c:axId val="660670080"/>
        <c:axId val="660671392"/>
      </c:barChart>
      <c:catAx>
        <c:axId val="66067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0671392"/>
        <c:crosses val="autoZero"/>
        <c:auto val="1"/>
        <c:lblAlgn val="ctr"/>
        <c:lblOffset val="100"/>
        <c:noMultiLvlLbl val="0"/>
      </c:catAx>
      <c:valAx>
        <c:axId val="66067139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067008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1" i="0" u="none" strike="noStrike" baseline="0">
                <a:effectLst/>
              </a:rPr>
              <a:t>Uso de herramientas informáticas para gestionar la documentación de una sesión del Pleno por los ayuntamientos</a:t>
            </a:r>
            <a:endParaRPr lang="es-ES"/>
          </a:p>
        </c:rich>
      </c:tx>
      <c:layout>
        <c:manualLayout>
          <c:xMode val="edge"/>
          <c:yMode val="edge"/>
          <c:x val="0.21812489063867013"/>
          <c:y val="0.58796296296296291"/>
        </c:manualLayout>
      </c:layout>
      <c:overlay val="0"/>
      <c:spPr>
        <a:noFill/>
        <a:ln>
          <a:noFill/>
        </a:ln>
        <a:effectLst/>
      </c:spPr>
    </c:title>
    <c:autoTitleDeleted val="0"/>
    <c:plotArea>
      <c:layout/>
      <c:pieChart>
        <c:varyColors val="1"/>
        <c:ser>
          <c:idx val="0"/>
          <c:order val="0"/>
          <c:tx>
            <c:strRef>
              <c:f>'Pregunta 4'!$A$26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4A5C-434C-9247-12A4EC1BF6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4A5C-434C-9247-12A4EC1BF67E}"/>
              </c:ext>
            </c:extLst>
          </c:dPt>
          <c:dLbls>
            <c:dLbl>
              <c:idx val="0"/>
              <c:tx>
                <c:rich>
                  <a:bodyPr/>
                  <a:lstStyle/>
                  <a:p>
                    <a:fld id="{FEC76601-596F-4338-9CDE-CD65F639B90A}" type="CATEGORYNAME">
                      <a:rPr lang="en-US"/>
                      <a:pPr/>
                      <a:t>[NOMBRE DE CATEGORÍA]</a:t>
                    </a:fld>
                    <a:r>
                      <a:rPr lang="en-US" baseline="0"/>
                      <a:t>
</a:t>
                    </a:r>
                    <a:fld id="{F2B0C252-834C-4AC0-999A-46E42E1EB32F}" type="VALUE">
                      <a:rPr lang="en-US" baseline="0"/>
                      <a:pPr/>
                      <a:t>[VALOR]</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A5C-434C-9247-12A4EC1BF67E}"/>
                </c:ext>
              </c:extLst>
            </c:dLbl>
            <c:dLbl>
              <c:idx val="1"/>
              <c:tx>
                <c:rich>
                  <a:bodyPr/>
                  <a:lstStyle/>
                  <a:p>
                    <a:fld id="{7B94D706-F142-43E1-B9BA-C4E64A715C7E}" type="CATEGORYNAME">
                      <a:rPr lang="en-US"/>
                      <a:pPr/>
                      <a:t>[NOMBRE DE CATEGORÍA]</a:t>
                    </a:fld>
                    <a:r>
                      <a:rPr lang="en-US" baseline="0"/>
                      <a:t>
</a:t>
                    </a:r>
                    <a:fld id="{4CE7C504-9216-4C3D-BBE6-6A1F21489E84}" type="VALUE">
                      <a:rPr lang="en-US" baseline="0"/>
                      <a:pPr/>
                      <a:t>[VALOR]</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4A5C-434C-9247-12A4EC1BF67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'Pregunta 4'!$B$25:$C$25</c:f>
              <c:strCache>
                <c:ptCount val="2"/>
                <c:pt idx="0">
                  <c:v>Sí</c:v>
                </c:pt>
                <c:pt idx="1">
                  <c:v>No</c:v>
                </c:pt>
              </c:strCache>
            </c:strRef>
          </c:cat>
          <c:val>
            <c:numRef>
              <c:f>'Pregunta 4'!$B$26:$C$26</c:f>
              <c:numCache>
                <c:formatCode>0.00%</c:formatCode>
                <c:ptCount val="2"/>
                <c:pt idx="0">
                  <c:v>0.66420000000000001</c:v>
                </c:pt>
                <c:pt idx="1">
                  <c:v>0.33579999999999999</c:v>
                </c:pt>
              </c:numCache>
            </c:numRef>
          </c:val>
          <c:extLst>
            <c:ext xmlns:c16="http://schemas.microsoft.com/office/drawing/2014/chart" uri="{C3380CC4-5D6E-409C-BE32-E72D297353CC}">
              <c16:uniqueId val="{00000000-4A5C-434C-9247-12A4EC1BF67E}"/>
            </c:ext>
          </c:extLst>
        </c:ser>
        <c:dLbls>
          <c:showLegendKey val="0"/>
          <c:showVal val="0"/>
          <c:showCatName val="0"/>
          <c:showSerName val="0"/>
          <c:showPercent val="0"/>
          <c:showBubbleSize val="0"/>
          <c:showLeaderLines val="0"/>
        </c:dLbls>
        <c:firstSliceAng val="0"/>
        <c:extLst>
          <c:ext xmlns:c15="http://schemas.microsoft.com/office/drawing/2012/chart" uri="{02D57815-91ED-43cb-92C2-25804820EDAC}">
            <c15:filteredPieSeries>
              <c15:ser>
                <c:idx val="1"/>
                <c:order val="1"/>
                <c:tx>
                  <c:strRef>
                    <c:extLst>
                      <c:ext uri="{02D57815-91ED-43cb-92C2-25804820EDAC}">
                        <c15:formulaRef>
                          <c15:sqref>'Pregunta 4'!$A$27</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CADA-47AC-92E9-31D54BDB0E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CADA-47AC-92E9-31D54BDB0E39}"/>
                    </c:ext>
                  </c:extLst>
                </c:dPt>
                <c:cat>
                  <c:strRef>
                    <c:extLst>
                      <c:ext uri="{02D57815-91ED-43cb-92C2-25804820EDAC}">
                        <c15:formulaRef>
                          <c15:sqref>'Pregunta 4'!$B$25:$C$25</c15:sqref>
                        </c15:formulaRef>
                      </c:ext>
                    </c:extLst>
                    <c:strCache>
                      <c:ptCount val="2"/>
                      <c:pt idx="0">
                        <c:v>Sí</c:v>
                      </c:pt>
                      <c:pt idx="1">
                        <c:v>No</c:v>
                      </c:pt>
                    </c:strCache>
                  </c:strRef>
                </c:cat>
                <c:val>
                  <c:numRef>
                    <c:extLst>
                      <c:ext uri="{02D57815-91ED-43cb-92C2-25804820EDAC}">
                        <c15:formulaRef>
                          <c15:sqref>'Pregunta 4'!$B$27:$C$27</c15:sqref>
                        </c15:formulaRef>
                      </c:ext>
                    </c:extLst>
                    <c:numCache>
                      <c:formatCode>General</c:formatCode>
                      <c:ptCount val="2"/>
                    </c:numCache>
                  </c:numRef>
                </c:val>
                <c:extLst>
                  <c:ext xmlns:c16="http://schemas.microsoft.com/office/drawing/2014/chart" uri="{C3380CC4-5D6E-409C-BE32-E72D297353CC}">
                    <c16:uniqueId val="{00000001-4A5C-434C-9247-12A4EC1BF67E}"/>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ES" sz="1200" b="1">
                <a:latin typeface="Arial" panose="020B0604020202020204" pitchFamily="34" charset="0"/>
                <a:cs typeface="Arial" panose="020B0604020202020204" pitchFamily="34" charset="0"/>
              </a:rPr>
              <a:t>Formatos</a:t>
            </a:r>
            <a:r>
              <a:rPr lang="es-ES" sz="1200" b="1" baseline="0">
                <a:latin typeface="Arial" panose="020B0604020202020204" pitchFamily="34" charset="0"/>
                <a:cs typeface="Arial" panose="020B0604020202020204" pitchFamily="34" charset="0"/>
              </a:rPr>
              <a:t> en los que se publica el acta del Pleno por Comunidades autónomas</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title>
    <c:autoTitleDeleted val="0"/>
    <c:plotArea>
      <c:layout/>
      <c:barChart>
        <c:barDir val="col"/>
        <c:grouping val="clustered"/>
        <c:varyColors val="0"/>
        <c:ser>
          <c:idx val="0"/>
          <c:order val="0"/>
          <c:tx>
            <c:strRef>
              <c:f>'Pregunta 18'!$B$1</c:f>
              <c:strCache>
                <c:ptCount val="1"/>
                <c:pt idx="0">
                  <c:v>Texto</c:v>
                </c:pt>
              </c:strCache>
            </c:strRef>
          </c:tx>
          <c:spPr>
            <a:solidFill>
              <a:schemeClr val="accent1"/>
            </a:solidFill>
            <a:ln>
              <a:noFill/>
            </a:ln>
            <a:effectLst/>
          </c:spPr>
          <c:invertIfNegative val="0"/>
          <c:cat>
            <c:strRef>
              <c:f>'Pregunta 18'!$A$2:$A$17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18'!$B$2:$B$17</c:f>
              <c:numCache>
                <c:formatCode>0%</c:formatCode>
                <c:ptCount val="16"/>
                <c:pt idx="0">
                  <c:v>0.97140000000000004</c:v>
                </c:pt>
                <c:pt idx="1">
                  <c:v>0.91669999999999996</c:v>
                </c:pt>
                <c:pt idx="2">
                  <c:v>1</c:v>
                </c:pt>
                <c:pt idx="3">
                  <c:v>1</c:v>
                </c:pt>
                <c:pt idx="4">
                  <c:v>0.94740000000000002</c:v>
                </c:pt>
                <c:pt idx="5">
                  <c:v>1</c:v>
                </c:pt>
                <c:pt idx="6">
                  <c:v>0.90910000000000002</c:v>
                </c:pt>
                <c:pt idx="7">
                  <c:v>0.96299999999999997</c:v>
                </c:pt>
                <c:pt idx="8">
                  <c:v>0.93330000000000002</c:v>
                </c:pt>
                <c:pt idx="9">
                  <c:v>1</c:v>
                </c:pt>
                <c:pt idx="10">
                  <c:v>0.92859999999999998</c:v>
                </c:pt>
                <c:pt idx="11">
                  <c:v>1</c:v>
                </c:pt>
                <c:pt idx="12">
                  <c:v>1</c:v>
                </c:pt>
                <c:pt idx="13">
                  <c:v>1</c:v>
                </c:pt>
                <c:pt idx="14">
                  <c:v>1</c:v>
                </c:pt>
                <c:pt idx="15">
                  <c:v>1</c:v>
                </c:pt>
              </c:numCache>
            </c:numRef>
          </c:val>
          <c:extLst>
            <c:ext xmlns:c16="http://schemas.microsoft.com/office/drawing/2014/chart" uri="{C3380CC4-5D6E-409C-BE32-E72D297353CC}">
              <c16:uniqueId val="{00000000-12B1-43A7-A071-2EB3C98DBA6F}"/>
            </c:ext>
          </c:extLst>
        </c:ser>
        <c:ser>
          <c:idx val="1"/>
          <c:order val="1"/>
          <c:tx>
            <c:strRef>
              <c:f>'Pregunta 18'!$C$1</c:f>
              <c:strCache>
                <c:ptCount val="1"/>
                <c:pt idx="0">
                  <c:v>Audiovisual</c:v>
                </c:pt>
              </c:strCache>
            </c:strRef>
          </c:tx>
          <c:spPr>
            <a:solidFill>
              <a:schemeClr val="accent2"/>
            </a:solidFill>
            <a:ln>
              <a:noFill/>
            </a:ln>
            <a:effectLst/>
          </c:spPr>
          <c:invertIfNegative val="0"/>
          <c:cat>
            <c:strRef>
              <c:f>'Pregunta 18'!$A$2:$A$17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18'!$C$2:$C$17</c:f>
              <c:numCache>
                <c:formatCode>0%</c:formatCode>
                <c:ptCount val="16"/>
                <c:pt idx="0">
                  <c:v>0.4</c:v>
                </c:pt>
                <c:pt idx="1">
                  <c:v>0.16669999999999999</c:v>
                </c:pt>
                <c:pt idx="2">
                  <c:v>0.2</c:v>
                </c:pt>
                <c:pt idx="3">
                  <c:v>0.25</c:v>
                </c:pt>
                <c:pt idx="4">
                  <c:v>0.31580000000000003</c:v>
                </c:pt>
                <c:pt idx="5">
                  <c:v>0.1053</c:v>
                </c:pt>
                <c:pt idx="6">
                  <c:v>0.45450000000000002</c:v>
                </c:pt>
                <c:pt idx="7">
                  <c:v>0.2407</c:v>
                </c:pt>
                <c:pt idx="8">
                  <c:v>0.6</c:v>
                </c:pt>
                <c:pt idx="9">
                  <c:v>0.3</c:v>
                </c:pt>
                <c:pt idx="10">
                  <c:v>0.28570000000000001</c:v>
                </c:pt>
                <c:pt idx="11">
                  <c:v>0.4</c:v>
                </c:pt>
                <c:pt idx="12">
                  <c:v>0.3</c:v>
                </c:pt>
                <c:pt idx="13">
                  <c:v>0.25</c:v>
                </c:pt>
                <c:pt idx="14">
                  <c:v>0.6</c:v>
                </c:pt>
                <c:pt idx="15">
                  <c:v>0.30630000000000002</c:v>
                </c:pt>
              </c:numCache>
            </c:numRef>
          </c:val>
          <c:extLst>
            <c:ext xmlns:c16="http://schemas.microsoft.com/office/drawing/2014/chart" uri="{C3380CC4-5D6E-409C-BE32-E72D297353CC}">
              <c16:uniqueId val="{00000001-12B1-43A7-A071-2EB3C98DBA6F}"/>
            </c:ext>
          </c:extLst>
        </c:ser>
        <c:ser>
          <c:idx val="2"/>
          <c:order val="2"/>
          <c:tx>
            <c:strRef>
              <c:f>'Pregunta 18'!$D$1</c:f>
              <c:strCache>
                <c:ptCount val="1"/>
                <c:pt idx="0">
                  <c:v>Audiovisual interactivo</c:v>
                </c:pt>
              </c:strCache>
            </c:strRef>
          </c:tx>
          <c:spPr>
            <a:solidFill>
              <a:schemeClr val="accent3"/>
            </a:solidFill>
            <a:ln>
              <a:noFill/>
            </a:ln>
            <a:effectLst/>
          </c:spPr>
          <c:invertIfNegative val="0"/>
          <c:cat>
            <c:strRef>
              <c:f>'Pregunta 18'!$A$2:$A$17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18'!$D$2:$D$17</c:f>
              <c:numCache>
                <c:formatCode>0%</c:formatCode>
                <c:ptCount val="16"/>
                <c:pt idx="0">
                  <c:v>0</c:v>
                </c:pt>
                <c:pt idx="1">
                  <c:v>0</c:v>
                </c:pt>
                <c:pt idx="2">
                  <c:v>0</c:v>
                </c:pt>
                <c:pt idx="3">
                  <c:v>0</c:v>
                </c:pt>
                <c:pt idx="4">
                  <c:v>0.1053</c:v>
                </c:pt>
                <c:pt idx="5">
                  <c:v>0</c:v>
                </c:pt>
                <c:pt idx="6">
                  <c:v>6.0600000000000001E-2</c:v>
                </c:pt>
                <c:pt idx="7">
                  <c:v>7.4099999999999999E-2</c:v>
                </c:pt>
                <c:pt idx="8">
                  <c:v>0</c:v>
                </c:pt>
                <c:pt idx="9">
                  <c:v>0.1</c:v>
                </c:pt>
                <c:pt idx="10">
                  <c:v>0</c:v>
                </c:pt>
                <c:pt idx="11">
                  <c:v>0.2</c:v>
                </c:pt>
                <c:pt idx="12">
                  <c:v>0</c:v>
                </c:pt>
                <c:pt idx="13">
                  <c:v>0.25</c:v>
                </c:pt>
                <c:pt idx="14">
                  <c:v>0</c:v>
                </c:pt>
                <c:pt idx="15">
                  <c:v>0.2</c:v>
                </c:pt>
              </c:numCache>
            </c:numRef>
          </c:val>
          <c:extLst>
            <c:ext xmlns:c16="http://schemas.microsoft.com/office/drawing/2014/chart" uri="{C3380CC4-5D6E-409C-BE32-E72D297353CC}">
              <c16:uniqueId val="{00000002-12B1-43A7-A071-2EB3C98DBA6F}"/>
            </c:ext>
          </c:extLst>
        </c:ser>
        <c:ser>
          <c:idx val="3"/>
          <c:order val="3"/>
          <c:tx>
            <c:strRef>
              <c:f>'Pregunta 18'!$E$1</c:f>
              <c:strCache>
                <c:ptCount val="1"/>
                <c:pt idx="0">
                  <c:v>Otro</c:v>
                </c:pt>
              </c:strCache>
            </c:strRef>
          </c:tx>
          <c:spPr>
            <a:solidFill>
              <a:schemeClr val="accent4"/>
            </a:solidFill>
            <a:ln>
              <a:noFill/>
            </a:ln>
            <a:effectLst/>
          </c:spPr>
          <c:invertIfNegative val="0"/>
          <c:cat>
            <c:strRef>
              <c:f>'Pregunta 18'!$A$2:$A$17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18'!$E$2:$E$17</c:f>
              <c:numCache>
                <c:formatCode>0%</c:formatCode>
                <c:ptCount val="16"/>
                <c:pt idx="0">
                  <c:v>8.5714285714285715E-2</c:v>
                </c:pt>
                <c:pt idx="1">
                  <c:v>0.1875</c:v>
                </c:pt>
                <c:pt idx="2">
                  <c:v>0</c:v>
                </c:pt>
                <c:pt idx="3">
                  <c:v>0</c:v>
                </c:pt>
                <c:pt idx="4">
                  <c:v>0.10526315789473684</c:v>
                </c:pt>
                <c:pt idx="5">
                  <c:v>5.2631578947368418E-2</c:v>
                </c:pt>
                <c:pt idx="6">
                  <c:v>0.15151515151515152</c:v>
                </c:pt>
                <c:pt idx="7">
                  <c:v>0.1111111111111111</c:v>
                </c:pt>
                <c:pt idx="8">
                  <c:v>6.6666666666666666E-2</c:v>
                </c:pt>
                <c:pt idx="9">
                  <c:v>0</c:v>
                </c:pt>
                <c:pt idx="10">
                  <c:v>0.14285714285714285</c:v>
                </c:pt>
                <c:pt idx="11">
                  <c:v>0</c:v>
                </c:pt>
                <c:pt idx="12">
                  <c:v>0.2</c:v>
                </c:pt>
                <c:pt idx="13">
                  <c:v>0</c:v>
                </c:pt>
                <c:pt idx="14">
                  <c:v>0.125</c:v>
                </c:pt>
                <c:pt idx="15">
                  <c:v>0</c:v>
                </c:pt>
              </c:numCache>
            </c:numRef>
          </c:val>
          <c:extLst>
            <c:ext xmlns:c16="http://schemas.microsoft.com/office/drawing/2014/chart" uri="{C3380CC4-5D6E-409C-BE32-E72D297353CC}">
              <c16:uniqueId val="{00000003-12B1-43A7-A071-2EB3C98DBA6F}"/>
            </c:ext>
          </c:extLst>
        </c:ser>
        <c:dLbls>
          <c:showLegendKey val="0"/>
          <c:showVal val="0"/>
          <c:showCatName val="0"/>
          <c:showSerName val="0"/>
          <c:showPercent val="0"/>
          <c:showBubbleSize val="0"/>
        </c:dLbls>
        <c:gapWidth val="219"/>
        <c:overlap val="-27"/>
        <c:axId val="530007216"/>
        <c:axId val="530007872"/>
      </c:barChart>
      <c:catAx>
        <c:axId val="53000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0007872"/>
        <c:crosses val="autoZero"/>
        <c:auto val="1"/>
        <c:lblAlgn val="ctr"/>
        <c:lblOffset val="100"/>
        <c:noMultiLvlLbl val="0"/>
      </c:catAx>
      <c:valAx>
        <c:axId val="53000787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00072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ES" sz="1200" b="1">
                <a:latin typeface="Arial" panose="020B0604020202020204" pitchFamily="34" charset="0"/>
                <a:cs typeface="Arial" panose="020B0604020202020204" pitchFamily="34" charset="0"/>
              </a:rPr>
              <a:t>Formatos en los que se publica el acta del Pleno según nº de habitantes por municipio</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title>
    <c:autoTitleDeleted val="0"/>
    <c:plotArea>
      <c:layout/>
      <c:barChart>
        <c:barDir val="col"/>
        <c:grouping val="clustered"/>
        <c:varyColors val="0"/>
        <c:ser>
          <c:idx val="0"/>
          <c:order val="0"/>
          <c:tx>
            <c:strRef>
              <c:f>'Pregunta 18'!$B$19</c:f>
              <c:strCache>
                <c:ptCount val="1"/>
                <c:pt idx="0">
                  <c:v>Texto</c:v>
                </c:pt>
              </c:strCache>
            </c:strRef>
          </c:tx>
          <c:spPr>
            <a:solidFill>
              <a:schemeClr val="accent1"/>
            </a:solidFill>
            <a:ln>
              <a:noFill/>
            </a:ln>
            <a:effectLst/>
          </c:spPr>
          <c:invertIfNegative val="0"/>
          <c:cat>
            <c:strRef>
              <c:f>'Pregunta 18'!$A$20:$A$23</c:f>
              <c:strCache>
                <c:ptCount val="4"/>
                <c:pt idx="0">
                  <c:v>≤ 1.000</c:v>
                </c:pt>
                <c:pt idx="1">
                  <c:v>1.001 a 5.000</c:v>
                </c:pt>
                <c:pt idx="2">
                  <c:v>5.001 a 20.000</c:v>
                </c:pt>
                <c:pt idx="3">
                  <c:v>&gt; 20.000</c:v>
                </c:pt>
              </c:strCache>
            </c:strRef>
          </c:cat>
          <c:val>
            <c:numRef>
              <c:f>'Pregunta 18'!$B$20:$B$23</c:f>
              <c:numCache>
                <c:formatCode>0%</c:formatCode>
                <c:ptCount val="4"/>
                <c:pt idx="0">
                  <c:v>1</c:v>
                </c:pt>
                <c:pt idx="1">
                  <c:v>0.98650000000000004</c:v>
                </c:pt>
                <c:pt idx="2">
                  <c:v>0.94920000000000004</c:v>
                </c:pt>
                <c:pt idx="3">
                  <c:v>0.90629999999999999</c:v>
                </c:pt>
              </c:numCache>
            </c:numRef>
          </c:val>
          <c:extLst>
            <c:ext xmlns:c16="http://schemas.microsoft.com/office/drawing/2014/chart" uri="{C3380CC4-5D6E-409C-BE32-E72D297353CC}">
              <c16:uniqueId val="{00000000-19BA-4434-8F6B-F764210A17A6}"/>
            </c:ext>
          </c:extLst>
        </c:ser>
        <c:ser>
          <c:idx val="1"/>
          <c:order val="1"/>
          <c:tx>
            <c:strRef>
              <c:f>'Pregunta 18'!$C$19</c:f>
              <c:strCache>
                <c:ptCount val="1"/>
                <c:pt idx="0">
                  <c:v>Audiovisual</c:v>
                </c:pt>
              </c:strCache>
            </c:strRef>
          </c:tx>
          <c:spPr>
            <a:solidFill>
              <a:schemeClr val="accent2"/>
            </a:solidFill>
            <a:ln>
              <a:noFill/>
            </a:ln>
            <a:effectLst/>
          </c:spPr>
          <c:invertIfNegative val="0"/>
          <c:cat>
            <c:strRef>
              <c:f>'Pregunta 18'!$A$20:$A$23</c:f>
              <c:strCache>
                <c:ptCount val="4"/>
                <c:pt idx="0">
                  <c:v>≤ 1.000</c:v>
                </c:pt>
                <c:pt idx="1">
                  <c:v>1.001 a 5.000</c:v>
                </c:pt>
                <c:pt idx="2">
                  <c:v>5.001 a 20.000</c:v>
                </c:pt>
                <c:pt idx="3">
                  <c:v>&gt; 20.000</c:v>
                </c:pt>
              </c:strCache>
            </c:strRef>
          </c:cat>
          <c:val>
            <c:numRef>
              <c:f>'Pregunta 18'!$C$20:$C$23</c:f>
              <c:numCache>
                <c:formatCode>0%</c:formatCode>
                <c:ptCount val="4"/>
                <c:pt idx="0">
                  <c:v>2.7E-2</c:v>
                </c:pt>
                <c:pt idx="1">
                  <c:v>0.18920000000000001</c:v>
                </c:pt>
                <c:pt idx="2">
                  <c:v>0.49149999999999999</c:v>
                </c:pt>
                <c:pt idx="3">
                  <c:v>0.59379999999999999</c:v>
                </c:pt>
              </c:numCache>
            </c:numRef>
          </c:val>
          <c:extLst>
            <c:ext xmlns:c16="http://schemas.microsoft.com/office/drawing/2014/chart" uri="{C3380CC4-5D6E-409C-BE32-E72D297353CC}">
              <c16:uniqueId val="{00000001-19BA-4434-8F6B-F764210A17A6}"/>
            </c:ext>
          </c:extLst>
        </c:ser>
        <c:ser>
          <c:idx val="2"/>
          <c:order val="2"/>
          <c:tx>
            <c:strRef>
              <c:f>'Pregunta 18'!$D$19</c:f>
              <c:strCache>
                <c:ptCount val="1"/>
                <c:pt idx="0">
                  <c:v>Audiovisual interactivo</c:v>
                </c:pt>
              </c:strCache>
            </c:strRef>
          </c:tx>
          <c:spPr>
            <a:solidFill>
              <a:schemeClr val="accent3"/>
            </a:solidFill>
            <a:ln>
              <a:noFill/>
            </a:ln>
            <a:effectLst/>
          </c:spPr>
          <c:invertIfNegative val="0"/>
          <c:cat>
            <c:strRef>
              <c:f>'Pregunta 18'!$A$20:$A$23</c:f>
              <c:strCache>
                <c:ptCount val="4"/>
                <c:pt idx="0">
                  <c:v>≤ 1.000</c:v>
                </c:pt>
                <c:pt idx="1">
                  <c:v>1.001 a 5.000</c:v>
                </c:pt>
                <c:pt idx="2">
                  <c:v>5.001 a 20.000</c:v>
                </c:pt>
                <c:pt idx="3">
                  <c:v>&gt; 20.000</c:v>
                </c:pt>
              </c:strCache>
            </c:strRef>
          </c:cat>
          <c:val>
            <c:numRef>
              <c:f>'Pregunta 18'!$D$20:$D$23</c:f>
              <c:numCache>
                <c:formatCode>0%</c:formatCode>
                <c:ptCount val="4"/>
                <c:pt idx="0">
                  <c:v>1.35E-2</c:v>
                </c:pt>
                <c:pt idx="1">
                  <c:v>0</c:v>
                </c:pt>
                <c:pt idx="2">
                  <c:v>6.7799999999999999E-2</c:v>
                </c:pt>
                <c:pt idx="3">
                  <c:v>0.1094</c:v>
                </c:pt>
              </c:numCache>
            </c:numRef>
          </c:val>
          <c:extLst>
            <c:ext xmlns:c16="http://schemas.microsoft.com/office/drawing/2014/chart" uri="{C3380CC4-5D6E-409C-BE32-E72D297353CC}">
              <c16:uniqueId val="{00000002-19BA-4434-8F6B-F764210A17A6}"/>
            </c:ext>
          </c:extLst>
        </c:ser>
        <c:ser>
          <c:idx val="3"/>
          <c:order val="3"/>
          <c:tx>
            <c:strRef>
              <c:f>'Pregunta 18'!$E$19</c:f>
              <c:strCache>
                <c:ptCount val="1"/>
                <c:pt idx="0">
                  <c:v>Otros</c:v>
                </c:pt>
              </c:strCache>
            </c:strRef>
          </c:tx>
          <c:spPr>
            <a:solidFill>
              <a:schemeClr val="accent4"/>
            </a:solidFill>
            <a:ln>
              <a:noFill/>
            </a:ln>
            <a:effectLst/>
          </c:spPr>
          <c:invertIfNegative val="0"/>
          <c:cat>
            <c:strRef>
              <c:f>'Pregunta 18'!$A$20:$A$23</c:f>
              <c:strCache>
                <c:ptCount val="4"/>
                <c:pt idx="0">
                  <c:v>≤ 1.000</c:v>
                </c:pt>
                <c:pt idx="1">
                  <c:v>1.001 a 5.000</c:v>
                </c:pt>
                <c:pt idx="2">
                  <c:v>5.001 a 20.000</c:v>
                </c:pt>
                <c:pt idx="3">
                  <c:v>&gt; 20.000</c:v>
                </c:pt>
              </c:strCache>
            </c:strRef>
          </c:cat>
          <c:val>
            <c:numRef>
              <c:f>'Pregunta 18'!$E$20:$E$23</c:f>
              <c:numCache>
                <c:formatCode>0%</c:formatCode>
                <c:ptCount val="4"/>
                <c:pt idx="0">
                  <c:v>2.7027027027027029E-2</c:v>
                </c:pt>
                <c:pt idx="1">
                  <c:v>0.12162162162162163</c:v>
                </c:pt>
                <c:pt idx="2">
                  <c:v>0.11864406779661017</c:v>
                </c:pt>
                <c:pt idx="3">
                  <c:v>0.140625</c:v>
                </c:pt>
              </c:numCache>
            </c:numRef>
          </c:val>
          <c:extLst>
            <c:ext xmlns:c16="http://schemas.microsoft.com/office/drawing/2014/chart" uri="{C3380CC4-5D6E-409C-BE32-E72D297353CC}">
              <c16:uniqueId val="{00000003-19BA-4434-8F6B-F764210A17A6}"/>
            </c:ext>
          </c:extLst>
        </c:ser>
        <c:dLbls>
          <c:showLegendKey val="0"/>
          <c:showVal val="0"/>
          <c:showCatName val="0"/>
          <c:showSerName val="0"/>
          <c:showPercent val="0"/>
          <c:showBubbleSize val="0"/>
        </c:dLbls>
        <c:gapWidth val="219"/>
        <c:overlap val="-27"/>
        <c:axId val="687834160"/>
        <c:axId val="687827928"/>
      </c:barChart>
      <c:catAx>
        <c:axId val="68783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87827928"/>
        <c:crosses val="autoZero"/>
        <c:auto val="1"/>
        <c:lblAlgn val="ctr"/>
        <c:lblOffset val="100"/>
        <c:noMultiLvlLbl val="0"/>
      </c:catAx>
      <c:valAx>
        <c:axId val="6878279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8783416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a:latin typeface="Arial" panose="020B0604020202020204" pitchFamily="34" charset="0"/>
                <a:cs typeface="Arial" panose="020B0604020202020204" pitchFamily="34" charset="0"/>
              </a:rPr>
              <a:t>Formtos</a:t>
            </a:r>
            <a:r>
              <a:rPr lang="es-ES" sz="1200" b="1" baseline="0">
                <a:latin typeface="Arial" panose="020B0604020202020204" pitchFamily="34" charset="0"/>
                <a:cs typeface="Arial" panose="020B0604020202020204" pitchFamily="34" charset="0"/>
              </a:rPr>
              <a:t> en los que se publica el acta del Pleno</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18'!$B$25</c:f>
              <c:strCache>
                <c:ptCount val="1"/>
                <c:pt idx="0">
                  <c:v>Texto</c:v>
                </c:pt>
              </c:strCache>
            </c:strRef>
          </c:tx>
          <c:spPr>
            <a:solidFill>
              <a:schemeClr val="accent1"/>
            </a:solidFill>
            <a:ln>
              <a:noFill/>
            </a:ln>
            <a:effectLst/>
          </c:spPr>
          <c:invertIfNegative val="0"/>
          <c:cat>
            <c:strRef>
              <c:f>'Pregunta 18'!$A$26</c:f>
              <c:strCache>
                <c:ptCount val="1"/>
                <c:pt idx="0">
                  <c:v>TOTAL</c:v>
                </c:pt>
              </c:strCache>
            </c:strRef>
          </c:cat>
          <c:val>
            <c:numRef>
              <c:f>'Pregunta 18'!$B$26</c:f>
              <c:numCache>
                <c:formatCode>0%</c:formatCode>
                <c:ptCount val="1"/>
                <c:pt idx="0">
                  <c:v>0.96309999999999996</c:v>
                </c:pt>
              </c:numCache>
            </c:numRef>
          </c:val>
          <c:extLst>
            <c:ext xmlns:c16="http://schemas.microsoft.com/office/drawing/2014/chart" uri="{C3380CC4-5D6E-409C-BE32-E72D297353CC}">
              <c16:uniqueId val="{00000000-2B51-4585-8349-7C326E712ECF}"/>
            </c:ext>
          </c:extLst>
        </c:ser>
        <c:ser>
          <c:idx val="1"/>
          <c:order val="1"/>
          <c:tx>
            <c:strRef>
              <c:f>'Pregunta 18'!$C$25</c:f>
              <c:strCache>
                <c:ptCount val="1"/>
                <c:pt idx="0">
                  <c:v>Audiovisual</c:v>
                </c:pt>
              </c:strCache>
            </c:strRef>
          </c:tx>
          <c:spPr>
            <a:solidFill>
              <a:schemeClr val="accent2"/>
            </a:solidFill>
            <a:ln>
              <a:noFill/>
            </a:ln>
            <a:effectLst/>
          </c:spPr>
          <c:invertIfNegative val="0"/>
          <c:cat>
            <c:strRef>
              <c:f>'Pregunta 18'!$A$26</c:f>
              <c:strCache>
                <c:ptCount val="1"/>
                <c:pt idx="0">
                  <c:v>TOTAL</c:v>
                </c:pt>
              </c:strCache>
            </c:strRef>
          </c:cat>
          <c:val>
            <c:numRef>
              <c:f>'Pregunta 18'!$C$26</c:f>
              <c:numCache>
                <c:formatCode>0%</c:formatCode>
                <c:ptCount val="1"/>
                <c:pt idx="0">
                  <c:v>0.30630000000000002</c:v>
                </c:pt>
              </c:numCache>
            </c:numRef>
          </c:val>
          <c:extLst>
            <c:ext xmlns:c16="http://schemas.microsoft.com/office/drawing/2014/chart" uri="{C3380CC4-5D6E-409C-BE32-E72D297353CC}">
              <c16:uniqueId val="{00000001-2B51-4585-8349-7C326E712ECF}"/>
            </c:ext>
          </c:extLst>
        </c:ser>
        <c:ser>
          <c:idx val="2"/>
          <c:order val="2"/>
          <c:tx>
            <c:strRef>
              <c:f>'Pregunta 18'!$D$25</c:f>
              <c:strCache>
                <c:ptCount val="1"/>
                <c:pt idx="0">
                  <c:v>Audiovisual interactivo</c:v>
                </c:pt>
              </c:strCache>
            </c:strRef>
          </c:tx>
          <c:spPr>
            <a:solidFill>
              <a:schemeClr val="accent3"/>
            </a:solidFill>
            <a:ln>
              <a:noFill/>
            </a:ln>
            <a:effectLst/>
          </c:spPr>
          <c:invertIfNegative val="0"/>
          <c:cat>
            <c:strRef>
              <c:f>'Pregunta 18'!$A$26</c:f>
              <c:strCache>
                <c:ptCount val="1"/>
                <c:pt idx="0">
                  <c:v>TOTAL</c:v>
                </c:pt>
              </c:strCache>
            </c:strRef>
          </c:cat>
          <c:val>
            <c:numRef>
              <c:f>'Pregunta 18'!$D$26</c:f>
              <c:numCache>
                <c:formatCode>0%</c:formatCode>
                <c:ptCount val="1"/>
                <c:pt idx="0">
                  <c:v>4.4299999999999999E-2</c:v>
                </c:pt>
              </c:numCache>
            </c:numRef>
          </c:val>
          <c:extLst>
            <c:ext xmlns:c16="http://schemas.microsoft.com/office/drawing/2014/chart" uri="{C3380CC4-5D6E-409C-BE32-E72D297353CC}">
              <c16:uniqueId val="{00000002-2B51-4585-8349-7C326E712ECF}"/>
            </c:ext>
          </c:extLst>
        </c:ser>
        <c:ser>
          <c:idx val="3"/>
          <c:order val="3"/>
          <c:tx>
            <c:strRef>
              <c:f>'Pregunta 18'!$E$25</c:f>
              <c:strCache>
                <c:ptCount val="1"/>
                <c:pt idx="0">
                  <c:v>Otros</c:v>
                </c:pt>
              </c:strCache>
            </c:strRef>
          </c:tx>
          <c:spPr>
            <a:solidFill>
              <a:schemeClr val="accent4"/>
            </a:solidFill>
            <a:ln>
              <a:noFill/>
            </a:ln>
            <a:effectLst/>
          </c:spPr>
          <c:invertIfNegative val="0"/>
          <c:cat>
            <c:strRef>
              <c:f>'Pregunta 18'!$A$26</c:f>
              <c:strCache>
                <c:ptCount val="1"/>
                <c:pt idx="0">
                  <c:v>TOTAL</c:v>
                </c:pt>
              </c:strCache>
            </c:strRef>
          </c:cat>
          <c:val>
            <c:numRef>
              <c:f>'Pregunta 18'!$E$26</c:f>
              <c:numCache>
                <c:formatCode>0%</c:formatCode>
                <c:ptCount val="1"/>
                <c:pt idx="0">
                  <c:v>9.9630996309963096E-2</c:v>
                </c:pt>
              </c:numCache>
            </c:numRef>
          </c:val>
          <c:extLst>
            <c:ext xmlns:c16="http://schemas.microsoft.com/office/drawing/2014/chart" uri="{C3380CC4-5D6E-409C-BE32-E72D297353CC}">
              <c16:uniqueId val="{00000003-2B51-4585-8349-7C326E712ECF}"/>
            </c:ext>
          </c:extLst>
        </c:ser>
        <c:dLbls>
          <c:showLegendKey val="0"/>
          <c:showVal val="0"/>
          <c:showCatName val="0"/>
          <c:showSerName val="0"/>
          <c:showPercent val="0"/>
          <c:showBubbleSize val="0"/>
        </c:dLbls>
        <c:gapWidth val="219"/>
        <c:overlap val="-27"/>
        <c:axId val="660695336"/>
        <c:axId val="660688120"/>
      </c:barChart>
      <c:catAx>
        <c:axId val="66069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0688120"/>
        <c:crosses val="autoZero"/>
        <c:auto val="1"/>
        <c:lblAlgn val="ctr"/>
        <c:lblOffset val="100"/>
        <c:noMultiLvlLbl val="0"/>
      </c:catAx>
      <c:valAx>
        <c:axId val="66068812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069533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ES" sz="1200" b="1">
                <a:latin typeface="Arial" panose="020B0604020202020204" pitchFamily="34" charset="0"/>
                <a:cs typeface="Arial" panose="020B0604020202020204" pitchFamily="34" charset="0"/>
              </a:rPr>
              <a:t>Sistemas de accesibilidad relacionados al acta de</a:t>
            </a:r>
            <a:r>
              <a:rPr lang="es-ES" sz="1200" b="1" baseline="0">
                <a:latin typeface="Arial" panose="020B0604020202020204" pitchFamily="34" charset="0"/>
                <a:cs typeface="Arial" panose="020B0604020202020204" pitchFamily="34" charset="0"/>
              </a:rPr>
              <a:t> la sesión del Pleno que los ayuntamientos emplean por Comunidade autónomas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title>
    <c:autoTitleDeleted val="0"/>
    <c:plotArea>
      <c:layout/>
      <c:barChart>
        <c:barDir val="col"/>
        <c:grouping val="clustered"/>
        <c:varyColors val="0"/>
        <c:ser>
          <c:idx val="0"/>
          <c:order val="0"/>
          <c:tx>
            <c:strRef>
              <c:f>'Pregunta 19'!$B$1</c:f>
              <c:strCache>
                <c:ptCount val="1"/>
                <c:pt idx="0">
                  <c:v>Lectura fácil</c:v>
                </c:pt>
              </c:strCache>
            </c:strRef>
          </c:tx>
          <c:spPr>
            <a:solidFill>
              <a:schemeClr val="accent1"/>
            </a:solidFill>
            <a:ln>
              <a:noFill/>
            </a:ln>
            <a:effectLst/>
          </c:spPr>
          <c:invertIfNegative val="0"/>
          <c:cat>
            <c:strRef>
              <c:f>'Pregunta 19'!$A$2:$A$17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19'!$B$2:$B$17</c:f>
              <c:numCache>
                <c:formatCode>0%</c:formatCode>
                <c:ptCount val="16"/>
                <c:pt idx="0">
                  <c:v>0.34289999999999998</c:v>
                </c:pt>
                <c:pt idx="1">
                  <c:v>0.25</c:v>
                </c:pt>
                <c:pt idx="2">
                  <c:v>0</c:v>
                </c:pt>
                <c:pt idx="3">
                  <c:v>0.25</c:v>
                </c:pt>
                <c:pt idx="4">
                  <c:v>0.31580000000000003</c:v>
                </c:pt>
                <c:pt idx="5">
                  <c:v>0.3947</c:v>
                </c:pt>
                <c:pt idx="6">
                  <c:v>0.36359999999999998</c:v>
                </c:pt>
                <c:pt idx="7">
                  <c:v>0.33329999999999999</c:v>
                </c:pt>
                <c:pt idx="8">
                  <c:v>0.2</c:v>
                </c:pt>
                <c:pt idx="9">
                  <c:v>0.4</c:v>
                </c:pt>
                <c:pt idx="10">
                  <c:v>0.42859999999999998</c:v>
                </c:pt>
                <c:pt idx="11">
                  <c:v>0.4</c:v>
                </c:pt>
                <c:pt idx="12">
                  <c:v>0.4</c:v>
                </c:pt>
                <c:pt idx="13">
                  <c:v>0</c:v>
                </c:pt>
                <c:pt idx="14">
                  <c:v>0.5</c:v>
                </c:pt>
                <c:pt idx="15">
                  <c:v>0</c:v>
                </c:pt>
              </c:numCache>
            </c:numRef>
          </c:val>
          <c:extLst>
            <c:ext xmlns:c16="http://schemas.microsoft.com/office/drawing/2014/chart" uri="{C3380CC4-5D6E-409C-BE32-E72D297353CC}">
              <c16:uniqueId val="{00000000-FB1C-4D6E-AC57-E4CDF9685623}"/>
            </c:ext>
          </c:extLst>
        </c:ser>
        <c:ser>
          <c:idx val="1"/>
          <c:order val="1"/>
          <c:tx>
            <c:strRef>
              <c:f>'Pregunta 19'!$C$1</c:f>
              <c:strCache>
                <c:ptCount val="1"/>
                <c:pt idx="0">
                  <c:v>Lenguaje de signos</c:v>
                </c:pt>
              </c:strCache>
            </c:strRef>
          </c:tx>
          <c:spPr>
            <a:solidFill>
              <a:schemeClr val="accent2"/>
            </a:solidFill>
            <a:ln>
              <a:noFill/>
            </a:ln>
            <a:effectLst/>
          </c:spPr>
          <c:invertIfNegative val="0"/>
          <c:cat>
            <c:strRef>
              <c:f>'Pregunta 19'!$A$2:$A$17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19'!$C$2:$C$17</c:f>
              <c:numCache>
                <c:formatCode>0%</c:formatCode>
                <c:ptCount val="16"/>
                <c:pt idx="0">
                  <c:v>5.7099999999999998E-2</c:v>
                </c:pt>
                <c:pt idx="1">
                  <c:v>0</c:v>
                </c:pt>
                <c:pt idx="2">
                  <c:v>0</c:v>
                </c:pt>
                <c:pt idx="3">
                  <c:v>0</c:v>
                </c:pt>
                <c:pt idx="4">
                  <c:v>0</c:v>
                </c:pt>
                <c:pt idx="5">
                  <c:v>0</c:v>
                </c:pt>
                <c:pt idx="6">
                  <c:v>0</c:v>
                </c:pt>
                <c:pt idx="7">
                  <c:v>1.8499999999999999E-2</c:v>
                </c:pt>
                <c:pt idx="8">
                  <c:v>0</c:v>
                </c:pt>
                <c:pt idx="9">
                  <c:v>0</c:v>
                </c:pt>
                <c:pt idx="10">
                  <c:v>0</c:v>
                </c:pt>
                <c:pt idx="11">
                  <c:v>0.2</c:v>
                </c:pt>
                <c:pt idx="12">
                  <c:v>0</c:v>
                </c:pt>
                <c:pt idx="13">
                  <c:v>0</c:v>
                </c:pt>
                <c:pt idx="14">
                  <c:v>0</c:v>
                </c:pt>
                <c:pt idx="15">
                  <c:v>0</c:v>
                </c:pt>
              </c:numCache>
            </c:numRef>
          </c:val>
          <c:extLst>
            <c:ext xmlns:c16="http://schemas.microsoft.com/office/drawing/2014/chart" uri="{C3380CC4-5D6E-409C-BE32-E72D297353CC}">
              <c16:uniqueId val="{00000001-FB1C-4D6E-AC57-E4CDF9685623}"/>
            </c:ext>
          </c:extLst>
        </c:ser>
        <c:ser>
          <c:idx val="2"/>
          <c:order val="2"/>
          <c:tx>
            <c:strRef>
              <c:f>'Pregunta 19'!$D$1</c:f>
              <c:strCache>
                <c:ptCount val="1"/>
                <c:pt idx="0">
                  <c:v>Audio-descripción</c:v>
                </c:pt>
              </c:strCache>
            </c:strRef>
          </c:tx>
          <c:spPr>
            <a:solidFill>
              <a:schemeClr val="accent3"/>
            </a:solidFill>
            <a:ln>
              <a:noFill/>
            </a:ln>
            <a:effectLst/>
          </c:spPr>
          <c:invertIfNegative val="0"/>
          <c:cat>
            <c:strRef>
              <c:f>'Pregunta 19'!$A$2:$A$17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19'!$D$2:$D$17</c:f>
              <c:numCache>
                <c:formatCode>0%</c:formatCode>
                <c:ptCount val="16"/>
                <c:pt idx="0">
                  <c:v>0</c:v>
                </c:pt>
                <c:pt idx="1">
                  <c:v>8.3299999999999999E-2</c:v>
                </c:pt>
                <c:pt idx="2">
                  <c:v>0</c:v>
                </c:pt>
                <c:pt idx="3">
                  <c:v>0</c:v>
                </c:pt>
                <c:pt idx="4">
                  <c:v>0.1053</c:v>
                </c:pt>
                <c:pt idx="5">
                  <c:v>0</c:v>
                </c:pt>
                <c:pt idx="6">
                  <c:v>0.1212</c:v>
                </c:pt>
                <c:pt idx="7">
                  <c:v>1.8499999999999999E-2</c:v>
                </c:pt>
                <c:pt idx="8">
                  <c:v>0.1333</c:v>
                </c:pt>
                <c:pt idx="9">
                  <c:v>0</c:v>
                </c:pt>
                <c:pt idx="10">
                  <c:v>7.1400000000000005E-2</c:v>
                </c:pt>
                <c:pt idx="11">
                  <c:v>0</c:v>
                </c:pt>
                <c:pt idx="12">
                  <c:v>0.3</c:v>
                </c:pt>
                <c:pt idx="13">
                  <c:v>0</c:v>
                </c:pt>
                <c:pt idx="14">
                  <c:v>0.125</c:v>
                </c:pt>
                <c:pt idx="15">
                  <c:v>0.4</c:v>
                </c:pt>
              </c:numCache>
            </c:numRef>
          </c:val>
          <c:extLst>
            <c:ext xmlns:c16="http://schemas.microsoft.com/office/drawing/2014/chart" uri="{C3380CC4-5D6E-409C-BE32-E72D297353CC}">
              <c16:uniqueId val="{00000002-FB1C-4D6E-AC57-E4CDF9685623}"/>
            </c:ext>
          </c:extLst>
        </c:ser>
        <c:ser>
          <c:idx val="3"/>
          <c:order val="3"/>
          <c:tx>
            <c:strRef>
              <c:f>'Pregunta 19'!$E$1</c:f>
              <c:strCache>
                <c:ptCount val="1"/>
                <c:pt idx="0">
                  <c:v>Transcipción</c:v>
                </c:pt>
              </c:strCache>
            </c:strRef>
          </c:tx>
          <c:spPr>
            <a:solidFill>
              <a:schemeClr val="accent4"/>
            </a:solidFill>
            <a:ln>
              <a:noFill/>
            </a:ln>
            <a:effectLst/>
          </c:spPr>
          <c:invertIfNegative val="0"/>
          <c:cat>
            <c:strRef>
              <c:f>'Pregunta 19'!$A$2:$A$17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19'!$E$2:$E$17</c:f>
              <c:numCache>
                <c:formatCode>0%</c:formatCode>
                <c:ptCount val="16"/>
                <c:pt idx="0">
                  <c:v>0.31430000000000002</c:v>
                </c:pt>
                <c:pt idx="1">
                  <c:v>0.25</c:v>
                </c:pt>
                <c:pt idx="2">
                  <c:v>0.6</c:v>
                </c:pt>
                <c:pt idx="3">
                  <c:v>0.25</c:v>
                </c:pt>
                <c:pt idx="4">
                  <c:v>0.31580000000000003</c:v>
                </c:pt>
                <c:pt idx="5">
                  <c:v>0.42109999999999997</c:v>
                </c:pt>
                <c:pt idx="6">
                  <c:v>0.33329999999999999</c:v>
                </c:pt>
                <c:pt idx="7">
                  <c:v>0.25929999999999997</c:v>
                </c:pt>
                <c:pt idx="8">
                  <c:v>0.26669999999999999</c:v>
                </c:pt>
                <c:pt idx="9">
                  <c:v>0.2</c:v>
                </c:pt>
                <c:pt idx="10">
                  <c:v>0.21429999999999999</c:v>
                </c:pt>
                <c:pt idx="11">
                  <c:v>0.4</c:v>
                </c:pt>
                <c:pt idx="12">
                  <c:v>0.2</c:v>
                </c:pt>
                <c:pt idx="13">
                  <c:v>0</c:v>
                </c:pt>
                <c:pt idx="14">
                  <c:v>0.125</c:v>
                </c:pt>
                <c:pt idx="15">
                  <c:v>0.6</c:v>
                </c:pt>
              </c:numCache>
            </c:numRef>
          </c:val>
          <c:extLst>
            <c:ext xmlns:c16="http://schemas.microsoft.com/office/drawing/2014/chart" uri="{C3380CC4-5D6E-409C-BE32-E72D297353CC}">
              <c16:uniqueId val="{00000003-FB1C-4D6E-AC57-E4CDF9685623}"/>
            </c:ext>
          </c:extLst>
        </c:ser>
        <c:ser>
          <c:idx val="4"/>
          <c:order val="4"/>
          <c:tx>
            <c:strRef>
              <c:f>'Pregunta 19'!$F$1</c:f>
              <c:strCache>
                <c:ptCount val="1"/>
                <c:pt idx="0">
                  <c:v>Ninguno</c:v>
                </c:pt>
              </c:strCache>
            </c:strRef>
          </c:tx>
          <c:spPr>
            <a:solidFill>
              <a:srgbClr val="FF31E6"/>
            </a:solidFill>
            <a:ln>
              <a:noFill/>
            </a:ln>
            <a:effectLst/>
          </c:spPr>
          <c:invertIfNegative val="0"/>
          <c:cat>
            <c:strRef>
              <c:f>'Pregunta 19'!$A$2:$A$17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19'!$F$2:$F$17</c:f>
              <c:numCache>
                <c:formatCode>0%</c:formatCode>
                <c:ptCount val="16"/>
                <c:pt idx="0">
                  <c:v>0.37140000000000001</c:v>
                </c:pt>
                <c:pt idx="1">
                  <c:v>0.5</c:v>
                </c:pt>
                <c:pt idx="2">
                  <c:v>0.4</c:v>
                </c:pt>
                <c:pt idx="3">
                  <c:v>0.5</c:v>
                </c:pt>
                <c:pt idx="4">
                  <c:v>0.52629999999999999</c:v>
                </c:pt>
                <c:pt idx="5">
                  <c:v>0.23680000000000001</c:v>
                </c:pt>
                <c:pt idx="6">
                  <c:v>0.30299999999999999</c:v>
                </c:pt>
                <c:pt idx="7">
                  <c:v>0.40739999999999998</c:v>
                </c:pt>
                <c:pt idx="8">
                  <c:v>0.33329999999999999</c:v>
                </c:pt>
                <c:pt idx="9">
                  <c:v>0.5</c:v>
                </c:pt>
                <c:pt idx="10">
                  <c:v>0.42859999999999998</c:v>
                </c:pt>
                <c:pt idx="11">
                  <c:v>0.4</c:v>
                </c:pt>
                <c:pt idx="12">
                  <c:v>0.2</c:v>
                </c:pt>
                <c:pt idx="13">
                  <c:v>1</c:v>
                </c:pt>
                <c:pt idx="14">
                  <c:v>0.5</c:v>
                </c:pt>
                <c:pt idx="15">
                  <c:v>0.2</c:v>
                </c:pt>
              </c:numCache>
            </c:numRef>
          </c:val>
          <c:extLst>
            <c:ext xmlns:c16="http://schemas.microsoft.com/office/drawing/2014/chart" uri="{C3380CC4-5D6E-409C-BE32-E72D297353CC}">
              <c16:uniqueId val="{00000004-FB1C-4D6E-AC57-E4CDF9685623}"/>
            </c:ext>
          </c:extLst>
        </c:ser>
        <c:ser>
          <c:idx val="5"/>
          <c:order val="5"/>
          <c:tx>
            <c:strRef>
              <c:f>'Pregunta 19'!$G$1</c:f>
              <c:strCache>
                <c:ptCount val="1"/>
                <c:pt idx="0">
                  <c:v>Otros</c:v>
                </c:pt>
              </c:strCache>
            </c:strRef>
          </c:tx>
          <c:spPr>
            <a:solidFill>
              <a:schemeClr val="accent6"/>
            </a:solidFill>
            <a:ln>
              <a:noFill/>
            </a:ln>
            <a:effectLst/>
          </c:spPr>
          <c:invertIfNegative val="0"/>
          <c:cat>
            <c:strRef>
              <c:f>'Pregunta 19'!$A$2:$A$17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19'!$G$2:$G$17</c:f>
              <c:numCache>
                <c:formatCode>0%</c:formatCode>
                <c:ptCount val="16"/>
                <c:pt idx="0">
                  <c:v>2.8571428571428571E-2</c:v>
                </c:pt>
                <c:pt idx="1">
                  <c:v>0</c:v>
                </c:pt>
                <c:pt idx="2">
                  <c:v>0.2</c:v>
                </c:pt>
                <c:pt idx="3">
                  <c:v>0</c:v>
                </c:pt>
                <c:pt idx="4">
                  <c:v>0</c:v>
                </c:pt>
                <c:pt idx="5">
                  <c:v>0</c:v>
                </c:pt>
                <c:pt idx="6">
                  <c:v>0.15151515151515152</c:v>
                </c:pt>
                <c:pt idx="7">
                  <c:v>3.7037037037037035E-2</c:v>
                </c:pt>
                <c:pt idx="8">
                  <c:v>0.13333333333333333</c:v>
                </c:pt>
                <c:pt idx="9">
                  <c:v>0</c:v>
                </c:pt>
                <c:pt idx="10">
                  <c:v>0</c:v>
                </c:pt>
                <c:pt idx="11">
                  <c:v>0</c:v>
                </c:pt>
                <c:pt idx="12">
                  <c:v>0.1</c:v>
                </c:pt>
                <c:pt idx="13">
                  <c:v>0</c:v>
                </c:pt>
                <c:pt idx="14">
                  <c:v>0</c:v>
                </c:pt>
                <c:pt idx="15">
                  <c:v>0.4</c:v>
                </c:pt>
              </c:numCache>
            </c:numRef>
          </c:val>
          <c:extLst>
            <c:ext xmlns:c16="http://schemas.microsoft.com/office/drawing/2014/chart" uri="{C3380CC4-5D6E-409C-BE32-E72D297353CC}">
              <c16:uniqueId val="{00000005-FB1C-4D6E-AC57-E4CDF9685623}"/>
            </c:ext>
          </c:extLst>
        </c:ser>
        <c:dLbls>
          <c:showLegendKey val="0"/>
          <c:showVal val="0"/>
          <c:showCatName val="0"/>
          <c:showSerName val="0"/>
          <c:showPercent val="0"/>
          <c:showBubbleSize val="0"/>
        </c:dLbls>
        <c:gapWidth val="219"/>
        <c:overlap val="-27"/>
        <c:axId val="660675328"/>
        <c:axId val="660678608"/>
      </c:barChart>
      <c:catAx>
        <c:axId val="66067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0678608"/>
        <c:crosses val="autoZero"/>
        <c:auto val="1"/>
        <c:lblAlgn val="ctr"/>
        <c:lblOffset val="100"/>
        <c:noMultiLvlLbl val="0"/>
      </c:catAx>
      <c:valAx>
        <c:axId val="66067860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0675328"/>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i="0">
                <a:latin typeface="Arial" panose="020B0604020202020204" pitchFamily="34" charset="0"/>
                <a:cs typeface="Arial" panose="020B0604020202020204" pitchFamily="34" charset="0"/>
              </a:rPr>
              <a:t>Sistemas de accesibilidad relacionados al acta de la sesión del Pleno que los ayuntamientos</a:t>
            </a:r>
            <a:r>
              <a:rPr lang="es-ES" sz="1200" b="1" i="0" baseline="0">
                <a:latin typeface="Arial" panose="020B0604020202020204" pitchFamily="34" charset="0"/>
                <a:cs typeface="Arial" panose="020B0604020202020204" pitchFamily="34" charset="0"/>
              </a:rPr>
              <a:t> emplean según nº de habitantes por municipio</a:t>
            </a:r>
            <a:endParaRPr lang="es-ES" sz="1200" b="1" i="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19'!$B$19</c:f>
              <c:strCache>
                <c:ptCount val="1"/>
                <c:pt idx="0">
                  <c:v>Lectura fácil</c:v>
                </c:pt>
              </c:strCache>
            </c:strRef>
          </c:tx>
          <c:spPr>
            <a:solidFill>
              <a:schemeClr val="accent1"/>
            </a:solidFill>
            <a:ln>
              <a:noFill/>
            </a:ln>
            <a:effectLst/>
          </c:spPr>
          <c:invertIfNegative val="0"/>
          <c:cat>
            <c:strRef>
              <c:f>'Pregunta 19'!$A$20:$A$23</c:f>
              <c:strCache>
                <c:ptCount val="4"/>
                <c:pt idx="0">
                  <c:v>≤ 1.000</c:v>
                </c:pt>
                <c:pt idx="1">
                  <c:v>1.001 a 5.000</c:v>
                </c:pt>
                <c:pt idx="2">
                  <c:v>5.001 a 20.000</c:v>
                </c:pt>
                <c:pt idx="3">
                  <c:v>&gt; 20.000</c:v>
                </c:pt>
              </c:strCache>
            </c:strRef>
          </c:cat>
          <c:val>
            <c:numRef>
              <c:f>'Pregunta 19'!$B$20:$B$23</c:f>
              <c:numCache>
                <c:formatCode>0%</c:formatCode>
                <c:ptCount val="4"/>
                <c:pt idx="0">
                  <c:v>0.40539999999999998</c:v>
                </c:pt>
                <c:pt idx="1">
                  <c:v>0.39190000000000003</c:v>
                </c:pt>
                <c:pt idx="2">
                  <c:v>0.2712</c:v>
                </c:pt>
                <c:pt idx="3">
                  <c:v>0.2344</c:v>
                </c:pt>
              </c:numCache>
            </c:numRef>
          </c:val>
          <c:extLst>
            <c:ext xmlns:c16="http://schemas.microsoft.com/office/drawing/2014/chart" uri="{C3380CC4-5D6E-409C-BE32-E72D297353CC}">
              <c16:uniqueId val="{00000000-208F-494D-8D8F-AE425A2831A9}"/>
            </c:ext>
          </c:extLst>
        </c:ser>
        <c:ser>
          <c:idx val="1"/>
          <c:order val="1"/>
          <c:tx>
            <c:strRef>
              <c:f>'Pregunta 19'!$C$19</c:f>
              <c:strCache>
                <c:ptCount val="1"/>
                <c:pt idx="0">
                  <c:v>Lenguaje de signos</c:v>
                </c:pt>
              </c:strCache>
            </c:strRef>
          </c:tx>
          <c:spPr>
            <a:solidFill>
              <a:schemeClr val="accent2"/>
            </a:solidFill>
            <a:ln>
              <a:noFill/>
            </a:ln>
            <a:effectLst/>
          </c:spPr>
          <c:invertIfNegative val="0"/>
          <c:cat>
            <c:strRef>
              <c:f>'Pregunta 19'!$A$20:$A$23</c:f>
              <c:strCache>
                <c:ptCount val="4"/>
                <c:pt idx="0">
                  <c:v>≤ 1.000</c:v>
                </c:pt>
                <c:pt idx="1">
                  <c:v>1.001 a 5.000</c:v>
                </c:pt>
                <c:pt idx="2">
                  <c:v>5.001 a 20.000</c:v>
                </c:pt>
                <c:pt idx="3">
                  <c:v>&gt; 20.000</c:v>
                </c:pt>
              </c:strCache>
            </c:strRef>
          </c:cat>
          <c:val>
            <c:numRef>
              <c:f>'Pregunta 19'!$C$20:$C$23</c:f>
              <c:numCache>
                <c:formatCode>0%</c:formatCode>
                <c:ptCount val="4"/>
                <c:pt idx="0">
                  <c:v>0</c:v>
                </c:pt>
                <c:pt idx="1">
                  <c:v>0</c:v>
                </c:pt>
                <c:pt idx="2">
                  <c:v>1.6899999999999998E-2</c:v>
                </c:pt>
                <c:pt idx="3">
                  <c:v>4.6899999999999997E-2</c:v>
                </c:pt>
              </c:numCache>
            </c:numRef>
          </c:val>
          <c:extLst>
            <c:ext xmlns:c16="http://schemas.microsoft.com/office/drawing/2014/chart" uri="{C3380CC4-5D6E-409C-BE32-E72D297353CC}">
              <c16:uniqueId val="{00000001-208F-494D-8D8F-AE425A2831A9}"/>
            </c:ext>
          </c:extLst>
        </c:ser>
        <c:ser>
          <c:idx val="2"/>
          <c:order val="2"/>
          <c:tx>
            <c:strRef>
              <c:f>'Pregunta 19'!$D$19</c:f>
              <c:strCache>
                <c:ptCount val="1"/>
                <c:pt idx="0">
                  <c:v>Audio-descripción</c:v>
                </c:pt>
              </c:strCache>
            </c:strRef>
          </c:tx>
          <c:spPr>
            <a:solidFill>
              <a:schemeClr val="accent3"/>
            </a:solidFill>
            <a:ln>
              <a:noFill/>
            </a:ln>
            <a:effectLst/>
          </c:spPr>
          <c:invertIfNegative val="0"/>
          <c:cat>
            <c:strRef>
              <c:f>'Pregunta 19'!$A$20:$A$23</c:f>
              <c:strCache>
                <c:ptCount val="4"/>
                <c:pt idx="0">
                  <c:v>≤ 1.000</c:v>
                </c:pt>
                <c:pt idx="1">
                  <c:v>1.001 a 5.000</c:v>
                </c:pt>
                <c:pt idx="2">
                  <c:v>5.001 a 20.000</c:v>
                </c:pt>
                <c:pt idx="3">
                  <c:v>&gt; 20.000</c:v>
                </c:pt>
              </c:strCache>
            </c:strRef>
          </c:cat>
          <c:val>
            <c:numRef>
              <c:f>'Pregunta 19'!$D$20:$D$23</c:f>
              <c:numCache>
                <c:formatCode>0%</c:formatCode>
                <c:ptCount val="4"/>
                <c:pt idx="0">
                  <c:v>1.35E-2</c:v>
                </c:pt>
                <c:pt idx="1">
                  <c:v>8.1100000000000005E-2</c:v>
                </c:pt>
                <c:pt idx="2">
                  <c:v>6.7799999999999999E-2</c:v>
                </c:pt>
                <c:pt idx="3">
                  <c:v>9.3799999999999994E-2</c:v>
                </c:pt>
              </c:numCache>
            </c:numRef>
          </c:val>
          <c:extLst>
            <c:ext xmlns:c16="http://schemas.microsoft.com/office/drawing/2014/chart" uri="{C3380CC4-5D6E-409C-BE32-E72D297353CC}">
              <c16:uniqueId val="{00000002-208F-494D-8D8F-AE425A2831A9}"/>
            </c:ext>
          </c:extLst>
        </c:ser>
        <c:ser>
          <c:idx val="3"/>
          <c:order val="3"/>
          <c:tx>
            <c:strRef>
              <c:f>'Pregunta 19'!$E$19</c:f>
              <c:strCache>
                <c:ptCount val="1"/>
                <c:pt idx="0">
                  <c:v>Transcipción</c:v>
                </c:pt>
              </c:strCache>
            </c:strRef>
          </c:tx>
          <c:spPr>
            <a:solidFill>
              <a:schemeClr val="accent4"/>
            </a:solidFill>
            <a:ln>
              <a:noFill/>
            </a:ln>
            <a:effectLst/>
          </c:spPr>
          <c:invertIfNegative val="0"/>
          <c:cat>
            <c:strRef>
              <c:f>'Pregunta 19'!$A$20:$A$23</c:f>
              <c:strCache>
                <c:ptCount val="4"/>
                <c:pt idx="0">
                  <c:v>≤ 1.000</c:v>
                </c:pt>
                <c:pt idx="1">
                  <c:v>1.001 a 5.000</c:v>
                </c:pt>
                <c:pt idx="2">
                  <c:v>5.001 a 20.000</c:v>
                </c:pt>
                <c:pt idx="3">
                  <c:v>&gt; 20.000</c:v>
                </c:pt>
              </c:strCache>
            </c:strRef>
          </c:cat>
          <c:val>
            <c:numRef>
              <c:f>'Pregunta 19'!$E$20:$E$23</c:f>
              <c:numCache>
                <c:formatCode>0%</c:formatCode>
                <c:ptCount val="4"/>
                <c:pt idx="0">
                  <c:v>0.2838</c:v>
                </c:pt>
                <c:pt idx="1">
                  <c:v>0.25679999999999997</c:v>
                </c:pt>
                <c:pt idx="2">
                  <c:v>0.28810000000000002</c:v>
                </c:pt>
                <c:pt idx="3">
                  <c:v>0.3906</c:v>
                </c:pt>
              </c:numCache>
            </c:numRef>
          </c:val>
          <c:extLst>
            <c:ext xmlns:c16="http://schemas.microsoft.com/office/drawing/2014/chart" uri="{C3380CC4-5D6E-409C-BE32-E72D297353CC}">
              <c16:uniqueId val="{00000003-208F-494D-8D8F-AE425A2831A9}"/>
            </c:ext>
          </c:extLst>
        </c:ser>
        <c:ser>
          <c:idx val="4"/>
          <c:order val="4"/>
          <c:tx>
            <c:strRef>
              <c:f>'Pregunta 19'!$F$19</c:f>
              <c:strCache>
                <c:ptCount val="1"/>
                <c:pt idx="0">
                  <c:v>Ninguno</c:v>
                </c:pt>
              </c:strCache>
            </c:strRef>
          </c:tx>
          <c:spPr>
            <a:solidFill>
              <a:srgbClr val="FF31E6"/>
            </a:solidFill>
            <a:ln>
              <a:noFill/>
            </a:ln>
            <a:effectLst/>
          </c:spPr>
          <c:invertIfNegative val="0"/>
          <c:cat>
            <c:strRef>
              <c:f>'Pregunta 19'!$A$20:$A$23</c:f>
              <c:strCache>
                <c:ptCount val="4"/>
                <c:pt idx="0">
                  <c:v>≤ 1.000</c:v>
                </c:pt>
                <c:pt idx="1">
                  <c:v>1.001 a 5.000</c:v>
                </c:pt>
                <c:pt idx="2">
                  <c:v>5.001 a 20.000</c:v>
                </c:pt>
                <c:pt idx="3">
                  <c:v>&gt; 20.000</c:v>
                </c:pt>
              </c:strCache>
            </c:strRef>
          </c:cat>
          <c:val>
            <c:numRef>
              <c:f>'Pregunta 19'!$F$20:$F$23</c:f>
              <c:numCache>
                <c:formatCode>0%</c:formatCode>
                <c:ptCount val="4"/>
                <c:pt idx="0">
                  <c:v>0.35139999999999999</c:v>
                </c:pt>
                <c:pt idx="1">
                  <c:v>0.39179999999999998</c:v>
                </c:pt>
                <c:pt idx="2">
                  <c:v>0.45760000000000001</c:v>
                </c:pt>
                <c:pt idx="3">
                  <c:v>0.3281</c:v>
                </c:pt>
              </c:numCache>
            </c:numRef>
          </c:val>
          <c:extLst>
            <c:ext xmlns:c16="http://schemas.microsoft.com/office/drawing/2014/chart" uri="{C3380CC4-5D6E-409C-BE32-E72D297353CC}">
              <c16:uniqueId val="{00000004-208F-494D-8D8F-AE425A2831A9}"/>
            </c:ext>
          </c:extLst>
        </c:ser>
        <c:ser>
          <c:idx val="5"/>
          <c:order val="5"/>
          <c:tx>
            <c:strRef>
              <c:f>'Pregunta 19'!$G$19</c:f>
              <c:strCache>
                <c:ptCount val="1"/>
                <c:pt idx="0">
                  <c:v>Otros</c:v>
                </c:pt>
              </c:strCache>
            </c:strRef>
          </c:tx>
          <c:spPr>
            <a:solidFill>
              <a:schemeClr val="accent6"/>
            </a:solidFill>
            <a:ln>
              <a:noFill/>
            </a:ln>
            <a:effectLst/>
          </c:spPr>
          <c:invertIfNegative val="0"/>
          <c:cat>
            <c:strRef>
              <c:f>'Pregunta 19'!$A$20:$A$23</c:f>
              <c:strCache>
                <c:ptCount val="4"/>
                <c:pt idx="0">
                  <c:v>≤ 1.000</c:v>
                </c:pt>
                <c:pt idx="1">
                  <c:v>1.001 a 5.000</c:v>
                </c:pt>
                <c:pt idx="2">
                  <c:v>5.001 a 20.000</c:v>
                </c:pt>
                <c:pt idx="3">
                  <c:v>&gt; 20.000</c:v>
                </c:pt>
              </c:strCache>
            </c:strRef>
          </c:cat>
          <c:val>
            <c:numRef>
              <c:f>'Pregunta 19'!$G$20:$G$23</c:f>
              <c:numCache>
                <c:formatCode>0%</c:formatCode>
                <c:ptCount val="4"/>
                <c:pt idx="0">
                  <c:v>0</c:v>
                </c:pt>
                <c:pt idx="1">
                  <c:v>0</c:v>
                </c:pt>
                <c:pt idx="2">
                  <c:v>0.10169491525423729</c:v>
                </c:pt>
                <c:pt idx="3">
                  <c:v>0.125</c:v>
                </c:pt>
              </c:numCache>
            </c:numRef>
          </c:val>
          <c:extLst>
            <c:ext xmlns:c16="http://schemas.microsoft.com/office/drawing/2014/chart" uri="{C3380CC4-5D6E-409C-BE32-E72D297353CC}">
              <c16:uniqueId val="{00000005-208F-494D-8D8F-AE425A2831A9}"/>
            </c:ext>
          </c:extLst>
        </c:ser>
        <c:dLbls>
          <c:showLegendKey val="0"/>
          <c:showVal val="0"/>
          <c:showCatName val="0"/>
          <c:showSerName val="0"/>
          <c:showPercent val="0"/>
          <c:showBubbleSize val="0"/>
        </c:dLbls>
        <c:gapWidth val="219"/>
        <c:overlap val="-27"/>
        <c:axId val="660689760"/>
        <c:axId val="660686480"/>
      </c:barChart>
      <c:catAx>
        <c:axId val="66068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0686480"/>
        <c:crosses val="autoZero"/>
        <c:auto val="1"/>
        <c:lblAlgn val="ctr"/>
        <c:lblOffset val="100"/>
        <c:noMultiLvlLbl val="0"/>
      </c:catAx>
      <c:valAx>
        <c:axId val="66068648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0689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a:latin typeface="Arial" panose="020B0604020202020204" pitchFamily="34" charset="0"/>
                <a:cs typeface="Arial" panose="020B0604020202020204" pitchFamily="34" charset="0"/>
              </a:rPr>
              <a:t>Sistemas de accesibilidad relacionados al acta de la sesión</a:t>
            </a:r>
            <a:r>
              <a:rPr lang="es-ES" sz="1200" b="1" baseline="0">
                <a:latin typeface="Arial" panose="020B0604020202020204" pitchFamily="34" charset="0"/>
                <a:cs typeface="Arial" panose="020B0604020202020204" pitchFamily="34" charset="0"/>
              </a:rPr>
              <a:t> del Pleno que los ayuntamientos emplean</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19'!$B$25</c:f>
              <c:strCache>
                <c:ptCount val="1"/>
                <c:pt idx="0">
                  <c:v>Lectura fácil</c:v>
                </c:pt>
              </c:strCache>
            </c:strRef>
          </c:tx>
          <c:spPr>
            <a:solidFill>
              <a:schemeClr val="accent1"/>
            </a:solidFill>
            <a:ln>
              <a:noFill/>
            </a:ln>
            <a:effectLst/>
          </c:spPr>
          <c:invertIfNegative val="0"/>
          <c:cat>
            <c:strRef>
              <c:f>'Pregunta 19'!$A$26</c:f>
              <c:strCache>
                <c:ptCount val="1"/>
                <c:pt idx="0">
                  <c:v>TOTAL</c:v>
                </c:pt>
              </c:strCache>
            </c:strRef>
          </c:cat>
          <c:val>
            <c:numRef>
              <c:f>'Pregunta 19'!$B$26</c:f>
              <c:numCache>
                <c:formatCode>0%</c:formatCode>
                <c:ptCount val="1"/>
                <c:pt idx="0">
                  <c:v>0.33210000000000001</c:v>
                </c:pt>
              </c:numCache>
            </c:numRef>
          </c:val>
          <c:extLst>
            <c:ext xmlns:c16="http://schemas.microsoft.com/office/drawing/2014/chart" uri="{C3380CC4-5D6E-409C-BE32-E72D297353CC}">
              <c16:uniqueId val="{00000000-38D5-44C2-BC6F-F20A8E3E4789}"/>
            </c:ext>
          </c:extLst>
        </c:ser>
        <c:ser>
          <c:idx val="1"/>
          <c:order val="1"/>
          <c:tx>
            <c:strRef>
              <c:f>'Pregunta 19'!$C$25</c:f>
              <c:strCache>
                <c:ptCount val="1"/>
                <c:pt idx="0">
                  <c:v>Lenguaje de signos</c:v>
                </c:pt>
              </c:strCache>
            </c:strRef>
          </c:tx>
          <c:spPr>
            <a:solidFill>
              <a:schemeClr val="accent2"/>
            </a:solidFill>
            <a:ln>
              <a:noFill/>
            </a:ln>
            <a:effectLst/>
          </c:spPr>
          <c:invertIfNegative val="0"/>
          <c:cat>
            <c:strRef>
              <c:f>'Pregunta 19'!$A$26</c:f>
              <c:strCache>
                <c:ptCount val="1"/>
                <c:pt idx="0">
                  <c:v>TOTAL</c:v>
                </c:pt>
              </c:strCache>
            </c:strRef>
          </c:cat>
          <c:val>
            <c:numRef>
              <c:f>'Pregunta 19'!$C$26</c:f>
              <c:numCache>
                <c:formatCode>0%</c:formatCode>
                <c:ptCount val="1"/>
                <c:pt idx="0">
                  <c:v>1.4800000000000001E-2</c:v>
                </c:pt>
              </c:numCache>
            </c:numRef>
          </c:val>
          <c:extLst>
            <c:ext xmlns:c16="http://schemas.microsoft.com/office/drawing/2014/chart" uri="{C3380CC4-5D6E-409C-BE32-E72D297353CC}">
              <c16:uniqueId val="{00000001-38D5-44C2-BC6F-F20A8E3E4789}"/>
            </c:ext>
          </c:extLst>
        </c:ser>
        <c:ser>
          <c:idx val="2"/>
          <c:order val="2"/>
          <c:tx>
            <c:strRef>
              <c:f>'Pregunta 19'!$D$25</c:f>
              <c:strCache>
                <c:ptCount val="1"/>
                <c:pt idx="0">
                  <c:v>Audio-descripción</c:v>
                </c:pt>
              </c:strCache>
            </c:strRef>
          </c:tx>
          <c:spPr>
            <a:solidFill>
              <a:schemeClr val="accent3"/>
            </a:solidFill>
            <a:ln>
              <a:noFill/>
            </a:ln>
            <a:effectLst/>
          </c:spPr>
          <c:invertIfNegative val="0"/>
          <c:cat>
            <c:strRef>
              <c:f>'Pregunta 19'!$A$26</c:f>
              <c:strCache>
                <c:ptCount val="1"/>
                <c:pt idx="0">
                  <c:v>TOTAL</c:v>
                </c:pt>
              </c:strCache>
            </c:strRef>
          </c:cat>
          <c:val>
            <c:numRef>
              <c:f>'Pregunta 19'!$D$26</c:f>
              <c:numCache>
                <c:formatCode>0%</c:formatCode>
                <c:ptCount val="1"/>
                <c:pt idx="0">
                  <c:v>6.2700000000000006E-2</c:v>
                </c:pt>
              </c:numCache>
            </c:numRef>
          </c:val>
          <c:extLst>
            <c:ext xmlns:c16="http://schemas.microsoft.com/office/drawing/2014/chart" uri="{C3380CC4-5D6E-409C-BE32-E72D297353CC}">
              <c16:uniqueId val="{00000002-38D5-44C2-BC6F-F20A8E3E4789}"/>
            </c:ext>
          </c:extLst>
        </c:ser>
        <c:ser>
          <c:idx val="3"/>
          <c:order val="3"/>
          <c:tx>
            <c:strRef>
              <c:f>'Pregunta 19'!$E$25</c:f>
              <c:strCache>
                <c:ptCount val="1"/>
                <c:pt idx="0">
                  <c:v>Transcipción</c:v>
                </c:pt>
              </c:strCache>
            </c:strRef>
          </c:tx>
          <c:spPr>
            <a:solidFill>
              <a:schemeClr val="accent4"/>
            </a:solidFill>
            <a:ln>
              <a:noFill/>
            </a:ln>
            <a:effectLst/>
          </c:spPr>
          <c:invertIfNegative val="0"/>
          <c:cat>
            <c:strRef>
              <c:f>'Pregunta 19'!$A$26</c:f>
              <c:strCache>
                <c:ptCount val="1"/>
                <c:pt idx="0">
                  <c:v>TOTAL</c:v>
                </c:pt>
              </c:strCache>
            </c:strRef>
          </c:cat>
          <c:val>
            <c:numRef>
              <c:f>'Pregunta 19'!$E$26</c:f>
              <c:numCache>
                <c:formatCode>0%</c:formatCode>
                <c:ptCount val="1"/>
                <c:pt idx="0">
                  <c:v>0.30259999999999998</c:v>
                </c:pt>
              </c:numCache>
            </c:numRef>
          </c:val>
          <c:extLst>
            <c:ext xmlns:c16="http://schemas.microsoft.com/office/drawing/2014/chart" uri="{C3380CC4-5D6E-409C-BE32-E72D297353CC}">
              <c16:uniqueId val="{00000003-38D5-44C2-BC6F-F20A8E3E4789}"/>
            </c:ext>
          </c:extLst>
        </c:ser>
        <c:ser>
          <c:idx val="4"/>
          <c:order val="4"/>
          <c:tx>
            <c:strRef>
              <c:f>'Pregunta 19'!$F$25</c:f>
              <c:strCache>
                <c:ptCount val="1"/>
                <c:pt idx="0">
                  <c:v>Ninguno</c:v>
                </c:pt>
              </c:strCache>
            </c:strRef>
          </c:tx>
          <c:spPr>
            <a:solidFill>
              <a:schemeClr val="accent5"/>
            </a:solidFill>
            <a:ln>
              <a:noFill/>
            </a:ln>
            <a:effectLst/>
          </c:spPr>
          <c:invertIfNegative val="0"/>
          <c:cat>
            <c:strRef>
              <c:f>'Pregunta 19'!$A$26</c:f>
              <c:strCache>
                <c:ptCount val="1"/>
                <c:pt idx="0">
                  <c:v>TOTAL</c:v>
                </c:pt>
              </c:strCache>
            </c:strRef>
          </c:cat>
          <c:val>
            <c:numRef>
              <c:f>'Pregunta 19'!$F$26</c:f>
              <c:numCache>
                <c:formatCode>0%</c:formatCode>
                <c:ptCount val="1"/>
                <c:pt idx="0">
                  <c:v>0.38009999999999999</c:v>
                </c:pt>
              </c:numCache>
            </c:numRef>
          </c:val>
          <c:extLst>
            <c:ext xmlns:c16="http://schemas.microsoft.com/office/drawing/2014/chart" uri="{C3380CC4-5D6E-409C-BE32-E72D297353CC}">
              <c16:uniqueId val="{00000004-38D5-44C2-BC6F-F20A8E3E4789}"/>
            </c:ext>
          </c:extLst>
        </c:ser>
        <c:ser>
          <c:idx val="5"/>
          <c:order val="5"/>
          <c:tx>
            <c:strRef>
              <c:f>'Pregunta 19'!$G$25</c:f>
              <c:strCache>
                <c:ptCount val="1"/>
                <c:pt idx="0">
                  <c:v>Otros</c:v>
                </c:pt>
              </c:strCache>
            </c:strRef>
          </c:tx>
          <c:spPr>
            <a:solidFill>
              <a:schemeClr val="accent6"/>
            </a:solidFill>
            <a:ln>
              <a:noFill/>
            </a:ln>
            <a:effectLst/>
          </c:spPr>
          <c:invertIfNegative val="0"/>
          <c:cat>
            <c:strRef>
              <c:f>'Pregunta 19'!$A$26</c:f>
              <c:strCache>
                <c:ptCount val="1"/>
                <c:pt idx="0">
                  <c:v>TOTAL</c:v>
                </c:pt>
              </c:strCache>
            </c:strRef>
          </c:cat>
          <c:val>
            <c:numRef>
              <c:f>'Pregunta 19'!$G$26</c:f>
              <c:numCache>
                <c:formatCode>0%</c:formatCode>
                <c:ptCount val="1"/>
                <c:pt idx="0">
                  <c:v>5.1660516605166053E-2</c:v>
                </c:pt>
              </c:numCache>
            </c:numRef>
          </c:val>
          <c:extLst>
            <c:ext xmlns:c16="http://schemas.microsoft.com/office/drawing/2014/chart" uri="{C3380CC4-5D6E-409C-BE32-E72D297353CC}">
              <c16:uniqueId val="{00000005-38D5-44C2-BC6F-F20A8E3E4789}"/>
            </c:ext>
          </c:extLst>
        </c:ser>
        <c:dLbls>
          <c:showLegendKey val="0"/>
          <c:showVal val="0"/>
          <c:showCatName val="0"/>
          <c:showSerName val="0"/>
          <c:showPercent val="0"/>
          <c:showBubbleSize val="0"/>
        </c:dLbls>
        <c:gapWidth val="219"/>
        <c:overlap val="-27"/>
        <c:axId val="687824976"/>
        <c:axId val="687817104"/>
      </c:barChart>
      <c:catAx>
        <c:axId val="68782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87817104"/>
        <c:crosses val="autoZero"/>
        <c:auto val="1"/>
        <c:lblAlgn val="ctr"/>
        <c:lblOffset val="100"/>
        <c:noMultiLvlLbl val="0"/>
      </c:catAx>
      <c:valAx>
        <c:axId val="6878171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87824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a:latin typeface="Arial" panose="020B0604020202020204" pitchFamily="34" charset="0"/>
                <a:cs typeface="Arial" panose="020B0604020202020204" pitchFamily="34" charset="0"/>
              </a:rPr>
              <a:t>Medios</a:t>
            </a:r>
            <a:r>
              <a:rPr lang="es-ES" sz="1200" b="1" baseline="0">
                <a:latin typeface="Arial" panose="020B0604020202020204" pitchFamily="34" charset="0"/>
                <a:cs typeface="Arial" panose="020B0604020202020204" pitchFamily="34" charset="0"/>
              </a:rPr>
              <a:t> por los que se difunde el acta de una sesión del Pleno por Comunidades autónomas</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20'!$B$1</c:f>
              <c:strCache>
                <c:ptCount val="1"/>
                <c:pt idx="0">
                  <c:v>Página web del ayuntamiento</c:v>
                </c:pt>
              </c:strCache>
            </c:strRef>
          </c:tx>
          <c:spPr>
            <a:solidFill>
              <a:schemeClr val="accent1"/>
            </a:solidFill>
            <a:ln>
              <a:noFill/>
            </a:ln>
            <a:effectLst/>
          </c:spPr>
          <c:invertIfNegative val="0"/>
          <c:cat>
            <c:strRef>
              <c:f>'Pregunta 20'!$A$2:$A$17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20'!$B$2:$B$17</c:f>
              <c:numCache>
                <c:formatCode>0%</c:formatCode>
                <c:ptCount val="16"/>
                <c:pt idx="0">
                  <c:v>0.77139999999999997</c:v>
                </c:pt>
                <c:pt idx="1">
                  <c:v>0.58330000000000004</c:v>
                </c:pt>
                <c:pt idx="2">
                  <c:v>1</c:v>
                </c:pt>
                <c:pt idx="3">
                  <c:v>0.75</c:v>
                </c:pt>
                <c:pt idx="4">
                  <c:v>0.84209999999999996</c:v>
                </c:pt>
                <c:pt idx="5">
                  <c:v>0.68420000000000003</c:v>
                </c:pt>
                <c:pt idx="6">
                  <c:v>0.84850000000000003</c:v>
                </c:pt>
                <c:pt idx="7">
                  <c:v>0.74070000000000003</c:v>
                </c:pt>
                <c:pt idx="8">
                  <c:v>1</c:v>
                </c:pt>
                <c:pt idx="9">
                  <c:v>0.7</c:v>
                </c:pt>
                <c:pt idx="10">
                  <c:v>0.78569999999999995</c:v>
                </c:pt>
                <c:pt idx="11">
                  <c:v>1</c:v>
                </c:pt>
                <c:pt idx="12">
                  <c:v>0.6</c:v>
                </c:pt>
                <c:pt idx="13">
                  <c:v>1</c:v>
                </c:pt>
                <c:pt idx="14">
                  <c:v>0.75</c:v>
                </c:pt>
                <c:pt idx="15">
                  <c:v>1</c:v>
                </c:pt>
              </c:numCache>
            </c:numRef>
          </c:val>
          <c:extLst>
            <c:ext xmlns:c16="http://schemas.microsoft.com/office/drawing/2014/chart" uri="{C3380CC4-5D6E-409C-BE32-E72D297353CC}">
              <c16:uniqueId val="{00000000-C1CE-4B42-BFDA-84BA715295CF}"/>
            </c:ext>
          </c:extLst>
        </c:ser>
        <c:ser>
          <c:idx val="1"/>
          <c:order val="1"/>
          <c:tx>
            <c:strRef>
              <c:f>'Pregunta 20'!$C$1</c:f>
              <c:strCache>
                <c:ptCount val="1"/>
                <c:pt idx="0">
                  <c:v>Boletines electrónicos</c:v>
                </c:pt>
              </c:strCache>
            </c:strRef>
          </c:tx>
          <c:spPr>
            <a:solidFill>
              <a:schemeClr val="accent2"/>
            </a:solidFill>
            <a:ln>
              <a:noFill/>
            </a:ln>
            <a:effectLst/>
          </c:spPr>
          <c:invertIfNegative val="0"/>
          <c:cat>
            <c:strRef>
              <c:f>'Pregunta 20'!$A$2:$A$17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20'!$C$2:$C$17</c:f>
              <c:numCache>
                <c:formatCode>0%</c:formatCode>
                <c:ptCount val="16"/>
                <c:pt idx="0">
                  <c:v>2.86E-2</c:v>
                </c:pt>
                <c:pt idx="1">
                  <c:v>8.3299999999999999E-2</c:v>
                </c:pt>
                <c:pt idx="2">
                  <c:v>0.2</c:v>
                </c:pt>
                <c:pt idx="3">
                  <c:v>0.25</c:v>
                </c:pt>
                <c:pt idx="4">
                  <c:v>5.2600000000000001E-2</c:v>
                </c:pt>
                <c:pt idx="5">
                  <c:v>2.63E-2</c:v>
                </c:pt>
                <c:pt idx="6">
                  <c:v>9.0899999999999995E-2</c:v>
                </c:pt>
                <c:pt idx="7">
                  <c:v>1.8499999999999999E-2</c:v>
                </c:pt>
                <c:pt idx="8">
                  <c:v>0</c:v>
                </c:pt>
                <c:pt idx="9">
                  <c:v>0.2</c:v>
                </c:pt>
                <c:pt idx="10">
                  <c:v>7.1400000000000005E-2</c:v>
                </c:pt>
                <c:pt idx="11">
                  <c:v>0.2</c:v>
                </c:pt>
                <c:pt idx="12">
                  <c:v>0</c:v>
                </c:pt>
                <c:pt idx="13">
                  <c:v>0</c:v>
                </c:pt>
                <c:pt idx="14">
                  <c:v>0.125</c:v>
                </c:pt>
                <c:pt idx="15">
                  <c:v>0</c:v>
                </c:pt>
              </c:numCache>
            </c:numRef>
          </c:val>
          <c:extLst>
            <c:ext xmlns:c16="http://schemas.microsoft.com/office/drawing/2014/chart" uri="{C3380CC4-5D6E-409C-BE32-E72D297353CC}">
              <c16:uniqueId val="{00000001-C1CE-4B42-BFDA-84BA715295CF}"/>
            </c:ext>
          </c:extLst>
        </c:ser>
        <c:ser>
          <c:idx val="2"/>
          <c:order val="2"/>
          <c:tx>
            <c:strRef>
              <c:f>'Pregunta 20'!$D$1</c:f>
              <c:strCache>
                <c:ptCount val="1"/>
                <c:pt idx="0">
                  <c:v>Redes sociales</c:v>
                </c:pt>
              </c:strCache>
            </c:strRef>
          </c:tx>
          <c:spPr>
            <a:solidFill>
              <a:schemeClr val="accent3"/>
            </a:solidFill>
            <a:ln>
              <a:noFill/>
            </a:ln>
            <a:effectLst/>
          </c:spPr>
          <c:invertIfNegative val="0"/>
          <c:cat>
            <c:strRef>
              <c:f>'Pregunta 20'!$A$2:$A$17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20'!$D$2:$D$17</c:f>
              <c:numCache>
                <c:formatCode>0%</c:formatCode>
                <c:ptCount val="16"/>
                <c:pt idx="0">
                  <c:v>8.5699999999999998E-2</c:v>
                </c:pt>
                <c:pt idx="1">
                  <c:v>0.16669999999999999</c:v>
                </c:pt>
                <c:pt idx="2">
                  <c:v>0</c:v>
                </c:pt>
                <c:pt idx="3">
                  <c:v>0.5</c:v>
                </c:pt>
                <c:pt idx="4">
                  <c:v>0</c:v>
                </c:pt>
                <c:pt idx="5">
                  <c:v>0</c:v>
                </c:pt>
                <c:pt idx="6">
                  <c:v>9.0899999999999995E-2</c:v>
                </c:pt>
                <c:pt idx="7">
                  <c:v>9.2600000000000002E-2</c:v>
                </c:pt>
                <c:pt idx="8">
                  <c:v>0.2</c:v>
                </c:pt>
                <c:pt idx="9">
                  <c:v>0.3</c:v>
                </c:pt>
                <c:pt idx="10">
                  <c:v>0.1429</c:v>
                </c:pt>
                <c:pt idx="11">
                  <c:v>0</c:v>
                </c:pt>
                <c:pt idx="12">
                  <c:v>0.1</c:v>
                </c:pt>
                <c:pt idx="13">
                  <c:v>0.25</c:v>
                </c:pt>
                <c:pt idx="14">
                  <c:v>0.155</c:v>
                </c:pt>
                <c:pt idx="15">
                  <c:v>0</c:v>
                </c:pt>
              </c:numCache>
            </c:numRef>
          </c:val>
          <c:extLst>
            <c:ext xmlns:c16="http://schemas.microsoft.com/office/drawing/2014/chart" uri="{C3380CC4-5D6E-409C-BE32-E72D297353CC}">
              <c16:uniqueId val="{00000002-C1CE-4B42-BFDA-84BA715295CF}"/>
            </c:ext>
          </c:extLst>
        </c:ser>
        <c:ser>
          <c:idx val="3"/>
          <c:order val="3"/>
          <c:tx>
            <c:strRef>
              <c:f>'Pregunta 20'!$E$1</c:f>
              <c:strCache>
                <c:ptCount val="1"/>
                <c:pt idx="0">
                  <c:v>Mensajería instantánea</c:v>
                </c:pt>
              </c:strCache>
            </c:strRef>
          </c:tx>
          <c:spPr>
            <a:solidFill>
              <a:schemeClr val="accent4"/>
            </a:solidFill>
            <a:ln>
              <a:noFill/>
            </a:ln>
            <a:effectLst/>
          </c:spPr>
          <c:invertIfNegative val="0"/>
          <c:cat>
            <c:strRef>
              <c:f>'Pregunta 20'!$A$2:$A$17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20'!$E$2:$E$17</c:f>
              <c:numCache>
                <c:formatCode>0%</c:formatCode>
                <c:ptCount val="16"/>
                <c:pt idx="0">
                  <c:v>2.86E-2</c:v>
                </c:pt>
                <c:pt idx="1">
                  <c:v>0</c:v>
                </c:pt>
                <c:pt idx="2">
                  <c:v>0</c:v>
                </c:pt>
                <c:pt idx="3">
                  <c:v>0.25</c:v>
                </c:pt>
                <c:pt idx="4">
                  <c:v>0</c:v>
                </c:pt>
                <c:pt idx="5">
                  <c:v>0</c:v>
                </c:pt>
                <c:pt idx="6">
                  <c:v>0</c:v>
                </c:pt>
                <c:pt idx="7">
                  <c:v>3.6999999999999998E-2</c:v>
                </c:pt>
                <c:pt idx="8">
                  <c:v>0</c:v>
                </c:pt>
                <c:pt idx="9">
                  <c:v>0.2</c:v>
                </c:pt>
                <c:pt idx="10">
                  <c:v>7.1400000000000005E-2</c:v>
                </c:pt>
                <c:pt idx="11">
                  <c:v>0.2</c:v>
                </c:pt>
                <c:pt idx="12">
                  <c:v>0</c:v>
                </c:pt>
                <c:pt idx="13">
                  <c:v>0</c:v>
                </c:pt>
                <c:pt idx="14">
                  <c:v>0</c:v>
                </c:pt>
                <c:pt idx="15">
                  <c:v>0.2</c:v>
                </c:pt>
              </c:numCache>
            </c:numRef>
          </c:val>
          <c:extLst>
            <c:ext xmlns:c16="http://schemas.microsoft.com/office/drawing/2014/chart" uri="{C3380CC4-5D6E-409C-BE32-E72D297353CC}">
              <c16:uniqueId val="{00000003-C1CE-4B42-BFDA-84BA715295CF}"/>
            </c:ext>
          </c:extLst>
        </c:ser>
        <c:ser>
          <c:idx val="4"/>
          <c:order val="4"/>
          <c:tx>
            <c:strRef>
              <c:f>'Pregunta 20'!$F$1</c:f>
              <c:strCache>
                <c:ptCount val="1"/>
                <c:pt idx="0">
                  <c:v>Tablones de anuncios</c:v>
                </c:pt>
              </c:strCache>
            </c:strRef>
          </c:tx>
          <c:spPr>
            <a:solidFill>
              <a:srgbClr val="FF31E6"/>
            </a:solidFill>
            <a:ln>
              <a:noFill/>
            </a:ln>
            <a:effectLst/>
          </c:spPr>
          <c:invertIfNegative val="0"/>
          <c:cat>
            <c:strRef>
              <c:f>'Pregunta 20'!$A$2:$A$17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20'!$F$2:$F$17</c:f>
              <c:numCache>
                <c:formatCode>0%</c:formatCode>
                <c:ptCount val="16"/>
                <c:pt idx="0">
                  <c:v>0.45710000000000001</c:v>
                </c:pt>
                <c:pt idx="1">
                  <c:v>0.66669999999999996</c:v>
                </c:pt>
                <c:pt idx="2">
                  <c:v>0.4</c:v>
                </c:pt>
                <c:pt idx="3">
                  <c:v>0.75</c:v>
                </c:pt>
                <c:pt idx="4">
                  <c:v>0.63160000000000005</c:v>
                </c:pt>
                <c:pt idx="5">
                  <c:v>0.63160000000000005</c:v>
                </c:pt>
                <c:pt idx="6">
                  <c:v>0.33329999999999999</c:v>
                </c:pt>
                <c:pt idx="7">
                  <c:v>0.44440000000000002</c:v>
                </c:pt>
                <c:pt idx="8">
                  <c:v>0.4667</c:v>
                </c:pt>
                <c:pt idx="9">
                  <c:v>0.9</c:v>
                </c:pt>
                <c:pt idx="10">
                  <c:v>0.57140000000000002</c:v>
                </c:pt>
                <c:pt idx="11">
                  <c:v>0.2</c:v>
                </c:pt>
                <c:pt idx="12">
                  <c:v>0.3</c:v>
                </c:pt>
                <c:pt idx="13">
                  <c:v>0</c:v>
                </c:pt>
                <c:pt idx="14">
                  <c:v>0.75</c:v>
                </c:pt>
                <c:pt idx="15">
                  <c:v>0.6</c:v>
                </c:pt>
              </c:numCache>
            </c:numRef>
          </c:val>
          <c:extLst>
            <c:ext xmlns:c16="http://schemas.microsoft.com/office/drawing/2014/chart" uri="{C3380CC4-5D6E-409C-BE32-E72D297353CC}">
              <c16:uniqueId val="{00000004-C1CE-4B42-BFDA-84BA715295CF}"/>
            </c:ext>
          </c:extLst>
        </c:ser>
        <c:ser>
          <c:idx val="5"/>
          <c:order val="5"/>
          <c:tx>
            <c:strRef>
              <c:f>'Pregunta 20'!$G$1</c:f>
              <c:strCache>
                <c:ptCount val="1"/>
                <c:pt idx="0">
                  <c:v>Otros</c:v>
                </c:pt>
              </c:strCache>
            </c:strRef>
          </c:tx>
          <c:spPr>
            <a:solidFill>
              <a:schemeClr val="accent6"/>
            </a:solidFill>
            <a:ln>
              <a:noFill/>
            </a:ln>
            <a:effectLst/>
          </c:spPr>
          <c:invertIfNegative val="0"/>
          <c:cat>
            <c:strRef>
              <c:f>'Pregunta 20'!$A$2:$A$17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20'!$G$2:$G$17</c:f>
              <c:numCache>
                <c:formatCode>0%</c:formatCode>
                <c:ptCount val="16"/>
                <c:pt idx="0">
                  <c:v>0.14285714285714285</c:v>
                </c:pt>
                <c:pt idx="1">
                  <c:v>0.25</c:v>
                </c:pt>
                <c:pt idx="2">
                  <c:v>0</c:v>
                </c:pt>
                <c:pt idx="3">
                  <c:v>0.25</c:v>
                </c:pt>
                <c:pt idx="4">
                  <c:v>0.15789473684210525</c:v>
                </c:pt>
                <c:pt idx="5">
                  <c:v>0.15789473684210525</c:v>
                </c:pt>
                <c:pt idx="6">
                  <c:v>0.27272727272727271</c:v>
                </c:pt>
                <c:pt idx="7">
                  <c:v>0.1111111111111111</c:v>
                </c:pt>
                <c:pt idx="8">
                  <c:v>0.4</c:v>
                </c:pt>
                <c:pt idx="9">
                  <c:v>0.1</c:v>
                </c:pt>
                <c:pt idx="10">
                  <c:v>0</c:v>
                </c:pt>
                <c:pt idx="11">
                  <c:v>0</c:v>
                </c:pt>
                <c:pt idx="12">
                  <c:v>0.4</c:v>
                </c:pt>
                <c:pt idx="13">
                  <c:v>0</c:v>
                </c:pt>
                <c:pt idx="14">
                  <c:v>0</c:v>
                </c:pt>
                <c:pt idx="15">
                  <c:v>0</c:v>
                </c:pt>
              </c:numCache>
            </c:numRef>
          </c:val>
          <c:extLst>
            <c:ext xmlns:c16="http://schemas.microsoft.com/office/drawing/2014/chart" uri="{C3380CC4-5D6E-409C-BE32-E72D297353CC}">
              <c16:uniqueId val="{00000005-C1CE-4B42-BFDA-84BA715295CF}"/>
            </c:ext>
          </c:extLst>
        </c:ser>
        <c:dLbls>
          <c:showLegendKey val="0"/>
          <c:showVal val="0"/>
          <c:showCatName val="0"/>
          <c:showSerName val="0"/>
          <c:showPercent val="0"/>
          <c:showBubbleSize val="0"/>
        </c:dLbls>
        <c:gapWidth val="219"/>
        <c:overlap val="-27"/>
        <c:axId val="660665488"/>
        <c:axId val="660674672"/>
      </c:barChart>
      <c:catAx>
        <c:axId val="66066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0674672"/>
        <c:crosses val="autoZero"/>
        <c:auto val="1"/>
        <c:lblAlgn val="ctr"/>
        <c:lblOffset val="100"/>
        <c:noMultiLvlLbl val="0"/>
      </c:catAx>
      <c:valAx>
        <c:axId val="66067467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0665488"/>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a:latin typeface="Arial" panose="020B0604020202020204" pitchFamily="34" charset="0"/>
                <a:cs typeface="Arial" panose="020B0604020202020204" pitchFamily="34" charset="0"/>
              </a:rPr>
              <a:t>Medios por los que se difunde el acta de una sesión del Pleno según nº de habitantes por municipio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20'!$B$19</c:f>
              <c:strCache>
                <c:ptCount val="1"/>
                <c:pt idx="0">
                  <c:v>Página web del ayuntamiento</c:v>
                </c:pt>
              </c:strCache>
            </c:strRef>
          </c:tx>
          <c:spPr>
            <a:solidFill>
              <a:schemeClr val="accent1"/>
            </a:solidFill>
            <a:ln>
              <a:noFill/>
            </a:ln>
            <a:effectLst/>
          </c:spPr>
          <c:invertIfNegative val="0"/>
          <c:cat>
            <c:strRef>
              <c:f>'Pregunta 20'!$A$20:$A$23</c:f>
              <c:strCache>
                <c:ptCount val="4"/>
                <c:pt idx="0">
                  <c:v>≤ 1.000</c:v>
                </c:pt>
                <c:pt idx="1">
                  <c:v>1.001 a 5.000</c:v>
                </c:pt>
                <c:pt idx="2">
                  <c:v>5.001 a 20.000</c:v>
                </c:pt>
                <c:pt idx="3">
                  <c:v>&gt; 20.000</c:v>
                </c:pt>
              </c:strCache>
            </c:strRef>
          </c:cat>
          <c:val>
            <c:numRef>
              <c:f>'Pregunta 20'!$B$20:$B$23</c:f>
              <c:numCache>
                <c:formatCode>0%</c:formatCode>
                <c:ptCount val="4"/>
                <c:pt idx="0">
                  <c:v>0.5</c:v>
                </c:pt>
                <c:pt idx="1">
                  <c:v>0.82430000000000003</c:v>
                </c:pt>
                <c:pt idx="2">
                  <c:v>0.86439999999999995</c:v>
                </c:pt>
                <c:pt idx="3">
                  <c:v>0.96879999999999999</c:v>
                </c:pt>
              </c:numCache>
            </c:numRef>
          </c:val>
          <c:extLst>
            <c:ext xmlns:c16="http://schemas.microsoft.com/office/drawing/2014/chart" uri="{C3380CC4-5D6E-409C-BE32-E72D297353CC}">
              <c16:uniqueId val="{00000000-179E-4801-BD14-9CD0B1978932}"/>
            </c:ext>
          </c:extLst>
        </c:ser>
        <c:ser>
          <c:idx val="1"/>
          <c:order val="1"/>
          <c:tx>
            <c:strRef>
              <c:f>'Pregunta 20'!$C$19</c:f>
              <c:strCache>
                <c:ptCount val="1"/>
                <c:pt idx="0">
                  <c:v>Boletines electrónicos</c:v>
                </c:pt>
              </c:strCache>
            </c:strRef>
          </c:tx>
          <c:spPr>
            <a:solidFill>
              <a:schemeClr val="accent2"/>
            </a:solidFill>
            <a:ln>
              <a:noFill/>
            </a:ln>
            <a:effectLst/>
          </c:spPr>
          <c:invertIfNegative val="0"/>
          <c:cat>
            <c:strRef>
              <c:f>'Pregunta 20'!$A$20:$A$23</c:f>
              <c:strCache>
                <c:ptCount val="4"/>
                <c:pt idx="0">
                  <c:v>≤ 1.000</c:v>
                </c:pt>
                <c:pt idx="1">
                  <c:v>1.001 a 5.000</c:v>
                </c:pt>
                <c:pt idx="2">
                  <c:v>5.001 a 20.000</c:v>
                </c:pt>
                <c:pt idx="3">
                  <c:v>&gt; 20.000</c:v>
                </c:pt>
              </c:strCache>
            </c:strRef>
          </c:cat>
          <c:val>
            <c:numRef>
              <c:f>'Pregunta 20'!$C$20:$C$23</c:f>
              <c:numCache>
                <c:formatCode>0%</c:formatCode>
                <c:ptCount val="4"/>
                <c:pt idx="0">
                  <c:v>4.0500000000000001E-2</c:v>
                </c:pt>
                <c:pt idx="1">
                  <c:v>8.1100000000000005E-2</c:v>
                </c:pt>
                <c:pt idx="2">
                  <c:v>6.7799999999999999E-2</c:v>
                </c:pt>
                <c:pt idx="3">
                  <c:v>3.1300000000000001E-2</c:v>
                </c:pt>
              </c:numCache>
            </c:numRef>
          </c:val>
          <c:extLst>
            <c:ext xmlns:c16="http://schemas.microsoft.com/office/drawing/2014/chart" uri="{C3380CC4-5D6E-409C-BE32-E72D297353CC}">
              <c16:uniqueId val="{00000001-179E-4801-BD14-9CD0B1978932}"/>
            </c:ext>
          </c:extLst>
        </c:ser>
        <c:ser>
          <c:idx val="2"/>
          <c:order val="2"/>
          <c:tx>
            <c:strRef>
              <c:f>'Pregunta 20'!$D$19</c:f>
              <c:strCache>
                <c:ptCount val="1"/>
                <c:pt idx="0">
                  <c:v>Redes sociales</c:v>
                </c:pt>
              </c:strCache>
            </c:strRef>
          </c:tx>
          <c:spPr>
            <a:solidFill>
              <a:schemeClr val="accent3"/>
            </a:solidFill>
            <a:ln>
              <a:noFill/>
            </a:ln>
            <a:effectLst/>
          </c:spPr>
          <c:invertIfNegative val="0"/>
          <c:cat>
            <c:strRef>
              <c:f>'Pregunta 20'!$A$20:$A$23</c:f>
              <c:strCache>
                <c:ptCount val="4"/>
                <c:pt idx="0">
                  <c:v>≤ 1.000</c:v>
                </c:pt>
                <c:pt idx="1">
                  <c:v>1.001 a 5.000</c:v>
                </c:pt>
                <c:pt idx="2">
                  <c:v>5.001 a 20.000</c:v>
                </c:pt>
                <c:pt idx="3">
                  <c:v>&gt; 20.000</c:v>
                </c:pt>
              </c:strCache>
            </c:strRef>
          </c:cat>
          <c:val>
            <c:numRef>
              <c:f>'Pregunta 20'!$D$20:$D$23</c:f>
              <c:numCache>
                <c:formatCode>0%</c:formatCode>
                <c:ptCount val="4"/>
                <c:pt idx="0">
                  <c:v>4.0500000000000001E-2</c:v>
                </c:pt>
                <c:pt idx="1">
                  <c:v>0.1081</c:v>
                </c:pt>
                <c:pt idx="2">
                  <c:v>0.1186</c:v>
                </c:pt>
                <c:pt idx="3">
                  <c:v>0.125</c:v>
                </c:pt>
              </c:numCache>
            </c:numRef>
          </c:val>
          <c:extLst>
            <c:ext xmlns:c16="http://schemas.microsoft.com/office/drawing/2014/chart" uri="{C3380CC4-5D6E-409C-BE32-E72D297353CC}">
              <c16:uniqueId val="{00000002-179E-4801-BD14-9CD0B1978932}"/>
            </c:ext>
          </c:extLst>
        </c:ser>
        <c:ser>
          <c:idx val="3"/>
          <c:order val="3"/>
          <c:tx>
            <c:strRef>
              <c:f>'Pregunta 20'!$E$19</c:f>
              <c:strCache>
                <c:ptCount val="1"/>
                <c:pt idx="0">
                  <c:v>Mensajería instantánea</c:v>
                </c:pt>
              </c:strCache>
            </c:strRef>
          </c:tx>
          <c:spPr>
            <a:solidFill>
              <a:schemeClr val="accent4"/>
            </a:solidFill>
            <a:ln>
              <a:noFill/>
            </a:ln>
            <a:effectLst/>
          </c:spPr>
          <c:invertIfNegative val="0"/>
          <c:cat>
            <c:strRef>
              <c:f>'Pregunta 20'!$A$20:$A$23</c:f>
              <c:strCache>
                <c:ptCount val="4"/>
                <c:pt idx="0">
                  <c:v>≤ 1.000</c:v>
                </c:pt>
                <c:pt idx="1">
                  <c:v>1.001 a 5.000</c:v>
                </c:pt>
                <c:pt idx="2">
                  <c:v>5.001 a 20.000</c:v>
                </c:pt>
                <c:pt idx="3">
                  <c:v>&gt; 20.000</c:v>
                </c:pt>
              </c:strCache>
            </c:strRef>
          </c:cat>
          <c:val>
            <c:numRef>
              <c:f>'Pregunta 20'!$E$20:$E$23</c:f>
              <c:numCache>
                <c:formatCode>0%</c:formatCode>
                <c:ptCount val="4"/>
                <c:pt idx="0">
                  <c:v>5.4100000000000002E-2</c:v>
                </c:pt>
                <c:pt idx="1">
                  <c:v>0</c:v>
                </c:pt>
                <c:pt idx="2">
                  <c:v>3.39E-2</c:v>
                </c:pt>
                <c:pt idx="3">
                  <c:v>4.6899999999999997E-2</c:v>
                </c:pt>
              </c:numCache>
            </c:numRef>
          </c:val>
          <c:extLst>
            <c:ext xmlns:c16="http://schemas.microsoft.com/office/drawing/2014/chart" uri="{C3380CC4-5D6E-409C-BE32-E72D297353CC}">
              <c16:uniqueId val="{00000003-179E-4801-BD14-9CD0B1978932}"/>
            </c:ext>
          </c:extLst>
        </c:ser>
        <c:ser>
          <c:idx val="4"/>
          <c:order val="4"/>
          <c:tx>
            <c:strRef>
              <c:f>'Pregunta 20'!$F$19</c:f>
              <c:strCache>
                <c:ptCount val="1"/>
                <c:pt idx="0">
                  <c:v>Tablones de anuncios</c:v>
                </c:pt>
              </c:strCache>
            </c:strRef>
          </c:tx>
          <c:spPr>
            <a:solidFill>
              <a:srgbClr val="FF31E6"/>
            </a:solidFill>
            <a:ln>
              <a:noFill/>
            </a:ln>
            <a:effectLst/>
          </c:spPr>
          <c:invertIfNegative val="0"/>
          <c:cat>
            <c:strRef>
              <c:f>'Pregunta 20'!$A$20:$A$23</c:f>
              <c:strCache>
                <c:ptCount val="4"/>
                <c:pt idx="0">
                  <c:v>≤ 1.000</c:v>
                </c:pt>
                <c:pt idx="1">
                  <c:v>1.001 a 5.000</c:v>
                </c:pt>
                <c:pt idx="2">
                  <c:v>5.001 a 20.000</c:v>
                </c:pt>
                <c:pt idx="3">
                  <c:v>&gt; 20.000</c:v>
                </c:pt>
              </c:strCache>
            </c:strRef>
          </c:cat>
          <c:val>
            <c:numRef>
              <c:f>'Pregunta 20'!$F$20:$F$23</c:f>
              <c:numCache>
                <c:formatCode>0%</c:formatCode>
                <c:ptCount val="4"/>
                <c:pt idx="0">
                  <c:v>0.75680000000000003</c:v>
                </c:pt>
                <c:pt idx="1">
                  <c:v>0.51349999999999996</c:v>
                </c:pt>
                <c:pt idx="2">
                  <c:v>0.37290000000000001</c:v>
                </c:pt>
                <c:pt idx="3">
                  <c:v>0.3281</c:v>
                </c:pt>
              </c:numCache>
            </c:numRef>
          </c:val>
          <c:extLst>
            <c:ext xmlns:c16="http://schemas.microsoft.com/office/drawing/2014/chart" uri="{C3380CC4-5D6E-409C-BE32-E72D297353CC}">
              <c16:uniqueId val="{00000004-179E-4801-BD14-9CD0B1978932}"/>
            </c:ext>
          </c:extLst>
        </c:ser>
        <c:ser>
          <c:idx val="5"/>
          <c:order val="5"/>
          <c:tx>
            <c:strRef>
              <c:f>'Pregunta 20'!$G$19</c:f>
              <c:strCache>
                <c:ptCount val="1"/>
                <c:pt idx="0">
                  <c:v>Otros</c:v>
                </c:pt>
              </c:strCache>
            </c:strRef>
          </c:tx>
          <c:spPr>
            <a:solidFill>
              <a:schemeClr val="accent6"/>
            </a:solidFill>
            <a:ln>
              <a:noFill/>
            </a:ln>
            <a:effectLst/>
          </c:spPr>
          <c:invertIfNegative val="0"/>
          <c:cat>
            <c:strRef>
              <c:f>'Pregunta 20'!$A$20:$A$23</c:f>
              <c:strCache>
                <c:ptCount val="4"/>
                <c:pt idx="0">
                  <c:v>≤ 1.000</c:v>
                </c:pt>
                <c:pt idx="1">
                  <c:v>1.001 a 5.000</c:v>
                </c:pt>
                <c:pt idx="2">
                  <c:v>5.001 a 20.000</c:v>
                </c:pt>
                <c:pt idx="3">
                  <c:v>&gt; 20.000</c:v>
                </c:pt>
              </c:strCache>
            </c:strRef>
          </c:cat>
          <c:val>
            <c:numRef>
              <c:f>'Pregunta 20'!$G$20:$G$23</c:f>
              <c:numCache>
                <c:formatCode>0%</c:formatCode>
                <c:ptCount val="4"/>
                <c:pt idx="0">
                  <c:v>0.17567567567567569</c:v>
                </c:pt>
                <c:pt idx="1">
                  <c:v>0.12162162162162163</c:v>
                </c:pt>
                <c:pt idx="2">
                  <c:v>0.1864406779661017</c:v>
                </c:pt>
                <c:pt idx="3">
                  <c:v>0.140625</c:v>
                </c:pt>
              </c:numCache>
            </c:numRef>
          </c:val>
          <c:extLst>
            <c:ext xmlns:c16="http://schemas.microsoft.com/office/drawing/2014/chart" uri="{C3380CC4-5D6E-409C-BE32-E72D297353CC}">
              <c16:uniqueId val="{00000005-179E-4801-BD14-9CD0B1978932}"/>
            </c:ext>
          </c:extLst>
        </c:ser>
        <c:dLbls>
          <c:showLegendKey val="0"/>
          <c:showVal val="0"/>
          <c:showCatName val="0"/>
          <c:showSerName val="0"/>
          <c:showPercent val="0"/>
          <c:showBubbleSize val="0"/>
        </c:dLbls>
        <c:gapWidth val="219"/>
        <c:overlap val="-27"/>
        <c:axId val="660666472"/>
        <c:axId val="660669096"/>
      </c:barChart>
      <c:catAx>
        <c:axId val="660666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0669096"/>
        <c:crosses val="autoZero"/>
        <c:auto val="1"/>
        <c:lblAlgn val="ctr"/>
        <c:lblOffset val="100"/>
        <c:noMultiLvlLbl val="0"/>
      </c:catAx>
      <c:valAx>
        <c:axId val="6606690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0666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a:latin typeface="Arial" panose="020B0604020202020204" pitchFamily="34" charset="0"/>
                <a:cs typeface="Arial" panose="020B0604020202020204" pitchFamily="34" charset="0"/>
              </a:rPr>
              <a:t>Medios por los que se difunde el acta de una sesión del Pleno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20'!$B$25</c:f>
              <c:strCache>
                <c:ptCount val="1"/>
                <c:pt idx="0">
                  <c:v>Página web del ayuntamiento</c:v>
                </c:pt>
              </c:strCache>
            </c:strRef>
          </c:tx>
          <c:spPr>
            <a:solidFill>
              <a:schemeClr val="accent1"/>
            </a:solidFill>
            <a:ln>
              <a:noFill/>
            </a:ln>
            <a:effectLst/>
          </c:spPr>
          <c:invertIfNegative val="0"/>
          <c:cat>
            <c:strRef>
              <c:f>'Pregunta 20'!$A$26</c:f>
              <c:strCache>
                <c:ptCount val="1"/>
                <c:pt idx="0">
                  <c:v>TOTAL</c:v>
                </c:pt>
              </c:strCache>
            </c:strRef>
          </c:cat>
          <c:val>
            <c:numRef>
              <c:f>'Pregunta 20'!$B$26</c:f>
              <c:numCache>
                <c:formatCode>0%</c:formatCode>
                <c:ptCount val="1"/>
                <c:pt idx="0">
                  <c:v>0.77859999999999996</c:v>
                </c:pt>
              </c:numCache>
            </c:numRef>
          </c:val>
          <c:extLst>
            <c:ext xmlns:c16="http://schemas.microsoft.com/office/drawing/2014/chart" uri="{C3380CC4-5D6E-409C-BE32-E72D297353CC}">
              <c16:uniqueId val="{00000000-87EA-48D0-BDE0-CBB2AE82A5DA}"/>
            </c:ext>
          </c:extLst>
        </c:ser>
        <c:ser>
          <c:idx val="1"/>
          <c:order val="1"/>
          <c:tx>
            <c:strRef>
              <c:f>'Pregunta 20'!$C$25</c:f>
              <c:strCache>
                <c:ptCount val="1"/>
                <c:pt idx="0">
                  <c:v>Boletines electrónicos</c:v>
                </c:pt>
              </c:strCache>
            </c:strRef>
          </c:tx>
          <c:spPr>
            <a:solidFill>
              <a:schemeClr val="accent2"/>
            </a:solidFill>
            <a:ln>
              <a:noFill/>
            </a:ln>
            <a:effectLst/>
          </c:spPr>
          <c:invertIfNegative val="0"/>
          <c:cat>
            <c:strRef>
              <c:f>'Pregunta 20'!$A$26</c:f>
              <c:strCache>
                <c:ptCount val="1"/>
                <c:pt idx="0">
                  <c:v>TOTAL</c:v>
                </c:pt>
              </c:strCache>
            </c:strRef>
          </c:cat>
          <c:val>
            <c:numRef>
              <c:f>'Pregunta 20'!$C$26</c:f>
              <c:numCache>
                <c:formatCode>0%</c:formatCode>
                <c:ptCount val="1"/>
                <c:pt idx="0">
                  <c:v>5.5399999999999998E-2</c:v>
                </c:pt>
              </c:numCache>
            </c:numRef>
          </c:val>
          <c:extLst>
            <c:ext xmlns:c16="http://schemas.microsoft.com/office/drawing/2014/chart" uri="{C3380CC4-5D6E-409C-BE32-E72D297353CC}">
              <c16:uniqueId val="{00000001-87EA-48D0-BDE0-CBB2AE82A5DA}"/>
            </c:ext>
          </c:extLst>
        </c:ser>
        <c:ser>
          <c:idx val="2"/>
          <c:order val="2"/>
          <c:tx>
            <c:strRef>
              <c:f>'Pregunta 20'!$D$25</c:f>
              <c:strCache>
                <c:ptCount val="1"/>
                <c:pt idx="0">
                  <c:v>Redes sociales</c:v>
                </c:pt>
              </c:strCache>
            </c:strRef>
          </c:tx>
          <c:spPr>
            <a:solidFill>
              <a:schemeClr val="accent3"/>
            </a:solidFill>
            <a:ln>
              <a:noFill/>
            </a:ln>
            <a:effectLst/>
          </c:spPr>
          <c:invertIfNegative val="0"/>
          <c:cat>
            <c:strRef>
              <c:f>'Pregunta 20'!$A$26</c:f>
              <c:strCache>
                <c:ptCount val="1"/>
                <c:pt idx="0">
                  <c:v>TOTAL</c:v>
                </c:pt>
              </c:strCache>
            </c:strRef>
          </c:cat>
          <c:val>
            <c:numRef>
              <c:f>'Pregunta 20'!$D$26</c:f>
              <c:numCache>
                <c:formatCode>0%</c:formatCode>
                <c:ptCount val="1"/>
                <c:pt idx="0">
                  <c:v>9.5899999999999999E-2</c:v>
                </c:pt>
              </c:numCache>
            </c:numRef>
          </c:val>
          <c:extLst>
            <c:ext xmlns:c16="http://schemas.microsoft.com/office/drawing/2014/chart" uri="{C3380CC4-5D6E-409C-BE32-E72D297353CC}">
              <c16:uniqueId val="{00000002-87EA-48D0-BDE0-CBB2AE82A5DA}"/>
            </c:ext>
          </c:extLst>
        </c:ser>
        <c:ser>
          <c:idx val="3"/>
          <c:order val="3"/>
          <c:tx>
            <c:strRef>
              <c:f>'Pregunta 20'!$E$25</c:f>
              <c:strCache>
                <c:ptCount val="1"/>
                <c:pt idx="0">
                  <c:v>Mensajería instantánea</c:v>
                </c:pt>
              </c:strCache>
            </c:strRef>
          </c:tx>
          <c:spPr>
            <a:solidFill>
              <a:schemeClr val="accent4"/>
            </a:solidFill>
            <a:ln>
              <a:noFill/>
            </a:ln>
            <a:effectLst/>
          </c:spPr>
          <c:invertIfNegative val="0"/>
          <c:cat>
            <c:strRef>
              <c:f>'Pregunta 20'!$A$26</c:f>
              <c:strCache>
                <c:ptCount val="1"/>
                <c:pt idx="0">
                  <c:v>TOTAL</c:v>
                </c:pt>
              </c:strCache>
            </c:strRef>
          </c:cat>
          <c:val>
            <c:numRef>
              <c:f>'Pregunta 20'!$E$26</c:f>
              <c:numCache>
                <c:formatCode>0%</c:formatCode>
                <c:ptCount val="1"/>
                <c:pt idx="0">
                  <c:v>3.32E-2</c:v>
                </c:pt>
              </c:numCache>
            </c:numRef>
          </c:val>
          <c:extLst>
            <c:ext xmlns:c16="http://schemas.microsoft.com/office/drawing/2014/chart" uri="{C3380CC4-5D6E-409C-BE32-E72D297353CC}">
              <c16:uniqueId val="{00000003-87EA-48D0-BDE0-CBB2AE82A5DA}"/>
            </c:ext>
          </c:extLst>
        </c:ser>
        <c:ser>
          <c:idx val="4"/>
          <c:order val="4"/>
          <c:tx>
            <c:strRef>
              <c:f>'Pregunta 20'!$F$25</c:f>
              <c:strCache>
                <c:ptCount val="1"/>
                <c:pt idx="0">
                  <c:v>Tablones de anuncios</c:v>
                </c:pt>
              </c:strCache>
            </c:strRef>
          </c:tx>
          <c:spPr>
            <a:solidFill>
              <a:srgbClr val="FF31E6"/>
            </a:solidFill>
            <a:ln>
              <a:noFill/>
            </a:ln>
            <a:effectLst/>
          </c:spPr>
          <c:invertIfNegative val="0"/>
          <c:cat>
            <c:strRef>
              <c:f>'Pregunta 20'!$A$26</c:f>
              <c:strCache>
                <c:ptCount val="1"/>
                <c:pt idx="0">
                  <c:v>TOTAL</c:v>
                </c:pt>
              </c:strCache>
            </c:strRef>
          </c:cat>
          <c:val>
            <c:numRef>
              <c:f>'Pregunta 20'!$F$26</c:f>
              <c:numCache>
                <c:formatCode>0%</c:formatCode>
                <c:ptCount val="1"/>
                <c:pt idx="0">
                  <c:v>0.50549999999999995</c:v>
                </c:pt>
              </c:numCache>
            </c:numRef>
          </c:val>
          <c:extLst>
            <c:ext xmlns:c16="http://schemas.microsoft.com/office/drawing/2014/chart" uri="{C3380CC4-5D6E-409C-BE32-E72D297353CC}">
              <c16:uniqueId val="{00000004-87EA-48D0-BDE0-CBB2AE82A5DA}"/>
            </c:ext>
          </c:extLst>
        </c:ser>
        <c:ser>
          <c:idx val="5"/>
          <c:order val="5"/>
          <c:tx>
            <c:strRef>
              <c:f>'Pregunta 20'!$G$25</c:f>
              <c:strCache>
                <c:ptCount val="1"/>
                <c:pt idx="0">
                  <c:v>Otros</c:v>
                </c:pt>
              </c:strCache>
            </c:strRef>
          </c:tx>
          <c:spPr>
            <a:solidFill>
              <a:schemeClr val="accent6"/>
            </a:solidFill>
            <a:ln>
              <a:noFill/>
            </a:ln>
            <a:effectLst/>
          </c:spPr>
          <c:invertIfNegative val="0"/>
          <c:cat>
            <c:strRef>
              <c:f>'Pregunta 20'!$A$26</c:f>
              <c:strCache>
                <c:ptCount val="1"/>
                <c:pt idx="0">
                  <c:v>TOTAL</c:v>
                </c:pt>
              </c:strCache>
            </c:strRef>
          </c:cat>
          <c:val>
            <c:numRef>
              <c:f>'Pregunta 20'!$G$26</c:f>
              <c:numCache>
                <c:formatCode>0%</c:formatCode>
                <c:ptCount val="1"/>
                <c:pt idx="0">
                  <c:v>0.15498154981549817</c:v>
                </c:pt>
              </c:numCache>
            </c:numRef>
          </c:val>
          <c:extLst>
            <c:ext xmlns:c16="http://schemas.microsoft.com/office/drawing/2014/chart" uri="{C3380CC4-5D6E-409C-BE32-E72D297353CC}">
              <c16:uniqueId val="{00000005-87EA-48D0-BDE0-CBB2AE82A5DA}"/>
            </c:ext>
          </c:extLst>
        </c:ser>
        <c:dLbls>
          <c:showLegendKey val="0"/>
          <c:showVal val="0"/>
          <c:showCatName val="0"/>
          <c:showSerName val="0"/>
          <c:showPercent val="0"/>
          <c:showBubbleSize val="0"/>
        </c:dLbls>
        <c:gapWidth val="219"/>
        <c:overlap val="-27"/>
        <c:axId val="660696320"/>
        <c:axId val="660671064"/>
      </c:barChart>
      <c:catAx>
        <c:axId val="66069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0671064"/>
        <c:crosses val="autoZero"/>
        <c:auto val="1"/>
        <c:lblAlgn val="ctr"/>
        <c:lblOffset val="100"/>
        <c:noMultiLvlLbl val="0"/>
      </c:catAx>
      <c:valAx>
        <c:axId val="660671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0696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a:latin typeface="Arial" panose="020B0604020202020204" pitchFamily="34" charset="0"/>
                <a:cs typeface="Arial" panose="020B0604020202020204" pitchFamily="34" charset="0"/>
              </a:rPr>
              <a:t>Existencia de sistemas de evaluación</a:t>
            </a:r>
            <a:r>
              <a:rPr lang="es-ES" sz="1200" b="1" baseline="0">
                <a:latin typeface="Arial" panose="020B0604020202020204" pitchFamily="34" charset="0"/>
                <a:cs typeface="Arial" panose="020B0604020202020204" pitchFamily="34" charset="0"/>
              </a:rPr>
              <a:t> y seguimiento aprobados por el Pleno por parte de los ayuntamientos por Comunidades autónomas</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21'!$B$1</c:f>
              <c:strCache>
                <c:ptCount val="1"/>
                <c:pt idx="0">
                  <c:v>Sí</c:v>
                </c:pt>
              </c:strCache>
            </c:strRef>
          </c:tx>
          <c:spPr>
            <a:solidFill>
              <a:schemeClr val="accent1"/>
            </a:solidFill>
            <a:ln>
              <a:noFill/>
            </a:ln>
            <a:effectLst/>
          </c:spPr>
          <c:invertIfNegative val="0"/>
          <c:cat>
            <c:strRef>
              <c:f>'Pregunta 21'!$A$2:$A$17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21'!$B$2:$B$17</c:f>
              <c:numCache>
                <c:formatCode>0%</c:formatCode>
                <c:ptCount val="16"/>
                <c:pt idx="0">
                  <c:v>0.1429</c:v>
                </c:pt>
                <c:pt idx="1">
                  <c:v>0.16669999999999999</c:v>
                </c:pt>
                <c:pt idx="2">
                  <c:v>0.6</c:v>
                </c:pt>
                <c:pt idx="3">
                  <c:v>0.5</c:v>
                </c:pt>
                <c:pt idx="4">
                  <c:v>0.1053</c:v>
                </c:pt>
                <c:pt idx="5">
                  <c:v>0.15790000000000001</c:v>
                </c:pt>
                <c:pt idx="6">
                  <c:v>0.2727</c:v>
                </c:pt>
                <c:pt idx="7">
                  <c:v>0.1111</c:v>
                </c:pt>
                <c:pt idx="8">
                  <c:v>0.4</c:v>
                </c:pt>
                <c:pt idx="9">
                  <c:v>0.1</c:v>
                </c:pt>
                <c:pt idx="10">
                  <c:v>0</c:v>
                </c:pt>
                <c:pt idx="11">
                  <c:v>0</c:v>
                </c:pt>
                <c:pt idx="12">
                  <c:v>0.3</c:v>
                </c:pt>
                <c:pt idx="13">
                  <c:v>0.25</c:v>
                </c:pt>
                <c:pt idx="14">
                  <c:v>0</c:v>
                </c:pt>
                <c:pt idx="15">
                  <c:v>0.2</c:v>
                </c:pt>
              </c:numCache>
            </c:numRef>
          </c:val>
          <c:extLst>
            <c:ext xmlns:c16="http://schemas.microsoft.com/office/drawing/2014/chart" uri="{C3380CC4-5D6E-409C-BE32-E72D297353CC}">
              <c16:uniqueId val="{00000000-3A8A-4E71-9DB1-54C5618F773D}"/>
            </c:ext>
          </c:extLst>
        </c:ser>
        <c:ser>
          <c:idx val="1"/>
          <c:order val="1"/>
          <c:tx>
            <c:strRef>
              <c:f>'Pregunta 21'!$C$1</c:f>
              <c:strCache>
                <c:ptCount val="1"/>
                <c:pt idx="0">
                  <c:v>No</c:v>
                </c:pt>
              </c:strCache>
            </c:strRef>
          </c:tx>
          <c:spPr>
            <a:solidFill>
              <a:schemeClr val="accent2"/>
            </a:solidFill>
            <a:ln>
              <a:noFill/>
            </a:ln>
            <a:effectLst/>
          </c:spPr>
          <c:invertIfNegative val="0"/>
          <c:cat>
            <c:strRef>
              <c:f>'Pregunta 21'!$A$2:$A$17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21'!$C$2:$C$17</c:f>
              <c:numCache>
                <c:formatCode>0%</c:formatCode>
                <c:ptCount val="16"/>
                <c:pt idx="0">
                  <c:v>0.85709999999999997</c:v>
                </c:pt>
                <c:pt idx="1">
                  <c:v>0.83330000000000004</c:v>
                </c:pt>
                <c:pt idx="2">
                  <c:v>0.4</c:v>
                </c:pt>
                <c:pt idx="3">
                  <c:v>0.5</c:v>
                </c:pt>
                <c:pt idx="4">
                  <c:v>0.89470000000000005</c:v>
                </c:pt>
                <c:pt idx="5">
                  <c:v>0.84209999999999996</c:v>
                </c:pt>
                <c:pt idx="6">
                  <c:v>0.72729999999999995</c:v>
                </c:pt>
                <c:pt idx="7">
                  <c:v>0.88890000000000002</c:v>
                </c:pt>
                <c:pt idx="8">
                  <c:v>0.6</c:v>
                </c:pt>
                <c:pt idx="9">
                  <c:v>0.9</c:v>
                </c:pt>
                <c:pt idx="10">
                  <c:v>1</c:v>
                </c:pt>
                <c:pt idx="11">
                  <c:v>1</c:v>
                </c:pt>
                <c:pt idx="12">
                  <c:v>0.7</c:v>
                </c:pt>
                <c:pt idx="13">
                  <c:v>0.75</c:v>
                </c:pt>
                <c:pt idx="14">
                  <c:v>1</c:v>
                </c:pt>
                <c:pt idx="15">
                  <c:v>0.8</c:v>
                </c:pt>
              </c:numCache>
            </c:numRef>
          </c:val>
          <c:extLst>
            <c:ext xmlns:c16="http://schemas.microsoft.com/office/drawing/2014/chart" uri="{C3380CC4-5D6E-409C-BE32-E72D297353CC}">
              <c16:uniqueId val="{00000001-3A8A-4E71-9DB1-54C5618F773D}"/>
            </c:ext>
          </c:extLst>
        </c:ser>
        <c:dLbls>
          <c:showLegendKey val="0"/>
          <c:showVal val="0"/>
          <c:showCatName val="0"/>
          <c:showSerName val="0"/>
          <c:showPercent val="0"/>
          <c:showBubbleSize val="0"/>
        </c:dLbls>
        <c:gapWidth val="219"/>
        <c:overlap val="-27"/>
        <c:axId val="660681560"/>
        <c:axId val="687819728"/>
      </c:barChart>
      <c:catAx>
        <c:axId val="66068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87819728"/>
        <c:crosses val="autoZero"/>
        <c:auto val="1"/>
        <c:lblAlgn val="ctr"/>
        <c:lblOffset val="100"/>
        <c:noMultiLvlLbl val="0"/>
      </c:catAx>
      <c:valAx>
        <c:axId val="6878197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068156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a:latin typeface="Arial" panose="020B0604020202020204" pitchFamily="34" charset="0"/>
                <a:cs typeface="Arial" panose="020B0604020202020204" pitchFamily="34" charset="0"/>
              </a:rPr>
              <a:t>Formatos de archivo que pueden ser manejados por la herramienta por Comunidades</a:t>
            </a:r>
            <a:r>
              <a:rPr lang="es-ES" sz="1200" b="1" baseline="0">
                <a:latin typeface="Arial" panose="020B0604020202020204" pitchFamily="34" charset="0"/>
                <a:cs typeface="Arial" panose="020B0604020202020204" pitchFamily="34" charset="0"/>
              </a:rPr>
              <a:t> autónomas</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4.b'!$B$1</c:f>
              <c:strCache>
                <c:ptCount val="1"/>
                <c:pt idx="0">
                  <c:v>PDF</c:v>
                </c:pt>
              </c:strCache>
            </c:strRef>
          </c:tx>
          <c:spPr>
            <a:solidFill>
              <a:schemeClr val="accent1"/>
            </a:solidFill>
            <a:ln>
              <a:noFill/>
            </a:ln>
            <a:effectLst/>
          </c:spPr>
          <c:invertIfNegative val="0"/>
          <c:cat>
            <c:strRef>
              <c:f>'Pregunta 4.b'!$A$2:$A$17</c:f>
              <c:strCache>
                <c:ptCount val="16"/>
                <c:pt idx="0">
                  <c:v>Andalucía</c:v>
                </c:pt>
                <c:pt idx="1">
                  <c:v>Aragón </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 </c:v>
                </c:pt>
                <c:pt idx="11">
                  <c:v>Islas Baleares</c:v>
                </c:pt>
                <c:pt idx="12">
                  <c:v>Islas Canarias</c:v>
                </c:pt>
                <c:pt idx="13">
                  <c:v>Murcia</c:v>
                </c:pt>
                <c:pt idx="14">
                  <c:v>Navarra</c:v>
                </c:pt>
                <c:pt idx="15">
                  <c:v>País Vasco</c:v>
                </c:pt>
              </c:strCache>
            </c:strRef>
          </c:cat>
          <c:val>
            <c:numRef>
              <c:f>'Pregunta 4.b'!$B$2:$B$17</c:f>
              <c:numCache>
                <c:formatCode>0%</c:formatCode>
                <c:ptCount val="16"/>
                <c:pt idx="0">
                  <c:v>0.88</c:v>
                </c:pt>
                <c:pt idx="1">
                  <c:v>0.875</c:v>
                </c:pt>
                <c:pt idx="2">
                  <c:v>1</c:v>
                </c:pt>
                <c:pt idx="3">
                  <c:v>1</c:v>
                </c:pt>
                <c:pt idx="4">
                  <c:v>0.84615384615384615</c:v>
                </c:pt>
                <c:pt idx="5">
                  <c:v>0.82352941176470584</c:v>
                </c:pt>
                <c:pt idx="6">
                  <c:v>0.77777777777777779</c:v>
                </c:pt>
                <c:pt idx="7">
                  <c:v>0.80487804878048785</c:v>
                </c:pt>
                <c:pt idx="8">
                  <c:v>0.75</c:v>
                </c:pt>
                <c:pt idx="9">
                  <c:v>1</c:v>
                </c:pt>
                <c:pt idx="10">
                  <c:v>0.91666666666666663</c:v>
                </c:pt>
                <c:pt idx="11">
                  <c:v>0.66666666666666663</c:v>
                </c:pt>
                <c:pt idx="12">
                  <c:v>1</c:v>
                </c:pt>
                <c:pt idx="13">
                  <c:v>1</c:v>
                </c:pt>
                <c:pt idx="14">
                  <c:v>1</c:v>
                </c:pt>
                <c:pt idx="15">
                  <c:v>1</c:v>
                </c:pt>
              </c:numCache>
            </c:numRef>
          </c:val>
          <c:extLst>
            <c:ext xmlns:c16="http://schemas.microsoft.com/office/drawing/2014/chart" uri="{C3380CC4-5D6E-409C-BE32-E72D297353CC}">
              <c16:uniqueId val="{00000000-A0C0-4635-9A3D-B199BB9932B0}"/>
            </c:ext>
          </c:extLst>
        </c:ser>
        <c:ser>
          <c:idx val="1"/>
          <c:order val="1"/>
          <c:tx>
            <c:strRef>
              <c:f>'Pregunta 4.b'!$C$1</c:f>
              <c:strCache>
                <c:ptCount val="1"/>
                <c:pt idx="0">
                  <c:v>CSV</c:v>
                </c:pt>
              </c:strCache>
            </c:strRef>
          </c:tx>
          <c:spPr>
            <a:solidFill>
              <a:schemeClr val="accent2"/>
            </a:solidFill>
            <a:ln>
              <a:noFill/>
            </a:ln>
            <a:effectLst/>
          </c:spPr>
          <c:invertIfNegative val="0"/>
          <c:cat>
            <c:strRef>
              <c:f>'Pregunta 4.b'!$A$2:$A$17</c:f>
              <c:strCache>
                <c:ptCount val="16"/>
                <c:pt idx="0">
                  <c:v>Andalucía</c:v>
                </c:pt>
                <c:pt idx="1">
                  <c:v>Aragón </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 </c:v>
                </c:pt>
                <c:pt idx="11">
                  <c:v>Islas Baleares</c:v>
                </c:pt>
                <c:pt idx="12">
                  <c:v>Islas Canarias</c:v>
                </c:pt>
                <c:pt idx="13">
                  <c:v>Murcia</c:v>
                </c:pt>
                <c:pt idx="14">
                  <c:v>Navarra</c:v>
                </c:pt>
                <c:pt idx="15">
                  <c:v>País Vasco</c:v>
                </c:pt>
              </c:strCache>
            </c:strRef>
          </c:cat>
          <c:val>
            <c:numRef>
              <c:f>'Pregunta 4.b'!$C$2:$C$17</c:f>
              <c:numCache>
                <c:formatCode>0%</c:formatCode>
                <c:ptCount val="16"/>
                <c:pt idx="0">
                  <c:v>0.08</c:v>
                </c:pt>
                <c:pt idx="1">
                  <c:v>0.125</c:v>
                </c:pt>
                <c:pt idx="2">
                  <c:v>0.25</c:v>
                </c:pt>
                <c:pt idx="3">
                  <c:v>0</c:v>
                </c:pt>
                <c:pt idx="4">
                  <c:v>0.23076923076923078</c:v>
                </c:pt>
                <c:pt idx="5">
                  <c:v>5.8823529411764705E-2</c:v>
                </c:pt>
                <c:pt idx="6">
                  <c:v>0.25925925925925924</c:v>
                </c:pt>
                <c:pt idx="7">
                  <c:v>0.17073170731707318</c:v>
                </c:pt>
                <c:pt idx="8">
                  <c:v>0.25</c:v>
                </c:pt>
                <c:pt idx="9">
                  <c:v>0</c:v>
                </c:pt>
                <c:pt idx="10">
                  <c:v>8.3333333333333329E-2</c:v>
                </c:pt>
                <c:pt idx="11">
                  <c:v>0</c:v>
                </c:pt>
                <c:pt idx="12">
                  <c:v>0.42857142857142855</c:v>
                </c:pt>
                <c:pt idx="13">
                  <c:v>0.5</c:v>
                </c:pt>
                <c:pt idx="14">
                  <c:v>0</c:v>
                </c:pt>
                <c:pt idx="15">
                  <c:v>0</c:v>
                </c:pt>
              </c:numCache>
            </c:numRef>
          </c:val>
          <c:extLst>
            <c:ext xmlns:c16="http://schemas.microsoft.com/office/drawing/2014/chart" uri="{C3380CC4-5D6E-409C-BE32-E72D297353CC}">
              <c16:uniqueId val="{00000001-A0C0-4635-9A3D-B199BB9932B0}"/>
            </c:ext>
          </c:extLst>
        </c:ser>
        <c:ser>
          <c:idx val="2"/>
          <c:order val="2"/>
          <c:tx>
            <c:strRef>
              <c:f>'Pregunta 4.b'!$D$1</c:f>
              <c:strCache>
                <c:ptCount val="1"/>
                <c:pt idx="0">
                  <c:v>XLS</c:v>
                </c:pt>
              </c:strCache>
            </c:strRef>
          </c:tx>
          <c:spPr>
            <a:solidFill>
              <a:schemeClr val="accent3"/>
            </a:solidFill>
            <a:ln>
              <a:noFill/>
            </a:ln>
            <a:effectLst/>
          </c:spPr>
          <c:invertIfNegative val="0"/>
          <c:cat>
            <c:strRef>
              <c:f>'Pregunta 4.b'!$A$2:$A$17</c:f>
              <c:strCache>
                <c:ptCount val="16"/>
                <c:pt idx="0">
                  <c:v>Andalucía</c:v>
                </c:pt>
                <c:pt idx="1">
                  <c:v>Aragón </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 </c:v>
                </c:pt>
                <c:pt idx="11">
                  <c:v>Islas Baleares</c:v>
                </c:pt>
                <c:pt idx="12">
                  <c:v>Islas Canarias</c:v>
                </c:pt>
                <c:pt idx="13">
                  <c:v>Murcia</c:v>
                </c:pt>
                <c:pt idx="14">
                  <c:v>Navarra</c:v>
                </c:pt>
                <c:pt idx="15">
                  <c:v>País Vasco</c:v>
                </c:pt>
              </c:strCache>
            </c:strRef>
          </c:cat>
          <c:val>
            <c:numRef>
              <c:f>'Pregunta 4.b'!$D$2:$D$17</c:f>
              <c:numCache>
                <c:formatCode>0%</c:formatCode>
                <c:ptCount val="16"/>
                <c:pt idx="0">
                  <c:v>0.16</c:v>
                </c:pt>
                <c:pt idx="1">
                  <c:v>0.5</c:v>
                </c:pt>
                <c:pt idx="2">
                  <c:v>0.5</c:v>
                </c:pt>
                <c:pt idx="3">
                  <c:v>0</c:v>
                </c:pt>
                <c:pt idx="4">
                  <c:v>0.38461538461538464</c:v>
                </c:pt>
                <c:pt idx="5">
                  <c:v>0</c:v>
                </c:pt>
                <c:pt idx="6">
                  <c:v>0.25925925925925924</c:v>
                </c:pt>
                <c:pt idx="7">
                  <c:v>0.17073170731707318</c:v>
                </c:pt>
                <c:pt idx="8">
                  <c:v>0.5</c:v>
                </c:pt>
                <c:pt idx="9">
                  <c:v>0</c:v>
                </c:pt>
                <c:pt idx="10">
                  <c:v>0.16666666666666666</c:v>
                </c:pt>
                <c:pt idx="11">
                  <c:v>0</c:v>
                </c:pt>
                <c:pt idx="12">
                  <c:v>0.2857142857142857</c:v>
                </c:pt>
                <c:pt idx="13">
                  <c:v>0.5</c:v>
                </c:pt>
                <c:pt idx="14">
                  <c:v>0</c:v>
                </c:pt>
                <c:pt idx="15">
                  <c:v>0.33333333333333331</c:v>
                </c:pt>
              </c:numCache>
            </c:numRef>
          </c:val>
          <c:extLst>
            <c:ext xmlns:c16="http://schemas.microsoft.com/office/drawing/2014/chart" uri="{C3380CC4-5D6E-409C-BE32-E72D297353CC}">
              <c16:uniqueId val="{00000002-A0C0-4635-9A3D-B199BB9932B0}"/>
            </c:ext>
          </c:extLst>
        </c:ser>
        <c:ser>
          <c:idx val="3"/>
          <c:order val="3"/>
          <c:tx>
            <c:strRef>
              <c:f>'Pregunta 4.b'!$E$1</c:f>
              <c:strCache>
                <c:ptCount val="1"/>
                <c:pt idx="0">
                  <c:v>TXT</c:v>
                </c:pt>
              </c:strCache>
            </c:strRef>
          </c:tx>
          <c:spPr>
            <a:solidFill>
              <a:schemeClr val="accent4"/>
            </a:solidFill>
            <a:ln>
              <a:noFill/>
            </a:ln>
            <a:effectLst/>
          </c:spPr>
          <c:invertIfNegative val="0"/>
          <c:cat>
            <c:strRef>
              <c:f>'Pregunta 4.b'!$A$2:$A$17</c:f>
              <c:strCache>
                <c:ptCount val="16"/>
                <c:pt idx="0">
                  <c:v>Andalucía</c:v>
                </c:pt>
                <c:pt idx="1">
                  <c:v>Aragón </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 </c:v>
                </c:pt>
                <c:pt idx="11">
                  <c:v>Islas Baleares</c:v>
                </c:pt>
                <c:pt idx="12">
                  <c:v>Islas Canarias</c:v>
                </c:pt>
                <c:pt idx="13">
                  <c:v>Murcia</c:v>
                </c:pt>
                <c:pt idx="14">
                  <c:v>Navarra</c:v>
                </c:pt>
                <c:pt idx="15">
                  <c:v>País Vasco</c:v>
                </c:pt>
              </c:strCache>
            </c:strRef>
          </c:cat>
          <c:val>
            <c:numRef>
              <c:f>'Pregunta 4.b'!$E$2:$E$17</c:f>
              <c:numCache>
                <c:formatCode>0%</c:formatCode>
                <c:ptCount val="16"/>
                <c:pt idx="0">
                  <c:v>0.12</c:v>
                </c:pt>
                <c:pt idx="1">
                  <c:v>0</c:v>
                </c:pt>
                <c:pt idx="2">
                  <c:v>0.25</c:v>
                </c:pt>
                <c:pt idx="3">
                  <c:v>0</c:v>
                </c:pt>
                <c:pt idx="4">
                  <c:v>0.23076923076923078</c:v>
                </c:pt>
                <c:pt idx="5">
                  <c:v>5.8823529411764705E-2</c:v>
                </c:pt>
                <c:pt idx="6">
                  <c:v>0.22222222222222221</c:v>
                </c:pt>
                <c:pt idx="7">
                  <c:v>0.21951219512195122</c:v>
                </c:pt>
                <c:pt idx="8">
                  <c:v>0.41666666666666669</c:v>
                </c:pt>
                <c:pt idx="9">
                  <c:v>0</c:v>
                </c:pt>
                <c:pt idx="10">
                  <c:v>0.16666666666666666</c:v>
                </c:pt>
                <c:pt idx="11">
                  <c:v>0</c:v>
                </c:pt>
                <c:pt idx="12">
                  <c:v>0.5714285714285714</c:v>
                </c:pt>
                <c:pt idx="13">
                  <c:v>1</c:v>
                </c:pt>
                <c:pt idx="14">
                  <c:v>0.5</c:v>
                </c:pt>
                <c:pt idx="15">
                  <c:v>0.33333333333333331</c:v>
                </c:pt>
              </c:numCache>
            </c:numRef>
          </c:val>
          <c:extLst>
            <c:ext xmlns:c16="http://schemas.microsoft.com/office/drawing/2014/chart" uri="{C3380CC4-5D6E-409C-BE32-E72D297353CC}">
              <c16:uniqueId val="{00000003-A0C0-4635-9A3D-B199BB9932B0}"/>
            </c:ext>
          </c:extLst>
        </c:ser>
        <c:ser>
          <c:idx val="4"/>
          <c:order val="4"/>
          <c:tx>
            <c:strRef>
              <c:f>'Pregunta 4.b'!$F$1</c:f>
              <c:strCache>
                <c:ptCount val="1"/>
                <c:pt idx="0">
                  <c:v>DOC</c:v>
                </c:pt>
              </c:strCache>
            </c:strRef>
          </c:tx>
          <c:spPr>
            <a:solidFill>
              <a:srgbClr val="FF31E6"/>
            </a:solidFill>
            <a:ln>
              <a:noFill/>
            </a:ln>
            <a:effectLst/>
          </c:spPr>
          <c:invertIfNegative val="0"/>
          <c:cat>
            <c:strRef>
              <c:f>'Pregunta 4.b'!$A$2:$A$17</c:f>
              <c:strCache>
                <c:ptCount val="16"/>
                <c:pt idx="0">
                  <c:v>Andalucía</c:v>
                </c:pt>
                <c:pt idx="1">
                  <c:v>Aragón </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 </c:v>
                </c:pt>
                <c:pt idx="11">
                  <c:v>Islas Baleares</c:v>
                </c:pt>
                <c:pt idx="12">
                  <c:v>Islas Canarias</c:v>
                </c:pt>
                <c:pt idx="13">
                  <c:v>Murcia</c:v>
                </c:pt>
                <c:pt idx="14">
                  <c:v>Navarra</c:v>
                </c:pt>
                <c:pt idx="15">
                  <c:v>País Vasco</c:v>
                </c:pt>
              </c:strCache>
            </c:strRef>
          </c:cat>
          <c:val>
            <c:numRef>
              <c:f>'Pregunta 4.b'!$F$2:$F$17</c:f>
              <c:numCache>
                <c:formatCode>0%</c:formatCode>
                <c:ptCount val="16"/>
                <c:pt idx="0">
                  <c:v>0.4</c:v>
                </c:pt>
                <c:pt idx="1">
                  <c:v>0.5</c:v>
                </c:pt>
                <c:pt idx="2">
                  <c:v>0.75</c:v>
                </c:pt>
                <c:pt idx="3">
                  <c:v>1</c:v>
                </c:pt>
                <c:pt idx="4">
                  <c:v>0.46153846153846156</c:v>
                </c:pt>
                <c:pt idx="5">
                  <c:v>0.47058823529411764</c:v>
                </c:pt>
                <c:pt idx="6">
                  <c:v>0.66666666666666663</c:v>
                </c:pt>
                <c:pt idx="7">
                  <c:v>0.58536585365853655</c:v>
                </c:pt>
                <c:pt idx="8">
                  <c:v>0.75</c:v>
                </c:pt>
                <c:pt idx="9">
                  <c:v>0.66666666666666663</c:v>
                </c:pt>
                <c:pt idx="10">
                  <c:v>0.83333333333333337</c:v>
                </c:pt>
                <c:pt idx="11">
                  <c:v>0.33333333333333331</c:v>
                </c:pt>
                <c:pt idx="12">
                  <c:v>0.8571428571428571</c:v>
                </c:pt>
                <c:pt idx="13">
                  <c:v>1</c:v>
                </c:pt>
                <c:pt idx="14">
                  <c:v>0.5</c:v>
                </c:pt>
                <c:pt idx="15">
                  <c:v>1</c:v>
                </c:pt>
              </c:numCache>
            </c:numRef>
          </c:val>
          <c:extLst>
            <c:ext xmlns:c16="http://schemas.microsoft.com/office/drawing/2014/chart" uri="{C3380CC4-5D6E-409C-BE32-E72D297353CC}">
              <c16:uniqueId val="{00000004-A0C0-4635-9A3D-B199BB9932B0}"/>
            </c:ext>
          </c:extLst>
        </c:ser>
        <c:ser>
          <c:idx val="5"/>
          <c:order val="5"/>
          <c:tx>
            <c:strRef>
              <c:f>'Pregunta 4.b'!$G$1</c:f>
              <c:strCache>
                <c:ptCount val="1"/>
                <c:pt idx="0">
                  <c:v>RAR/ZIP</c:v>
                </c:pt>
              </c:strCache>
            </c:strRef>
          </c:tx>
          <c:spPr>
            <a:solidFill>
              <a:schemeClr val="accent6"/>
            </a:solidFill>
            <a:ln>
              <a:noFill/>
            </a:ln>
            <a:effectLst/>
          </c:spPr>
          <c:invertIfNegative val="0"/>
          <c:cat>
            <c:strRef>
              <c:f>'Pregunta 4.b'!$A$2:$A$17</c:f>
              <c:strCache>
                <c:ptCount val="16"/>
                <c:pt idx="0">
                  <c:v>Andalucía</c:v>
                </c:pt>
                <c:pt idx="1">
                  <c:v>Aragón </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 </c:v>
                </c:pt>
                <c:pt idx="11">
                  <c:v>Islas Baleares</c:v>
                </c:pt>
                <c:pt idx="12">
                  <c:v>Islas Canarias</c:v>
                </c:pt>
                <c:pt idx="13">
                  <c:v>Murcia</c:v>
                </c:pt>
                <c:pt idx="14">
                  <c:v>Navarra</c:v>
                </c:pt>
                <c:pt idx="15">
                  <c:v>País Vasco</c:v>
                </c:pt>
              </c:strCache>
            </c:strRef>
          </c:cat>
          <c:val>
            <c:numRef>
              <c:f>'Pregunta 4.b'!$G$2:$G$17</c:f>
              <c:numCache>
                <c:formatCode>0%</c:formatCode>
                <c:ptCount val="16"/>
                <c:pt idx="0">
                  <c:v>0.04</c:v>
                </c:pt>
                <c:pt idx="1">
                  <c:v>0.125</c:v>
                </c:pt>
                <c:pt idx="2">
                  <c:v>0.25</c:v>
                </c:pt>
                <c:pt idx="3">
                  <c:v>0</c:v>
                </c:pt>
                <c:pt idx="4">
                  <c:v>0.15384615384615385</c:v>
                </c:pt>
                <c:pt idx="5">
                  <c:v>0</c:v>
                </c:pt>
                <c:pt idx="6">
                  <c:v>0.22222222222222221</c:v>
                </c:pt>
                <c:pt idx="7">
                  <c:v>9.7560975609756101E-2</c:v>
                </c:pt>
                <c:pt idx="8">
                  <c:v>0.33333333333333331</c:v>
                </c:pt>
                <c:pt idx="9">
                  <c:v>0</c:v>
                </c:pt>
                <c:pt idx="10">
                  <c:v>8.3333333333333329E-2</c:v>
                </c:pt>
                <c:pt idx="11">
                  <c:v>0</c:v>
                </c:pt>
                <c:pt idx="12">
                  <c:v>0.42857142857142855</c:v>
                </c:pt>
                <c:pt idx="13">
                  <c:v>0.5</c:v>
                </c:pt>
                <c:pt idx="14">
                  <c:v>0.5</c:v>
                </c:pt>
                <c:pt idx="15">
                  <c:v>0</c:v>
                </c:pt>
              </c:numCache>
            </c:numRef>
          </c:val>
          <c:extLst>
            <c:ext xmlns:c16="http://schemas.microsoft.com/office/drawing/2014/chart" uri="{C3380CC4-5D6E-409C-BE32-E72D297353CC}">
              <c16:uniqueId val="{00000005-A0C0-4635-9A3D-B199BB9932B0}"/>
            </c:ext>
          </c:extLst>
        </c:ser>
        <c:ser>
          <c:idx val="6"/>
          <c:order val="6"/>
          <c:tx>
            <c:strRef>
              <c:f>'Pregunta 4.b'!$H$1</c:f>
              <c:strCache>
                <c:ptCount val="1"/>
                <c:pt idx="0">
                  <c:v>Cualquier tipo de archivo</c:v>
                </c:pt>
              </c:strCache>
            </c:strRef>
          </c:tx>
          <c:spPr>
            <a:solidFill>
              <a:srgbClr val="C00000"/>
            </a:solidFill>
            <a:ln>
              <a:noFill/>
            </a:ln>
            <a:effectLst/>
          </c:spPr>
          <c:invertIfNegative val="0"/>
          <c:cat>
            <c:strRef>
              <c:f>'Pregunta 4.b'!$A$2:$A$17</c:f>
              <c:strCache>
                <c:ptCount val="16"/>
                <c:pt idx="0">
                  <c:v>Andalucía</c:v>
                </c:pt>
                <c:pt idx="1">
                  <c:v>Aragón </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 </c:v>
                </c:pt>
                <c:pt idx="11">
                  <c:v>Islas Baleares</c:v>
                </c:pt>
                <c:pt idx="12">
                  <c:v>Islas Canarias</c:v>
                </c:pt>
                <c:pt idx="13">
                  <c:v>Murcia</c:v>
                </c:pt>
                <c:pt idx="14">
                  <c:v>Navarra</c:v>
                </c:pt>
                <c:pt idx="15">
                  <c:v>País Vasco</c:v>
                </c:pt>
              </c:strCache>
            </c:strRef>
          </c:cat>
          <c:val>
            <c:numRef>
              <c:f>'Pregunta 4.b'!$H$2:$H$17</c:f>
              <c:numCache>
                <c:formatCode>0%</c:formatCode>
                <c:ptCount val="16"/>
                <c:pt idx="0">
                  <c:v>0.16</c:v>
                </c:pt>
                <c:pt idx="1">
                  <c:v>0.125</c:v>
                </c:pt>
                <c:pt idx="2">
                  <c:v>0.25</c:v>
                </c:pt>
                <c:pt idx="3">
                  <c:v>0</c:v>
                </c:pt>
                <c:pt idx="4">
                  <c:v>0.15384615384615385</c:v>
                </c:pt>
                <c:pt idx="5">
                  <c:v>0.29411764705882354</c:v>
                </c:pt>
                <c:pt idx="6">
                  <c:v>0.58823529411764708</c:v>
                </c:pt>
                <c:pt idx="7">
                  <c:v>0.21951219512195122</c:v>
                </c:pt>
                <c:pt idx="8">
                  <c:v>0.25</c:v>
                </c:pt>
                <c:pt idx="9">
                  <c:v>0</c:v>
                </c:pt>
                <c:pt idx="10">
                  <c:v>0.16666666666666666</c:v>
                </c:pt>
                <c:pt idx="11">
                  <c:v>0.33333333333333331</c:v>
                </c:pt>
                <c:pt idx="12">
                  <c:v>0.14285714285714285</c:v>
                </c:pt>
                <c:pt idx="13">
                  <c:v>0</c:v>
                </c:pt>
                <c:pt idx="14">
                  <c:v>0.5</c:v>
                </c:pt>
                <c:pt idx="15">
                  <c:v>0</c:v>
                </c:pt>
              </c:numCache>
            </c:numRef>
          </c:val>
          <c:extLst>
            <c:ext xmlns:c16="http://schemas.microsoft.com/office/drawing/2014/chart" uri="{C3380CC4-5D6E-409C-BE32-E72D297353CC}">
              <c16:uniqueId val="{00000006-A0C0-4635-9A3D-B199BB9932B0}"/>
            </c:ext>
          </c:extLst>
        </c:ser>
        <c:ser>
          <c:idx val="7"/>
          <c:order val="7"/>
          <c:tx>
            <c:strRef>
              <c:f>'Pregunta 4.b'!$I$1</c:f>
              <c:strCache>
                <c:ptCount val="1"/>
                <c:pt idx="0">
                  <c:v>Otros</c:v>
                </c:pt>
              </c:strCache>
            </c:strRef>
          </c:tx>
          <c:spPr>
            <a:solidFill>
              <a:schemeClr val="tx1"/>
            </a:solidFill>
            <a:ln>
              <a:noFill/>
            </a:ln>
            <a:effectLst/>
          </c:spPr>
          <c:invertIfNegative val="0"/>
          <c:cat>
            <c:strRef>
              <c:f>'Pregunta 4.b'!$A$2:$A$17</c:f>
              <c:strCache>
                <c:ptCount val="16"/>
                <c:pt idx="0">
                  <c:v>Andalucía</c:v>
                </c:pt>
                <c:pt idx="1">
                  <c:v>Aragón </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 </c:v>
                </c:pt>
                <c:pt idx="11">
                  <c:v>Islas Baleares</c:v>
                </c:pt>
                <c:pt idx="12">
                  <c:v>Islas Canarias</c:v>
                </c:pt>
                <c:pt idx="13">
                  <c:v>Murcia</c:v>
                </c:pt>
                <c:pt idx="14">
                  <c:v>Navarra</c:v>
                </c:pt>
                <c:pt idx="15">
                  <c:v>País Vasco</c:v>
                </c:pt>
              </c:strCache>
            </c:strRef>
          </c:cat>
          <c:val>
            <c:numRef>
              <c:f>'Pregunta 4.b'!$I$2:$I$17</c:f>
              <c:numCache>
                <c:formatCode>0%</c:formatCode>
                <c:ptCount val="16"/>
                <c:pt idx="0">
                  <c:v>0.12</c:v>
                </c:pt>
                <c:pt idx="1">
                  <c:v>0</c:v>
                </c:pt>
                <c:pt idx="2">
                  <c:v>0.25</c:v>
                </c:pt>
                <c:pt idx="3">
                  <c:v>0</c:v>
                </c:pt>
                <c:pt idx="4">
                  <c:v>0.23076923076923078</c:v>
                </c:pt>
                <c:pt idx="5">
                  <c:v>0</c:v>
                </c:pt>
                <c:pt idx="6">
                  <c:v>3.7037037037037035E-2</c:v>
                </c:pt>
                <c:pt idx="7">
                  <c:v>0.14634146341463414</c:v>
                </c:pt>
                <c:pt idx="8">
                  <c:v>4.878048780487805E-2</c:v>
                </c:pt>
                <c:pt idx="9">
                  <c:v>0</c:v>
                </c:pt>
                <c:pt idx="10">
                  <c:v>0</c:v>
                </c:pt>
                <c:pt idx="11">
                  <c:v>0</c:v>
                </c:pt>
                <c:pt idx="12">
                  <c:v>0.14285714285714285</c:v>
                </c:pt>
                <c:pt idx="13">
                  <c:v>0</c:v>
                </c:pt>
                <c:pt idx="14">
                  <c:v>0</c:v>
                </c:pt>
                <c:pt idx="15">
                  <c:v>0</c:v>
                </c:pt>
              </c:numCache>
            </c:numRef>
          </c:val>
          <c:extLst>
            <c:ext xmlns:c16="http://schemas.microsoft.com/office/drawing/2014/chart" uri="{C3380CC4-5D6E-409C-BE32-E72D297353CC}">
              <c16:uniqueId val="{00000007-A0C0-4635-9A3D-B199BB9932B0}"/>
            </c:ext>
          </c:extLst>
        </c:ser>
        <c:dLbls>
          <c:showLegendKey val="0"/>
          <c:showVal val="0"/>
          <c:showCatName val="0"/>
          <c:showSerName val="0"/>
          <c:showPercent val="0"/>
          <c:showBubbleSize val="0"/>
        </c:dLbls>
        <c:gapWidth val="219"/>
        <c:overlap val="-27"/>
        <c:axId val="603222664"/>
        <c:axId val="603216760"/>
      </c:barChart>
      <c:catAx>
        <c:axId val="603222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3216760"/>
        <c:crosses val="autoZero"/>
        <c:auto val="1"/>
        <c:lblAlgn val="ctr"/>
        <c:lblOffset val="100"/>
        <c:noMultiLvlLbl val="0"/>
      </c:catAx>
      <c:valAx>
        <c:axId val="60321676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3222664"/>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a:latin typeface="Arial" panose="020B0604020202020204" pitchFamily="34" charset="0"/>
                <a:cs typeface="Arial" panose="020B0604020202020204" pitchFamily="34" charset="0"/>
              </a:rPr>
              <a:t>Existencia de sistemas de evaluación y seguimiento</a:t>
            </a:r>
            <a:r>
              <a:rPr lang="es-ES" sz="1200" b="1" baseline="0">
                <a:latin typeface="Arial" panose="020B0604020202020204" pitchFamily="34" charset="0"/>
                <a:cs typeface="Arial" panose="020B0604020202020204" pitchFamily="34" charset="0"/>
              </a:rPr>
              <a:t> aprobados por el Pleno por parte de los ayuntamientos según nº de habitantes por municipio</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21'!$B$19</c:f>
              <c:strCache>
                <c:ptCount val="1"/>
                <c:pt idx="0">
                  <c:v>Sí</c:v>
                </c:pt>
              </c:strCache>
            </c:strRef>
          </c:tx>
          <c:spPr>
            <a:solidFill>
              <a:schemeClr val="accent1"/>
            </a:solidFill>
            <a:ln>
              <a:noFill/>
            </a:ln>
            <a:effectLst/>
          </c:spPr>
          <c:invertIfNegative val="0"/>
          <c:cat>
            <c:strRef>
              <c:f>'Pregunta 21'!$A$20:$A$23</c:f>
              <c:strCache>
                <c:ptCount val="4"/>
                <c:pt idx="0">
                  <c:v>≤ 1.000</c:v>
                </c:pt>
                <c:pt idx="1">
                  <c:v>1.001 a 5.000</c:v>
                </c:pt>
                <c:pt idx="2">
                  <c:v>5.001 a 20.000</c:v>
                </c:pt>
                <c:pt idx="3">
                  <c:v>&gt; 20.000</c:v>
                </c:pt>
              </c:strCache>
            </c:strRef>
          </c:cat>
          <c:val>
            <c:numRef>
              <c:f>'Pregunta 21'!$B$20:$B$23</c:f>
              <c:numCache>
                <c:formatCode>0%</c:formatCode>
                <c:ptCount val="4"/>
                <c:pt idx="0">
                  <c:v>4.0500000000000001E-2</c:v>
                </c:pt>
                <c:pt idx="1">
                  <c:v>0.18920000000000001</c:v>
                </c:pt>
                <c:pt idx="2">
                  <c:v>0.23730000000000001</c:v>
                </c:pt>
                <c:pt idx="3">
                  <c:v>0.25</c:v>
                </c:pt>
              </c:numCache>
            </c:numRef>
          </c:val>
          <c:extLst>
            <c:ext xmlns:c16="http://schemas.microsoft.com/office/drawing/2014/chart" uri="{C3380CC4-5D6E-409C-BE32-E72D297353CC}">
              <c16:uniqueId val="{00000000-F5BB-449D-A0A4-9C3B369B7DD7}"/>
            </c:ext>
          </c:extLst>
        </c:ser>
        <c:ser>
          <c:idx val="1"/>
          <c:order val="1"/>
          <c:tx>
            <c:strRef>
              <c:f>'Pregunta 21'!$C$19</c:f>
              <c:strCache>
                <c:ptCount val="1"/>
                <c:pt idx="0">
                  <c:v>No</c:v>
                </c:pt>
              </c:strCache>
            </c:strRef>
          </c:tx>
          <c:spPr>
            <a:solidFill>
              <a:schemeClr val="accent2"/>
            </a:solidFill>
            <a:ln>
              <a:noFill/>
            </a:ln>
            <a:effectLst/>
          </c:spPr>
          <c:invertIfNegative val="0"/>
          <c:cat>
            <c:strRef>
              <c:f>'Pregunta 21'!$A$20:$A$23</c:f>
              <c:strCache>
                <c:ptCount val="4"/>
                <c:pt idx="0">
                  <c:v>≤ 1.000</c:v>
                </c:pt>
                <c:pt idx="1">
                  <c:v>1.001 a 5.000</c:v>
                </c:pt>
                <c:pt idx="2">
                  <c:v>5.001 a 20.000</c:v>
                </c:pt>
                <c:pt idx="3">
                  <c:v>&gt; 20.000</c:v>
                </c:pt>
              </c:strCache>
            </c:strRef>
          </c:cat>
          <c:val>
            <c:numRef>
              <c:f>'Pregunta 21'!$C$20:$C$23</c:f>
              <c:numCache>
                <c:formatCode>0%</c:formatCode>
                <c:ptCount val="4"/>
                <c:pt idx="0">
                  <c:v>0.95950000000000002</c:v>
                </c:pt>
                <c:pt idx="1">
                  <c:v>0.81079999999999997</c:v>
                </c:pt>
                <c:pt idx="2">
                  <c:v>0.76270000000000004</c:v>
                </c:pt>
                <c:pt idx="3">
                  <c:v>0.75</c:v>
                </c:pt>
              </c:numCache>
            </c:numRef>
          </c:val>
          <c:extLst>
            <c:ext xmlns:c16="http://schemas.microsoft.com/office/drawing/2014/chart" uri="{C3380CC4-5D6E-409C-BE32-E72D297353CC}">
              <c16:uniqueId val="{00000001-F5BB-449D-A0A4-9C3B369B7DD7}"/>
            </c:ext>
          </c:extLst>
        </c:ser>
        <c:dLbls>
          <c:showLegendKey val="0"/>
          <c:showVal val="0"/>
          <c:showCatName val="0"/>
          <c:showSerName val="0"/>
          <c:showPercent val="0"/>
          <c:showBubbleSize val="0"/>
        </c:dLbls>
        <c:gapWidth val="219"/>
        <c:overlap val="-27"/>
        <c:axId val="683224376"/>
        <c:axId val="683221096"/>
      </c:barChart>
      <c:catAx>
        <c:axId val="683224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83221096"/>
        <c:crosses val="autoZero"/>
        <c:auto val="1"/>
        <c:lblAlgn val="ctr"/>
        <c:lblOffset val="100"/>
        <c:noMultiLvlLbl val="0"/>
      </c:catAx>
      <c:valAx>
        <c:axId val="6832210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8322437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a:latin typeface="Arial" panose="020B0604020202020204" pitchFamily="34" charset="0"/>
                <a:cs typeface="Arial" panose="020B0604020202020204" pitchFamily="34" charset="0"/>
              </a:rPr>
              <a:t>Existencia</a:t>
            </a:r>
            <a:r>
              <a:rPr lang="es-ES" sz="1200" b="1" baseline="0">
                <a:latin typeface="Arial" panose="020B0604020202020204" pitchFamily="34" charset="0"/>
                <a:cs typeface="Arial" panose="020B0604020202020204" pitchFamily="34" charset="0"/>
              </a:rPr>
              <a:t> de sistemas de evaluación y seguimiento aprobados por el pleno por parte de los ayuntamientos</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'Pregunta 21'!$A$26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88-41AC-81DB-8BA473F76A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A888-41AC-81DB-8BA473F76A7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'Pregunta 21'!$B$25:$C$25</c:f>
              <c:strCache>
                <c:ptCount val="2"/>
                <c:pt idx="0">
                  <c:v>Sí</c:v>
                </c:pt>
                <c:pt idx="1">
                  <c:v>No</c:v>
                </c:pt>
              </c:strCache>
            </c:strRef>
          </c:cat>
          <c:val>
            <c:numRef>
              <c:f>'Pregunta 21'!$B$26:$C$26</c:f>
              <c:numCache>
                <c:formatCode>0%</c:formatCode>
                <c:ptCount val="2"/>
                <c:pt idx="0">
                  <c:v>0.1734</c:v>
                </c:pt>
                <c:pt idx="1">
                  <c:v>0.8266</c:v>
                </c:pt>
              </c:numCache>
            </c:numRef>
          </c:val>
          <c:extLst>
            <c:ext xmlns:c16="http://schemas.microsoft.com/office/drawing/2014/chart" uri="{C3380CC4-5D6E-409C-BE32-E72D297353CC}">
              <c16:uniqueId val="{00000000-A888-41AC-81DB-8BA473F76A72}"/>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a:latin typeface="Arial" panose="020B0604020202020204" pitchFamily="34" charset="0"/>
                <a:cs typeface="Arial" panose="020B0604020202020204" pitchFamily="34" charset="0"/>
              </a:rPr>
              <a:t>Existencias de canales</a:t>
            </a:r>
            <a:r>
              <a:rPr lang="es-ES" sz="1200" b="1" baseline="0">
                <a:latin typeface="Arial" panose="020B0604020202020204" pitchFamily="34" charset="0"/>
                <a:cs typeface="Arial" panose="020B0604020202020204" pitchFamily="34" charset="0"/>
              </a:rPr>
              <a:t> por el cual informar a la ciudadanía el grado de cumplimiento de los acuerdos aprobados en la sesión del Pleno por Comunidades autónomas</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22'!$B$1</c:f>
              <c:strCache>
                <c:ptCount val="1"/>
                <c:pt idx="0">
                  <c:v>Sí</c:v>
                </c:pt>
              </c:strCache>
            </c:strRef>
          </c:tx>
          <c:spPr>
            <a:solidFill>
              <a:schemeClr val="accent1"/>
            </a:solidFill>
            <a:ln>
              <a:noFill/>
            </a:ln>
            <a:effectLst/>
          </c:spPr>
          <c:invertIfNegative val="0"/>
          <c:cat>
            <c:strRef>
              <c:f>'Pregunta 22'!$A$2:$A$17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22'!$B$2:$B$17</c:f>
              <c:numCache>
                <c:formatCode>0%</c:formatCode>
                <c:ptCount val="16"/>
                <c:pt idx="0">
                  <c:v>0.1429</c:v>
                </c:pt>
                <c:pt idx="1">
                  <c:v>8.3299999999999999E-2</c:v>
                </c:pt>
                <c:pt idx="2">
                  <c:v>0.4</c:v>
                </c:pt>
                <c:pt idx="3">
                  <c:v>0</c:v>
                </c:pt>
                <c:pt idx="4">
                  <c:v>5.2600000000000001E-2</c:v>
                </c:pt>
                <c:pt idx="5">
                  <c:v>0.13159999999999999</c:v>
                </c:pt>
                <c:pt idx="6">
                  <c:v>0.2424</c:v>
                </c:pt>
                <c:pt idx="7">
                  <c:v>5.5599999999999997E-2</c:v>
                </c:pt>
                <c:pt idx="8">
                  <c:v>0.33329999999999999</c:v>
                </c:pt>
                <c:pt idx="9">
                  <c:v>0</c:v>
                </c:pt>
                <c:pt idx="10">
                  <c:v>0</c:v>
                </c:pt>
                <c:pt idx="11">
                  <c:v>0</c:v>
                </c:pt>
                <c:pt idx="12">
                  <c:v>0.2</c:v>
                </c:pt>
                <c:pt idx="13">
                  <c:v>0.25</c:v>
                </c:pt>
                <c:pt idx="14">
                  <c:v>0</c:v>
                </c:pt>
                <c:pt idx="15">
                  <c:v>0.2</c:v>
                </c:pt>
              </c:numCache>
            </c:numRef>
          </c:val>
          <c:extLst>
            <c:ext xmlns:c16="http://schemas.microsoft.com/office/drawing/2014/chart" uri="{C3380CC4-5D6E-409C-BE32-E72D297353CC}">
              <c16:uniqueId val="{00000000-CE48-4474-A989-C0D611C640E5}"/>
            </c:ext>
          </c:extLst>
        </c:ser>
        <c:ser>
          <c:idx val="1"/>
          <c:order val="1"/>
          <c:tx>
            <c:strRef>
              <c:f>'Pregunta 22'!$C$1</c:f>
              <c:strCache>
                <c:ptCount val="1"/>
                <c:pt idx="0">
                  <c:v>No</c:v>
                </c:pt>
              </c:strCache>
            </c:strRef>
          </c:tx>
          <c:spPr>
            <a:solidFill>
              <a:schemeClr val="accent2"/>
            </a:solidFill>
            <a:ln>
              <a:noFill/>
            </a:ln>
            <a:effectLst/>
          </c:spPr>
          <c:invertIfNegative val="0"/>
          <c:cat>
            <c:strRef>
              <c:f>'Pregunta 22'!$A$2:$A$17</c:f>
              <c:strCache>
                <c:ptCount val="16"/>
                <c:pt idx="0">
                  <c:v>Andalucía</c:v>
                </c:pt>
                <c:pt idx="1">
                  <c:v>Aragón</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c:v>
                </c:pt>
                <c:pt idx="11">
                  <c:v>Islas Baleares</c:v>
                </c:pt>
                <c:pt idx="12">
                  <c:v>Islas Canarias</c:v>
                </c:pt>
                <c:pt idx="13">
                  <c:v>Murcia</c:v>
                </c:pt>
                <c:pt idx="14">
                  <c:v>Navarra</c:v>
                </c:pt>
                <c:pt idx="15">
                  <c:v>País Vasco</c:v>
                </c:pt>
              </c:strCache>
            </c:strRef>
          </c:cat>
          <c:val>
            <c:numRef>
              <c:f>'Pregunta 22'!$C$2:$C$17</c:f>
              <c:numCache>
                <c:formatCode>0%</c:formatCode>
                <c:ptCount val="16"/>
                <c:pt idx="0">
                  <c:v>0.85709999999999997</c:v>
                </c:pt>
                <c:pt idx="1">
                  <c:v>0.91669999999999996</c:v>
                </c:pt>
                <c:pt idx="2">
                  <c:v>0.6</c:v>
                </c:pt>
                <c:pt idx="3">
                  <c:v>1</c:v>
                </c:pt>
                <c:pt idx="4">
                  <c:v>0.94740000000000002</c:v>
                </c:pt>
                <c:pt idx="5">
                  <c:v>0.86839999999999995</c:v>
                </c:pt>
                <c:pt idx="6">
                  <c:v>0.75760000000000005</c:v>
                </c:pt>
                <c:pt idx="7">
                  <c:v>0.94440000000000002</c:v>
                </c:pt>
                <c:pt idx="8">
                  <c:v>0.66669999999999996</c:v>
                </c:pt>
                <c:pt idx="9">
                  <c:v>1</c:v>
                </c:pt>
                <c:pt idx="10">
                  <c:v>1</c:v>
                </c:pt>
                <c:pt idx="11">
                  <c:v>1</c:v>
                </c:pt>
                <c:pt idx="12">
                  <c:v>0.8</c:v>
                </c:pt>
                <c:pt idx="13">
                  <c:v>0.75</c:v>
                </c:pt>
                <c:pt idx="14">
                  <c:v>1</c:v>
                </c:pt>
                <c:pt idx="15">
                  <c:v>0.8</c:v>
                </c:pt>
              </c:numCache>
            </c:numRef>
          </c:val>
          <c:extLst>
            <c:ext xmlns:c16="http://schemas.microsoft.com/office/drawing/2014/chart" uri="{C3380CC4-5D6E-409C-BE32-E72D297353CC}">
              <c16:uniqueId val="{00000001-CE48-4474-A989-C0D611C640E5}"/>
            </c:ext>
          </c:extLst>
        </c:ser>
        <c:dLbls>
          <c:showLegendKey val="0"/>
          <c:showVal val="0"/>
          <c:showCatName val="0"/>
          <c:showSerName val="0"/>
          <c:showPercent val="0"/>
          <c:showBubbleSize val="0"/>
        </c:dLbls>
        <c:gapWidth val="219"/>
        <c:overlap val="-27"/>
        <c:axId val="533518816"/>
        <c:axId val="533518160"/>
      </c:barChart>
      <c:catAx>
        <c:axId val="53351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518160"/>
        <c:crosses val="autoZero"/>
        <c:auto val="1"/>
        <c:lblAlgn val="ctr"/>
        <c:lblOffset val="100"/>
        <c:noMultiLvlLbl val="0"/>
      </c:catAx>
      <c:valAx>
        <c:axId val="53351816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518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i="0" baseline="0">
                <a:effectLst/>
                <a:latin typeface="Arial" panose="020B0604020202020204" pitchFamily="34" charset="0"/>
                <a:cs typeface="Arial" panose="020B0604020202020204" pitchFamily="34" charset="0"/>
              </a:rPr>
              <a:t>Existencias de canales por el cual informar a la ciudadanía el grado de cumplimiento de los acuerdos aprobados en la sesión del Pleno según nº de habitantes por municipio</a:t>
            </a:r>
            <a:endParaRPr lang="es-ES" sz="1050">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22'!$B$19</c:f>
              <c:strCache>
                <c:ptCount val="1"/>
                <c:pt idx="0">
                  <c:v>Sí</c:v>
                </c:pt>
              </c:strCache>
            </c:strRef>
          </c:tx>
          <c:spPr>
            <a:solidFill>
              <a:schemeClr val="accent1"/>
            </a:solidFill>
            <a:ln>
              <a:noFill/>
            </a:ln>
            <a:effectLst/>
          </c:spPr>
          <c:invertIfNegative val="0"/>
          <c:cat>
            <c:strRef>
              <c:f>'Pregunta 22'!$A$20:$A$23</c:f>
              <c:strCache>
                <c:ptCount val="4"/>
                <c:pt idx="0">
                  <c:v>≤ 1.000</c:v>
                </c:pt>
                <c:pt idx="1">
                  <c:v>1.001 a 5.000</c:v>
                </c:pt>
                <c:pt idx="2">
                  <c:v>5.001 a 20.000</c:v>
                </c:pt>
                <c:pt idx="3">
                  <c:v>&gt; 20.000</c:v>
                </c:pt>
              </c:strCache>
            </c:strRef>
          </c:cat>
          <c:val>
            <c:numRef>
              <c:f>'Pregunta 22'!$B$20:$B$23</c:f>
              <c:numCache>
                <c:formatCode>0%</c:formatCode>
                <c:ptCount val="4"/>
                <c:pt idx="0">
                  <c:v>6.7599999999999993E-2</c:v>
                </c:pt>
                <c:pt idx="1">
                  <c:v>0.1351</c:v>
                </c:pt>
                <c:pt idx="2">
                  <c:v>0.1186</c:v>
                </c:pt>
                <c:pt idx="3">
                  <c:v>0.1875</c:v>
                </c:pt>
              </c:numCache>
            </c:numRef>
          </c:val>
          <c:extLst>
            <c:ext xmlns:c16="http://schemas.microsoft.com/office/drawing/2014/chart" uri="{C3380CC4-5D6E-409C-BE32-E72D297353CC}">
              <c16:uniqueId val="{00000000-1ECC-4A60-A182-64370634BFD2}"/>
            </c:ext>
          </c:extLst>
        </c:ser>
        <c:ser>
          <c:idx val="1"/>
          <c:order val="1"/>
          <c:tx>
            <c:strRef>
              <c:f>'Pregunta 22'!$C$19</c:f>
              <c:strCache>
                <c:ptCount val="1"/>
                <c:pt idx="0">
                  <c:v>No</c:v>
                </c:pt>
              </c:strCache>
            </c:strRef>
          </c:tx>
          <c:spPr>
            <a:solidFill>
              <a:schemeClr val="accent2"/>
            </a:solidFill>
            <a:ln>
              <a:noFill/>
            </a:ln>
            <a:effectLst/>
          </c:spPr>
          <c:invertIfNegative val="0"/>
          <c:cat>
            <c:strRef>
              <c:f>'Pregunta 22'!$A$20:$A$23</c:f>
              <c:strCache>
                <c:ptCount val="4"/>
                <c:pt idx="0">
                  <c:v>≤ 1.000</c:v>
                </c:pt>
                <c:pt idx="1">
                  <c:v>1.001 a 5.000</c:v>
                </c:pt>
                <c:pt idx="2">
                  <c:v>5.001 a 20.000</c:v>
                </c:pt>
                <c:pt idx="3">
                  <c:v>&gt; 20.000</c:v>
                </c:pt>
              </c:strCache>
            </c:strRef>
          </c:cat>
          <c:val>
            <c:numRef>
              <c:f>'Pregunta 22'!$C$20:$C$23</c:f>
              <c:numCache>
                <c:formatCode>0%</c:formatCode>
                <c:ptCount val="4"/>
                <c:pt idx="0">
                  <c:v>0.93240000000000001</c:v>
                </c:pt>
                <c:pt idx="1">
                  <c:v>0.8649</c:v>
                </c:pt>
                <c:pt idx="2">
                  <c:v>0.88139999999999996</c:v>
                </c:pt>
                <c:pt idx="3">
                  <c:v>0.8125</c:v>
                </c:pt>
              </c:numCache>
            </c:numRef>
          </c:val>
          <c:extLst>
            <c:ext xmlns:c16="http://schemas.microsoft.com/office/drawing/2014/chart" uri="{C3380CC4-5D6E-409C-BE32-E72D297353CC}">
              <c16:uniqueId val="{00000001-1ECC-4A60-A182-64370634BFD2}"/>
            </c:ext>
          </c:extLst>
        </c:ser>
        <c:dLbls>
          <c:showLegendKey val="0"/>
          <c:showVal val="0"/>
          <c:showCatName val="0"/>
          <c:showSerName val="0"/>
          <c:showPercent val="0"/>
          <c:showBubbleSize val="0"/>
        </c:dLbls>
        <c:gapWidth val="219"/>
        <c:overlap val="-27"/>
        <c:axId val="530010496"/>
        <c:axId val="530010824"/>
      </c:barChart>
      <c:catAx>
        <c:axId val="53001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0010824"/>
        <c:crosses val="autoZero"/>
        <c:auto val="1"/>
        <c:lblAlgn val="ctr"/>
        <c:lblOffset val="100"/>
        <c:noMultiLvlLbl val="0"/>
      </c:catAx>
      <c:valAx>
        <c:axId val="530010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001049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i="0" baseline="0">
                <a:effectLst/>
                <a:latin typeface="Arial" panose="020B0604020202020204" pitchFamily="34" charset="0"/>
                <a:cs typeface="Arial" panose="020B0604020202020204" pitchFamily="34" charset="0"/>
              </a:rPr>
              <a:t>Existencias de canales por el cual informar a la ciudadanía el grado de cumplimiento de los acuerdos aprobados en la sesión del Pleno</a:t>
            </a:r>
            <a:endParaRPr lang="es-ES" sz="1050">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'Pregunta 22'!$A$26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0F-4265-887A-7FDCE88FB8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0F-4265-887A-7FDCE88FB8C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'Pregunta 22'!$B$25:$C$25</c:f>
              <c:strCache>
                <c:ptCount val="2"/>
                <c:pt idx="0">
                  <c:v>Sí</c:v>
                </c:pt>
                <c:pt idx="1">
                  <c:v>No</c:v>
                </c:pt>
              </c:strCache>
            </c:strRef>
          </c:cat>
          <c:val>
            <c:numRef>
              <c:f>'Pregunta 22'!$B$26:$C$26</c:f>
              <c:numCache>
                <c:formatCode>0%</c:formatCode>
                <c:ptCount val="2"/>
                <c:pt idx="0">
                  <c:v>0.1255</c:v>
                </c:pt>
                <c:pt idx="1">
                  <c:v>0.87450000000000006</c:v>
                </c:pt>
              </c:numCache>
            </c:numRef>
          </c:val>
          <c:extLst>
            <c:ext xmlns:c16="http://schemas.microsoft.com/office/drawing/2014/chart" uri="{C3380CC4-5D6E-409C-BE32-E72D297353CC}">
              <c16:uniqueId val="{00000000-A8E1-4266-8C6D-75CF41451E8B}"/>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i="0" baseline="0">
                <a:effectLst/>
                <a:latin typeface="Arial" panose="020B0604020202020204" pitchFamily="34" charset="0"/>
                <a:cs typeface="Arial" panose="020B0604020202020204" pitchFamily="34" charset="0"/>
              </a:rPr>
              <a:t>Formatos de archivo que pueden ser manejados por la herramienta según nº de habitantes por municipio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4.b'!$B$19</c:f>
              <c:strCache>
                <c:ptCount val="1"/>
                <c:pt idx="0">
                  <c:v>PDF</c:v>
                </c:pt>
              </c:strCache>
            </c:strRef>
          </c:tx>
          <c:spPr>
            <a:solidFill>
              <a:schemeClr val="accent1"/>
            </a:solidFill>
            <a:ln>
              <a:noFill/>
            </a:ln>
            <a:effectLst/>
          </c:spPr>
          <c:invertIfNegative val="0"/>
          <c:cat>
            <c:strRef>
              <c:f>'Pregunta 4.b'!$A$20:$A$23</c:f>
              <c:strCache>
                <c:ptCount val="4"/>
                <c:pt idx="0">
                  <c:v>≤ 1.000</c:v>
                </c:pt>
                <c:pt idx="1">
                  <c:v>1.001 a 5.000</c:v>
                </c:pt>
                <c:pt idx="2">
                  <c:v>5.001 a 20.000</c:v>
                </c:pt>
                <c:pt idx="3">
                  <c:v>&gt; 20.000</c:v>
                </c:pt>
              </c:strCache>
            </c:strRef>
          </c:cat>
          <c:val>
            <c:numRef>
              <c:f>'Pregunta 4.b'!$B$20:$B$23</c:f>
              <c:numCache>
                <c:formatCode>0%</c:formatCode>
                <c:ptCount val="4"/>
                <c:pt idx="0">
                  <c:v>0.94736842105263153</c:v>
                </c:pt>
                <c:pt idx="1">
                  <c:v>0.80851063829787229</c:v>
                </c:pt>
                <c:pt idx="2">
                  <c:v>0.8125</c:v>
                </c:pt>
                <c:pt idx="3">
                  <c:v>0.80851063829787229</c:v>
                </c:pt>
              </c:numCache>
            </c:numRef>
          </c:val>
          <c:extLst>
            <c:ext xmlns:c16="http://schemas.microsoft.com/office/drawing/2014/chart" uri="{C3380CC4-5D6E-409C-BE32-E72D297353CC}">
              <c16:uniqueId val="{00000000-6A67-4864-8974-40146D2D3E12}"/>
            </c:ext>
          </c:extLst>
        </c:ser>
        <c:ser>
          <c:idx val="1"/>
          <c:order val="1"/>
          <c:tx>
            <c:strRef>
              <c:f>'Pregunta 4.b'!$C$19</c:f>
              <c:strCache>
                <c:ptCount val="1"/>
                <c:pt idx="0">
                  <c:v>CSV</c:v>
                </c:pt>
              </c:strCache>
            </c:strRef>
          </c:tx>
          <c:spPr>
            <a:solidFill>
              <a:schemeClr val="accent2"/>
            </a:solidFill>
            <a:ln>
              <a:noFill/>
            </a:ln>
            <a:effectLst/>
          </c:spPr>
          <c:invertIfNegative val="0"/>
          <c:cat>
            <c:strRef>
              <c:f>'Pregunta 4.b'!$A$20:$A$23</c:f>
              <c:strCache>
                <c:ptCount val="4"/>
                <c:pt idx="0">
                  <c:v>≤ 1.000</c:v>
                </c:pt>
                <c:pt idx="1">
                  <c:v>1.001 a 5.000</c:v>
                </c:pt>
                <c:pt idx="2">
                  <c:v>5.001 a 20.000</c:v>
                </c:pt>
                <c:pt idx="3">
                  <c:v>&gt; 20.000</c:v>
                </c:pt>
              </c:strCache>
            </c:strRef>
          </c:cat>
          <c:val>
            <c:numRef>
              <c:f>'Pregunta 4.b'!$C$20:$C$23</c:f>
              <c:numCache>
                <c:formatCode>0%</c:formatCode>
                <c:ptCount val="4"/>
                <c:pt idx="0">
                  <c:v>0.13157894736842105</c:v>
                </c:pt>
                <c:pt idx="1">
                  <c:v>0.23404255319148937</c:v>
                </c:pt>
                <c:pt idx="2">
                  <c:v>0.16666666666666666</c:v>
                </c:pt>
                <c:pt idx="3">
                  <c:v>0.1276595744680851</c:v>
                </c:pt>
              </c:numCache>
            </c:numRef>
          </c:val>
          <c:extLst>
            <c:ext xmlns:c16="http://schemas.microsoft.com/office/drawing/2014/chart" uri="{C3380CC4-5D6E-409C-BE32-E72D297353CC}">
              <c16:uniqueId val="{00000001-6A67-4864-8974-40146D2D3E12}"/>
            </c:ext>
          </c:extLst>
        </c:ser>
        <c:ser>
          <c:idx val="2"/>
          <c:order val="2"/>
          <c:tx>
            <c:strRef>
              <c:f>'Pregunta 4.b'!$D$19</c:f>
              <c:strCache>
                <c:ptCount val="1"/>
                <c:pt idx="0">
                  <c:v>XLS</c:v>
                </c:pt>
              </c:strCache>
            </c:strRef>
          </c:tx>
          <c:spPr>
            <a:solidFill>
              <a:schemeClr val="accent3"/>
            </a:solidFill>
            <a:ln>
              <a:noFill/>
            </a:ln>
            <a:effectLst/>
          </c:spPr>
          <c:invertIfNegative val="0"/>
          <c:cat>
            <c:strRef>
              <c:f>'Pregunta 4.b'!$A$20:$A$23</c:f>
              <c:strCache>
                <c:ptCount val="4"/>
                <c:pt idx="0">
                  <c:v>≤ 1.000</c:v>
                </c:pt>
                <c:pt idx="1">
                  <c:v>1.001 a 5.000</c:v>
                </c:pt>
                <c:pt idx="2">
                  <c:v>5.001 a 20.000</c:v>
                </c:pt>
                <c:pt idx="3">
                  <c:v>&gt; 20.000</c:v>
                </c:pt>
              </c:strCache>
            </c:strRef>
          </c:cat>
          <c:val>
            <c:numRef>
              <c:f>'Pregunta 4.b'!$D$20:$D$23</c:f>
              <c:numCache>
                <c:formatCode>0%</c:formatCode>
                <c:ptCount val="4"/>
                <c:pt idx="0">
                  <c:v>0.13157894736842105</c:v>
                </c:pt>
                <c:pt idx="1">
                  <c:v>0.31914893617021278</c:v>
                </c:pt>
                <c:pt idx="2">
                  <c:v>0.22916666666666666</c:v>
                </c:pt>
                <c:pt idx="3">
                  <c:v>0.1702127659574468</c:v>
                </c:pt>
              </c:numCache>
            </c:numRef>
          </c:val>
          <c:extLst>
            <c:ext xmlns:c16="http://schemas.microsoft.com/office/drawing/2014/chart" uri="{C3380CC4-5D6E-409C-BE32-E72D297353CC}">
              <c16:uniqueId val="{00000002-6A67-4864-8974-40146D2D3E12}"/>
            </c:ext>
          </c:extLst>
        </c:ser>
        <c:ser>
          <c:idx val="3"/>
          <c:order val="3"/>
          <c:tx>
            <c:strRef>
              <c:f>'Pregunta 4.b'!$E$19</c:f>
              <c:strCache>
                <c:ptCount val="1"/>
                <c:pt idx="0">
                  <c:v>TXT</c:v>
                </c:pt>
              </c:strCache>
            </c:strRef>
          </c:tx>
          <c:spPr>
            <a:solidFill>
              <a:schemeClr val="accent4"/>
            </a:solidFill>
            <a:ln>
              <a:noFill/>
            </a:ln>
            <a:effectLst/>
          </c:spPr>
          <c:invertIfNegative val="0"/>
          <c:cat>
            <c:strRef>
              <c:f>'Pregunta 4.b'!$A$20:$A$23</c:f>
              <c:strCache>
                <c:ptCount val="4"/>
                <c:pt idx="0">
                  <c:v>≤ 1.000</c:v>
                </c:pt>
                <c:pt idx="1">
                  <c:v>1.001 a 5.000</c:v>
                </c:pt>
                <c:pt idx="2">
                  <c:v>5.001 a 20.000</c:v>
                </c:pt>
                <c:pt idx="3">
                  <c:v>&gt; 20.000</c:v>
                </c:pt>
              </c:strCache>
            </c:strRef>
          </c:cat>
          <c:val>
            <c:numRef>
              <c:f>'Pregunta 4.b'!$E$20:$E$23</c:f>
              <c:numCache>
                <c:formatCode>0%</c:formatCode>
                <c:ptCount val="4"/>
                <c:pt idx="0">
                  <c:v>0.18421052631578946</c:v>
                </c:pt>
                <c:pt idx="1">
                  <c:v>0.23404255319148937</c:v>
                </c:pt>
                <c:pt idx="2">
                  <c:v>0.25</c:v>
                </c:pt>
                <c:pt idx="3">
                  <c:v>0.1702127659574468</c:v>
                </c:pt>
              </c:numCache>
            </c:numRef>
          </c:val>
          <c:extLst>
            <c:ext xmlns:c16="http://schemas.microsoft.com/office/drawing/2014/chart" uri="{C3380CC4-5D6E-409C-BE32-E72D297353CC}">
              <c16:uniqueId val="{00000003-6A67-4864-8974-40146D2D3E12}"/>
            </c:ext>
          </c:extLst>
        </c:ser>
        <c:ser>
          <c:idx val="4"/>
          <c:order val="4"/>
          <c:tx>
            <c:strRef>
              <c:f>'Pregunta 4.b'!$F$19</c:f>
              <c:strCache>
                <c:ptCount val="1"/>
                <c:pt idx="0">
                  <c:v>DOC</c:v>
                </c:pt>
              </c:strCache>
            </c:strRef>
          </c:tx>
          <c:spPr>
            <a:solidFill>
              <a:srgbClr val="FF31E6"/>
            </a:solidFill>
            <a:ln>
              <a:noFill/>
            </a:ln>
            <a:effectLst/>
          </c:spPr>
          <c:invertIfNegative val="0"/>
          <c:cat>
            <c:strRef>
              <c:f>'Pregunta 4.b'!$A$20:$A$23</c:f>
              <c:strCache>
                <c:ptCount val="4"/>
                <c:pt idx="0">
                  <c:v>≤ 1.000</c:v>
                </c:pt>
                <c:pt idx="1">
                  <c:v>1.001 a 5.000</c:v>
                </c:pt>
                <c:pt idx="2">
                  <c:v>5.001 a 20.000</c:v>
                </c:pt>
                <c:pt idx="3">
                  <c:v>&gt; 20.000</c:v>
                </c:pt>
              </c:strCache>
            </c:strRef>
          </c:cat>
          <c:val>
            <c:numRef>
              <c:f>'Pregunta 4.b'!$F$20:$F$23</c:f>
              <c:numCache>
                <c:formatCode>0%</c:formatCode>
                <c:ptCount val="4"/>
                <c:pt idx="0">
                  <c:v>0.63157894736842102</c:v>
                </c:pt>
                <c:pt idx="1">
                  <c:v>0.57446808510638303</c:v>
                </c:pt>
                <c:pt idx="2">
                  <c:v>0.58333333333333337</c:v>
                </c:pt>
                <c:pt idx="3">
                  <c:v>0.61702127659574468</c:v>
                </c:pt>
              </c:numCache>
            </c:numRef>
          </c:val>
          <c:extLst>
            <c:ext xmlns:c16="http://schemas.microsoft.com/office/drawing/2014/chart" uri="{C3380CC4-5D6E-409C-BE32-E72D297353CC}">
              <c16:uniqueId val="{00000004-6A67-4864-8974-40146D2D3E12}"/>
            </c:ext>
          </c:extLst>
        </c:ser>
        <c:ser>
          <c:idx val="5"/>
          <c:order val="5"/>
          <c:tx>
            <c:strRef>
              <c:f>'Pregunta 4.b'!$G$19</c:f>
              <c:strCache>
                <c:ptCount val="1"/>
                <c:pt idx="0">
                  <c:v>RAR/ZIP</c:v>
                </c:pt>
              </c:strCache>
            </c:strRef>
          </c:tx>
          <c:spPr>
            <a:solidFill>
              <a:schemeClr val="accent6"/>
            </a:solidFill>
            <a:ln>
              <a:noFill/>
            </a:ln>
            <a:effectLst/>
          </c:spPr>
          <c:invertIfNegative val="0"/>
          <c:cat>
            <c:strRef>
              <c:f>'Pregunta 4.b'!$A$20:$A$23</c:f>
              <c:strCache>
                <c:ptCount val="4"/>
                <c:pt idx="0">
                  <c:v>≤ 1.000</c:v>
                </c:pt>
                <c:pt idx="1">
                  <c:v>1.001 a 5.000</c:v>
                </c:pt>
                <c:pt idx="2">
                  <c:v>5.001 a 20.000</c:v>
                </c:pt>
                <c:pt idx="3">
                  <c:v>&gt; 20.000</c:v>
                </c:pt>
              </c:strCache>
            </c:strRef>
          </c:cat>
          <c:val>
            <c:numRef>
              <c:f>'Pregunta 4.b'!$G$20:$G$23</c:f>
              <c:numCache>
                <c:formatCode>0%</c:formatCode>
                <c:ptCount val="4"/>
                <c:pt idx="0">
                  <c:v>5.2631578947368418E-2</c:v>
                </c:pt>
                <c:pt idx="1">
                  <c:v>0.21276595744680851</c:v>
                </c:pt>
                <c:pt idx="2">
                  <c:v>0.20833333333333334</c:v>
                </c:pt>
                <c:pt idx="3">
                  <c:v>6.3829787234042548E-2</c:v>
                </c:pt>
              </c:numCache>
            </c:numRef>
          </c:val>
          <c:extLst>
            <c:ext xmlns:c16="http://schemas.microsoft.com/office/drawing/2014/chart" uri="{C3380CC4-5D6E-409C-BE32-E72D297353CC}">
              <c16:uniqueId val="{00000005-6A67-4864-8974-40146D2D3E12}"/>
            </c:ext>
          </c:extLst>
        </c:ser>
        <c:ser>
          <c:idx val="6"/>
          <c:order val="6"/>
          <c:tx>
            <c:strRef>
              <c:f>'Pregunta 4.b'!$H$19</c:f>
              <c:strCache>
                <c:ptCount val="1"/>
                <c:pt idx="0">
                  <c:v>Cualquier tipo de archivo</c:v>
                </c:pt>
              </c:strCache>
            </c:strRef>
          </c:tx>
          <c:spPr>
            <a:solidFill>
              <a:srgbClr val="C00000"/>
            </a:solidFill>
            <a:ln>
              <a:noFill/>
            </a:ln>
            <a:effectLst/>
          </c:spPr>
          <c:invertIfNegative val="0"/>
          <c:cat>
            <c:strRef>
              <c:f>'Pregunta 4.b'!$A$20:$A$23</c:f>
              <c:strCache>
                <c:ptCount val="4"/>
                <c:pt idx="0">
                  <c:v>≤ 1.000</c:v>
                </c:pt>
                <c:pt idx="1">
                  <c:v>1.001 a 5.000</c:v>
                </c:pt>
                <c:pt idx="2">
                  <c:v>5.001 a 20.000</c:v>
                </c:pt>
                <c:pt idx="3">
                  <c:v>&gt; 20.000</c:v>
                </c:pt>
              </c:strCache>
            </c:strRef>
          </c:cat>
          <c:val>
            <c:numRef>
              <c:f>'Pregunta 4.b'!$H$20:$H$23</c:f>
              <c:numCache>
                <c:formatCode>0%</c:formatCode>
                <c:ptCount val="4"/>
                <c:pt idx="0">
                  <c:v>7.8947368421052627E-2</c:v>
                </c:pt>
                <c:pt idx="1">
                  <c:v>0.31914893617021278</c:v>
                </c:pt>
                <c:pt idx="2">
                  <c:v>0.29166666666666669</c:v>
                </c:pt>
                <c:pt idx="3">
                  <c:v>0.1702127659574468</c:v>
                </c:pt>
              </c:numCache>
            </c:numRef>
          </c:val>
          <c:extLst>
            <c:ext xmlns:c16="http://schemas.microsoft.com/office/drawing/2014/chart" uri="{C3380CC4-5D6E-409C-BE32-E72D297353CC}">
              <c16:uniqueId val="{00000006-6A67-4864-8974-40146D2D3E12}"/>
            </c:ext>
          </c:extLst>
        </c:ser>
        <c:ser>
          <c:idx val="7"/>
          <c:order val="7"/>
          <c:tx>
            <c:strRef>
              <c:f>'Pregunta 4.b'!$I$19</c:f>
              <c:strCache>
                <c:ptCount val="1"/>
                <c:pt idx="0">
                  <c:v>Otros</c:v>
                </c:pt>
              </c:strCache>
            </c:strRef>
          </c:tx>
          <c:spPr>
            <a:solidFill>
              <a:schemeClr val="tx1"/>
            </a:solidFill>
            <a:ln>
              <a:noFill/>
            </a:ln>
            <a:effectLst/>
          </c:spPr>
          <c:invertIfNegative val="0"/>
          <c:cat>
            <c:strRef>
              <c:f>'Pregunta 4.b'!$A$20:$A$23</c:f>
              <c:strCache>
                <c:ptCount val="4"/>
                <c:pt idx="0">
                  <c:v>≤ 1.000</c:v>
                </c:pt>
                <c:pt idx="1">
                  <c:v>1.001 a 5.000</c:v>
                </c:pt>
                <c:pt idx="2">
                  <c:v>5.001 a 20.000</c:v>
                </c:pt>
                <c:pt idx="3">
                  <c:v>&gt; 20.000</c:v>
                </c:pt>
              </c:strCache>
            </c:strRef>
          </c:cat>
          <c:val>
            <c:numRef>
              <c:f>'Pregunta 4.b'!$I$20:$I$23</c:f>
              <c:numCache>
                <c:formatCode>0%</c:formatCode>
                <c:ptCount val="4"/>
                <c:pt idx="0">
                  <c:v>5.2631578947368418E-2</c:v>
                </c:pt>
                <c:pt idx="1">
                  <c:v>4.2553191489361701E-2</c:v>
                </c:pt>
                <c:pt idx="2">
                  <c:v>8.3333333333333329E-2</c:v>
                </c:pt>
                <c:pt idx="3">
                  <c:v>0.19148936170212766</c:v>
                </c:pt>
              </c:numCache>
            </c:numRef>
          </c:val>
          <c:extLst>
            <c:ext xmlns:c16="http://schemas.microsoft.com/office/drawing/2014/chart" uri="{C3380CC4-5D6E-409C-BE32-E72D297353CC}">
              <c16:uniqueId val="{00000007-6A67-4864-8974-40146D2D3E12}"/>
            </c:ext>
          </c:extLst>
        </c:ser>
        <c:dLbls>
          <c:showLegendKey val="0"/>
          <c:showVal val="0"/>
          <c:showCatName val="0"/>
          <c:showSerName val="0"/>
          <c:showPercent val="0"/>
          <c:showBubbleSize val="0"/>
        </c:dLbls>
        <c:gapWidth val="219"/>
        <c:overlap val="-27"/>
        <c:axId val="439829320"/>
        <c:axId val="439822104"/>
      </c:barChart>
      <c:catAx>
        <c:axId val="439829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39822104"/>
        <c:crosses val="autoZero"/>
        <c:auto val="1"/>
        <c:lblAlgn val="ctr"/>
        <c:lblOffset val="100"/>
        <c:noMultiLvlLbl val="0"/>
      </c:catAx>
      <c:valAx>
        <c:axId val="439822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39829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i="0" u="none" strike="noStrike" baseline="0">
                <a:effectLst/>
                <a:latin typeface="Arial" panose="020B0604020202020204" pitchFamily="34" charset="0"/>
                <a:cs typeface="Arial" panose="020B0604020202020204" pitchFamily="34" charset="0"/>
              </a:rPr>
              <a:t>Formatos de archivo que pueden ser manejados por la herramienta</a:t>
            </a:r>
            <a:endParaRPr lang="es-ES" sz="12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4.b'!$B$25</c:f>
              <c:strCache>
                <c:ptCount val="1"/>
                <c:pt idx="0">
                  <c:v>PDF</c:v>
                </c:pt>
              </c:strCache>
            </c:strRef>
          </c:tx>
          <c:spPr>
            <a:solidFill>
              <a:schemeClr val="accent1"/>
            </a:solidFill>
            <a:ln>
              <a:noFill/>
            </a:ln>
            <a:effectLst/>
          </c:spPr>
          <c:invertIfNegative val="0"/>
          <c:cat>
            <c:strRef>
              <c:f>'Pregunta 4.b'!$A$26</c:f>
              <c:strCache>
                <c:ptCount val="1"/>
                <c:pt idx="0">
                  <c:v>TOTAL</c:v>
                </c:pt>
              </c:strCache>
            </c:strRef>
          </c:cat>
          <c:val>
            <c:numRef>
              <c:f>'Pregunta 4.b'!$B$26</c:f>
              <c:numCache>
                <c:formatCode>0%</c:formatCode>
                <c:ptCount val="1"/>
                <c:pt idx="0">
                  <c:v>0.83888888888888891</c:v>
                </c:pt>
              </c:numCache>
            </c:numRef>
          </c:val>
          <c:extLst>
            <c:ext xmlns:c16="http://schemas.microsoft.com/office/drawing/2014/chart" uri="{C3380CC4-5D6E-409C-BE32-E72D297353CC}">
              <c16:uniqueId val="{00000000-ECA1-42B7-91C6-4E8570862372}"/>
            </c:ext>
          </c:extLst>
        </c:ser>
        <c:ser>
          <c:idx val="1"/>
          <c:order val="1"/>
          <c:tx>
            <c:strRef>
              <c:f>'Pregunta 4.b'!$C$25</c:f>
              <c:strCache>
                <c:ptCount val="1"/>
                <c:pt idx="0">
                  <c:v>CSV</c:v>
                </c:pt>
              </c:strCache>
            </c:strRef>
          </c:tx>
          <c:spPr>
            <a:solidFill>
              <a:schemeClr val="accent2"/>
            </a:solidFill>
            <a:ln>
              <a:noFill/>
            </a:ln>
            <a:effectLst/>
          </c:spPr>
          <c:invertIfNegative val="0"/>
          <c:cat>
            <c:strRef>
              <c:f>'Pregunta 4.b'!$A$26</c:f>
              <c:strCache>
                <c:ptCount val="1"/>
                <c:pt idx="0">
                  <c:v>TOTAL</c:v>
                </c:pt>
              </c:strCache>
            </c:strRef>
          </c:cat>
          <c:val>
            <c:numRef>
              <c:f>'Pregunta 4.b'!$C$26</c:f>
              <c:numCache>
                <c:formatCode>0%</c:formatCode>
                <c:ptCount val="1"/>
                <c:pt idx="0">
                  <c:v>0.16666666666666666</c:v>
                </c:pt>
              </c:numCache>
            </c:numRef>
          </c:val>
          <c:extLst>
            <c:ext xmlns:c16="http://schemas.microsoft.com/office/drawing/2014/chart" uri="{C3380CC4-5D6E-409C-BE32-E72D297353CC}">
              <c16:uniqueId val="{00000001-ECA1-42B7-91C6-4E8570862372}"/>
            </c:ext>
          </c:extLst>
        </c:ser>
        <c:ser>
          <c:idx val="2"/>
          <c:order val="2"/>
          <c:tx>
            <c:strRef>
              <c:f>'Pregunta 4.b'!$D$25</c:f>
              <c:strCache>
                <c:ptCount val="1"/>
                <c:pt idx="0">
                  <c:v>XLS</c:v>
                </c:pt>
              </c:strCache>
            </c:strRef>
          </c:tx>
          <c:spPr>
            <a:solidFill>
              <a:schemeClr val="accent3"/>
            </a:solidFill>
            <a:ln>
              <a:noFill/>
            </a:ln>
            <a:effectLst/>
          </c:spPr>
          <c:invertIfNegative val="0"/>
          <c:cat>
            <c:strRef>
              <c:f>'Pregunta 4.b'!$A$26</c:f>
              <c:strCache>
                <c:ptCount val="1"/>
                <c:pt idx="0">
                  <c:v>TOTAL</c:v>
                </c:pt>
              </c:strCache>
            </c:strRef>
          </c:cat>
          <c:val>
            <c:numRef>
              <c:f>'Pregunta 4.b'!$D$26</c:f>
              <c:numCache>
                <c:formatCode>0%</c:formatCode>
                <c:ptCount val="1"/>
                <c:pt idx="0">
                  <c:v>0.21666666666666667</c:v>
                </c:pt>
              </c:numCache>
            </c:numRef>
          </c:val>
          <c:extLst>
            <c:ext xmlns:c16="http://schemas.microsoft.com/office/drawing/2014/chart" uri="{C3380CC4-5D6E-409C-BE32-E72D297353CC}">
              <c16:uniqueId val="{00000002-ECA1-42B7-91C6-4E8570862372}"/>
            </c:ext>
          </c:extLst>
        </c:ser>
        <c:ser>
          <c:idx val="3"/>
          <c:order val="3"/>
          <c:tx>
            <c:strRef>
              <c:f>'Pregunta 4.b'!$E$25</c:f>
              <c:strCache>
                <c:ptCount val="1"/>
                <c:pt idx="0">
                  <c:v>TXT</c:v>
                </c:pt>
              </c:strCache>
            </c:strRef>
          </c:tx>
          <c:spPr>
            <a:solidFill>
              <a:schemeClr val="accent4"/>
            </a:solidFill>
            <a:ln>
              <a:noFill/>
            </a:ln>
            <a:effectLst/>
          </c:spPr>
          <c:invertIfNegative val="0"/>
          <c:cat>
            <c:strRef>
              <c:f>'Pregunta 4.b'!$A$26</c:f>
              <c:strCache>
                <c:ptCount val="1"/>
                <c:pt idx="0">
                  <c:v>TOTAL</c:v>
                </c:pt>
              </c:strCache>
            </c:strRef>
          </c:cat>
          <c:val>
            <c:numRef>
              <c:f>'Pregunta 4.b'!$E$26</c:f>
              <c:numCache>
                <c:formatCode>0%</c:formatCode>
                <c:ptCount val="1"/>
                <c:pt idx="0">
                  <c:v>0.21111111111111111</c:v>
                </c:pt>
              </c:numCache>
            </c:numRef>
          </c:val>
          <c:extLst>
            <c:ext xmlns:c16="http://schemas.microsoft.com/office/drawing/2014/chart" uri="{C3380CC4-5D6E-409C-BE32-E72D297353CC}">
              <c16:uniqueId val="{00000003-ECA1-42B7-91C6-4E8570862372}"/>
            </c:ext>
          </c:extLst>
        </c:ser>
        <c:ser>
          <c:idx val="4"/>
          <c:order val="4"/>
          <c:tx>
            <c:strRef>
              <c:f>'Pregunta 4.b'!$F$25</c:f>
              <c:strCache>
                <c:ptCount val="1"/>
                <c:pt idx="0">
                  <c:v>DOC</c:v>
                </c:pt>
              </c:strCache>
            </c:strRef>
          </c:tx>
          <c:spPr>
            <a:solidFill>
              <a:srgbClr val="FF31E6"/>
            </a:solidFill>
            <a:ln>
              <a:noFill/>
            </a:ln>
            <a:effectLst/>
          </c:spPr>
          <c:invertIfNegative val="0"/>
          <c:cat>
            <c:strRef>
              <c:f>'Pregunta 4.b'!$A$26</c:f>
              <c:strCache>
                <c:ptCount val="1"/>
                <c:pt idx="0">
                  <c:v>TOTAL</c:v>
                </c:pt>
              </c:strCache>
            </c:strRef>
          </c:cat>
          <c:val>
            <c:numRef>
              <c:f>'Pregunta 4.b'!$F$26</c:f>
              <c:numCache>
                <c:formatCode>0%</c:formatCode>
                <c:ptCount val="1"/>
                <c:pt idx="0">
                  <c:v>0.6</c:v>
                </c:pt>
              </c:numCache>
            </c:numRef>
          </c:val>
          <c:extLst>
            <c:ext xmlns:c16="http://schemas.microsoft.com/office/drawing/2014/chart" uri="{C3380CC4-5D6E-409C-BE32-E72D297353CC}">
              <c16:uniqueId val="{00000004-ECA1-42B7-91C6-4E8570862372}"/>
            </c:ext>
          </c:extLst>
        </c:ser>
        <c:ser>
          <c:idx val="5"/>
          <c:order val="5"/>
          <c:tx>
            <c:strRef>
              <c:f>'Pregunta 4.b'!$G$25</c:f>
              <c:strCache>
                <c:ptCount val="1"/>
                <c:pt idx="0">
                  <c:v>RAR/ZIP</c:v>
                </c:pt>
              </c:strCache>
            </c:strRef>
          </c:tx>
          <c:spPr>
            <a:solidFill>
              <a:schemeClr val="accent6"/>
            </a:solidFill>
            <a:ln>
              <a:noFill/>
            </a:ln>
            <a:effectLst/>
          </c:spPr>
          <c:invertIfNegative val="0"/>
          <c:cat>
            <c:strRef>
              <c:f>'Pregunta 4.b'!$A$26</c:f>
              <c:strCache>
                <c:ptCount val="1"/>
                <c:pt idx="0">
                  <c:v>TOTAL</c:v>
                </c:pt>
              </c:strCache>
            </c:strRef>
          </c:cat>
          <c:val>
            <c:numRef>
              <c:f>'Pregunta 4.b'!$G$26</c:f>
              <c:numCache>
                <c:formatCode>0%</c:formatCode>
                <c:ptCount val="1"/>
                <c:pt idx="0">
                  <c:v>0.1388888888888889</c:v>
                </c:pt>
              </c:numCache>
            </c:numRef>
          </c:val>
          <c:extLst>
            <c:ext xmlns:c16="http://schemas.microsoft.com/office/drawing/2014/chart" uri="{C3380CC4-5D6E-409C-BE32-E72D297353CC}">
              <c16:uniqueId val="{00000005-ECA1-42B7-91C6-4E8570862372}"/>
            </c:ext>
          </c:extLst>
        </c:ser>
        <c:ser>
          <c:idx val="6"/>
          <c:order val="6"/>
          <c:tx>
            <c:strRef>
              <c:f>'Pregunta 4.b'!$H$25</c:f>
              <c:strCache>
                <c:ptCount val="1"/>
                <c:pt idx="0">
                  <c:v>Cualquier tipo de archivo</c:v>
                </c:pt>
              </c:strCache>
            </c:strRef>
          </c:tx>
          <c:spPr>
            <a:solidFill>
              <a:srgbClr val="C00000"/>
            </a:solidFill>
            <a:ln>
              <a:noFill/>
            </a:ln>
            <a:effectLst/>
          </c:spPr>
          <c:invertIfNegative val="0"/>
          <c:cat>
            <c:strRef>
              <c:f>'Pregunta 4.b'!$A$26</c:f>
              <c:strCache>
                <c:ptCount val="1"/>
                <c:pt idx="0">
                  <c:v>TOTAL</c:v>
                </c:pt>
              </c:strCache>
            </c:strRef>
          </c:cat>
          <c:val>
            <c:numRef>
              <c:f>'Pregunta 4.b'!$H$26</c:f>
              <c:numCache>
                <c:formatCode>0%</c:formatCode>
                <c:ptCount val="1"/>
                <c:pt idx="0">
                  <c:v>0.22222222222222221</c:v>
                </c:pt>
              </c:numCache>
            </c:numRef>
          </c:val>
          <c:extLst>
            <c:ext xmlns:c16="http://schemas.microsoft.com/office/drawing/2014/chart" uri="{C3380CC4-5D6E-409C-BE32-E72D297353CC}">
              <c16:uniqueId val="{00000006-ECA1-42B7-91C6-4E8570862372}"/>
            </c:ext>
          </c:extLst>
        </c:ser>
        <c:ser>
          <c:idx val="7"/>
          <c:order val="7"/>
          <c:tx>
            <c:strRef>
              <c:f>'Pregunta 4.b'!$I$25</c:f>
              <c:strCache>
                <c:ptCount val="1"/>
                <c:pt idx="0">
                  <c:v>Otros</c:v>
                </c:pt>
              </c:strCache>
            </c:strRef>
          </c:tx>
          <c:spPr>
            <a:solidFill>
              <a:schemeClr val="tx1"/>
            </a:solidFill>
            <a:ln>
              <a:noFill/>
            </a:ln>
            <a:effectLst/>
          </c:spPr>
          <c:invertIfNegative val="0"/>
          <c:cat>
            <c:strRef>
              <c:f>'Pregunta 4.b'!$A$26</c:f>
              <c:strCache>
                <c:ptCount val="1"/>
                <c:pt idx="0">
                  <c:v>TOTAL</c:v>
                </c:pt>
              </c:strCache>
            </c:strRef>
          </c:cat>
          <c:val>
            <c:numRef>
              <c:f>'Pregunta 4.b'!$I$26</c:f>
              <c:numCache>
                <c:formatCode>0%</c:formatCode>
                <c:ptCount val="1"/>
                <c:pt idx="0">
                  <c:v>9.4444444444444442E-2</c:v>
                </c:pt>
              </c:numCache>
            </c:numRef>
          </c:val>
          <c:extLst>
            <c:ext xmlns:c16="http://schemas.microsoft.com/office/drawing/2014/chart" uri="{C3380CC4-5D6E-409C-BE32-E72D297353CC}">
              <c16:uniqueId val="{00000007-ECA1-42B7-91C6-4E8570862372}"/>
            </c:ext>
          </c:extLst>
        </c:ser>
        <c:dLbls>
          <c:showLegendKey val="0"/>
          <c:showVal val="0"/>
          <c:showCatName val="0"/>
          <c:showSerName val="0"/>
          <c:showPercent val="0"/>
          <c:showBubbleSize val="0"/>
        </c:dLbls>
        <c:gapWidth val="219"/>
        <c:overlap val="-27"/>
        <c:axId val="501145664"/>
        <c:axId val="501147304"/>
      </c:barChart>
      <c:catAx>
        <c:axId val="50114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1147304"/>
        <c:crosses val="autoZero"/>
        <c:auto val="1"/>
        <c:lblAlgn val="ctr"/>
        <c:lblOffset val="100"/>
        <c:noMultiLvlLbl val="0"/>
      </c:catAx>
      <c:valAx>
        <c:axId val="5011473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1145664"/>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a:latin typeface="Arial" panose="020B0604020202020204" pitchFamily="34" charset="0"/>
                <a:cs typeface="Arial" panose="020B0604020202020204" pitchFamily="34" charset="0"/>
              </a:rPr>
              <a:t>Muestra encuestada en la Pregunta 4.b por Comunidades</a:t>
            </a:r>
            <a:r>
              <a:rPr lang="es-ES" sz="1200" b="1" baseline="0">
                <a:latin typeface="Arial" panose="020B0604020202020204" pitchFamily="34" charset="0"/>
                <a:cs typeface="Arial" panose="020B0604020202020204" pitchFamily="34" charset="0"/>
              </a:rPr>
              <a:t> autónomas</a:t>
            </a:r>
            <a:endParaRPr lang="es-E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D83-4311-8552-ADD2B7DEF4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'Pregunta 4.b'!$A$30:$A$45</c:f>
              <c:strCache>
                <c:ptCount val="16"/>
                <c:pt idx="0">
                  <c:v>Andalucía</c:v>
                </c:pt>
                <c:pt idx="1">
                  <c:v>Aragón </c:v>
                </c:pt>
                <c:pt idx="2">
                  <c:v>Asturias</c:v>
                </c:pt>
                <c:pt idx="3">
                  <c:v>Cantabria</c:v>
                </c:pt>
                <c:pt idx="4">
                  <c:v>Castilla la Mancha</c:v>
                </c:pt>
                <c:pt idx="5">
                  <c:v>Castilla y León</c:v>
                </c:pt>
                <c:pt idx="6">
                  <c:v>Cataluña</c:v>
                </c:pt>
                <c:pt idx="7">
                  <c:v>Comunidad Valenciana</c:v>
                </c:pt>
                <c:pt idx="8">
                  <c:v>Comunidad de Madrid</c:v>
                </c:pt>
                <c:pt idx="9">
                  <c:v>Extremadura</c:v>
                </c:pt>
                <c:pt idx="10">
                  <c:v>Galicia </c:v>
                </c:pt>
                <c:pt idx="11">
                  <c:v>Islas Baleares</c:v>
                </c:pt>
                <c:pt idx="12">
                  <c:v>Islas Canarias</c:v>
                </c:pt>
                <c:pt idx="13">
                  <c:v>Murcia</c:v>
                </c:pt>
                <c:pt idx="14">
                  <c:v>Navarra</c:v>
                </c:pt>
                <c:pt idx="15">
                  <c:v>País Vasco</c:v>
                </c:pt>
              </c:strCache>
            </c:strRef>
          </c:cat>
          <c:val>
            <c:numRef>
              <c:f>'Pregunta 4.b'!$B$30:$B$45</c:f>
              <c:numCache>
                <c:formatCode>General</c:formatCode>
                <c:ptCount val="16"/>
                <c:pt idx="0">
                  <c:v>25</c:v>
                </c:pt>
                <c:pt idx="1">
                  <c:v>8</c:v>
                </c:pt>
                <c:pt idx="2">
                  <c:v>4</c:v>
                </c:pt>
                <c:pt idx="3">
                  <c:v>1</c:v>
                </c:pt>
                <c:pt idx="4">
                  <c:v>13</c:v>
                </c:pt>
                <c:pt idx="5">
                  <c:v>17</c:v>
                </c:pt>
                <c:pt idx="6">
                  <c:v>27</c:v>
                </c:pt>
                <c:pt idx="7">
                  <c:v>41</c:v>
                </c:pt>
                <c:pt idx="8">
                  <c:v>12</c:v>
                </c:pt>
                <c:pt idx="9">
                  <c:v>3</c:v>
                </c:pt>
                <c:pt idx="10">
                  <c:v>12</c:v>
                </c:pt>
                <c:pt idx="11">
                  <c:v>3</c:v>
                </c:pt>
                <c:pt idx="12">
                  <c:v>7</c:v>
                </c:pt>
                <c:pt idx="13">
                  <c:v>2</c:v>
                </c:pt>
                <c:pt idx="14">
                  <c:v>2</c:v>
                </c:pt>
                <c:pt idx="15">
                  <c:v>3</c:v>
                </c:pt>
              </c:numCache>
            </c:numRef>
          </c:val>
          <c:extLst>
            <c:ext xmlns:c16="http://schemas.microsoft.com/office/drawing/2014/chart" uri="{C3380CC4-5D6E-409C-BE32-E72D297353CC}">
              <c16:uniqueId val="{00000000-CD83-4311-8552-ADD2B7DEF4F5}"/>
            </c:ext>
          </c:extLst>
        </c:ser>
        <c:dLbls>
          <c:showLegendKey val="0"/>
          <c:showVal val="0"/>
          <c:showCatName val="0"/>
          <c:showSerName val="0"/>
          <c:showPercent val="0"/>
          <c:showBubbleSize val="0"/>
        </c:dLbls>
        <c:gapWidth val="219"/>
        <c:overlap val="-27"/>
        <c:axId val="553450384"/>
        <c:axId val="553451368"/>
      </c:barChart>
      <c:catAx>
        <c:axId val="55345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3451368"/>
        <c:crosses val="autoZero"/>
        <c:auto val="1"/>
        <c:lblAlgn val="ctr"/>
        <c:lblOffset val="100"/>
        <c:noMultiLvlLbl val="0"/>
      </c:catAx>
      <c:valAx>
        <c:axId val="553451368"/>
        <c:scaling>
          <c:orientation val="minMax"/>
          <c:max val="4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345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52.xml"/><Relationship Id="rId2" Type="http://schemas.openxmlformats.org/officeDocument/2006/relationships/chart" Target="../charts/chart51.xml"/><Relationship Id="rId1" Type="http://schemas.openxmlformats.org/officeDocument/2006/relationships/chart" Target="../charts/chart50.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61.xml"/><Relationship Id="rId2" Type="http://schemas.openxmlformats.org/officeDocument/2006/relationships/chart" Target="../charts/chart60.xml"/><Relationship Id="rId1" Type="http://schemas.openxmlformats.org/officeDocument/2006/relationships/chart" Target="../charts/chart59.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64.xml"/><Relationship Id="rId2" Type="http://schemas.openxmlformats.org/officeDocument/2006/relationships/chart" Target="../charts/chart63.xml"/><Relationship Id="rId1" Type="http://schemas.openxmlformats.org/officeDocument/2006/relationships/chart" Target="../charts/chart6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2</xdr:col>
      <xdr:colOff>147637</xdr:colOff>
      <xdr:row>4</xdr:row>
      <xdr:rowOff>52387</xdr:rowOff>
    </xdr:from>
    <xdr:to>
      <xdr:col>8</xdr:col>
      <xdr:colOff>147637</xdr:colOff>
      <xdr:row>18</xdr:row>
      <xdr:rowOff>128587</xdr:rowOff>
    </xdr:to>
    <xdr:graphicFrame macro="">
      <xdr:nvGraphicFramePr>
        <xdr:cNvPr id="2" name="Gráfico 1">
          <a:extLst>
            <a:ext uri="{FF2B5EF4-FFF2-40B4-BE49-F238E27FC236}">
              <a16:creationId xmlns:a16="http://schemas.microsoft.com/office/drawing/2014/main" id="{7072B30A-17E8-4AC7-801B-89EF250B1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4</xdr:row>
      <xdr:rowOff>157162</xdr:rowOff>
    </xdr:from>
    <xdr:to>
      <xdr:col>14</xdr:col>
      <xdr:colOff>600075</xdr:colOff>
      <xdr:row>19</xdr:row>
      <xdr:rowOff>42862</xdr:rowOff>
    </xdr:to>
    <xdr:graphicFrame macro="">
      <xdr:nvGraphicFramePr>
        <xdr:cNvPr id="3" name="Gráfico 2">
          <a:extLst>
            <a:ext uri="{FF2B5EF4-FFF2-40B4-BE49-F238E27FC236}">
              <a16:creationId xmlns:a16="http://schemas.microsoft.com/office/drawing/2014/main" id="{0F0C1F46-0CBF-46DD-A00C-E9A98DC39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223837</xdr:colOff>
      <xdr:row>0</xdr:row>
      <xdr:rowOff>185737</xdr:rowOff>
    </xdr:from>
    <xdr:to>
      <xdr:col>11</xdr:col>
      <xdr:colOff>223837</xdr:colOff>
      <xdr:row>16</xdr:row>
      <xdr:rowOff>161925</xdr:rowOff>
    </xdr:to>
    <xdr:graphicFrame macro="">
      <xdr:nvGraphicFramePr>
        <xdr:cNvPr id="2" name="Gráfico 1">
          <a:extLst>
            <a:ext uri="{FF2B5EF4-FFF2-40B4-BE49-F238E27FC236}">
              <a16:creationId xmlns:a16="http://schemas.microsoft.com/office/drawing/2014/main" id="{4BA6F3BE-A4FF-49C9-8539-01C31AC6A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157162</xdr:colOff>
      <xdr:row>17</xdr:row>
      <xdr:rowOff>61912</xdr:rowOff>
    </xdr:from>
    <xdr:to>
      <xdr:col>11</xdr:col>
      <xdr:colOff>157162</xdr:colOff>
      <xdr:row>31</xdr:row>
      <xdr:rowOff>138112</xdr:rowOff>
    </xdr:to>
    <xdr:graphicFrame macro="">
      <xdr:nvGraphicFramePr>
        <xdr:cNvPr id="3" name="Gráfico 2">
          <a:extLst>
            <a:ext uri="{FF2B5EF4-FFF2-40B4-BE49-F238E27FC236}">
              <a16:creationId xmlns:a16="http://schemas.microsoft.com/office/drawing/2014/main" id="{804B6535-AAF3-4457-8AE2-BC00AF877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433387</xdr:colOff>
      <xdr:row>32</xdr:row>
      <xdr:rowOff>80962</xdr:rowOff>
    </xdr:from>
    <xdr:to>
      <xdr:col>6</xdr:col>
      <xdr:colOff>433387</xdr:colOff>
      <xdr:row>46</xdr:row>
      <xdr:rowOff>157162</xdr:rowOff>
    </xdr:to>
    <xdr:graphicFrame macro="">
      <xdr:nvGraphicFramePr>
        <xdr:cNvPr id="4" name="Gráfico 3">
          <a:extLst>
            <a:ext uri="{FF2B5EF4-FFF2-40B4-BE49-F238E27FC236}">
              <a16:creationId xmlns:a16="http://schemas.microsoft.com/office/drawing/2014/main" id="{0F4AB862-0181-4085-B7E3-1DCDE9B58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290512</xdr:colOff>
      <xdr:row>0</xdr:row>
      <xdr:rowOff>100012</xdr:rowOff>
    </xdr:from>
    <xdr:to>
      <xdr:col>9</xdr:col>
      <xdr:colOff>290512</xdr:colOff>
      <xdr:row>14</xdr:row>
      <xdr:rowOff>176212</xdr:rowOff>
    </xdr:to>
    <xdr:graphicFrame macro="">
      <xdr:nvGraphicFramePr>
        <xdr:cNvPr id="2" name="Gráfico 1">
          <a:extLst>
            <a:ext uri="{FF2B5EF4-FFF2-40B4-BE49-F238E27FC236}">
              <a16:creationId xmlns:a16="http://schemas.microsoft.com/office/drawing/2014/main" id="{C48B09D1-FF83-46B5-9A05-5AC852AB0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233362</xdr:colOff>
      <xdr:row>15</xdr:row>
      <xdr:rowOff>166687</xdr:rowOff>
    </xdr:from>
    <xdr:to>
      <xdr:col>9</xdr:col>
      <xdr:colOff>233362</xdr:colOff>
      <xdr:row>30</xdr:row>
      <xdr:rowOff>52387</xdr:rowOff>
    </xdr:to>
    <xdr:graphicFrame macro="">
      <xdr:nvGraphicFramePr>
        <xdr:cNvPr id="3" name="Gráfico 2">
          <a:extLst>
            <a:ext uri="{FF2B5EF4-FFF2-40B4-BE49-F238E27FC236}">
              <a16:creationId xmlns:a16="http://schemas.microsoft.com/office/drawing/2014/main" id="{7849A756-6DF1-4A3F-89E3-664E784CD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390525</xdr:colOff>
      <xdr:row>15</xdr:row>
      <xdr:rowOff>166687</xdr:rowOff>
    </xdr:from>
    <xdr:to>
      <xdr:col>15</xdr:col>
      <xdr:colOff>390525</xdr:colOff>
      <xdr:row>30</xdr:row>
      <xdr:rowOff>52387</xdr:rowOff>
    </xdr:to>
    <xdr:graphicFrame macro="">
      <xdr:nvGraphicFramePr>
        <xdr:cNvPr id="4" name="Gráfico 3">
          <a:extLst>
            <a:ext uri="{FF2B5EF4-FFF2-40B4-BE49-F238E27FC236}">
              <a16:creationId xmlns:a16="http://schemas.microsoft.com/office/drawing/2014/main" id="{610E8022-55AF-41E9-AB3E-527B73ACD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195262</xdr:colOff>
      <xdr:row>18</xdr:row>
      <xdr:rowOff>42862</xdr:rowOff>
    </xdr:from>
    <xdr:to>
      <xdr:col>10</xdr:col>
      <xdr:colOff>195262</xdr:colOff>
      <xdr:row>32</xdr:row>
      <xdr:rowOff>119062</xdr:rowOff>
    </xdr:to>
    <xdr:graphicFrame macro="">
      <xdr:nvGraphicFramePr>
        <xdr:cNvPr id="2" name="Gráfico 1">
          <a:extLst>
            <a:ext uri="{FF2B5EF4-FFF2-40B4-BE49-F238E27FC236}">
              <a16:creationId xmlns:a16="http://schemas.microsoft.com/office/drawing/2014/main" id="{8C02640A-783E-440A-8BA1-B3B3BB62B1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166687</xdr:colOff>
      <xdr:row>0</xdr:row>
      <xdr:rowOff>109536</xdr:rowOff>
    </xdr:from>
    <xdr:to>
      <xdr:col>10</xdr:col>
      <xdr:colOff>166687</xdr:colOff>
      <xdr:row>17</xdr:row>
      <xdr:rowOff>28575</xdr:rowOff>
    </xdr:to>
    <xdr:graphicFrame macro="">
      <xdr:nvGraphicFramePr>
        <xdr:cNvPr id="3" name="Gráfico 2">
          <a:extLst>
            <a:ext uri="{FF2B5EF4-FFF2-40B4-BE49-F238E27FC236}">
              <a16:creationId xmlns:a16="http://schemas.microsoft.com/office/drawing/2014/main" id="{DEA823E3-F90A-4B0C-85A4-A3E9B706F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285750</xdr:colOff>
      <xdr:row>15</xdr:row>
      <xdr:rowOff>166687</xdr:rowOff>
    </xdr:from>
    <xdr:to>
      <xdr:col>16</xdr:col>
      <xdr:colOff>285750</xdr:colOff>
      <xdr:row>30</xdr:row>
      <xdr:rowOff>52387</xdr:rowOff>
    </xdr:to>
    <xdr:graphicFrame macro="">
      <xdr:nvGraphicFramePr>
        <xdr:cNvPr id="4" name="Gráfico 3">
          <a:extLst>
            <a:ext uri="{FF2B5EF4-FFF2-40B4-BE49-F238E27FC236}">
              <a16:creationId xmlns:a16="http://schemas.microsoft.com/office/drawing/2014/main" id="{131AD4E1-D574-4D5B-B376-6E06DAEB7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557212</xdr:colOff>
      <xdr:row>0</xdr:row>
      <xdr:rowOff>119061</xdr:rowOff>
    </xdr:from>
    <xdr:to>
      <xdr:col>11</xdr:col>
      <xdr:colOff>557212</xdr:colOff>
      <xdr:row>17</xdr:row>
      <xdr:rowOff>47624</xdr:rowOff>
    </xdr:to>
    <xdr:graphicFrame macro="">
      <xdr:nvGraphicFramePr>
        <xdr:cNvPr id="2" name="Gráfico 1">
          <a:extLst>
            <a:ext uri="{FF2B5EF4-FFF2-40B4-BE49-F238E27FC236}">
              <a16:creationId xmlns:a16="http://schemas.microsoft.com/office/drawing/2014/main" id="{31B26BBE-9FB7-4F10-B1C7-78FFB050A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514350</xdr:colOff>
      <xdr:row>19</xdr:row>
      <xdr:rowOff>61912</xdr:rowOff>
    </xdr:from>
    <xdr:to>
      <xdr:col>11</xdr:col>
      <xdr:colOff>514350</xdr:colOff>
      <xdr:row>33</xdr:row>
      <xdr:rowOff>138112</xdr:rowOff>
    </xdr:to>
    <xdr:graphicFrame macro="">
      <xdr:nvGraphicFramePr>
        <xdr:cNvPr id="3" name="Gráfico 2">
          <a:extLst>
            <a:ext uri="{FF2B5EF4-FFF2-40B4-BE49-F238E27FC236}">
              <a16:creationId xmlns:a16="http://schemas.microsoft.com/office/drawing/2014/main" id="{0CB40F2D-A544-4778-96A4-01C99796D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647700</xdr:colOff>
      <xdr:row>19</xdr:row>
      <xdr:rowOff>71437</xdr:rowOff>
    </xdr:from>
    <xdr:to>
      <xdr:col>17</xdr:col>
      <xdr:colOff>647700</xdr:colOff>
      <xdr:row>33</xdr:row>
      <xdr:rowOff>147637</xdr:rowOff>
    </xdr:to>
    <xdr:graphicFrame macro="">
      <xdr:nvGraphicFramePr>
        <xdr:cNvPr id="4" name="Gráfico 3">
          <a:extLst>
            <a:ext uri="{FF2B5EF4-FFF2-40B4-BE49-F238E27FC236}">
              <a16:creationId xmlns:a16="http://schemas.microsoft.com/office/drawing/2014/main" id="{784F0426-630C-4819-AC32-D8053C3AA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90487</xdr:colOff>
      <xdr:row>0</xdr:row>
      <xdr:rowOff>61911</xdr:rowOff>
    </xdr:from>
    <xdr:to>
      <xdr:col>10</xdr:col>
      <xdr:colOff>90487</xdr:colOff>
      <xdr:row>17</xdr:row>
      <xdr:rowOff>66674</xdr:rowOff>
    </xdr:to>
    <xdr:graphicFrame macro="">
      <xdr:nvGraphicFramePr>
        <xdr:cNvPr id="2" name="Gráfico 1">
          <a:extLst>
            <a:ext uri="{FF2B5EF4-FFF2-40B4-BE49-F238E27FC236}">
              <a16:creationId xmlns:a16="http://schemas.microsoft.com/office/drawing/2014/main" id="{9312EF6A-BC41-4401-9A08-130DE9269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90487</xdr:colOff>
      <xdr:row>18</xdr:row>
      <xdr:rowOff>14287</xdr:rowOff>
    </xdr:from>
    <xdr:to>
      <xdr:col>10</xdr:col>
      <xdr:colOff>90487</xdr:colOff>
      <xdr:row>32</xdr:row>
      <xdr:rowOff>90487</xdr:rowOff>
    </xdr:to>
    <xdr:graphicFrame macro="">
      <xdr:nvGraphicFramePr>
        <xdr:cNvPr id="3" name="Gráfico 2">
          <a:extLst>
            <a:ext uri="{FF2B5EF4-FFF2-40B4-BE49-F238E27FC236}">
              <a16:creationId xmlns:a16="http://schemas.microsoft.com/office/drawing/2014/main" id="{22B7FFA7-8FAF-4312-A96C-3F2EBF166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161925</xdr:colOff>
      <xdr:row>18</xdr:row>
      <xdr:rowOff>14287</xdr:rowOff>
    </xdr:from>
    <xdr:to>
      <xdr:col>16</xdr:col>
      <xdr:colOff>161925</xdr:colOff>
      <xdr:row>32</xdr:row>
      <xdr:rowOff>90487</xdr:rowOff>
    </xdr:to>
    <xdr:graphicFrame macro="">
      <xdr:nvGraphicFramePr>
        <xdr:cNvPr id="4" name="Gráfico 3">
          <a:extLst>
            <a:ext uri="{FF2B5EF4-FFF2-40B4-BE49-F238E27FC236}">
              <a16:creationId xmlns:a16="http://schemas.microsoft.com/office/drawing/2014/main" id="{40AA7D7E-709F-4396-A7E9-11B556E69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119062</xdr:colOff>
      <xdr:row>0</xdr:row>
      <xdr:rowOff>100011</xdr:rowOff>
    </xdr:from>
    <xdr:to>
      <xdr:col>9</xdr:col>
      <xdr:colOff>119062</xdr:colOff>
      <xdr:row>16</xdr:row>
      <xdr:rowOff>123825</xdr:rowOff>
    </xdr:to>
    <xdr:graphicFrame macro="">
      <xdr:nvGraphicFramePr>
        <xdr:cNvPr id="2" name="Gráfico 1">
          <a:extLst>
            <a:ext uri="{FF2B5EF4-FFF2-40B4-BE49-F238E27FC236}">
              <a16:creationId xmlns:a16="http://schemas.microsoft.com/office/drawing/2014/main" id="{E9D2BDE5-249B-4AFE-B4C7-E85E401CD0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185737</xdr:colOff>
      <xdr:row>17</xdr:row>
      <xdr:rowOff>52387</xdr:rowOff>
    </xdr:from>
    <xdr:to>
      <xdr:col>9</xdr:col>
      <xdr:colOff>185737</xdr:colOff>
      <xdr:row>31</xdr:row>
      <xdr:rowOff>128587</xdr:rowOff>
    </xdr:to>
    <xdr:graphicFrame macro="">
      <xdr:nvGraphicFramePr>
        <xdr:cNvPr id="3" name="Gráfico 2">
          <a:extLst>
            <a:ext uri="{FF2B5EF4-FFF2-40B4-BE49-F238E27FC236}">
              <a16:creationId xmlns:a16="http://schemas.microsoft.com/office/drawing/2014/main" id="{D32D89E6-E0ED-4760-9509-46D779DD6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176212</xdr:colOff>
      <xdr:row>32</xdr:row>
      <xdr:rowOff>100012</xdr:rowOff>
    </xdr:from>
    <xdr:to>
      <xdr:col>9</xdr:col>
      <xdr:colOff>176212</xdr:colOff>
      <xdr:row>46</xdr:row>
      <xdr:rowOff>176212</xdr:rowOff>
    </xdr:to>
    <xdr:graphicFrame macro="">
      <xdr:nvGraphicFramePr>
        <xdr:cNvPr id="4" name="Gráfico 3">
          <a:extLst>
            <a:ext uri="{FF2B5EF4-FFF2-40B4-BE49-F238E27FC236}">
              <a16:creationId xmlns:a16="http://schemas.microsoft.com/office/drawing/2014/main" id="{D2448249-6A96-42C5-920B-8718D5C30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5</xdr:col>
      <xdr:colOff>276225</xdr:colOff>
      <xdr:row>0</xdr:row>
      <xdr:rowOff>71436</xdr:rowOff>
    </xdr:from>
    <xdr:to>
      <xdr:col>11</xdr:col>
      <xdr:colOff>276225</xdr:colOff>
      <xdr:row>15</xdr:row>
      <xdr:rowOff>76199</xdr:rowOff>
    </xdr:to>
    <xdr:graphicFrame macro="">
      <xdr:nvGraphicFramePr>
        <xdr:cNvPr id="2" name="Gráfico 1">
          <a:extLst>
            <a:ext uri="{FF2B5EF4-FFF2-40B4-BE49-F238E27FC236}">
              <a16:creationId xmlns:a16="http://schemas.microsoft.com/office/drawing/2014/main" id="{BA0F1063-9E97-42B0-98BD-1BD6F7FC1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209550</xdr:colOff>
      <xdr:row>16</xdr:row>
      <xdr:rowOff>61912</xdr:rowOff>
    </xdr:from>
    <xdr:to>
      <xdr:col>11</xdr:col>
      <xdr:colOff>209550</xdr:colOff>
      <xdr:row>30</xdr:row>
      <xdr:rowOff>138112</xdr:rowOff>
    </xdr:to>
    <xdr:graphicFrame macro="">
      <xdr:nvGraphicFramePr>
        <xdr:cNvPr id="3" name="Gráfico 2">
          <a:extLst>
            <a:ext uri="{FF2B5EF4-FFF2-40B4-BE49-F238E27FC236}">
              <a16:creationId xmlns:a16="http://schemas.microsoft.com/office/drawing/2014/main" id="{9A21C355-FE4F-4AC3-AAB0-4DFC2CA95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228600</xdr:colOff>
      <xdr:row>31</xdr:row>
      <xdr:rowOff>61912</xdr:rowOff>
    </xdr:from>
    <xdr:to>
      <xdr:col>11</xdr:col>
      <xdr:colOff>228600</xdr:colOff>
      <xdr:row>45</xdr:row>
      <xdr:rowOff>138112</xdr:rowOff>
    </xdr:to>
    <xdr:graphicFrame macro="">
      <xdr:nvGraphicFramePr>
        <xdr:cNvPr id="5" name="Gráfico 4">
          <a:extLst>
            <a:ext uri="{FF2B5EF4-FFF2-40B4-BE49-F238E27FC236}">
              <a16:creationId xmlns:a16="http://schemas.microsoft.com/office/drawing/2014/main" id="{EEDE8F0D-0DBF-4600-91CF-0679C3DFE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5</xdr:col>
      <xdr:colOff>76200</xdr:colOff>
      <xdr:row>0</xdr:row>
      <xdr:rowOff>71436</xdr:rowOff>
    </xdr:from>
    <xdr:to>
      <xdr:col>11</xdr:col>
      <xdr:colOff>76200</xdr:colOff>
      <xdr:row>15</xdr:row>
      <xdr:rowOff>190499</xdr:rowOff>
    </xdr:to>
    <xdr:graphicFrame macro="">
      <xdr:nvGraphicFramePr>
        <xdr:cNvPr id="2" name="Gráfico 1">
          <a:extLst>
            <a:ext uri="{FF2B5EF4-FFF2-40B4-BE49-F238E27FC236}">
              <a16:creationId xmlns:a16="http://schemas.microsoft.com/office/drawing/2014/main" id="{03222DB3-1560-46BA-AAFF-AF5436014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16</xdr:row>
      <xdr:rowOff>52387</xdr:rowOff>
    </xdr:from>
    <xdr:to>
      <xdr:col>11</xdr:col>
      <xdr:colOff>76200</xdr:colOff>
      <xdr:row>30</xdr:row>
      <xdr:rowOff>128587</xdr:rowOff>
    </xdr:to>
    <xdr:graphicFrame macro="">
      <xdr:nvGraphicFramePr>
        <xdr:cNvPr id="3" name="Gráfico 2">
          <a:extLst>
            <a:ext uri="{FF2B5EF4-FFF2-40B4-BE49-F238E27FC236}">
              <a16:creationId xmlns:a16="http://schemas.microsoft.com/office/drawing/2014/main" id="{7AC7CCA1-B2E5-4E6D-882D-3F94057C7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31</xdr:row>
      <xdr:rowOff>23812</xdr:rowOff>
    </xdr:from>
    <xdr:to>
      <xdr:col>11</xdr:col>
      <xdr:colOff>57150</xdr:colOff>
      <xdr:row>45</xdr:row>
      <xdr:rowOff>100012</xdr:rowOff>
    </xdr:to>
    <xdr:graphicFrame macro="">
      <xdr:nvGraphicFramePr>
        <xdr:cNvPr id="4" name="Gráfico 3">
          <a:extLst>
            <a:ext uri="{FF2B5EF4-FFF2-40B4-BE49-F238E27FC236}">
              <a16:creationId xmlns:a16="http://schemas.microsoft.com/office/drawing/2014/main" id="{BC8D298E-FAD5-48FA-8C39-BF2193671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7</xdr:col>
      <xdr:colOff>104775</xdr:colOff>
      <xdr:row>0</xdr:row>
      <xdr:rowOff>42859</xdr:rowOff>
    </xdr:from>
    <xdr:to>
      <xdr:col>13</xdr:col>
      <xdr:colOff>104775</xdr:colOff>
      <xdr:row>16</xdr:row>
      <xdr:rowOff>152400</xdr:rowOff>
    </xdr:to>
    <xdr:graphicFrame macro="">
      <xdr:nvGraphicFramePr>
        <xdr:cNvPr id="2" name="Gráfico 1">
          <a:extLst>
            <a:ext uri="{FF2B5EF4-FFF2-40B4-BE49-F238E27FC236}">
              <a16:creationId xmlns:a16="http://schemas.microsoft.com/office/drawing/2014/main" id="{2BB7F556-276C-4620-9B8A-58FE77F9E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95250</xdr:colOff>
      <xdr:row>17</xdr:row>
      <xdr:rowOff>71437</xdr:rowOff>
    </xdr:from>
    <xdr:to>
      <xdr:col>13</xdr:col>
      <xdr:colOff>95250</xdr:colOff>
      <xdr:row>31</xdr:row>
      <xdr:rowOff>147637</xdr:rowOff>
    </xdr:to>
    <xdr:graphicFrame macro="">
      <xdr:nvGraphicFramePr>
        <xdr:cNvPr id="3" name="Gráfico 2">
          <a:extLst>
            <a:ext uri="{FF2B5EF4-FFF2-40B4-BE49-F238E27FC236}">
              <a16:creationId xmlns:a16="http://schemas.microsoft.com/office/drawing/2014/main" id="{738B6EA6-D3C6-4273-B36F-F272744E6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xdr:colOff>
      <xdr:row>32</xdr:row>
      <xdr:rowOff>14287</xdr:rowOff>
    </xdr:from>
    <xdr:to>
      <xdr:col>13</xdr:col>
      <xdr:colOff>19050</xdr:colOff>
      <xdr:row>46</xdr:row>
      <xdr:rowOff>90487</xdr:rowOff>
    </xdr:to>
    <xdr:graphicFrame macro="">
      <xdr:nvGraphicFramePr>
        <xdr:cNvPr id="4" name="Gráfico 3">
          <a:extLst>
            <a:ext uri="{FF2B5EF4-FFF2-40B4-BE49-F238E27FC236}">
              <a16:creationId xmlns:a16="http://schemas.microsoft.com/office/drawing/2014/main" id="{96572C56-A9D0-4A3A-9699-64709EA1F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7</xdr:col>
      <xdr:colOff>95250</xdr:colOff>
      <xdr:row>0</xdr:row>
      <xdr:rowOff>42861</xdr:rowOff>
    </xdr:from>
    <xdr:to>
      <xdr:col>13</xdr:col>
      <xdr:colOff>95250</xdr:colOff>
      <xdr:row>17</xdr:row>
      <xdr:rowOff>123825</xdr:rowOff>
    </xdr:to>
    <xdr:graphicFrame macro="">
      <xdr:nvGraphicFramePr>
        <xdr:cNvPr id="2" name="Gráfico 1">
          <a:extLst>
            <a:ext uri="{FF2B5EF4-FFF2-40B4-BE49-F238E27FC236}">
              <a16:creationId xmlns:a16="http://schemas.microsoft.com/office/drawing/2014/main" id="{78929431-75BC-423E-9D03-692B3C0C0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18</xdr:row>
      <xdr:rowOff>14287</xdr:rowOff>
    </xdr:from>
    <xdr:to>
      <xdr:col>13</xdr:col>
      <xdr:colOff>85725</xdr:colOff>
      <xdr:row>32</xdr:row>
      <xdr:rowOff>90487</xdr:rowOff>
    </xdr:to>
    <xdr:graphicFrame macro="">
      <xdr:nvGraphicFramePr>
        <xdr:cNvPr id="3" name="Gráfico 2">
          <a:extLst>
            <a:ext uri="{FF2B5EF4-FFF2-40B4-BE49-F238E27FC236}">
              <a16:creationId xmlns:a16="http://schemas.microsoft.com/office/drawing/2014/main" id="{B2C46E63-7EE0-448D-AE0B-F08104055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85725</xdr:colOff>
      <xdr:row>32</xdr:row>
      <xdr:rowOff>157162</xdr:rowOff>
    </xdr:from>
    <xdr:to>
      <xdr:col>13</xdr:col>
      <xdr:colOff>85725</xdr:colOff>
      <xdr:row>47</xdr:row>
      <xdr:rowOff>42862</xdr:rowOff>
    </xdr:to>
    <xdr:graphicFrame macro="">
      <xdr:nvGraphicFramePr>
        <xdr:cNvPr id="4" name="Gráfico 3">
          <a:extLst>
            <a:ext uri="{FF2B5EF4-FFF2-40B4-BE49-F238E27FC236}">
              <a16:creationId xmlns:a16="http://schemas.microsoft.com/office/drawing/2014/main" id="{18A3343A-62E1-4BFB-87BF-EA37AECF2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166687</xdr:colOff>
      <xdr:row>0</xdr:row>
      <xdr:rowOff>166687</xdr:rowOff>
    </xdr:from>
    <xdr:to>
      <xdr:col>9</xdr:col>
      <xdr:colOff>166687</xdr:colOff>
      <xdr:row>16</xdr:row>
      <xdr:rowOff>85725</xdr:rowOff>
    </xdr:to>
    <xdr:graphicFrame macro="">
      <xdr:nvGraphicFramePr>
        <xdr:cNvPr id="2" name="Gráfico 1">
          <a:extLst>
            <a:ext uri="{FF2B5EF4-FFF2-40B4-BE49-F238E27FC236}">
              <a16:creationId xmlns:a16="http://schemas.microsoft.com/office/drawing/2014/main" id="{57CAED46-A33A-4317-897A-10F5619F3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18</xdr:row>
      <xdr:rowOff>100012</xdr:rowOff>
    </xdr:from>
    <xdr:to>
      <xdr:col>9</xdr:col>
      <xdr:colOff>104775</xdr:colOff>
      <xdr:row>32</xdr:row>
      <xdr:rowOff>176212</xdr:rowOff>
    </xdr:to>
    <xdr:graphicFrame macro="">
      <xdr:nvGraphicFramePr>
        <xdr:cNvPr id="3" name="Gráfico 2">
          <a:extLst>
            <a:ext uri="{FF2B5EF4-FFF2-40B4-BE49-F238E27FC236}">
              <a16:creationId xmlns:a16="http://schemas.microsoft.com/office/drawing/2014/main" id="{71FED0A1-DC10-4E8D-B244-DBB2DAD4D3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304800</xdr:colOff>
      <xdr:row>14</xdr:row>
      <xdr:rowOff>61912</xdr:rowOff>
    </xdr:from>
    <xdr:to>
      <xdr:col>15</xdr:col>
      <xdr:colOff>304800</xdr:colOff>
      <xdr:row>28</xdr:row>
      <xdr:rowOff>138112</xdr:rowOff>
    </xdr:to>
    <xdr:graphicFrame macro="">
      <xdr:nvGraphicFramePr>
        <xdr:cNvPr id="4" name="Gráfico 3">
          <a:extLst>
            <a:ext uri="{FF2B5EF4-FFF2-40B4-BE49-F238E27FC236}">
              <a16:creationId xmlns:a16="http://schemas.microsoft.com/office/drawing/2014/main" id="{11BA95BE-3EF0-44D1-B8ED-F1E5F9A15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3</xdr:col>
      <xdr:colOff>114300</xdr:colOff>
      <xdr:row>0</xdr:row>
      <xdr:rowOff>61912</xdr:rowOff>
    </xdr:from>
    <xdr:to>
      <xdr:col>9</xdr:col>
      <xdr:colOff>114300</xdr:colOff>
      <xdr:row>16</xdr:row>
      <xdr:rowOff>57150</xdr:rowOff>
    </xdr:to>
    <xdr:graphicFrame macro="">
      <xdr:nvGraphicFramePr>
        <xdr:cNvPr id="2" name="Gráfico 1">
          <a:extLst>
            <a:ext uri="{FF2B5EF4-FFF2-40B4-BE49-F238E27FC236}">
              <a16:creationId xmlns:a16="http://schemas.microsoft.com/office/drawing/2014/main" id="{619AA3A7-E8D9-4394-AF8F-53609EC59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123825</xdr:colOff>
      <xdr:row>16</xdr:row>
      <xdr:rowOff>157162</xdr:rowOff>
    </xdr:from>
    <xdr:to>
      <xdr:col>9</xdr:col>
      <xdr:colOff>123825</xdr:colOff>
      <xdr:row>31</xdr:row>
      <xdr:rowOff>42862</xdr:rowOff>
    </xdr:to>
    <xdr:graphicFrame macro="">
      <xdr:nvGraphicFramePr>
        <xdr:cNvPr id="3" name="Gráfico 2">
          <a:extLst>
            <a:ext uri="{FF2B5EF4-FFF2-40B4-BE49-F238E27FC236}">
              <a16:creationId xmlns:a16="http://schemas.microsoft.com/office/drawing/2014/main" id="{490DB876-845F-456E-BDD0-64780BA5F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114300</xdr:colOff>
      <xdr:row>31</xdr:row>
      <xdr:rowOff>119062</xdr:rowOff>
    </xdr:from>
    <xdr:to>
      <xdr:col>9</xdr:col>
      <xdr:colOff>114300</xdr:colOff>
      <xdr:row>46</xdr:row>
      <xdr:rowOff>4762</xdr:rowOff>
    </xdr:to>
    <xdr:graphicFrame macro="">
      <xdr:nvGraphicFramePr>
        <xdr:cNvPr id="4" name="Gráfico 3">
          <a:extLst>
            <a:ext uri="{FF2B5EF4-FFF2-40B4-BE49-F238E27FC236}">
              <a16:creationId xmlns:a16="http://schemas.microsoft.com/office/drawing/2014/main" id="{DF35F727-F992-4077-AEDB-53A266DC8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3</xdr:col>
      <xdr:colOff>209550</xdr:colOff>
      <xdr:row>0</xdr:row>
      <xdr:rowOff>128586</xdr:rowOff>
    </xdr:from>
    <xdr:to>
      <xdr:col>9</xdr:col>
      <xdr:colOff>209550</xdr:colOff>
      <xdr:row>16</xdr:row>
      <xdr:rowOff>180975</xdr:rowOff>
    </xdr:to>
    <xdr:graphicFrame macro="">
      <xdr:nvGraphicFramePr>
        <xdr:cNvPr id="2" name="Gráfico 1">
          <a:extLst>
            <a:ext uri="{FF2B5EF4-FFF2-40B4-BE49-F238E27FC236}">
              <a16:creationId xmlns:a16="http://schemas.microsoft.com/office/drawing/2014/main" id="{884CD564-8FB1-4A17-A391-7C6BF42DA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18</xdr:row>
      <xdr:rowOff>100012</xdr:rowOff>
    </xdr:from>
    <xdr:to>
      <xdr:col>9</xdr:col>
      <xdr:colOff>190500</xdr:colOff>
      <xdr:row>32</xdr:row>
      <xdr:rowOff>176212</xdr:rowOff>
    </xdr:to>
    <xdr:graphicFrame macro="">
      <xdr:nvGraphicFramePr>
        <xdr:cNvPr id="3" name="Gráfico 2">
          <a:extLst>
            <a:ext uri="{FF2B5EF4-FFF2-40B4-BE49-F238E27FC236}">
              <a16:creationId xmlns:a16="http://schemas.microsoft.com/office/drawing/2014/main" id="{DEC83F1C-76ED-4928-90D3-133F81659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190500</xdr:colOff>
      <xdr:row>33</xdr:row>
      <xdr:rowOff>80962</xdr:rowOff>
    </xdr:from>
    <xdr:to>
      <xdr:col>9</xdr:col>
      <xdr:colOff>190500</xdr:colOff>
      <xdr:row>47</xdr:row>
      <xdr:rowOff>157162</xdr:rowOff>
    </xdr:to>
    <xdr:graphicFrame macro="">
      <xdr:nvGraphicFramePr>
        <xdr:cNvPr id="4" name="Gráfico 3">
          <a:extLst>
            <a:ext uri="{FF2B5EF4-FFF2-40B4-BE49-F238E27FC236}">
              <a16:creationId xmlns:a16="http://schemas.microsoft.com/office/drawing/2014/main" id="{A015398A-FCB3-4C9F-84A5-CF535C2DA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95250</xdr:colOff>
      <xdr:row>0</xdr:row>
      <xdr:rowOff>125186</xdr:rowOff>
    </xdr:from>
    <xdr:to>
      <xdr:col>15</xdr:col>
      <xdr:colOff>118577</xdr:colOff>
      <xdr:row>14</xdr:row>
      <xdr:rowOff>146957</xdr:rowOff>
    </xdr:to>
    <xdr:graphicFrame macro="">
      <xdr:nvGraphicFramePr>
        <xdr:cNvPr id="2" name="Gráfico 1">
          <a:extLst>
            <a:ext uri="{FF2B5EF4-FFF2-40B4-BE49-F238E27FC236}">
              <a16:creationId xmlns:a16="http://schemas.microsoft.com/office/drawing/2014/main" id="{31B5116B-3A35-4412-9970-EB838D04F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80671</xdr:colOff>
      <xdr:row>15</xdr:row>
      <xdr:rowOff>164064</xdr:rowOff>
    </xdr:from>
    <xdr:to>
      <xdr:col>15</xdr:col>
      <xdr:colOff>103998</xdr:colOff>
      <xdr:row>29</xdr:row>
      <xdr:rowOff>185835</xdr:rowOff>
    </xdr:to>
    <xdr:graphicFrame macro="">
      <xdr:nvGraphicFramePr>
        <xdr:cNvPr id="3" name="Gráfico 2">
          <a:extLst>
            <a:ext uri="{FF2B5EF4-FFF2-40B4-BE49-F238E27FC236}">
              <a16:creationId xmlns:a16="http://schemas.microsoft.com/office/drawing/2014/main" id="{9189197C-36F5-4440-A8D3-F4E06F271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109828</xdr:colOff>
      <xdr:row>30</xdr:row>
      <xdr:rowOff>105747</xdr:rowOff>
    </xdr:from>
    <xdr:to>
      <xdr:col>15</xdr:col>
      <xdr:colOff>133155</xdr:colOff>
      <xdr:row>44</xdr:row>
      <xdr:rowOff>127519</xdr:rowOff>
    </xdr:to>
    <xdr:graphicFrame macro="">
      <xdr:nvGraphicFramePr>
        <xdr:cNvPr id="4" name="Gráfico 3">
          <a:extLst>
            <a:ext uri="{FF2B5EF4-FFF2-40B4-BE49-F238E27FC236}">
              <a16:creationId xmlns:a16="http://schemas.microsoft.com/office/drawing/2014/main" id="{5D011199-A49C-4845-AB9F-CB8F77E4E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338235</xdr:colOff>
      <xdr:row>28</xdr:row>
      <xdr:rowOff>125186</xdr:rowOff>
    </xdr:from>
    <xdr:to>
      <xdr:col>8</xdr:col>
      <xdr:colOff>361561</xdr:colOff>
      <xdr:row>42</xdr:row>
      <xdr:rowOff>146957</xdr:rowOff>
    </xdr:to>
    <xdr:graphicFrame macro="">
      <xdr:nvGraphicFramePr>
        <xdr:cNvPr id="5" name="Gráfico 4">
          <a:extLst>
            <a:ext uri="{FF2B5EF4-FFF2-40B4-BE49-F238E27FC236}">
              <a16:creationId xmlns:a16="http://schemas.microsoft.com/office/drawing/2014/main" id="{B4273E36-57A1-4B78-8E77-567A60786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236181</xdr:colOff>
      <xdr:row>44</xdr:row>
      <xdr:rowOff>134905</xdr:rowOff>
    </xdr:from>
    <xdr:to>
      <xdr:col>8</xdr:col>
      <xdr:colOff>259507</xdr:colOff>
      <xdr:row>58</xdr:row>
      <xdr:rowOff>156676</xdr:rowOff>
    </xdr:to>
    <xdr:graphicFrame macro="">
      <xdr:nvGraphicFramePr>
        <xdr:cNvPr id="6" name="Gráfico 5">
          <a:extLst>
            <a:ext uri="{FF2B5EF4-FFF2-40B4-BE49-F238E27FC236}">
              <a16:creationId xmlns:a16="http://schemas.microsoft.com/office/drawing/2014/main" id="{B1B33861-D896-44E6-A03F-129DA3A33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685800</xdr:colOff>
      <xdr:row>1</xdr:row>
      <xdr:rowOff>185737</xdr:rowOff>
    </xdr:from>
    <xdr:to>
      <xdr:col>13</xdr:col>
      <xdr:colOff>685800</xdr:colOff>
      <xdr:row>16</xdr:row>
      <xdr:rowOff>71437</xdr:rowOff>
    </xdr:to>
    <xdr:graphicFrame macro="">
      <xdr:nvGraphicFramePr>
        <xdr:cNvPr id="2" name="Gráfico 1">
          <a:extLst>
            <a:ext uri="{FF2B5EF4-FFF2-40B4-BE49-F238E27FC236}">
              <a16:creationId xmlns:a16="http://schemas.microsoft.com/office/drawing/2014/main" id="{972A92C2-210C-41EF-8D08-96014CB68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347662</xdr:colOff>
      <xdr:row>21</xdr:row>
      <xdr:rowOff>14287</xdr:rowOff>
    </xdr:from>
    <xdr:to>
      <xdr:col>9</xdr:col>
      <xdr:colOff>347662</xdr:colOff>
      <xdr:row>35</xdr:row>
      <xdr:rowOff>90487</xdr:rowOff>
    </xdr:to>
    <xdr:graphicFrame macro="">
      <xdr:nvGraphicFramePr>
        <xdr:cNvPr id="3" name="Gráfico 2">
          <a:extLst>
            <a:ext uri="{FF2B5EF4-FFF2-40B4-BE49-F238E27FC236}">
              <a16:creationId xmlns:a16="http://schemas.microsoft.com/office/drawing/2014/main" id="{6B779F98-58F3-41CE-87BF-A0E880B85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381000</xdr:colOff>
      <xdr:row>36</xdr:row>
      <xdr:rowOff>52387</xdr:rowOff>
    </xdr:from>
    <xdr:to>
      <xdr:col>7</xdr:col>
      <xdr:colOff>381000</xdr:colOff>
      <xdr:row>50</xdr:row>
      <xdr:rowOff>128587</xdr:rowOff>
    </xdr:to>
    <xdr:graphicFrame macro="">
      <xdr:nvGraphicFramePr>
        <xdr:cNvPr id="4" name="Gráfico 3">
          <a:extLst>
            <a:ext uri="{FF2B5EF4-FFF2-40B4-BE49-F238E27FC236}">
              <a16:creationId xmlns:a16="http://schemas.microsoft.com/office/drawing/2014/main" id="{B25705A5-1964-4A46-8804-9122C83AD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490537</xdr:colOff>
      <xdr:row>2</xdr:row>
      <xdr:rowOff>100012</xdr:rowOff>
    </xdr:from>
    <xdr:to>
      <xdr:col>10</xdr:col>
      <xdr:colOff>685800</xdr:colOff>
      <xdr:row>21</xdr:row>
      <xdr:rowOff>19050</xdr:rowOff>
    </xdr:to>
    <xdr:graphicFrame macro="">
      <xdr:nvGraphicFramePr>
        <xdr:cNvPr id="2" name="Gráfico 1">
          <a:extLst>
            <a:ext uri="{FF2B5EF4-FFF2-40B4-BE49-F238E27FC236}">
              <a16:creationId xmlns:a16="http://schemas.microsoft.com/office/drawing/2014/main" id="{EFCE03B4-DF18-4064-A10A-3BDA47816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661987</xdr:colOff>
      <xdr:row>22</xdr:row>
      <xdr:rowOff>100011</xdr:rowOff>
    </xdr:from>
    <xdr:to>
      <xdr:col>10</xdr:col>
      <xdr:colOff>661987</xdr:colOff>
      <xdr:row>41</xdr:row>
      <xdr:rowOff>95250</xdr:rowOff>
    </xdr:to>
    <xdr:graphicFrame macro="">
      <xdr:nvGraphicFramePr>
        <xdr:cNvPr id="3" name="Gráfico 2">
          <a:extLst>
            <a:ext uri="{FF2B5EF4-FFF2-40B4-BE49-F238E27FC236}">
              <a16:creationId xmlns:a16="http://schemas.microsoft.com/office/drawing/2014/main" id="{FFFE3F73-C07F-44BD-B2FE-4A3BA356D5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695325</xdr:colOff>
      <xdr:row>40</xdr:row>
      <xdr:rowOff>80961</xdr:rowOff>
    </xdr:from>
    <xdr:to>
      <xdr:col>6</xdr:col>
      <xdr:colOff>695325</xdr:colOff>
      <xdr:row>58</xdr:row>
      <xdr:rowOff>9524</xdr:rowOff>
    </xdr:to>
    <xdr:graphicFrame macro="">
      <xdr:nvGraphicFramePr>
        <xdr:cNvPr id="4" name="Gráfico 3">
          <a:extLst>
            <a:ext uri="{FF2B5EF4-FFF2-40B4-BE49-F238E27FC236}">
              <a16:creationId xmlns:a16="http://schemas.microsoft.com/office/drawing/2014/main" id="{0370B2FB-F049-4BBA-93E9-AD690C1C0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238125</xdr:colOff>
      <xdr:row>1</xdr:row>
      <xdr:rowOff>33337</xdr:rowOff>
    </xdr:from>
    <xdr:to>
      <xdr:col>11</xdr:col>
      <xdr:colOff>238125</xdr:colOff>
      <xdr:row>15</xdr:row>
      <xdr:rowOff>109537</xdr:rowOff>
    </xdr:to>
    <xdr:graphicFrame macro="">
      <xdr:nvGraphicFramePr>
        <xdr:cNvPr id="2" name="Gráfico 1">
          <a:extLst>
            <a:ext uri="{FF2B5EF4-FFF2-40B4-BE49-F238E27FC236}">
              <a16:creationId xmlns:a16="http://schemas.microsoft.com/office/drawing/2014/main" id="{3891627A-854C-4D03-9FD6-B819AD84A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300037</xdr:colOff>
      <xdr:row>17</xdr:row>
      <xdr:rowOff>4762</xdr:rowOff>
    </xdr:from>
    <xdr:to>
      <xdr:col>11</xdr:col>
      <xdr:colOff>300037</xdr:colOff>
      <xdr:row>28</xdr:row>
      <xdr:rowOff>19050</xdr:rowOff>
    </xdr:to>
    <xdr:graphicFrame macro="">
      <xdr:nvGraphicFramePr>
        <xdr:cNvPr id="3" name="Gráfico 2">
          <a:extLst>
            <a:ext uri="{FF2B5EF4-FFF2-40B4-BE49-F238E27FC236}">
              <a16:creationId xmlns:a16="http://schemas.microsoft.com/office/drawing/2014/main" id="{AE625474-71F8-4F97-BFA7-22373BC55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323850</xdr:colOff>
      <xdr:row>28</xdr:row>
      <xdr:rowOff>109537</xdr:rowOff>
    </xdr:from>
    <xdr:to>
      <xdr:col>7</xdr:col>
      <xdr:colOff>323850</xdr:colOff>
      <xdr:row>42</xdr:row>
      <xdr:rowOff>185737</xdr:rowOff>
    </xdr:to>
    <xdr:graphicFrame macro="">
      <xdr:nvGraphicFramePr>
        <xdr:cNvPr id="4" name="Gráfico 3">
          <a:extLst>
            <a:ext uri="{FF2B5EF4-FFF2-40B4-BE49-F238E27FC236}">
              <a16:creationId xmlns:a16="http://schemas.microsoft.com/office/drawing/2014/main" id="{AA942CC9-C4D2-4F78-865B-47F1E54E2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219982</xdr:colOff>
      <xdr:row>2</xdr:row>
      <xdr:rowOff>17461</xdr:rowOff>
    </xdr:from>
    <xdr:to>
      <xdr:col>11</xdr:col>
      <xdr:colOff>233589</xdr:colOff>
      <xdr:row>16</xdr:row>
      <xdr:rowOff>61911</xdr:rowOff>
    </xdr:to>
    <xdr:graphicFrame macro="">
      <xdr:nvGraphicFramePr>
        <xdr:cNvPr id="2" name="Gráfico 1">
          <a:extLst>
            <a:ext uri="{FF2B5EF4-FFF2-40B4-BE49-F238E27FC236}">
              <a16:creationId xmlns:a16="http://schemas.microsoft.com/office/drawing/2014/main" id="{B0F272EF-8D7B-4D06-A61F-9A6E23303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197304</xdr:colOff>
      <xdr:row>17</xdr:row>
      <xdr:rowOff>62818</xdr:rowOff>
    </xdr:from>
    <xdr:to>
      <xdr:col>11</xdr:col>
      <xdr:colOff>210911</xdr:colOff>
      <xdr:row>31</xdr:row>
      <xdr:rowOff>107268</xdr:rowOff>
    </xdr:to>
    <xdr:graphicFrame macro="">
      <xdr:nvGraphicFramePr>
        <xdr:cNvPr id="3" name="Gráfico 2">
          <a:extLst>
            <a:ext uri="{FF2B5EF4-FFF2-40B4-BE49-F238E27FC236}">
              <a16:creationId xmlns:a16="http://schemas.microsoft.com/office/drawing/2014/main" id="{11BD6B1C-01E7-4937-8C3A-87AC5F7F2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259669</xdr:colOff>
      <xdr:row>29</xdr:row>
      <xdr:rowOff>96837</xdr:rowOff>
    </xdr:from>
    <xdr:to>
      <xdr:col>6</xdr:col>
      <xdr:colOff>273276</xdr:colOff>
      <xdr:row>43</xdr:row>
      <xdr:rowOff>141287</xdr:rowOff>
    </xdr:to>
    <xdr:graphicFrame macro="">
      <xdr:nvGraphicFramePr>
        <xdr:cNvPr id="4" name="Gráfico 3">
          <a:extLst>
            <a:ext uri="{FF2B5EF4-FFF2-40B4-BE49-F238E27FC236}">
              <a16:creationId xmlns:a16="http://schemas.microsoft.com/office/drawing/2014/main" id="{B56723F1-53B7-46D5-B004-0B9079B7B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171449</xdr:colOff>
      <xdr:row>0</xdr:row>
      <xdr:rowOff>90486</xdr:rowOff>
    </xdr:from>
    <xdr:to>
      <xdr:col>14</xdr:col>
      <xdr:colOff>47625</xdr:colOff>
      <xdr:row>16</xdr:row>
      <xdr:rowOff>19049</xdr:rowOff>
    </xdr:to>
    <xdr:graphicFrame macro="">
      <xdr:nvGraphicFramePr>
        <xdr:cNvPr id="2" name="Gráfico 1">
          <a:extLst>
            <a:ext uri="{FF2B5EF4-FFF2-40B4-BE49-F238E27FC236}">
              <a16:creationId xmlns:a16="http://schemas.microsoft.com/office/drawing/2014/main" id="{6809A1DB-12AE-4FA1-BCCF-745BB9DC3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161925</xdr:colOff>
      <xdr:row>17</xdr:row>
      <xdr:rowOff>23812</xdr:rowOff>
    </xdr:from>
    <xdr:to>
      <xdr:col>13</xdr:col>
      <xdr:colOff>161925</xdr:colOff>
      <xdr:row>31</xdr:row>
      <xdr:rowOff>100012</xdr:rowOff>
    </xdr:to>
    <xdr:graphicFrame macro="">
      <xdr:nvGraphicFramePr>
        <xdr:cNvPr id="3" name="Gráfico 2">
          <a:extLst>
            <a:ext uri="{FF2B5EF4-FFF2-40B4-BE49-F238E27FC236}">
              <a16:creationId xmlns:a16="http://schemas.microsoft.com/office/drawing/2014/main" id="{C0EAFEC8-3F5F-420F-B659-99FA2C208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604837</xdr:colOff>
      <xdr:row>28</xdr:row>
      <xdr:rowOff>42862</xdr:rowOff>
    </xdr:from>
    <xdr:to>
      <xdr:col>6</xdr:col>
      <xdr:colOff>604837</xdr:colOff>
      <xdr:row>42</xdr:row>
      <xdr:rowOff>119062</xdr:rowOff>
    </xdr:to>
    <xdr:graphicFrame macro="">
      <xdr:nvGraphicFramePr>
        <xdr:cNvPr id="4" name="Gráfico 3">
          <a:extLst>
            <a:ext uri="{FF2B5EF4-FFF2-40B4-BE49-F238E27FC236}">
              <a16:creationId xmlns:a16="http://schemas.microsoft.com/office/drawing/2014/main" id="{5DD0FEA3-232E-40DF-87D7-065A531B1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195262</xdr:colOff>
      <xdr:row>1</xdr:row>
      <xdr:rowOff>42861</xdr:rowOff>
    </xdr:from>
    <xdr:to>
      <xdr:col>13</xdr:col>
      <xdr:colOff>195262</xdr:colOff>
      <xdr:row>18</xdr:row>
      <xdr:rowOff>66675</xdr:rowOff>
    </xdr:to>
    <xdr:graphicFrame macro="">
      <xdr:nvGraphicFramePr>
        <xdr:cNvPr id="4" name="Gráfico 3">
          <a:extLst>
            <a:ext uri="{FF2B5EF4-FFF2-40B4-BE49-F238E27FC236}">
              <a16:creationId xmlns:a16="http://schemas.microsoft.com/office/drawing/2014/main" id="{3EC3BB15-72E5-4665-BD11-DB8DE3CCA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309562</xdr:colOff>
      <xdr:row>19</xdr:row>
      <xdr:rowOff>61912</xdr:rowOff>
    </xdr:from>
    <xdr:to>
      <xdr:col>13</xdr:col>
      <xdr:colOff>309562</xdr:colOff>
      <xdr:row>33</xdr:row>
      <xdr:rowOff>138112</xdr:rowOff>
    </xdr:to>
    <xdr:graphicFrame macro="">
      <xdr:nvGraphicFramePr>
        <xdr:cNvPr id="5" name="Gráfico 4">
          <a:extLst>
            <a:ext uri="{FF2B5EF4-FFF2-40B4-BE49-F238E27FC236}">
              <a16:creationId xmlns:a16="http://schemas.microsoft.com/office/drawing/2014/main" id="{AF299F8A-32BC-4C80-80FD-6FBCB15B9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357187</xdr:colOff>
      <xdr:row>26</xdr:row>
      <xdr:rowOff>80962</xdr:rowOff>
    </xdr:from>
    <xdr:to>
      <xdr:col>6</xdr:col>
      <xdr:colOff>357187</xdr:colOff>
      <xdr:row>40</xdr:row>
      <xdr:rowOff>157162</xdr:rowOff>
    </xdr:to>
    <xdr:graphicFrame macro="">
      <xdr:nvGraphicFramePr>
        <xdr:cNvPr id="2" name="Gráfico 1">
          <a:extLst>
            <a:ext uri="{FF2B5EF4-FFF2-40B4-BE49-F238E27FC236}">
              <a16:creationId xmlns:a16="http://schemas.microsoft.com/office/drawing/2014/main" id="{93AB66FC-F853-4128-B866-DD1515E57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1554C-31D6-4C21-8F0C-9B288EEDBF21}">
  <dimension ref="A2:B26"/>
  <sheetViews>
    <sheetView topLeftCell="A3" workbookViewId="0">
      <selection activeCell="A20" sqref="A20:B23"/>
    </sheetView>
  </sheetViews>
  <sheetFormatPr baseColWidth="10" defaultRowHeight="15" x14ac:dyDescent="0.25"/>
  <sheetData>
    <row r="2" spans="1:2" x14ac:dyDescent="0.25">
      <c r="A2" t="s">
        <v>2</v>
      </c>
      <c r="B2">
        <v>35</v>
      </c>
    </row>
    <row r="3" spans="1:2" x14ac:dyDescent="0.25">
      <c r="A3" t="s">
        <v>3</v>
      </c>
      <c r="B3">
        <v>12</v>
      </c>
    </row>
    <row r="4" spans="1:2" x14ac:dyDescent="0.25">
      <c r="A4" t="s">
        <v>4</v>
      </c>
      <c r="B4">
        <v>5</v>
      </c>
    </row>
    <row r="5" spans="1:2" x14ac:dyDescent="0.25">
      <c r="A5" t="s">
        <v>5</v>
      </c>
      <c r="B5">
        <v>4</v>
      </c>
    </row>
    <row r="6" spans="1:2" x14ac:dyDescent="0.25">
      <c r="A6" t="s">
        <v>6</v>
      </c>
      <c r="B6">
        <v>19</v>
      </c>
    </row>
    <row r="7" spans="1:2" x14ac:dyDescent="0.25">
      <c r="A7" t="s">
        <v>7</v>
      </c>
      <c r="B7">
        <v>38</v>
      </c>
    </row>
    <row r="8" spans="1:2" x14ac:dyDescent="0.25">
      <c r="A8" t="s">
        <v>8</v>
      </c>
      <c r="B8">
        <v>33</v>
      </c>
    </row>
    <row r="9" spans="1:2" x14ac:dyDescent="0.25">
      <c r="A9" t="s">
        <v>9</v>
      </c>
      <c r="B9">
        <v>54</v>
      </c>
    </row>
    <row r="10" spans="1:2" x14ac:dyDescent="0.25">
      <c r="A10" t="s">
        <v>10</v>
      </c>
      <c r="B10">
        <v>15</v>
      </c>
    </row>
    <row r="11" spans="1:2" x14ac:dyDescent="0.25">
      <c r="A11" t="s">
        <v>11</v>
      </c>
      <c r="B11">
        <v>10</v>
      </c>
    </row>
    <row r="12" spans="1:2" x14ac:dyDescent="0.25">
      <c r="A12" t="s">
        <v>12</v>
      </c>
      <c r="B12">
        <v>14</v>
      </c>
    </row>
    <row r="13" spans="1:2" x14ac:dyDescent="0.25">
      <c r="A13" t="s">
        <v>13</v>
      </c>
      <c r="B13">
        <v>5</v>
      </c>
    </row>
    <row r="14" spans="1:2" x14ac:dyDescent="0.25">
      <c r="A14" t="s">
        <v>14</v>
      </c>
      <c r="B14">
        <v>10</v>
      </c>
    </row>
    <row r="15" spans="1:2" x14ac:dyDescent="0.25">
      <c r="A15" t="s">
        <v>15</v>
      </c>
      <c r="B15">
        <v>4</v>
      </c>
    </row>
    <row r="16" spans="1:2" x14ac:dyDescent="0.25">
      <c r="A16" t="s">
        <v>16</v>
      </c>
      <c r="B16">
        <v>8</v>
      </c>
    </row>
    <row r="17" spans="1:2" x14ac:dyDescent="0.25">
      <c r="A17" t="s">
        <v>17</v>
      </c>
      <c r="B17">
        <v>5</v>
      </c>
    </row>
    <row r="20" spans="1:2" x14ac:dyDescent="0.25">
      <c r="A20" t="s">
        <v>40</v>
      </c>
      <c r="B20">
        <v>74</v>
      </c>
    </row>
    <row r="21" spans="1:2" x14ac:dyDescent="0.25">
      <c r="A21" t="s">
        <v>24</v>
      </c>
      <c r="B21">
        <v>74</v>
      </c>
    </row>
    <row r="22" spans="1:2" x14ac:dyDescent="0.25">
      <c r="A22" t="s">
        <v>23</v>
      </c>
      <c r="B22">
        <v>59</v>
      </c>
    </row>
    <row r="23" spans="1:2" x14ac:dyDescent="0.25">
      <c r="A23" t="s">
        <v>19</v>
      </c>
      <c r="B23">
        <v>64</v>
      </c>
    </row>
    <row r="26" spans="1:2" x14ac:dyDescent="0.25">
      <c r="A26" t="s">
        <v>18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5065A-FBA6-45DB-BF36-ED3EA7B98E6C}">
  <dimension ref="A1:P33"/>
  <sheetViews>
    <sheetView workbookViewId="0">
      <selection activeCell="M2" sqref="M2:P13"/>
    </sheetView>
  </sheetViews>
  <sheetFormatPr baseColWidth="10" defaultRowHeight="15" x14ac:dyDescent="0.25"/>
  <sheetData>
    <row r="1" spans="1:16" ht="15.75" thickBot="1" x14ac:dyDescent="0.3">
      <c r="B1" t="s">
        <v>41</v>
      </c>
      <c r="C1" t="s">
        <v>26</v>
      </c>
      <c r="D1" t="s">
        <v>27</v>
      </c>
      <c r="E1" t="s">
        <v>28</v>
      </c>
    </row>
    <row r="2" spans="1:16" ht="15.75" thickBot="1" x14ac:dyDescent="0.3">
      <c r="A2" t="s">
        <v>2</v>
      </c>
      <c r="B2" s="2">
        <v>0.9143</v>
      </c>
      <c r="C2" s="5">
        <v>0.97140000000000004</v>
      </c>
      <c r="D2" s="2">
        <v>0.28570000000000001</v>
      </c>
      <c r="E2" s="5">
        <f>5/35</f>
        <v>0.14285714285714285</v>
      </c>
      <c r="M2" s="13" t="s">
        <v>72</v>
      </c>
      <c r="N2" s="14" t="s">
        <v>73</v>
      </c>
      <c r="O2" s="14" t="s">
        <v>74</v>
      </c>
      <c r="P2" s="14" t="s">
        <v>75</v>
      </c>
    </row>
    <row r="3" spans="1:16" ht="15.75" thickBot="1" x14ac:dyDescent="0.3">
      <c r="A3" t="s">
        <v>3</v>
      </c>
      <c r="B3" s="2">
        <v>0.91669999999999996</v>
      </c>
      <c r="C3" s="5">
        <v>1</v>
      </c>
      <c r="D3" s="2">
        <v>0.25</v>
      </c>
      <c r="E3" s="5">
        <f>4/12</f>
        <v>0.33333333333333331</v>
      </c>
      <c r="H3" s="1"/>
      <c r="I3" s="1"/>
      <c r="M3" s="15" t="s">
        <v>76</v>
      </c>
      <c r="N3" s="16">
        <v>1.151</v>
      </c>
      <c r="O3" s="16">
        <v>3</v>
      </c>
      <c r="P3" s="17">
        <v>0.76480000000000004</v>
      </c>
    </row>
    <row r="4" spans="1:16" ht="15.75" thickBot="1" x14ac:dyDescent="0.3">
      <c r="A4" t="s">
        <v>4</v>
      </c>
      <c r="B4" s="2">
        <v>1</v>
      </c>
      <c r="C4" s="5">
        <v>1</v>
      </c>
      <c r="D4" s="2">
        <v>0.2</v>
      </c>
      <c r="E4" s="5">
        <v>0</v>
      </c>
      <c r="M4" s="12" t="s">
        <v>108</v>
      </c>
    </row>
    <row r="5" spans="1:16" ht="15.75" thickBot="1" x14ac:dyDescent="0.3">
      <c r="A5" t="s">
        <v>5</v>
      </c>
      <c r="B5" s="2">
        <v>1</v>
      </c>
      <c r="C5" s="5">
        <v>1</v>
      </c>
      <c r="D5" s="2">
        <v>0.5</v>
      </c>
      <c r="E5" s="5">
        <v>0</v>
      </c>
      <c r="H5" s="1"/>
      <c r="I5" s="1"/>
      <c r="M5" s="13" t="s">
        <v>72</v>
      </c>
      <c r="N5" s="14" t="s">
        <v>73</v>
      </c>
      <c r="O5" s="14" t="s">
        <v>74</v>
      </c>
      <c r="P5" s="14" t="s">
        <v>75</v>
      </c>
    </row>
    <row r="6" spans="1:16" ht="15.75" thickBot="1" x14ac:dyDescent="0.3">
      <c r="A6" t="s">
        <v>6</v>
      </c>
      <c r="B6" s="2">
        <v>0.9</v>
      </c>
      <c r="C6" s="5">
        <v>1</v>
      </c>
      <c r="D6" s="2">
        <v>0.25</v>
      </c>
      <c r="E6" s="5">
        <f>2/20</f>
        <v>0.1</v>
      </c>
      <c r="M6" s="15" t="s">
        <v>76</v>
      </c>
      <c r="N6" s="16">
        <v>6.5170000000000003</v>
      </c>
      <c r="O6" s="16">
        <v>3</v>
      </c>
      <c r="P6" s="17">
        <v>8.8999999999999996E-2</v>
      </c>
    </row>
    <row r="7" spans="1:16" ht="15.75" thickBot="1" x14ac:dyDescent="0.3">
      <c r="A7" t="s">
        <v>7</v>
      </c>
      <c r="B7" s="2">
        <v>0.89190000000000003</v>
      </c>
      <c r="C7" s="5">
        <v>1</v>
      </c>
      <c r="D7" s="2">
        <v>0.27029999999999998</v>
      </c>
      <c r="E7" s="5">
        <f>4/37</f>
        <v>0.10810810810810811</v>
      </c>
      <c r="H7" s="1"/>
      <c r="I7" s="1"/>
      <c r="M7" s="12" t="s">
        <v>109</v>
      </c>
    </row>
    <row r="8" spans="1:16" ht="15.75" thickBot="1" x14ac:dyDescent="0.3">
      <c r="A8" t="s">
        <v>8</v>
      </c>
      <c r="B8" s="2">
        <v>1</v>
      </c>
      <c r="C8" s="5">
        <v>1</v>
      </c>
      <c r="D8" s="2">
        <v>0.2424</v>
      </c>
      <c r="E8" s="5">
        <f>2/33</f>
        <v>6.0606060606060608E-2</v>
      </c>
      <c r="M8" s="13" t="s">
        <v>72</v>
      </c>
      <c r="N8" s="14" t="s">
        <v>73</v>
      </c>
      <c r="O8" s="14" t="s">
        <v>74</v>
      </c>
      <c r="P8" s="14" t="s">
        <v>75</v>
      </c>
    </row>
    <row r="9" spans="1:16" ht="15.75" thickBot="1" x14ac:dyDescent="0.3">
      <c r="A9" t="s">
        <v>9</v>
      </c>
      <c r="B9" s="2">
        <v>0.90739999999999998</v>
      </c>
      <c r="C9" s="5">
        <v>1</v>
      </c>
      <c r="D9" s="2">
        <v>0.14810000000000001</v>
      </c>
      <c r="E9" s="5">
        <f>2/54</f>
        <v>3.7037037037037035E-2</v>
      </c>
      <c r="H9" s="1"/>
      <c r="I9" s="1"/>
      <c r="M9" s="15" t="s">
        <v>76</v>
      </c>
      <c r="N9" s="16">
        <v>5.0759999999999996</v>
      </c>
      <c r="O9" s="16">
        <v>3</v>
      </c>
      <c r="P9" s="17">
        <v>0.1663</v>
      </c>
    </row>
    <row r="10" spans="1:16" ht="15.75" thickBot="1" x14ac:dyDescent="0.3">
      <c r="A10" t="s">
        <v>10</v>
      </c>
      <c r="B10" s="2">
        <v>1</v>
      </c>
      <c r="C10" s="5">
        <v>1</v>
      </c>
      <c r="D10" s="2">
        <v>0.1333</v>
      </c>
      <c r="E10" s="5">
        <f>4/15</f>
        <v>0.26666666666666666</v>
      </c>
      <c r="M10" s="12" t="s">
        <v>110</v>
      </c>
    </row>
    <row r="11" spans="1:16" ht="15.75" thickBot="1" x14ac:dyDescent="0.3">
      <c r="A11" t="s">
        <v>11</v>
      </c>
      <c r="B11" s="2">
        <v>1</v>
      </c>
      <c r="C11" s="5">
        <v>1</v>
      </c>
      <c r="D11" s="2">
        <v>0.1</v>
      </c>
      <c r="E11" s="5">
        <f>1/10</f>
        <v>0.1</v>
      </c>
      <c r="H11" s="1"/>
      <c r="I11" s="1"/>
      <c r="M11" s="7" t="s">
        <v>72</v>
      </c>
      <c r="N11" s="8" t="s">
        <v>73</v>
      </c>
      <c r="O11" s="8" t="s">
        <v>74</v>
      </c>
      <c r="P11" s="8" t="s">
        <v>75</v>
      </c>
    </row>
    <row r="12" spans="1:16" ht="15.75" thickBot="1" x14ac:dyDescent="0.3">
      <c r="A12" t="s">
        <v>12</v>
      </c>
      <c r="B12" s="2">
        <v>0.92859999999999998</v>
      </c>
      <c r="C12" s="5">
        <v>1</v>
      </c>
      <c r="D12" s="2">
        <v>0.21429999999999999</v>
      </c>
      <c r="E12" s="5">
        <v>0</v>
      </c>
      <c r="M12" s="9" t="s">
        <v>76</v>
      </c>
      <c r="N12" s="10">
        <v>81</v>
      </c>
      <c r="O12" s="10">
        <v>75</v>
      </c>
      <c r="P12" s="11">
        <v>0.29749999999999999</v>
      </c>
    </row>
    <row r="13" spans="1:16" x14ac:dyDescent="0.25">
      <c r="A13" t="s">
        <v>13</v>
      </c>
      <c r="B13" s="2">
        <v>0.8</v>
      </c>
      <c r="C13" s="5">
        <v>1</v>
      </c>
      <c r="D13" s="2">
        <v>0.6</v>
      </c>
      <c r="E13" s="5">
        <f>1/5</f>
        <v>0.2</v>
      </c>
      <c r="H13" s="1"/>
      <c r="I13" s="1"/>
      <c r="M13" s="12" t="s">
        <v>111</v>
      </c>
    </row>
    <row r="14" spans="1:16" x14ac:dyDescent="0.25">
      <c r="A14" t="s">
        <v>14</v>
      </c>
      <c r="B14" s="2">
        <v>1</v>
      </c>
      <c r="C14" s="5">
        <v>1</v>
      </c>
      <c r="D14" s="2">
        <v>0</v>
      </c>
      <c r="E14" s="5">
        <v>0</v>
      </c>
    </row>
    <row r="15" spans="1:16" x14ac:dyDescent="0.25">
      <c r="A15" t="s">
        <v>15</v>
      </c>
      <c r="B15" s="2">
        <v>1</v>
      </c>
      <c r="C15" s="5">
        <v>1</v>
      </c>
      <c r="D15" s="2">
        <v>0</v>
      </c>
      <c r="E15" s="5">
        <v>0</v>
      </c>
      <c r="H15" s="1"/>
      <c r="I15" s="1"/>
    </row>
    <row r="16" spans="1:16" x14ac:dyDescent="0.25">
      <c r="A16" t="s">
        <v>16</v>
      </c>
      <c r="B16" s="2">
        <v>1</v>
      </c>
      <c r="C16" s="5">
        <v>1</v>
      </c>
      <c r="D16" s="2">
        <v>0.125</v>
      </c>
      <c r="E16" s="5">
        <f>1/8</f>
        <v>0.125</v>
      </c>
    </row>
    <row r="17" spans="1:9" x14ac:dyDescent="0.25">
      <c r="A17" t="s">
        <v>17</v>
      </c>
      <c r="B17" s="2">
        <v>1</v>
      </c>
      <c r="C17" s="5">
        <v>1</v>
      </c>
      <c r="D17" s="2">
        <v>0.4</v>
      </c>
      <c r="E17" s="5">
        <f>1/5</f>
        <v>0.2</v>
      </c>
      <c r="H17" s="1"/>
      <c r="I17" s="1"/>
    </row>
    <row r="18" spans="1:9" x14ac:dyDescent="0.25">
      <c r="C18" s="1"/>
      <c r="D18" s="1"/>
    </row>
    <row r="19" spans="1:9" x14ac:dyDescent="0.25">
      <c r="B19" t="s">
        <v>25</v>
      </c>
      <c r="C19" t="s">
        <v>26</v>
      </c>
      <c r="D19" t="s">
        <v>27</v>
      </c>
      <c r="E19" t="s">
        <v>28</v>
      </c>
      <c r="H19" s="1"/>
      <c r="I19" s="1"/>
    </row>
    <row r="20" spans="1:9" x14ac:dyDescent="0.25">
      <c r="A20" t="s">
        <v>40</v>
      </c>
      <c r="B20" s="2">
        <v>0.93240000000000001</v>
      </c>
      <c r="C20" s="5">
        <v>1</v>
      </c>
      <c r="D20" s="5">
        <v>0.29730000000000001</v>
      </c>
      <c r="E20" s="5">
        <f>4/74</f>
        <v>5.4054054054054057E-2</v>
      </c>
    </row>
    <row r="21" spans="1:9" x14ac:dyDescent="0.25">
      <c r="A21" t="s">
        <v>24</v>
      </c>
      <c r="B21" s="2">
        <v>0.93240000000000001</v>
      </c>
      <c r="C21" s="5">
        <v>1</v>
      </c>
      <c r="D21" s="5">
        <v>0.22969999999999999</v>
      </c>
      <c r="E21" s="5">
        <f>8/74</f>
        <v>0.10810810810810811</v>
      </c>
      <c r="H21" s="1"/>
      <c r="I21" s="1"/>
    </row>
    <row r="22" spans="1:9" x14ac:dyDescent="0.25">
      <c r="A22" t="s">
        <v>23</v>
      </c>
      <c r="B22" s="2">
        <v>0.96609999999999996</v>
      </c>
      <c r="C22" s="5">
        <v>1</v>
      </c>
      <c r="D22" s="5">
        <v>0.1525</v>
      </c>
      <c r="E22" s="5">
        <f>8/59</f>
        <v>0.13559322033898305</v>
      </c>
    </row>
    <row r="23" spans="1:9" x14ac:dyDescent="0.25">
      <c r="A23" t="s">
        <v>19</v>
      </c>
      <c r="B23" s="2">
        <v>0.92190000000000005</v>
      </c>
      <c r="C23" s="5">
        <v>0.96879999999999999</v>
      </c>
      <c r="D23" s="5">
        <v>0.1719</v>
      </c>
      <c r="E23" s="5">
        <f>7/64</f>
        <v>0.109375</v>
      </c>
      <c r="H23" s="1"/>
      <c r="I23" s="1"/>
    </row>
    <row r="25" spans="1:9" x14ac:dyDescent="0.25">
      <c r="B25" t="s">
        <v>25</v>
      </c>
      <c r="C25" t="s">
        <v>26</v>
      </c>
      <c r="D25" t="s">
        <v>27</v>
      </c>
      <c r="E25" t="s">
        <v>28</v>
      </c>
      <c r="H25" s="1"/>
      <c r="I25" s="1"/>
    </row>
    <row r="26" spans="1:9" x14ac:dyDescent="0.25">
      <c r="A26" t="s">
        <v>18</v>
      </c>
      <c r="B26" s="4">
        <v>0.93730000000000002</v>
      </c>
      <c r="C26" s="4">
        <v>0.99260000000000004</v>
      </c>
      <c r="D26" s="4">
        <v>0.2177</v>
      </c>
      <c r="E26" s="6">
        <f>27/271</f>
        <v>9.9630996309963096E-2</v>
      </c>
    </row>
    <row r="27" spans="1:9" x14ac:dyDescent="0.25">
      <c r="C27" s="1"/>
      <c r="D27" s="1"/>
      <c r="H27" s="1"/>
      <c r="I27" s="1"/>
    </row>
    <row r="29" spans="1:9" x14ac:dyDescent="0.25">
      <c r="H29" s="1"/>
      <c r="I29" s="1"/>
    </row>
    <row r="31" spans="1:9" x14ac:dyDescent="0.25">
      <c r="H31" s="1"/>
      <c r="I31" s="1"/>
    </row>
    <row r="33" spans="8:9" x14ac:dyDescent="0.25">
      <c r="H33" s="1"/>
      <c r="I33" s="1"/>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95C75-71CF-47B8-B36E-8533E78E6FB4}">
  <dimension ref="A1:N33"/>
  <sheetViews>
    <sheetView workbookViewId="0">
      <selection activeCell="M15" sqref="M15"/>
    </sheetView>
  </sheetViews>
  <sheetFormatPr baseColWidth="10" defaultRowHeight="15" x14ac:dyDescent="0.25"/>
  <sheetData>
    <row r="1" spans="1:14" ht="15.75" thickBot="1" x14ac:dyDescent="0.3">
      <c r="B1" t="s">
        <v>42</v>
      </c>
      <c r="C1" t="s">
        <v>43</v>
      </c>
    </row>
    <row r="2" spans="1:14" ht="15.75" thickBot="1" x14ac:dyDescent="0.3">
      <c r="A2" t="s">
        <v>2</v>
      </c>
      <c r="B2" s="2">
        <v>0.9143</v>
      </c>
      <c r="C2" s="2">
        <v>0.34289999999999998</v>
      </c>
      <c r="K2" s="13" t="s">
        <v>72</v>
      </c>
      <c r="L2" s="14" t="s">
        <v>73</v>
      </c>
      <c r="M2" s="14" t="s">
        <v>74</v>
      </c>
      <c r="N2" s="14" t="s">
        <v>75</v>
      </c>
    </row>
    <row r="3" spans="1:14" ht="15.75" thickBot="1" x14ac:dyDescent="0.3">
      <c r="A3" t="s">
        <v>3</v>
      </c>
      <c r="B3" s="2">
        <v>0.91669999999999996</v>
      </c>
      <c r="C3" s="2">
        <v>8.3299999999999999E-2</v>
      </c>
      <c r="F3" s="1"/>
      <c r="G3" s="1"/>
      <c r="K3" s="15" t="s">
        <v>76</v>
      </c>
      <c r="L3" s="16">
        <v>2.5750000000000002</v>
      </c>
      <c r="M3" s="16">
        <v>3</v>
      </c>
      <c r="N3" s="17">
        <v>0.46189999999999998</v>
      </c>
    </row>
    <row r="4" spans="1:14" ht="17.25" customHeight="1" thickBot="1" x14ac:dyDescent="0.3">
      <c r="A4" t="s">
        <v>4</v>
      </c>
      <c r="B4" s="2">
        <v>1</v>
      </c>
      <c r="C4" s="2">
        <v>0.2</v>
      </c>
      <c r="K4" s="18" t="s">
        <v>112</v>
      </c>
    </row>
    <row r="5" spans="1:14" ht="15.75" thickBot="1" x14ac:dyDescent="0.3">
      <c r="A5" t="s">
        <v>5</v>
      </c>
      <c r="B5" s="2">
        <v>1</v>
      </c>
      <c r="C5" s="2">
        <v>0</v>
      </c>
      <c r="F5" s="1"/>
      <c r="G5" s="1"/>
      <c r="K5" s="13" t="s">
        <v>72</v>
      </c>
      <c r="L5" s="14" t="s">
        <v>73</v>
      </c>
      <c r="M5" s="14" t="s">
        <v>74</v>
      </c>
      <c r="N5" s="14" t="s">
        <v>75</v>
      </c>
    </row>
    <row r="6" spans="1:14" ht="15.75" thickBot="1" x14ac:dyDescent="0.3">
      <c r="A6" t="s">
        <v>6</v>
      </c>
      <c r="B6" s="2">
        <v>1</v>
      </c>
      <c r="C6" s="2">
        <v>0.3</v>
      </c>
      <c r="K6" s="15" t="s">
        <v>76</v>
      </c>
      <c r="L6" s="16">
        <v>104.35899999999999</v>
      </c>
      <c r="M6" s="16">
        <v>3</v>
      </c>
      <c r="N6" s="17">
        <v>0</v>
      </c>
    </row>
    <row r="7" spans="1:14" ht="15" customHeight="1" x14ac:dyDescent="0.25">
      <c r="A7" t="s">
        <v>7</v>
      </c>
      <c r="B7" s="2">
        <v>0.97299999999999998</v>
      </c>
      <c r="C7" s="2">
        <v>0.1081</v>
      </c>
      <c r="F7" s="1"/>
      <c r="G7" s="1"/>
      <c r="K7" s="18" t="s">
        <v>113</v>
      </c>
    </row>
    <row r="8" spans="1:14" x14ac:dyDescent="0.25">
      <c r="A8" t="s">
        <v>8</v>
      </c>
      <c r="B8" s="2">
        <v>0.81820000000000004</v>
      </c>
      <c r="C8" s="2">
        <v>0.54549999999999998</v>
      </c>
    </row>
    <row r="9" spans="1:14" x14ac:dyDescent="0.25">
      <c r="A9" t="s">
        <v>9</v>
      </c>
      <c r="B9" s="2">
        <v>0.98150000000000004</v>
      </c>
      <c r="C9" s="2">
        <v>0.25929999999999997</v>
      </c>
      <c r="F9" s="1"/>
      <c r="G9" s="1"/>
    </row>
    <row r="10" spans="1:14" x14ac:dyDescent="0.25">
      <c r="A10" t="s">
        <v>10</v>
      </c>
      <c r="B10" s="2">
        <v>1</v>
      </c>
      <c r="C10" s="2">
        <v>0.6</v>
      </c>
    </row>
    <row r="11" spans="1:14" x14ac:dyDescent="0.25">
      <c r="A11" t="s">
        <v>11</v>
      </c>
      <c r="B11" s="2">
        <v>1</v>
      </c>
      <c r="C11" s="2">
        <v>0</v>
      </c>
      <c r="F11" s="1"/>
      <c r="G11" s="1"/>
    </row>
    <row r="12" spans="1:14" x14ac:dyDescent="0.25">
      <c r="A12" t="s">
        <v>12</v>
      </c>
      <c r="B12" s="2">
        <v>0.92859999999999998</v>
      </c>
      <c r="C12" s="2">
        <v>0.28570000000000001</v>
      </c>
    </row>
    <row r="13" spans="1:14" x14ac:dyDescent="0.25">
      <c r="A13" t="s">
        <v>13</v>
      </c>
      <c r="B13" s="2">
        <v>1</v>
      </c>
      <c r="C13" s="2">
        <v>0.2</v>
      </c>
      <c r="F13" s="1"/>
      <c r="G13" s="1"/>
    </row>
    <row r="14" spans="1:14" x14ac:dyDescent="0.25">
      <c r="A14" t="s">
        <v>14</v>
      </c>
      <c r="B14" s="2">
        <v>1</v>
      </c>
      <c r="C14" s="2">
        <v>0.4</v>
      </c>
    </row>
    <row r="15" spans="1:14" x14ac:dyDescent="0.25">
      <c r="A15" t="s">
        <v>15</v>
      </c>
      <c r="B15" s="2">
        <v>1</v>
      </c>
      <c r="C15" s="2">
        <v>0.75</v>
      </c>
      <c r="F15" s="1"/>
      <c r="G15" s="1"/>
    </row>
    <row r="16" spans="1:14" x14ac:dyDescent="0.25">
      <c r="A16" t="s">
        <v>16</v>
      </c>
      <c r="B16" s="2">
        <v>0.875</v>
      </c>
      <c r="C16" s="2">
        <v>0.25</v>
      </c>
    </row>
    <row r="17" spans="1:7" x14ac:dyDescent="0.25">
      <c r="A17" t="s">
        <v>17</v>
      </c>
      <c r="B17" s="2">
        <v>1</v>
      </c>
      <c r="C17" s="2">
        <v>1</v>
      </c>
      <c r="F17" s="1"/>
      <c r="G17" s="1"/>
    </row>
    <row r="18" spans="1:7" x14ac:dyDescent="0.25">
      <c r="C18" s="1"/>
      <c r="D18" s="1"/>
    </row>
    <row r="19" spans="1:7" x14ac:dyDescent="0.25">
      <c r="B19" t="s">
        <v>42</v>
      </c>
      <c r="C19" t="s">
        <v>43</v>
      </c>
      <c r="F19" s="1"/>
      <c r="G19" s="1"/>
    </row>
    <row r="20" spans="1:7" x14ac:dyDescent="0.25">
      <c r="A20" t="s">
        <v>40</v>
      </c>
      <c r="B20" s="2">
        <v>0.95950000000000002</v>
      </c>
      <c r="C20" s="2">
        <v>5.4100000000000002E-2</v>
      </c>
    </row>
    <row r="21" spans="1:7" x14ac:dyDescent="0.25">
      <c r="A21" t="s">
        <v>24</v>
      </c>
      <c r="B21" s="2">
        <v>0.97299999999999998</v>
      </c>
      <c r="C21" s="2">
        <v>6.7599999999999993E-2</v>
      </c>
      <c r="D21" s="1"/>
      <c r="F21" s="1"/>
      <c r="G21" s="1"/>
    </row>
    <row r="22" spans="1:7" x14ac:dyDescent="0.25">
      <c r="A22" t="s">
        <v>23</v>
      </c>
      <c r="B22" s="2">
        <v>0.9153</v>
      </c>
      <c r="C22" s="2">
        <v>0.47460000000000002</v>
      </c>
    </row>
    <row r="23" spans="1:7" x14ac:dyDescent="0.25">
      <c r="A23" t="s">
        <v>19</v>
      </c>
      <c r="B23" s="2">
        <v>0.9375</v>
      </c>
      <c r="C23" s="2">
        <v>0.73440000000000005</v>
      </c>
      <c r="D23" s="1"/>
      <c r="F23" s="1"/>
      <c r="G23" s="1"/>
    </row>
    <row r="24" spans="1:7" x14ac:dyDescent="0.25">
      <c r="B24" s="2"/>
      <c r="C24" s="2"/>
    </row>
    <row r="25" spans="1:7" x14ac:dyDescent="0.25">
      <c r="B25" t="s">
        <v>42</v>
      </c>
      <c r="C25" s="1" t="s">
        <v>43</v>
      </c>
      <c r="D25" s="1"/>
      <c r="F25" s="1"/>
      <c r="G25" s="1"/>
    </row>
    <row r="26" spans="1:7" x14ac:dyDescent="0.25">
      <c r="A26" t="s">
        <v>18</v>
      </c>
      <c r="B26" s="2">
        <v>0.94830000000000003</v>
      </c>
      <c r="C26" s="2">
        <v>0.31</v>
      </c>
    </row>
    <row r="27" spans="1:7" x14ac:dyDescent="0.25">
      <c r="C27" s="1"/>
      <c r="D27" s="1"/>
      <c r="F27" s="1"/>
      <c r="G27" s="1"/>
    </row>
    <row r="29" spans="1:7" x14ac:dyDescent="0.25">
      <c r="F29" s="1"/>
      <c r="G29" s="1"/>
    </row>
    <row r="31" spans="1:7" x14ac:dyDescent="0.25">
      <c r="F31" s="1"/>
      <c r="G31" s="1"/>
    </row>
    <row r="33" spans="6:7" x14ac:dyDescent="0.25">
      <c r="F33" s="1"/>
      <c r="G33" s="1"/>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FEB74-BAE0-47AE-A4C6-F22D355AD9AA}">
  <dimension ref="A1:O26"/>
  <sheetViews>
    <sheetView workbookViewId="0">
      <selection activeCell="L2" sqref="L2:O4"/>
    </sheetView>
  </sheetViews>
  <sheetFormatPr baseColWidth="10" defaultRowHeight="15" x14ac:dyDescent="0.25"/>
  <sheetData>
    <row r="1" spans="1:15" ht="15.75" thickBot="1" x14ac:dyDescent="0.3">
      <c r="B1" t="s">
        <v>44</v>
      </c>
      <c r="C1" t="s">
        <v>45</v>
      </c>
      <c r="D1" t="s">
        <v>46</v>
      </c>
    </row>
    <row r="2" spans="1:15" ht="15.75" thickBot="1" x14ac:dyDescent="0.3">
      <c r="A2" t="s">
        <v>2</v>
      </c>
      <c r="B2" s="2">
        <v>5.7099999999999998E-2</v>
      </c>
      <c r="C2" s="2">
        <v>2.86E-2</v>
      </c>
      <c r="D2" s="2">
        <v>0.9143</v>
      </c>
      <c r="L2" s="7" t="s">
        <v>72</v>
      </c>
      <c r="M2" s="8" t="s">
        <v>73</v>
      </c>
      <c r="N2" s="8" t="s">
        <v>74</v>
      </c>
      <c r="O2" s="8" t="s">
        <v>75</v>
      </c>
    </row>
    <row r="3" spans="1:15" ht="15.75" thickBot="1" x14ac:dyDescent="0.3">
      <c r="A3" t="s">
        <v>3</v>
      </c>
      <c r="B3" s="2">
        <v>0</v>
      </c>
      <c r="C3" s="2">
        <v>0</v>
      </c>
      <c r="D3" s="2">
        <v>1</v>
      </c>
      <c r="L3" s="9" t="s">
        <v>76</v>
      </c>
      <c r="M3" s="10">
        <v>22.802</v>
      </c>
      <c r="N3" s="10">
        <v>6</v>
      </c>
      <c r="O3" s="11">
        <v>8.9999999999999998E-4</v>
      </c>
    </row>
    <row r="4" spans="1:15" x14ac:dyDescent="0.25">
      <c r="A4" t="s">
        <v>4</v>
      </c>
      <c r="B4" s="2">
        <v>0</v>
      </c>
      <c r="C4" s="2">
        <v>0</v>
      </c>
      <c r="D4" s="2">
        <v>1</v>
      </c>
      <c r="L4" s="12" t="s">
        <v>114</v>
      </c>
    </row>
    <row r="5" spans="1:15" x14ac:dyDescent="0.25">
      <c r="A5" t="s">
        <v>5</v>
      </c>
      <c r="B5" s="2">
        <v>0</v>
      </c>
      <c r="C5" s="2">
        <v>0</v>
      </c>
      <c r="D5" s="2">
        <v>1</v>
      </c>
    </row>
    <row r="6" spans="1:15" x14ac:dyDescent="0.25">
      <c r="A6" t="s">
        <v>6</v>
      </c>
      <c r="B6" s="2">
        <v>0</v>
      </c>
      <c r="C6" s="2">
        <v>0</v>
      </c>
      <c r="D6" s="2">
        <v>1</v>
      </c>
    </row>
    <row r="7" spans="1:15" x14ac:dyDescent="0.25">
      <c r="A7" t="s">
        <v>7</v>
      </c>
      <c r="B7" s="2">
        <v>0</v>
      </c>
      <c r="C7" s="2">
        <v>0</v>
      </c>
      <c r="D7" s="2">
        <v>1</v>
      </c>
    </row>
    <row r="8" spans="1:15" x14ac:dyDescent="0.25">
      <c r="A8" t="s">
        <v>8</v>
      </c>
      <c r="B8" s="2">
        <v>0</v>
      </c>
      <c r="C8" s="2">
        <v>0</v>
      </c>
      <c r="D8" s="2">
        <v>1</v>
      </c>
    </row>
    <row r="9" spans="1:15" x14ac:dyDescent="0.25">
      <c r="A9" t="s">
        <v>9</v>
      </c>
      <c r="B9" s="2">
        <v>1.8499999999999999E-2</v>
      </c>
      <c r="C9" s="2">
        <v>3.6999999999999998E-2</v>
      </c>
      <c r="D9" s="2">
        <v>0.94440000000000002</v>
      </c>
    </row>
    <row r="10" spans="1:15" x14ac:dyDescent="0.25">
      <c r="A10" t="s">
        <v>10</v>
      </c>
      <c r="B10" s="2">
        <v>6.6699999999999995E-2</v>
      </c>
      <c r="C10" s="2">
        <v>6.6699999999999995E-2</v>
      </c>
      <c r="D10" s="2">
        <v>0.86670000000000003</v>
      </c>
    </row>
    <row r="11" spans="1:15" x14ac:dyDescent="0.25">
      <c r="A11" t="s">
        <v>11</v>
      </c>
      <c r="B11" s="2">
        <v>0</v>
      </c>
      <c r="C11" s="2">
        <v>0</v>
      </c>
      <c r="D11" s="2">
        <v>1</v>
      </c>
    </row>
    <row r="12" spans="1:15" x14ac:dyDescent="0.25">
      <c r="A12" t="s">
        <v>12</v>
      </c>
      <c r="B12" s="2">
        <v>0</v>
      </c>
      <c r="C12" s="2">
        <v>0</v>
      </c>
      <c r="D12" s="2">
        <v>1</v>
      </c>
    </row>
    <row r="13" spans="1:15" x14ac:dyDescent="0.25">
      <c r="A13" t="s">
        <v>13</v>
      </c>
      <c r="B13" s="2">
        <v>0.2</v>
      </c>
      <c r="C13" s="2">
        <v>0</v>
      </c>
      <c r="D13" s="2">
        <v>0.8</v>
      </c>
    </row>
    <row r="14" spans="1:15" x14ac:dyDescent="0.25">
      <c r="A14" t="s">
        <v>14</v>
      </c>
      <c r="B14" s="2">
        <v>0.1</v>
      </c>
      <c r="C14" s="2">
        <v>0</v>
      </c>
      <c r="D14" s="2">
        <v>0.9</v>
      </c>
    </row>
    <row r="15" spans="1:15" x14ac:dyDescent="0.25">
      <c r="A15" t="s">
        <v>15</v>
      </c>
      <c r="B15" s="2">
        <v>0</v>
      </c>
      <c r="C15" s="2">
        <v>0</v>
      </c>
      <c r="D15" s="2">
        <v>1</v>
      </c>
    </row>
    <row r="16" spans="1:15" x14ac:dyDescent="0.25">
      <c r="A16" t="s">
        <v>16</v>
      </c>
      <c r="B16" s="2">
        <v>0</v>
      </c>
      <c r="C16" s="2">
        <v>0</v>
      </c>
      <c r="D16" s="2">
        <v>1</v>
      </c>
    </row>
    <row r="17" spans="1:5" x14ac:dyDescent="0.25">
      <c r="A17" t="s">
        <v>17</v>
      </c>
      <c r="B17" s="2">
        <v>0</v>
      </c>
      <c r="C17" s="2">
        <v>0.2</v>
      </c>
      <c r="D17" s="2">
        <v>0.8</v>
      </c>
    </row>
    <row r="18" spans="1:5" x14ac:dyDescent="0.25">
      <c r="E18" s="1"/>
    </row>
    <row r="19" spans="1:5" x14ac:dyDescent="0.25">
      <c r="B19" t="s">
        <v>44</v>
      </c>
      <c r="C19" t="s">
        <v>45</v>
      </c>
      <c r="D19" t="s">
        <v>46</v>
      </c>
    </row>
    <row r="20" spans="1:5" x14ac:dyDescent="0.25">
      <c r="A20" t="s">
        <v>40</v>
      </c>
      <c r="B20" s="2">
        <v>0</v>
      </c>
      <c r="C20" s="2">
        <v>0</v>
      </c>
      <c r="D20" s="2">
        <v>0.27310000000000001</v>
      </c>
      <c r="E20" s="1"/>
    </row>
    <row r="21" spans="1:5" x14ac:dyDescent="0.25">
      <c r="A21" t="s">
        <v>24</v>
      </c>
      <c r="B21" s="2">
        <v>0</v>
      </c>
      <c r="C21" s="2">
        <v>0</v>
      </c>
      <c r="D21" s="2">
        <v>0.27310000000000001</v>
      </c>
      <c r="E21" s="1"/>
    </row>
    <row r="22" spans="1:5" x14ac:dyDescent="0.25">
      <c r="A22" t="s">
        <v>23</v>
      </c>
      <c r="B22" s="2">
        <v>3.7000000000000002E-3</v>
      </c>
      <c r="C22" s="2">
        <v>3.7000000000000002E-3</v>
      </c>
      <c r="D22" s="2">
        <v>0.21029999999999999</v>
      </c>
      <c r="E22" s="1"/>
    </row>
    <row r="23" spans="1:5" x14ac:dyDescent="0.25">
      <c r="A23" t="s">
        <v>19</v>
      </c>
      <c r="B23" s="2">
        <v>1.8499999999999999E-2</v>
      </c>
      <c r="C23" s="2">
        <v>1.4800000000000001E-2</v>
      </c>
      <c r="D23" s="2">
        <v>0.20300000000000001</v>
      </c>
      <c r="E23" s="1"/>
    </row>
    <row r="25" spans="1:5" x14ac:dyDescent="0.25">
      <c r="B25" t="s">
        <v>44</v>
      </c>
      <c r="C25" t="s">
        <v>45</v>
      </c>
      <c r="D25" t="s">
        <v>46</v>
      </c>
    </row>
    <row r="26" spans="1:5" x14ac:dyDescent="0.25">
      <c r="A26" t="s">
        <v>18</v>
      </c>
      <c r="B26" s="1">
        <v>2.2100000000000002E-2</v>
      </c>
      <c r="C26" s="1">
        <v>1.8499999999999999E-2</v>
      </c>
      <c r="D26" s="1">
        <v>0.95940000000000003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94FBB-B43C-431E-A9FA-FF5D73EFBECA}">
  <dimension ref="A1:Q33"/>
  <sheetViews>
    <sheetView topLeftCell="E9" workbookViewId="0">
      <selection activeCell="N2" sqref="N2:Q13"/>
    </sheetView>
  </sheetViews>
  <sheetFormatPr baseColWidth="10" defaultRowHeight="15" x14ac:dyDescent="0.25"/>
  <sheetData>
    <row r="1" spans="1:17" ht="15.75" thickBot="1" x14ac:dyDescent="0.3">
      <c r="B1" t="s">
        <v>47</v>
      </c>
      <c r="C1" t="s">
        <v>48</v>
      </c>
      <c r="D1" t="s">
        <v>27</v>
      </c>
      <c r="E1" t="s">
        <v>49</v>
      </c>
    </row>
    <row r="2" spans="1:17" ht="15.75" thickBot="1" x14ac:dyDescent="0.3">
      <c r="A2" t="s">
        <v>2</v>
      </c>
      <c r="B2" s="2">
        <v>0.68569999999999998</v>
      </c>
      <c r="C2" s="2">
        <v>0.77139999999999997</v>
      </c>
      <c r="D2" s="2">
        <v>0.48570000000000002</v>
      </c>
      <c r="E2" s="2">
        <v>5.7099999999999998E-2</v>
      </c>
      <c r="N2" s="13" t="s">
        <v>72</v>
      </c>
      <c r="O2" s="14" t="s">
        <v>73</v>
      </c>
      <c r="P2" s="14" t="s">
        <v>74</v>
      </c>
      <c r="Q2" s="14" t="s">
        <v>75</v>
      </c>
    </row>
    <row r="3" spans="1:17" ht="15.75" thickBot="1" x14ac:dyDescent="0.3">
      <c r="A3" t="s">
        <v>3</v>
      </c>
      <c r="B3" s="2">
        <v>0.66669999999999996</v>
      </c>
      <c r="C3" s="2">
        <v>0.33329999999999999</v>
      </c>
      <c r="D3" s="2">
        <v>0.16669999999999999</v>
      </c>
      <c r="E3" s="2">
        <v>0.33329999999999999</v>
      </c>
      <c r="F3" s="1"/>
      <c r="I3" s="1"/>
      <c r="J3" s="1"/>
      <c r="N3" s="15" t="s">
        <v>76</v>
      </c>
      <c r="O3" s="16">
        <v>24.524999999999999</v>
      </c>
      <c r="P3" s="16">
        <v>3</v>
      </c>
      <c r="Q3" s="17">
        <v>0</v>
      </c>
    </row>
    <row r="4" spans="1:17" ht="16.5" customHeight="1" thickBot="1" x14ac:dyDescent="0.3">
      <c r="A4" t="s">
        <v>4</v>
      </c>
      <c r="B4" s="2">
        <v>1</v>
      </c>
      <c r="C4" s="2">
        <v>0.8</v>
      </c>
      <c r="D4" s="2">
        <v>0.4</v>
      </c>
      <c r="E4" s="2">
        <v>0</v>
      </c>
      <c r="N4" s="18" t="s">
        <v>115</v>
      </c>
    </row>
    <row r="5" spans="1:17" ht="15.75" thickBot="1" x14ac:dyDescent="0.3">
      <c r="A5" t="s">
        <v>5</v>
      </c>
      <c r="B5" s="2">
        <v>0.75</v>
      </c>
      <c r="C5" s="2">
        <v>0.5</v>
      </c>
      <c r="D5" s="2">
        <v>0.5</v>
      </c>
      <c r="E5" s="2">
        <v>0.25</v>
      </c>
      <c r="F5" s="1"/>
      <c r="I5" s="1"/>
      <c r="J5" s="1"/>
      <c r="N5" s="13" t="s">
        <v>72</v>
      </c>
      <c r="O5" s="14" t="s">
        <v>73</v>
      </c>
      <c r="P5" s="14" t="s">
        <v>74</v>
      </c>
      <c r="Q5" s="14" t="s">
        <v>75</v>
      </c>
    </row>
    <row r="6" spans="1:17" ht="15.75" thickBot="1" x14ac:dyDescent="0.3">
      <c r="A6" t="s">
        <v>6</v>
      </c>
      <c r="B6" s="2">
        <v>0.65</v>
      </c>
      <c r="C6" s="2">
        <v>0.6</v>
      </c>
      <c r="D6" s="2">
        <v>0.35</v>
      </c>
      <c r="E6" s="2">
        <v>0.2</v>
      </c>
      <c r="N6" s="15" t="s">
        <v>76</v>
      </c>
      <c r="O6" s="16">
        <v>59.651000000000003</v>
      </c>
      <c r="P6" s="16">
        <v>3</v>
      </c>
      <c r="Q6" s="17">
        <v>0</v>
      </c>
    </row>
    <row r="7" spans="1:17" ht="15.75" customHeight="1" thickBot="1" x14ac:dyDescent="0.3">
      <c r="A7" t="s">
        <v>7</v>
      </c>
      <c r="B7" s="2">
        <v>0.54049999999999998</v>
      </c>
      <c r="C7" s="2">
        <v>0.27029999999999998</v>
      </c>
      <c r="D7" s="2">
        <v>0.2432</v>
      </c>
      <c r="E7" s="2">
        <v>0.29730000000000001</v>
      </c>
      <c r="F7" s="1"/>
      <c r="I7" s="1"/>
      <c r="J7" s="1"/>
      <c r="N7" s="18" t="s">
        <v>116</v>
      </c>
    </row>
    <row r="8" spans="1:17" ht="15.75" thickBot="1" x14ac:dyDescent="0.3">
      <c r="A8" t="s">
        <v>8</v>
      </c>
      <c r="B8" s="2">
        <v>0.81820000000000004</v>
      </c>
      <c r="C8" s="2">
        <v>0.75760000000000005</v>
      </c>
      <c r="D8" s="2">
        <v>0.42420000000000002</v>
      </c>
      <c r="E8" s="2">
        <v>6.0600000000000001E-2</v>
      </c>
      <c r="N8" s="13" t="s">
        <v>72</v>
      </c>
      <c r="O8" s="14" t="s">
        <v>73</v>
      </c>
      <c r="P8" s="14" t="s">
        <v>74</v>
      </c>
      <c r="Q8" s="14" t="s">
        <v>75</v>
      </c>
    </row>
    <row r="9" spans="1:17" ht="15.75" thickBot="1" x14ac:dyDescent="0.3">
      <c r="A9" t="s">
        <v>9</v>
      </c>
      <c r="B9" s="2">
        <v>0.79630000000000001</v>
      </c>
      <c r="C9" s="2">
        <v>0.46300000000000002</v>
      </c>
      <c r="D9" s="2">
        <v>0.5</v>
      </c>
      <c r="E9" s="2">
        <v>0.12959999999999999</v>
      </c>
      <c r="F9" s="1"/>
      <c r="I9" s="1"/>
      <c r="J9" s="1"/>
      <c r="N9" s="15" t="s">
        <v>76</v>
      </c>
      <c r="O9" s="16">
        <v>9.86</v>
      </c>
      <c r="P9" s="16">
        <v>3</v>
      </c>
      <c r="Q9" s="17">
        <v>1.9800000000000002E-2</v>
      </c>
    </row>
    <row r="10" spans="1:17" ht="17.25" customHeight="1" thickBot="1" x14ac:dyDescent="0.3">
      <c r="A10" t="s">
        <v>10</v>
      </c>
      <c r="B10" s="2">
        <v>0.93330000000000002</v>
      </c>
      <c r="C10" s="2">
        <v>0.6</v>
      </c>
      <c r="D10" s="2">
        <v>0.5333</v>
      </c>
      <c r="E10" s="2">
        <v>0</v>
      </c>
      <c r="N10" s="18" t="s">
        <v>117</v>
      </c>
    </row>
    <row r="11" spans="1:17" ht="15.75" thickBot="1" x14ac:dyDescent="0.3">
      <c r="A11" t="s">
        <v>11</v>
      </c>
      <c r="B11" s="2">
        <v>0.7</v>
      </c>
      <c r="C11" s="2">
        <v>0.6</v>
      </c>
      <c r="D11" s="2">
        <v>0.4</v>
      </c>
      <c r="E11" s="2">
        <v>0.3</v>
      </c>
      <c r="F11" s="1"/>
      <c r="I11" s="1"/>
      <c r="J11" s="1"/>
      <c r="N11" s="13" t="s">
        <v>72</v>
      </c>
      <c r="O11" s="14" t="s">
        <v>73</v>
      </c>
      <c r="P11" s="14" t="s">
        <v>74</v>
      </c>
      <c r="Q11" s="14" t="s">
        <v>75</v>
      </c>
    </row>
    <row r="12" spans="1:17" ht="15.75" thickBot="1" x14ac:dyDescent="0.3">
      <c r="A12" t="s">
        <v>12</v>
      </c>
      <c r="B12" s="2">
        <v>0.92859999999999998</v>
      </c>
      <c r="C12" s="2">
        <v>0.64290000000000003</v>
      </c>
      <c r="D12" s="2">
        <v>0.57140000000000002</v>
      </c>
      <c r="E12" s="2">
        <v>7.1400000000000005E-2</v>
      </c>
      <c r="N12" s="9" t="s">
        <v>76</v>
      </c>
      <c r="O12" s="10">
        <v>41.895000000000003</v>
      </c>
      <c r="P12" s="10">
        <v>3</v>
      </c>
      <c r="Q12" s="11">
        <v>0</v>
      </c>
    </row>
    <row r="13" spans="1:17" ht="15.75" customHeight="1" x14ac:dyDescent="0.25">
      <c r="A13" t="s">
        <v>13</v>
      </c>
      <c r="B13" s="2">
        <v>0.4</v>
      </c>
      <c r="C13" s="2">
        <v>0.8</v>
      </c>
      <c r="D13" s="2">
        <v>0.4</v>
      </c>
      <c r="E13" s="2">
        <v>0.2</v>
      </c>
      <c r="F13" s="1"/>
      <c r="I13" s="1"/>
      <c r="J13" s="1"/>
      <c r="N13" s="18" t="s">
        <v>118</v>
      </c>
    </row>
    <row r="14" spans="1:17" x14ac:dyDescent="0.25">
      <c r="A14" t="s">
        <v>14</v>
      </c>
      <c r="B14" s="2">
        <v>1</v>
      </c>
      <c r="C14" s="2">
        <v>0.6</v>
      </c>
      <c r="D14" s="2">
        <v>0.4</v>
      </c>
      <c r="E14" s="2">
        <v>0</v>
      </c>
    </row>
    <row r="15" spans="1:17" x14ac:dyDescent="0.25">
      <c r="A15" t="s">
        <v>15</v>
      </c>
      <c r="B15" s="2">
        <v>0.75</v>
      </c>
      <c r="C15" s="2">
        <v>1</v>
      </c>
      <c r="D15" s="2">
        <v>0.75</v>
      </c>
      <c r="E15" s="2">
        <v>0</v>
      </c>
      <c r="F15" s="1"/>
      <c r="I15" s="1"/>
      <c r="J15" s="1"/>
    </row>
    <row r="16" spans="1:17" x14ac:dyDescent="0.25">
      <c r="A16" t="s">
        <v>16</v>
      </c>
      <c r="B16" s="2">
        <v>1</v>
      </c>
      <c r="C16" s="2">
        <v>0.625</v>
      </c>
      <c r="D16" s="2">
        <v>0.5</v>
      </c>
      <c r="E16" s="2">
        <v>0</v>
      </c>
    </row>
    <row r="17" spans="1:10" x14ac:dyDescent="0.25">
      <c r="A17" t="s">
        <v>17</v>
      </c>
      <c r="B17" s="2">
        <v>1</v>
      </c>
      <c r="C17" s="2">
        <v>1</v>
      </c>
      <c r="D17" s="2">
        <v>0.6</v>
      </c>
      <c r="E17" s="2">
        <v>0</v>
      </c>
      <c r="F17" s="1"/>
      <c r="I17" s="1"/>
      <c r="J17" s="1"/>
    </row>
    <row r="18" spans="1:10" x14ac:dyDescent="0.25">
      <c r="C18" s="1"/>
      <c r="D18" s="1"/>
    </row>
    <row r="19" spans="1:10" x14ac:dyDescent="0.25">
      <c r="B19" t="s">
        <v>47</v>
      </c>
      <c r="C19" t="s">
        <v>48</v>
      </c>
      <c r="D19" t="s">
        <v>27</v>
      </c>
      <c r="E19" t="s">
        <v>49</v>
      </c>
      <c r="F19" s="1"/>
      <c r="I19" s="1"/>
      <c r="J19" s="1"/>
    </row>
    <row r="20" spans="1:10" x14ac:dyDescent="0.25">
      <c r="A20" t="s">
        <v>40</v>
      </c>
      <c r="B20" s="4">
        <v>0.56759999999999999</v>
      </c>
      <c r="C20" s="4">
        <v>0.27029999999999998</v>
      </c>
      <c r="D20" s="4">
        <v>0.2838</v>
      </c>
      <c r="E20" s="4">
        <v>0.33779999999999999</v>
      </c>
    </row>
    <row r="21" spans="1:10" x14ac:dyDescent="0.25">
      <c r="A21" t="s">
        <v>24</v>
      </c>
      <c r="B21" s="4">
        <v>0.74319999999999997</v>
      </c>
      <c r="C21" s="4">
        <v>0.5</v>
      </c>
      <c r="D21" s="4">
        <v>0.43240000000000001</v>
      </c>
      <c r="E21" s="4">
        <v>0.1216</v>
      </c>
      <c r="F21" s="1"/>
      <c r="I21" s="1"/>
      <c r="J21" s="1"/>
    </row>
    <row r="22" spans="1:10" x14ac:dyDescent="0.25">
      <c r="A22" t="s">
        <v>23</v>
      </c>
      <c r="B22" s="4">
        <v>0.89829999999999999</v>
      </c>
      <c r="C22" s="4">
        <v>0.76270000000000004</v>
      </c>
      <c r="D22" s="4">
        <v>0.50849999999999995</v>
      </c>
      <c r="E22" s="4">
        <v>3.39E-2</v>
      </c>
    </row>
    <row r="23" spans="1:10" x14ac:dyDescent="0.25">
      <c r="A23" t="s">
        <v>19</v>
      </c>
      <c r="B23" s="4">
        <v>0.85940000000000005</v>
      </c>
      <c r="C23" s="4">
        <v>0.85940000000000005</v>
      </c>
      <c r="D23" s="4">
        <v>0.51559999999999995</v>
      </c>
      <c r="E23" s="4">
        <v>0</v>
      </c>
      <c r="F23" s="1"/>
      <c r="G23" s="1"/>
      <c r="I23" s="1"/>
      <c r="J23" s="1"/>
    </row>
    <row r="25" spans="1:10" x14ac:dyDescent="0.25">
      <c r="B25" t="s">
        <v>47</v>
      </c>
      <c r="C25" t="s">
        <v>48</v>
      </c>
      <c r="D25" t="s">
        <v>27</v>
      </c>
      <c r="E25" t="s">
        <v>49</v>
      </c>
      <c r="F25" s="1"/>
      <c r="I25" s="1"/>
      <c r="J25" s="1"/>
    </row>
    <row r="26" spans="1:10" x14ac:dyDescent="0.25">
      <c r="A26" t="s">
        <v>18</v>
      </c>
      <c r="B26" s="1">
        <v>0.75649999999999995</v>
      </c>
      <c r="C26" s="1">
        <v>0.57930000000000004</v>
      </c>
      <c r="D26" s="1">
        <v>0.42799999999999999</v>
      </c>
      <c r="E26" s="1">
        <v>0.1328</v>
      </c>
    </row>
    <row r="27" spans="1:10" x14ac:dyDescent="0.25">
      <c r="F27" s="1"/>
      <c r="I27" s="1"/>
      <c r="J27" s="1"/>
    </row>
    <row r="29" spans="1:10" x14ac:dyDescent="0.25">
      <c r="F29" s="1"/>
      <c r="I29" s="1"/>
      <c r="J29" s="1"/>
    </row>
    <row r="31" spans="1:10" x14ac:dyDescent="0.25">
      <c r="F31" s="1"/>
      <c r="I31" s="1"/>
      <c r="J31" s="1"/>
    </row>
    <row r="33" spans="6:10" x14ac:dyDescent="0.25">
      <c r="F33" s="1"/>
      <c r="I33" s="1"/>
      <c r="J33" s="1"/>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90148-89D5-475A-80BE-AD987C7F162D}">
  <dimension ref="A1:O33"/>
  <sheetViews>
    <sheetView workbookViewId="0">
      <selection activeCell="L2" sqref="L2:O10"/>
    </sheetView>
  </sheetViews>
  <sheetFormatPr baseColWidth="10" defaultRowHeight="15" x14ac:dyDescent="0.25"/>
  <sheetData>
    <row r="1" spans="1:15" ht="15.75" thickBot="1" x14ac:dyDescent="0.3">
      <c r="B1" t="s">
        <v>50</v>
      </c>
      <c r="C1" t="s">
        <v>51</v>
      </c>
      <c r="D1" t="s">
        <v>28</v>
      </c>
    </row>
    <row r="2" spans="1:15" ht="15.75" thickBot="1" x14ac:dyDescent="0.3">
      <c r="A2" t="s">
        <v>2</v>
      </c>
      <c r="B2" s="2">
        <v>0.2571</v>
      </c>
      <c r="C2" s="2">
        <v>0.31430000000000002</v>
      </c>
      <c r="D2" s="5">
        <f>17/35</f>
        <v>0.48571428571428571</v>
      </c>
      <c r="L2" s="13" t="s">
        <v>72</v>
      </c>
      <c r="M2" s="14" t="s">
        <v>73</v>
      </c>
      <c r="N2" s="14" t="s">
        <v>74</v>
      </c>
      <c r="O2" s="14" t="s">
        <v>75</v>
      </c>
    </row>
    <row r="3" spans="1:15" ht="15.75" thickBot="1" x14ac:dyDescent="0.3">
      <c r="A3" t="s">
        <v>3</v>
      </c>
      <c r="B3" s="2">
        <v>8.3299999999999999E-2</v>
      </c>
      <c r="C3" s="2">
        <v>0.25</v>
      </c>
      <c r="D3" s="5">
        <f>8/12</f>
        <v>0.66666666666666663</v>
      </c>
      <c r="G3" s="1"/>
      <c r="H3" s="1"/>
      <c r="L3" s="15" t="s">
        <v>76</v>
      </c>
      <c r="M3" s="16">
        <v>5.5030000000000001</v>
      </c>
      <c r="N3" s="16">
        <v>3</v>
      </c>
      <c r="O3" s="17">
        <v>0.13850000000000001</v>
      </c>
    </row>
    <row r="4" spans="1:15" ht="15.75" thickBot="1" x14ac:dyDescent="0.3">
      <c r="A4" t="s">
        <v>4</v>
      </c>
      <c r="B4" s="2">
        <v>0.2</v>
      </c>
      <c r="C4" s="2">
        <v>0.8</v>
      </c>
      <c r="D4" s="5">
        <f>1/5</f>
        <v>0.2</v>
      </c>
      <c r="L4" s="12" t="s">
        <v>119</v>
      </c>
    </row>
    <row r="5" spans="1:15" ht="15.75" thickBot="1" x14ac:dyDescent="0.3">
      <c r="A5" t="s">
        <v>5</v>
      </c>
      <c r="B5" s="2">
        <v>0.5</v>
      </c>
      <c r="C5" s="2">
        <v>0</v>
      </c>
      <c r="D5" s="5">
        <f>2/4</f>
        <v>0.5</v>
      </c>
      <c r="G5" s="1"/>
      <c r="H5" s="1"/>
      <c r="L5" s="13" t="s">
        <v>72</v>
      </c>
      <c r="M5" s="14" t="s">
        <v>73</v>
      </c>
      <c r="N5" s="14" t="s">
        <v>74</v>
      </c>
      <c r="O5" s="14" t="s">
        <v>75</v>
      </c>
    </row>
    <row r="6" spans="1:15" ht="15.75" thickBot="1" x14ac:dyDescent="0.3">
      <c r="A6" t="s">
        <v>6</v>
      </c>
      <c r="B6" s="2">
        <v>0.1</v>
      </c>
      <c r="C6" s="2">
        <v>0.4</v>
      </c>
      <c r="D6" s="5">
        <f>14/20</f>
        <v>0.7</v>
      </c>
      <c r="L6" s="15" t="s">
        <v>76</v>
      </c>
      <c r="M6" s="16">
        <v>2.419</v>
      </c>
      <c r="N6" s="16">
        <v>3</v>
      </c>
      <c r="O6" s="17">
        <v>0.49020000000000002</v>
      </c>
    </row>
    <row r="7" spans="1:15" ht="15.75" thickBot="1" x14ac:dyDescent="0.3">
      <c r="A7" t="s">
        <v>7</v>
      </c>
      <c r="B7" s="2">
        <v>0.1351</v>
      </c>
      <c r="C7" s="2">
        <v>0.29730000000000001</v>
      </c>
      <c r="D7" s="5">
        <f>21/37</f>
        <v>0.56756756756756754</v>
      </c>
      <c r="G7" s="1"/>
      <c r="H7" s="1"/>
      <c r="L7" s="12" t="s">
        <v>120</v>
      </c>
    </row>
    <row r="8" spans="1:15" ht="15.75" thickBot="1" x14ac:dyDescent="0.3">
      <c r="A8" t="s">
        <v>8</v>
      </c>
      <c r="B8" s="2">
        <v>0.2727</v>
      </c>
      <c r="C8" s="2">
        <v>0.30299999999999999</v>
      </c>
      <c r="D8" s="5">
        <f>16/33</f>
        <v>0.48484848484848486</v>
      </c>
      <c r="L8" s="13" t="s">
        <v>72</v>
      </c>
      <c r="M8" s="14" t="s">
        <v>73</v>
      </c>
      <c r="N8" s="14" t="s">
        <v>74</v>
      </c>
      <c r="O8" s="14" t="s">
        <v>75</v>
      </c>
    </row>
    <row r="9" spans="1:15" ht="15.75" thickBot="1" x14ac:dyDescent="0.3">
      <c r="A9" t="s">
        <v>9</v>
      </c>
      <c r="B9" s="2">
        <v>0.29630000000000001</v>
      </c>
      <c r="C9" s="2">
        <v>0.22220000000000001</v>
      </c>
      <c r="D9" s="5">
        <f>30/54</f>
        <v>0.55555555555555558</v>
      </c>
      <c r="G9" s="1"/>
      <c r="H9" s="1"/>
      <c r="L9" s="15" t="s">
        <v>76</v>
      </c>
      <c r="M9" s="16">
        <v>337.11700000000002</v>
      </c>
      <c r="N9" s="16">
        <v>336</v>
      </c>
      <c r="O9" s="17">
        <v>0.47260000000000002</v>
      </c>
    </row>
    <row r="10" spans="1:15" x14ac:dyDescent="0.25">
      <c r="A10" t="s">
        <v>10</v>
      </c>
      <c r="B10" s="2">
        <v>0.1333</v>
      </c>
      <c r="C10" s="2">
        <v>0.4</v>
      </c>
      <c r="D10" s="5">
        <f>11/15</f>
        <v>0.73333333333333328</v>
      </c>
      <c r="L10" s="12" t="s">
        <v>121</v>
      </c>
    </row>
    <row r="11" spans="1:15" x14ac:dyDescent="0.25">
      <c r="A11" t="s">
        <v>11</v>
      </c>
      <c r="B11" s="2">
        <v>0.3</v>
      </c>
      <c r="C11" s="2">
        <v>0.2</v>
      </c>
      <c r="D11" s="5">
        <f>5/10</f>
        <v>0.5</v>
      </c>
      <c r="G11" s="1"/>
      <c r="H11" s="1"/>
    </row>
    <row r="12" spans="1:15" x14ac:dyDescent="0.25">
      <c r="A12" t="s">
        <v>12</v>
      </c>
      <c r="B12" s="2">
        <v>0.1429</v>
      </c>
      <c r="C12" s="2">
        <v>0.42859999999999998</v>
      </c>
      <c r="D12" s="5">
        <f>8/14</f>
        <v>0.5714285714285714</v>
      </c>
    </row>
    <row r="13" spans="1:15" x14ac:dyDescent="0.25">
      <c r="A13" t="s">
        <v>13</v>
      </c>
      <c r="B13" s="2">
        <v>0.2</v>
      </c>
      <c r="C13" s="2">
        <v>0.4</v>
      </c>
      <c r="D13" s="5">
        <f>2/5</f>
        <v>0.4</v>
      </c>
      <c r="G13" s="1"/>
      <c r="H13" s="1"/>
    </row>
    <row r="14" spans="1:15" x14ac:dyDescent="0.25">
      <c r="A14" t="s">
        <v>14</v>
      </c>
      <c r="B14" s="2">
        <v>0.1</v>
      </c>
      <c r="C14" s="2">
        <v>0.6</v>
      </c>
      <c r="D14" s="5">
        <f>3/10</f>
        <v>0.3</v>
      </c>
    </row>
    <row r="15" spans="1:15" x14ac:dyDescent="0.25">
      <c r="A15" t="s">
        <v>15</v>
      </c>
      <c r="B15" s="2">
        <v>0</v>
      </c>
      <c r="C15" s="2">
        <v>0.5</v>
      </c>
      <c r="D15" s="5">
        <f>2/4</f>
        <v>0.5</v>
      </c>
      <c r="G15" s="1"/>
      <c r="H15" s="1"/>
    </row>
    <row r="16" spans="1:15" x14ac:dyDescent="0.25">
      <c r="A16" t="s">
        <v>16</v>
      </c>
      <c r="B16" s="2">
        <v>0.5</v>
      </c>
      <c r="C16" s="2">
        <v>0.25</v>
      </c>
      <c r="D16" s="5">
        <f>3/8</f>
        <v>0.375</v>
      </c>
    </row>
    <row r="17" spans="1:8" x14ac:dyDescent="0.25">
      <c r="A17" t="s">
        <v>17</v>
      </c>
      <c r="B17" s="2">
        <v>0.4</v>
      </c>
      <c r="C17" s="2">
        <v>0.8</v>
      </c>
      <c r="D17" s="5">
        <f>0/5</f>
        <v>0</v>
      </c>
      <c r="G17" s="1"/>
      <c r="H17" s="1"/>
    </row>
    <row r="19" spans="1:8" x14ac:dyDescent="0.25">
      <c r="B19" t="s">
        <v>50</v>
      </c>
      <c r="C19" t="s">
        <v>51</v>
      </c>
      <c r="D19" t="s">
        <v>28</v>
      </c>
      <c r="G19" s="1"/>
      <c r="H19" s="1"/>
    </row>
    <row r="20" spans="1:8" x14ac:dyDescent="0.25">
      <c r="A20" t="s">
        <v>40</v>
      </c>
      <c r="B20" s="4">
        <v>0.31080000000000002</v>
      </c>
      <c r="C20" s="4">
        <v>0.29730000000000001</v>
      </c>
      <c r="D20" s="4">
        <f>32/74</f>
        <v>0.43243243243243246</v>
      </c>
    </row>
    <row r="21" spans="1:8" x14ac:dyDescent="0.25">
      <c r="A21" t="s">
        <v>24</v>
      </c>
      <c r="B21" s="4">
        <v>0.18920000000000001</v>
      </c>
      <c r="C21" s="4">
        <v>0.29730000000000001</v>
      </c>
      <c r="D21" s="4">
        <f>43/74</f>
        <v>0.58108108108108103</v>
      </c>
      <c r="G21" s="1"/>
      <c r="H21" s="1"/>
    </row>
    <row r="22" spans="1:8" x14ac:dyDescent="0.25">
      <c r="A22" t="s">
        <v>23</v>
      </c>
      <c r="B22" s="4">
        <v>0.1525</v>
      </c>
      <c r="C22" s="4">
        <v>0.32200000000000001</v>
      </c>
      <c r="D22" s="4">
        <f>36/59</f>
        <v>0.61016949152542377</v>
      </c>
    </row>
    <row r="23" spans="1:8" x14ac:dyDescent="0.25">
      <c r="A23" t="s">
        <v>19</v>
      </c>
      <c r="B23" s="4">
        <v>0.21879999999999999</v>
      </c>
      <c r="C23" s="4">
        <v>0.40629999999999999</v>
      </c>
      <c r="D23" s="4">
        <f>30/64</f>
        <v>0.46875</v>
      </c>
      <c r="F23" s="1"/>
      <c r="G23" s="1"/>
      <c r="H23" s="1"/>
    </row>
    <row r="25" spans="1:8" x14ac:dyDescent="0.25">
      <c r="B25" t="s">
        <v>50</v>
      </c>
      <c r="C25" t="s">
        <v>51</v>
      </c>
      <c r="D25" t="s">
        <v>28</v>
      </c>
      <c r="G25" s="1"/>
      <c r="H25" s="1"/>
    </row>
    <row r="26" spans="1:8" x14ac:dyDescent="0.25">
      <c r="A26" t="s">
        <v>18</v>
      </c>
      <c r="B26" s="2">
        <v>0.22140000000000001</v>
      </c>
      <c r="C26" s="2">
        <v>0.32840000000000003</v>
      </c>
      <c r="D26" s="5">
        <f>141/271</f>
        <v>0.52029520295202947</v>
      </c>
    </row>
    <row r="27" spans="1:8" x14ac:dyDescent="0.25">
      <c r="G27" s="1"/>
      <c r="H27" s="1"/>
    </row>
    <row r="29" spans="1:8" x14ac:dyDescent="0.25">
      <c r="G29" s="1"/>
      <c r="H29" s="1"/>
    </row>
    <row r="31" spans="1:8" x14ac:dyDescent="0.25">
      <c r="G31" s="1"/>
      <c r="H31" s="1"/>
    </row>
    <row r="33" spans="7:8" x14ac:dyDescent="0.25">
      <c r="G33" s="1"/>
      <c r="H33" s="1"/>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70D81-8D41-4497-81FA-79A5CA74090D}">
  <dimension ref="A1:N26"/>
  <sheetViews>
    <sheetView workbookViewId="0">
      <selection activeCell="K10" sqref="K10:L10"/>
    </sheetView>
  </sheetViews>
  <sheetFormatPr baseColWidth="10" defaultRowHeight="15" x14ac:dyDescent="0.25"/>
  <sheetData>
    <row r="1" spans="1:14" ht="15.75" thickBot="1" x14ac:dyDescent="0.3">
      <c r="B1" t="s">
        <v>1</v>
      </c>
      <c r="C1" t="s">
        <v>0</v>
      </c>
    </row>
    <row r="2" spans="1:14" ht="15.75" thickBot="1" x14ac:dyDescent="0.3">
      <c r="A2" t="s">
        <v>2</v>
      </c>
      <c r="B2" s="4">
        <v>0.2</v>
      </c>
      <c r="C2" s="4">
        <v>0.8</v>
      </c>
      <c r="K2" s="13" t="s">
        <v>72</v>
      </c>
      <c r="L2" s="14" t="s">
        <v>73</v>
      </c>
      <c r="M2" s="14" t="s">
        <v>74</v>
      </c>
      <c r="N2" s="14" t="s">
        <v>75</v>
      </c>
    </row>
    <row r="3" spans="1:14" ht="15.75" thickBot="1" x14ac:dyDescent="0.3">
      <c r="A3" t="s">
        <v>3</v>
      </c>
      <c r="B3" s="4">
        <v>0.25</v>
      </c>
      <c r="C3" s="4">
        <v>0.75</v>
      </c>
      <c r="K3" s="15" t="s">
        <v>76</v>
      </c>
      <c r="L3" s="16">
        <v>61.966999999999999</v>
      </c>
      <c r="M3" s="16">
        <v>3</v>
      </c>
      <c r="N3" s="17">
        <v>0</v>
      </c>
    </row>
    <row r="4" spans="1:14" ht="15.75" customHeight="1" x14ac:dyDescent="0.25">
      <c r="A4" t="s">
        <v>4</v>
      </c>
      <c r="B4" s="4">
        <v>0.4</v>
      </c>
      <c r="C4" s="4">
        <v>0.6</v>
      </c>
      <c r="K4" s="18" t="s">
        <v>122</v>
      </c>
    </row>
    <row r="5" spans="1:14" x14ac:dyDescent="0.25">
      <c r="A5" t="s">
        <v>5</v>
      </c>
      <c r="B5" s="4">
        <v>0</v>
      </c>
      <c r="C5" s="4">
        <v>1</v>
      </c>
    </row>
    <row r="6" spans="1:14" x14ac:dyDescent="0.25">
      <c r="A6" t="s">
        <v>6</v>
      </c>
      <c r="B6" s="4">
        <v>0.2</v>
      </c>
      <c r="C6" s="4">
        <v>0.8</v>
      </c>
    </row>
    <row r="7" spans="1:14" x14ac:dyDescent="0.25">
      <c r="A7" t="s">
        <v>7</v>
      </c>
      <c r="B7" s="4">
        <v>0</v>
      </c>
      <c r="C7" s="4">
        <v>1</v>
      </c>
    </row>
    <row r="8" spans="1:14" x14ac:dyDescent="0.25">
      <c r="A8" t="s">
        <v>8</v>
      </c>
      <c r="B8" s="4">
        <v>0.48480000000000001</v>
      </c>
      <c r="C8" s="4">
        <v>0.51519999999999999</v>
      </c>
    </row>
    <row r="9" spans="1:14" x14ac:dyDescent="0.25">
      <c r="A9" t="s">
        <v>9</v>
      </c>
      <c r="B9" s="4">
        <v>9.2600000000000002E-2</v>
      </c>
      <c r="C9" s="4">
        <v>0.90739999999999998</v>
      </c>
    </row>
    <row r="10" spans="1:14" x14ac:dyDescent="0.25">
      <c r="A10" t="s">
        <v>10</v>
      </c>
      <c r="B10" s="4">
        <v>0.4667</v>
      </c>
      <c r="C10" s="4">
        <v>0.5333</v>
      </c>
    </row>
    <row r="11" spans="1:14" x14ac:dyDescent="0.25">
      <c r="A11" t="s">
        <v>11</v>
      </c>
      <c r="B11" s="4">
        <v>0</v>
      </c>
      <c r="C11" s="4">
        <v>1</v>
      </c>
    </row>
    <row r="12" spans="1:14" x14ac:dyDescent="0.25">
      <c r="A12" t="s">
        <v>12</v>
      </c>
      <c r="B12" s="4">
        <v>0.42859999999999998</v>
      </c>
      <c r="C12" s="4">
        <v>0.57140000000000002</v>
      </c>
    </row>
    <row r="13" spans="1:14" x14ac:dyDescent="0.25">
      <c r="A13" t="s">
        <v>13</v>
      </c>
      <c r="B13" s="4">
        <v>0.6</v>
      </c>
      <c r="C13" s="4">
        <v>0.4</v>
      </c>
    </row>
    <row r="14" spans="1:14" x14ac:dyDescent="0.25">
      <c r="A14" t="s">
        <v>14</v>
      </c>
      <c r="B14" s="4">
        <v>0.7</v>
      </c>
      <c r="C14" s="4">
        <v>0.3</v>
      </c>
    </row>
    <row r="15" spans="1:14" x14ac:dyDescent="0.25">
      <c r="A15" t="s">
        <v>15</v>
      </c>
      <c r="B15" s="4">
        <v>0.5</v>
      </c>
      <c r="C15" s="4">
        <v>0.5</v>
      </c>
    </row>
    <row r="16" spans="1:14" x14ac:dyDescent="0.25">
      <c r="A16" t="s">
        <v>16</v>
      </c>
      <c r="B16" s="4">
        <v>0</v>
      </c>
      <c r="C16" s="4">
        <v>1</v>
      </c>
    </row>
    <row r="17" spans="1:4" x14ac:dyDescent="0.25">
      <c r="A17" t="s">
        <v>17</v>
      </c>
      <c r="B17" s="4">
        <v>0.6</v>
      </c>
      <c r="C17" s="4">
        <v>0.4</v>
      </c>
    </row>
    <row r="18" spans="1:4" x14ac:dyDescent="0.25">
      <c r="C18" s="1"/>
      <c r="D18" s="1"/>
    </row>
    <row r="19" spans="1:4" x14ac:dyDescent="0.25">
      <c r="B19" t="s">
        <v>52</v>
      </c>
      <c r="C19" t="s">
        <v>0</v>
      </c>
    </row>
    <row r="20" spans="1:4" x14ac:dyDescent="0.25">
      <c r="A20" t="s">
        <v>40</v>
      </c>
      <c r="B20" s="4">
        <v>0</v>
      </c>
      <c r="C20" s="4">
        <v>1</v>
      </c>
    </row>
    <row r="21" spans="1:4" x14ac:dyDescent="0.25">
      <c r="A21" t="s">
        <v>24</v>
      </c>
      <c r="B21" s="4">
        <v>0.1351</v>
      </c>
      <c r="C21" s="4">
        <v>0.8649</v>
      </c>
    </row>
    <row r="22" spans="1:4" x14ac:dyDescent="0.25">
      <c r="A22" t="s">
        <v>23</v>
      </c>
      <c r="B22" s="4">
        <v>0.35589999999999999</v>
      </c>
      <c r="C22" s="4">
        <v>0.64410000000000001</v>
      </c>
    </row>
    <row r="23" spans="1:4" x14ac:dyDescent="0.25">
      <c r="A23" t="s">
        <v>19</v>
      </c>
      <c r="B23" s="4">
        <v>0.53129999999999999</v>
      </c>
      <c r="C23" s="4">
        <v>0.46879999999999999</v>
      </c>
    </row>
    <row r="25" spans="1:4" x14ac:dyDescent="0.25">
      <c r="B25" t="s">
        <v>52</v>
      </c>
      <c r="C25" t="s">
        <v>0</v>
      </c>
    </row>
    <row r="26" spans="1:4" x14ac:dyDescent="0.25">
      <c r="A26" t="s">
        <v>18</v>
      </c>
      <c r="B26" s="1">
        <v>0.2399</v>
      </c>
      <c r="C26" s="1">
        <v>0.7601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24CA4-77B6-46E9-8910-21C1360C1E96}">
  <dimension ref="A1:P26"/>
  <sheetViews>
    <sheetView workbookViewId="0">
      <selection activeCell="M2" sqref="M2:P7"/>
    </sheetView>
  </sheetViews>
  <sheetFormatPr baseColWidth="10" defaultRowHeight="15" x14ac:dyDescent="0.25"/>
  <cols>
    <col min="5" max="5" width="11.85546875" bestFit="1" customWidth="1"/>
  </cols>
  <sheetData>
    <row r="1" spans="1:16" ht="15.75" thickBot="1" x14ac:dyDescent="0.3">
      <c r="B1" t="s">
        <v>53</v>
      </c>
      <c r="C1" t="s">
        <v>54</v>
      </c>
      <c r="D1" t="s">
        <v>55</v>
      </c>
      <c r="E1" t="s">
        <v>28</v>
      </c>
    </row>
    <row r="2" spans="1:16" ht="15.75" thickBot="1" x14ac:dyDescent="0.3">
      <c r="A2" t="s">
        <v>2</v>
      </c>
      <c r="B2" s="4">
        <v>1</v>
      </c>
      <c r="C2" s="4">
        <v>2.86E-2</v>
      </c>
      <c r="D2" s="4">
        <v>0</v>
      </c>
      <c r="E2" s="4">
        <v>0</v>
      </c>
      <c r="M2" s="13" t="s">
        <v>72</v>
      </c>
      <c r="N2" s="14" t="s">
        <v>73</v>
      </c>
      <c r="O2" s="14" t="s">
        <v>74</v>
      </c>
      <c r="P2" s="14" t="s">
        <v>75</v>
      </c>
    </row>
    <row r="3" spans="1:16" ht="15.75" thickBot="1" x14ac:dyDescent="0.3">
      <c r="A3" t="s">
        <v>3</v>
      </c>
      <c r="B3" s="4">
        <v>1</v>
      </c>
      <c r="C3" s="4">
        <v>0</v>
      </c>
      <c r="D3" s="4">
        <v>0</v>
      </c>
      <c r="E3" s="4">
        <v>0</v>
      </c>
      <c r="M3" s="15" t="s">
        <v>76</v>
      </c>
      <c r="N3" s="16">
        <v>6.7759999999999998</v>
      </c>
      <c r="O3" s="16">
        <v>3</v>
      </c>
      <c r="P3" s="17">
        <v>7.9399999999999998E-2</v>
      </c>
    </row>
    <row r="4" spans="1:16" ht="15.75" thickBot="1" x14ac:dyDescent="0.3">
      <c r="A4" t="s">
        <v>4</v>
      </c>
      <c r="B4" s="4">
        <v>1</v>
      </c>
      <c r="C4" s="4">
        <v>0.2</v>
      </c>
      <c r="D4" s="4">
        <v>0</v>
      </c>
      <c r="E4" s="4">
        <v>0</v>
      </c>
      <c r="M4" s="12" t="s">
        <v>123</v>
      </c>
    </row>
    <row r="5" spans="1:16" ht="15.75" thickBot="1" x14ac:dyDescent="0.3">
      <c r="A5" t="s">
        <v>5</v>
      </c>
      <c r="B5" s="4">
        <v>1</v>
      </c>
      <c r="C5" s="4">
        <v>0</v>
      </c>
      <c r="D5" s="4">
        <v>0</v>
      </c>
      <c r="E5" s="4">
        <v>0</v>
      </c>
      <c r="M5" s="7" t="s">
        <v>72</v>
      </c>
      <c r="N5" s="8" t="s">
        <v>73</v>
      </c>
      <c r="O5" s="8" t="s">
        <v>74</v>
      </c>
      <c r="P5" s="8" t="s">
        <v>75</v>
      </c>
    </row>
    <row r="6" spans="1:16" ht="15.75" thickBot="1" x14ac:dyDescent="0.3">
      <c r="A6" t="s">
        <v>6</v>
      </c>
      <c r="B6" s="4">
        <v>1</v>
      </c>
      <c r="C6" s="4">
        <v>0</v>
      </c>
      <c r="D6" s="4">
        <v>0</v>
      </c>
      <c r="E6" s="4">
        <f>2/19</f>
        <v>0.10526315789473684</v>
      </c>
      <c r="M6" s="9" t="s">
        <v>76</v>
      </c>
      <c r="N6" s="10">
        <v>16</v>
      </c>
      <c r="O6" s="10">
        <v>14</v>
      </c>
      <c r="P6" s="11">
        <v>0.31340000000000001</v>
      </c>
    </row>
    <row r="7" spans="1:16" x14ac:dyDescent="0.25">
      <c r="A7" t="s">
        <v>7</v>
      </c>
      <c r="B7" s="4">
        <v>1</v>
      </c>
      <c r="C7" s="4">
        <v>0</v>
      </c>
      <c r="D7" s="4">
        <v>0</v>
      </c>
      <c r="E7" s="4">
        <v>0</v>
      </c>
      <c r="M7" s="12" t="s">
        <v>124</v>
      </c>
    </row>
    <row r="8" spans="1:16" x14ac:dyDescent="0.25">
      <c r="A8" t="s">
        <v>8</v>
      </c>
      <c r="B8" s="4">
        <v>1</v>
      </c>
      <c r="C8" s="4">
        <v>3.0300000000000001E-2</v>
      </c>
      <c r="D8" s="4">
        <v>0</v>
      </c>
      <c r="E8" s="4">
        <f>4/33</f>
        <v>0.12121212121212122</v>
      </c>
    </row>
    <row r="9" spans="1:16" x14ac:dyDescent="0.25">
      <c r="A9" t="s">
        <v>9</v>
      </c>
      <c r="B9" s="4">
        <v>1</v>
      </c>
      <c r="C9" s="4">
        <v>0</v>
      </c>
      <c r="D9" s="4">
        <v>0</v>
      </c>
      <c r="E9" s="4">
        <f>1/54</f>
        <v>1.8518518518518517E-2</v>
      </c>
    </row>
    <row r="10" spans="1:16" x14ac:dyDescent="0.25">
      <c r="A10" t="s">
        <v>10</v>
      </c>
      <c r="B10" s="4">
        <v>1</v>
      </c>
      <c r="C10" s="4">
        <v>0</v>
      </c>
      <c r="D10" s="4">
        <v>0</v>
      </c>
      <c r="E10" s="4">
        <v>0</v>
      </c>
    </row>
    <row r="11" spans="1:16" x14ac:dyDescent="0.25">
      <c r="A11" t="s">
        <v>11</v>
      </c>
      <c r="B11" s="4">
        <v>1</v>
      </c>
      <c r="C11" s="4">
        <v>0</v>
      </c>
      <c r="D11" s="4">
        <v>0</v>
      </c>
      <c r="E11" s="4">
        <v>0</v>
      </c>
    </row>
    <row r="12" spans="1:16" x14ac:dyDescent="0.25">
      <c r="A12" t="s">
        <v>12</v>
      </c>
      <c r="B12" s="4">
        <v>1</v>
      </c>
      <c r="C12" s="4">
        <v>0</v>
      </c>
      <c r="D12" s="4">
        <v>0</v>
      </c>
      <c r="E12" s="4">
        <f>1/14</f>
        <v>7.1428571428571425E-2</v>
      </c>
    </row>
    <row r="13" spans="1:16" x14ac:dyDescent="0.25">
      <c r="A13" t="s">
        <v>13</v>
      </c>
      <c r="B13" s="4">
        <v>1</v>
      </c>
      <c r="C13" s="4">
        <v>0</v>
      </c>
      <c r="D13" s="4">
        <v>0</v>
      </c>
      <c r="E13" s="4">
        <v>0</v>
      </c>
    </row>
    <row r="14" spans="1:16" x14ac:dyDescent="0.25">
      <c r="A14" t="s">
        <v>14</v>
      </c>
      <c r="B14" s="4">
        <v>1</v>
      </c>
      <c r="C14" s="4">
        <v>0.1</v>
      </c>
      <c r="D14" s="4">
        <v>0</v>
      </c>
      <c r="E14" s="4">
        <v>0</v>
      </c>
    </row>
    <row r="15" spans="1:16" x14ac:dyDescent="0.25">
      <c r="A15" t="s">
        <v>15</v>
      </c>
      <c r="B15" s="4">
        <v>1</v>
      </c>
      <c r="C15" s="4">
        <v>0</v>
      </c>
      <c r="D15" s="4">
        <v>0</v>
      </c>
      <c r="E15" s="4">
        <v>0</v>
      </c>
    </row>
    <row r="16" spans="1:16" x14ac:dyDescent="0.25">
      <c r="A16" t="s">
        <v>16</v>
      </c>
      <c r="B16" s="4">
        <v>1</v>
      </c>
      <c r="C16" s="4">
        <v>0</v>
      </c>
      <c r="D16" s="4">
        <v>0</v>
      </c>
      <c r="E16" s="4">
        <v>0</v>
      </c>
    </row>
    <row r="17" spans="1:5" x14ac:dyDescent="0.25">
      <c r="A17" t="s">
        <v>17</v>
      </c>
      <c r="B17" s="4">
        <v>1</v>
      </c>
      <c r="C17" s="4">
        <v>0</v>
      </c>
      <c r="D17" s="4">
        <v>0</v>
      </c>
      <c r="E17" s="4">
        <v>0</v>
      </c>
    </row>
    <row r="18" spans="1:5" x14ac:dyDescent="0.25">
      <c r="B18" s="1"/>
      <c r="C18" s="1"/>
    </row>
    <row r="19" spans="1:5" x14ac:dyDescent="0.25">
      <c r="B19" t="s">
        <v>53</v>
      </c>
      <c r="C19" t="s">
        <v>54</v>
      </c>
      <c r="D19" t="s">
        <v>55</v>
      </c>
      <c r="E19" t="s">
        <v>28</v>
      </c>
    </row>
    <row r="20" spans="1:5" x14ac:dyDescent="0.25">
      <c r="A20" t="s">
        <v>40</v>
      </c>
      <c r="B20" s="4">
        <v>1</v>
      </c>
      <c r="C20" s="4">
        <v>0</v>
      </c>
      <c r="D20" s="4">
        <v>0</v>
      </c>
      <c r="E20" s="4">
        <v>0</v>
      </c>
    </row>
    <row r="21" spans="1:5" x14ac:dyDescent="0.25">
      <c r="A21" t="s">
        <v>24</v>
      </c>
      <c r="B21" s="4">
        <v>1</v>
      </c>
      <c r="C21" s="4">
        <v>0</v>
      </c>
      <c r="D21" s="4">
        <v>0</v>
      </c>
      <c r="E21" s="4">
        <f>3/74</f>
        <v>4.0540540540540543E-2</v>
      </c>
    </row>
    <row r="22" spans="1:5" x14ac:dyDescent="0.25">
      <c r="A22" t="s">
        <v>23</v>
      </c>
      <c r="B22" s="4">
        <v>1</v>
      </c>
      <c r="C22" s="4">
        <v>1.6899999999999998E-2</v>
      </c>
      <c r="D22" s="4">
        <v>0</v>
      </c>
      <c r="E22" s="4">
        <f>1/59</f>
        <v>1.6949152542372881E-2</v>
      </c>
    </row>
    <row r="23" spans="1:5" x14ac:dyDescent="0.25">
      <c r="A23" t="s">
        <v>19</v>
      </c>
      <c r="B23" s="4">
        <v>1</v>
      </c>
      <c r="C23" s="4">
        <v>4.6899999999999997E-2</v>
      </c>
      <c r="D23" s="4">
        <v>0</v>
      </c>
      <c r="E23" s="4">
        <f>4/64</f>
        <v>6.25E-2</v>
      </c>
    </row>
    <row r="25" spans="1:5" x14ac:dyDescent="0.25">
      <c r="B25" t="s">
        <v>53</v>
      </c>
      <c r="C25" t="s">
        <v>54</v>
      </c>
      <c r="D25" t="s">
        <v>55</v>
      </c>
      <c r="E25" t="s">
        <v>28</v>
      </c>
    </row>
    <row r="26" spans="1:5" x14ac:dyDescent="0.25">
      <c r="A26" t="s">
        <v>18</v>
      </c>
      <c r="B26" s="4">
        <v>1</v>
      </c>
      <c r="C26" s="4">
        <v>1.4800000000000001E-2</v>
      </c>
      <c r="D26" s="4">
        <v>0</v>
      </c>
      <c r="E26" s="4">
        <f>8/271</f>
        <v>2.9520295202952029E-2</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D844C-B1C4-4E15-B7DC-9C523FA05669}">
  <dimension ref="A1:P26"/>
  <sheetViews>
    <sheetView workbookViewId="0">
      <selection activeCell="M17" sqref="M17"/>
    </sheetView>
  </sheetViews>
  <sheetFormatPr baseColWidth="10" defaultRowHeight="15" x14ac:dyDescent="0.25"/>
  <sheetData>
    <row r="1" spans="1:16" ht="15.75" thickBot="1" x14ac:dyDescent="0.3">
      <c r="B1" t="s">
        <v>56</v>
      </c>
      <c r="C1" t="s">
        <v>57</v>
      </c>
      <c r="D1" t="s">
        <v>58</v>
      </c>
      <c r="E1" t="s">
        <v>59</v>
      </c>
    </row>
    <row r="2" spans="1:16" ht="15.75" thickBot="1" x14ac:dyDescent="0.3">
      <c r="A2" t="s">
        <v>2</v>
      </c>
      <c r="B2" s="4">
        <v>0.97140000000000004</v>
      </c>
      <c r="C2" s="4">
        <v>0.4</v>
      </c>
      <c r="D2" s="4">
        <v>0</v>
      </c>
      <c r="E2" s="4">
        <f>3/35</f>
        <v>8.5714285714285715E-2</v>
      </c>
      <c r="M2" s="13" t="s">
        <v>72</v>
      </c>
      <c r="N2" s="14" t="s">
        <v>73</v>
      </c>
      <c r="O2" s="14" t="s">
        <v>74</v>
      </c>
      <c r="P2" s="14" t="s">
        <v>75</v>
      </c>
    </row>
    <row r="3" spans="1:16" ht="15.75" thickBot="1" x14ac:dyDescent="0.3">
      <c r="A3" t="s">
        <v>3</v>
      </c>
      <c r="B3" s="4">
        <v>0.91669999999999996</v>
      </c>
      <c r="C3" s="4">
        <v>0.16669999999999999</v>
      </c>
      <c r="D3" s="4">
        <v>0</v>
      </c>
      <c r="E3" s="4">
        <f>3/16</f>
        <v>0.1875</v>
      </c>
      <c r="M3" s="15" t="s">
        <v>76</v>
      </c>
      <c r="N3" s="16">
        <v>10.117000000000001</v>
      </c>
      <c r="O3" s="16">
        <v>3</v>
      </c>
      <c r="P3" s="17">
        <v>1.7600000000000001E-2</v>
      </c>
    </row>
    <row r="4" spans="1:16" ht="15" customHeight="1" thickBot="1" x14ac:dyDescent="0.3">
      <c r="A4" t="s">
        <v>4</v>
      </c>
      <c r="B4" s="4">
        <v>1</v>
      </c>
      <c r="C4" s="4">
        <v>0.2</v>
      </c>
      <c r="D4" s="4">
        <v>0</v>
      </c>
      <c r="E4" s="4">
        <v>0</v>
      </c>
      <c r="M4" s="18" t="s">
        <v>125</v>
      </c>
    </row>
    <row r="5" spans="1:16" ht="15.75" thickBot="1" x14ac:dyDescent="0.3">
      <c r="A5" t="s">
        <v>5</v>
      </c>
      <c r="B5" s="4">
        <v>1</v>
      </c>
      <c r="C5" s="4">
        <v>0.25</v>
      </c>
      <c r="D5" s="4">
        <v>0</v>
      </c>
      <c r="E5" s="4">
        <v>0</v>
      </c>
      <c r="M5" s="13" t="s">
        <v>72</v>
      </c>
      <c r="N5" s="14" t="s">
        <v>73</v>
      </c>
      <c r="O5" s="14" t="s">
        <v>74</v>
      </c>
      <c r="P5" s="14" t="s">
        <v>75</v>
      </c>
    </row>
    <row r="6" spans="1:16" ht="15.75" thickBot="1" x14ac:dyDescent="0.3">
      <c r="A6" t="s">
        <v>6</v>
      </c>
      <c r="B6" s="4">
        <v>0.94740000000000002</v>
      </c>
      <c r="C6" s="4">
        <v>0.31580000000000003</v>
      </c>
      <c r="D6" s="4">
        <v>0.1053</v>
      </c>
      <c r="E6" s="4">
        <f>2/19</f>
        <v>0.10526315789473684</v>
      </c>
      <c r="M6" s="15" t="s">
        <v>76</v>
      </c>
      <c r="N6" s="16">
        <v>66.356999999999999</v>
      </c>
      <c r="O6" s="16">
        <v>3</v>
      </c>
      <c r="P6" s="17">
        <v>0</v>
      </c>
    </row>
    <row r="7" spans="1:16" ht="15" customHeight="1" thickBot="1" x14ac:dyDescent="0.3">
      <c r="A7" t="s">
        <v>7</v>
      </c>
      <c r="B7" s="4">
        <v>1</v>
      </c>
      <c r="C7" s="4">
        <v>0.1053</v>
      </c>
      <c r="D7" s="4">
        <v>0</v>
      </c>
      <c r="E7" s="4">
        <f>2/38</f>
        <v>5.2631578947368418E-2</v>
      </c>
      <c r="M7" s="18" t="s">
        <v>126</v>
      </c>
    </row>
    <row r="8" spans="1:16" ht="15.75" thickBot="1" x14ac:dyDescent="0.3">
      <c r="A8" t="s">
        <v>8</v>
      </c>
      <c r="B8" s="4">
        <v>0.90910000000000002</v>
      </c>
      <c r="C8" s="4">
        <v>0.45450000000000002</v>
      </c>
      <c r="D8" s="4">
        <v>6.0600000000000001E-2</v>
      </c>
      <c r="E8" s="4">
        <f>5/33</f>
        <v>0.15151515151515152</v>
      </c>
      <c r="M8" s="13" t="s">
        <v>72</v>
      </c>
      <c r="N8" s="14" t="s">
        <v>73</v>
      </c>
      <c r="O8" s="14" t="s">
        <v>74</v>
      </c>
      <c r="P8" s="14" t="s">
        <v>75</v>
      </c>
    </row>
    <row r="9" spans="1:16" ht="15.75" thickBot="1" x14ac:dyDescent="0.3">
      <c r="A9" t="s">
        <v>9</v>
      </c>
      <c r="B9" s="4">
        <v>0.96299999999999997</v>
      </c>
      <c r="C9" s="4">
        <v>0.2407</v>
      </c>
      <c r="D9" s="4">
        <v>7.4099999999999999E-2</v>
      </c>
      <c r="E9" s="4">
        <f>6/54</f>
        <v>0.1111111111111111</v>
      </c>
      <c r="M9" s="15" t="s">
        <v>76</v>
      </c>
      <c r="N9" s="16">
        <v>12.263</v>
      </c>
      <c r="O9" s="16">
        <v>3</v>
      </c>
      <c r="P9" s="17">
        <v>6.4999999999999997E-3</v>
      </c>
    </row>
    <row r="10" spans="1:16" ht="15.75" thickBot="1" x14ac:dyDescent="0.3">
      <c r="A10" t="s">
        <v>10</v>
      </c>
      <c r="B10" s="4">
        <v>0.93330000000000002</v>
      </c>
      <c r="C10" s="4">
        <v>0.6</v>
      </c>
      <c r="D10" s="4">
        <v>0</v>
      </c>
      <c r="E10" s="4">
        <f>1/15</f>
        <v>6.6666666666666666E-2</v>
      </c>
      <c r="M10" s="12" t="s">
        <v>127</v>
      </c>
    </row>
    <row r="11" spans="1:16" ht="15.75" thickBot="1" x14ac:dyDescent="0.3">
      <c r="A11" t="s">
        <v>11</v>
      </c>
      <c r="B11" s="4">
        <v>1</v>
      </c>
      <c r="C11" s="4">
        <v>0.3</v>
      </c>
      <c r="D11" s="4">
        <v>0.1</v>
      </c>
      <c r="E11" s="4">
        <v>0</v>
      </c>
      <c r="M11" s="13" t="s">
        <v>72</v>
      </c>
      <c r="N11" s="14" t="s">
        <v>73</v>
      </c>
      <c r="O11" s="14" t="s">
        <v>74</v>
      </c>
      <c r="P11" s="14" t="s">
        <v>75</v>
      </c>
    </row>
    <row r="12" spans="1:16" ht="15.75" thickBot="1" x14ac:dyDescent="0.3">
      <c r="A12" t="s">
        <v>12</v>
      </c>
      <c r="B12" s="4">
        <v>0.92859999999999998</v>
      </c>
      <c r="C12" s="4">
        <v>0.28570000000000001</v>
      </c>
      <c r="D12" s="4">
        <v>0</v>
      </c>
      <c r="E12" s="4">
        <f>2/14</f>
        <v>0.14285714285714285</v>
      </c>
      <c r="M12" s="15" t="s">
        <v>76</v>
      </c>
      <c r="N12" s="16">
        <v>68</v>
      </c>
      <c r="O12" s="16">
        <v>63</v>
      </c>
      <c r="P12" s="17">
        <v>0.31090000000000001</v>
      </c>
    </row>
    <row r="13" spans="1:16" x14ac:dyDescent="0.25">
      <c r="A13" t="s">
        <v>13</v>
      </c>
      <c r="B13" s="4">
        <v>1</v>
      </c>
      <c r="C13" s="4">
        <v>0.4</v>
      </c>
      <c r="D13" s="4">
        <v>0.2</v>
      </c>
      <c r="E13" s="4">
        <v>0</v>
      </c>
      <c r="M13" s="12" t="s">
        <v>128</v>
      </c>
    </row>
    <row r="14" spans="1:16" x14ac:dyDescent="0.25">
      <c r="A14" t="s">
        <v>14</v>
      </c>
      <c r="B14" s="4">
        <v>1</v>
      </c>
      <c r="C14" s="4">
        <v>0.3</v>
      </c>
      <c r="D14" s="4">
        <v>0</v>
      </c>
      <c r="E14" s="4">
        <f>2/10</f>
        <v>0.2</v>
      </c>
    </row>
    <row r="15" spans="1:16" x14ac:dyDescent="0.25">
      <c r="A15" t="s">
        <v>15</v>
      </c>
      <c r="B15" s="4">
        <v>1</v>
      </c>
      <c r="C15" s="4">
        <v>0.25</v>
      </c>
      <c r="D15" s="4">
        <v>0.25</v>
      </c>
      <c r="E15" s="4">
        <v>0</v>
      </c>
    </row>
    <row r="16" spans="1:16" x14ac:dyDescent="0.25">
      <c r="A16" t="s">
        <v>16</v>
      </c>
      <c r="B16" s="4">
        <v>1</v>
      </c>
      <c r="C16" s="4">
        <v>0.6</v>
      </c>
      <c r="D16" s="4">
        <v>0</v>
      </c>
      <c r="E16" s="4">
        <f>1/8</f>
        <v>0.125</v>
      </c>
    </row>
    <row r="17" spans="1:5" x14ac:dyDescent="0.25">
      <c r="A17" t="s">
        <v>17</v>
      </c>
      <c r="B17" s="4">
        <v>1</v>
      </c>
      <c r="C17" s="4">
        <v>0.30630000000000002</v>
      </c>
      <c r="D17" s="4">
        <v>0.2</v>
      </c>
      <c r="E17" s="4">
        <v>0</v>
      </c>
    </row>
    <row r="18" spans="1:5" x14ac:dyDescent="0.25">
      <c r="C18" s="1"/>
      <c r="D18" s="1"/>
    </row>
    <row r="19" spans="1:5" x14ac:dyDescent="0.25">
      <c r="B19" t="s">
        <v>56</v>
      </c>
      <c r="C19" t="s">
        <v>57</v>
      </c>
      <c r="D19" t="s">
        <v>58</v>
      </c>
      <c r="E19" t="s">
        <v>28</v>
      </c>
    </row>
    <row r="20" spans="1:5" x14ac:dyDescent="0.25">
      <c r="A20" t="s">
        <v>40</v>
      </c>
      <c r="B20" s="4">
        <v>1</v>
      </c>
      <c r="C20" s="4">
        <v>2.7E-2</v>
      </c>
      <c r="D20" s="4">
        <v>1.35E-2</v>
      </c>
      <c r="E20" s="4">
        <f>2/74</f>
        <v>2.7027027027027029E-2</v>
      </c>
    </row>
    <row r="21" spans="1:5" x14ac:dyDescent="0.25">
      <c r="A21" t="s">
        <v>24</v>
      </c>
      <c r="B21" s="4">
        <v>0.98650000000000004</v>
      </c>
      <c r="C21" s="4">
        <v>0.18920000000000001</v>
      </c>
      <c r="D21" s="4">
        <v>0</v>
      </c>
      <c r="E21" s="4">
        <f>9/74</f>
        <v>0.12162162162162163</v>
      </c>
    </row>
    <row r="22" spans="1:5" x14ac:dyDescent="0.25">
      <c r="A22" t="s">
        <v>23</v>
      </c>
      <c r="B22" s="4">
        <v>0.94920000000000004</v>
      </c>
      <c r="C22" s="4">
        <v>0.49149999999999999</v>
      </c>
      <c r="D22" s="4">
        <v>6.7799999999999999E-2</v>
      </c>
      <c r="E22" s="4">
        <f>7/59</f>
        <v>0.11864406779661017</v>
      </c>
    </row>
    <row r="23" spans="1:5" x14ac:dyDescent="0.25">
      <c r="A23" t="s">
        <v>19</v>
      </c>
      <c r="B23" s="4">
        <v>0.90629999999999999</v>
      </c>
      <c r="C23" s="4">
        <v>0.59379999999999999</v>
      </c>
      <c r="D23" s="4">
        <v>0.1094</v>
      </c>
      <c r="E23" s="4">
        <f>9/64</f>
        <v>0.140625</v>
      </c>
    </row>
    <row r="25" spans="1:5" x14ac:dyDescent="0.25">
      <c r="B25" t="s">
        <v>56</v>
      </c>
      <c r="C25" t="s">
        <v>57</v>
      </c>
      <c r="D25" t="s">
        <v>58</v>
      </c>
      <c r="E25" t="s">
        <v>28</v>
      </c>
    </row>
    <row r="26" spans="1:5" x14ac:dyDescent="0.25">
      <c r="A26" t="s">
        <v>18</v>
      </c>
      <c r="B26" s="4">
        <v>0.96309999999999996</v>
      </c>
      <c r="C26" s="4">
        <v>0.30630000000000002</v>
      </c>
      <c r="D26" s="4">
        <v>4.4299999999999999E-2</v>
      </c>
      <c r="E26" s="4">
        <f>27/271</f>
        <v>9.9630996309963096E-2</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FF4A-DD80-427E-A53E-7E5DC60D25FC}">
  <dimension ref="A1:R36"/>
  <sheetViews>
    <sheetView workbookViewId="0">
      <selection activeCell="O5" sqref="O5"/>
    </sheetView>
  </sheetViews>
  <sheetFormatPr baseColWidth="10" defaultRowHeight="15" x14ac:dyDescent="0.25"/>
  <sheetData>
    <row r="1" spans="1:7" x14ac:dyDescent="0.25">
      <c r="B1" t="s">
        <v>35</v>
      </c>
      <c r="C1" t="s">
        <v>36</v>
      </c>
      <c r="D1" t="s">
        <v>37</v>
      </c>
      <c r="E1" t="s">
        <v>60</v>
      </c>
      <c r="F1" t="s">
        <v>39</v>
      </c>
      <c r="G1" t="s">
        <v>28</v>
      </c>
    </row>
    <row r="2" spans="1:7" x14ac:dyDescent="0.25">
      <c r="A2" t="s">
        <v>2</v>
      </c>
      <c r="B2" s="4">
        <v>0.34289999999999998</v>
      </c>
      <c r="C2" s="4">
        <v>5.7099999999999998E-2</v>
      </c>
      <c r="D2" s="4">
        <v>0</v>
      </c>
      <c r="E2" s="4">
        <v>0.31430000000000002</v>
      </c>
      <c r="F2" s="4">
        <v>0.37140000000000001</v>
      </c>
      <c r="G2" s="4">
        <f>1/35</f>
        <v>2.8571428571428571E-2</v>
      </c>
    </row>
    <row r="3" spans="1:7" x14ac:dyDescent="0.25">
      <c r="A3" t="s">
        <v>3</v>
      </c>
      <c r="B3" s="4">
        <v>0.25</v>
      </c>
      <c r="C3" s="4">
        <v>0</v>
      </c>
      <c r="D3" s="4">
        <v>8.3299999999999999E-2</v>
      </c>
      <c r="E3" s="4">
        <v>0.25</v>
      </c>
      <c r="F3" s="4">
        <v>0.5</v>
      </c>
      <c r="G3" s="4">
        <v>0</v>
      </c>
    </row>
    <row r="4" spans="1:7" x14ac:dyDescent="0.25">
      <c r="A4" t="s">
        <v>4</v>
      </c>
      <c r="B4" s="4">
        <v>0</v>
      </c>
      <c r="C4" s="4">
        <v>0</v>
      </c>
      <c r="D4" s="4">
        <v>0</v>
      </c>
      <c r="E4" s="4">
        <v>0.6</v>
      </c>
      <c r="F4" s="4">
        <v>0.4</v>
      </c>
      <c r="G4" s="4">
        <f>1/5</f>
        <v>0.2</v>
      </c>
    </row>
    <row r="5" spans="1:7" x14ac:dyDescent="0.25">
      <c r="A5" t="s">
        <v>5</v>
      </c>
      <c r="B5" s="4">
        <v>0.25</v>
      </c>
      <c r="C5" s="4">
        <v>0</v>
      </c>
      <c r="D5" s="4">
        <v>0</v>
      </c>
      <c r="E5" s="4">
        <v>0.25</v>
      </c>
      <c r="F5" s="4">
        <v>0.5</v>
      </c>
      <c r="G5" s="4">
        <v>0</v>
      </c>
    </row>
    <row r="6" spans="1:7" x14ac:dyDescent="0.25">
      <c r="A6" t="s">
        <v>6</v>
      </c>
      <c r="B6" s="4">
        <v>0.31580000000000003</v>
      </c>
      <c r="C6" s="4">
        <v>0</v>
      </c>
      <c r="D6" s="4">
        <v>0.1053</v>
      </c>
      <c r="E6" s="4">
        <v>0.31580000000000003</v>
      </c>
      <c r="F6" s="4">
        <v>0.52629999999999999</v>
      </c>
      <c r="G6" s="4">
        <v>0</v>
      </c>
    </row>
    <row r="7" spans="1:7" x14ac:dyDescent="0.25">
      <c r="A7" t="s">
        <v>7</v>
      </c>
      <c r="B7" s="4">
        <v>0.3947</v>
      </c>
      <c r="C7" s="4">
        <v>0</v>
      </c>
      <c r="D7" s="4">
        <v>0</v>
      </c>
      <c r="E7" s="4">
        <v>0.42109999999999997</v>
      </c>
      <c r="F7" s="4">
        <v>0.23680000000000001</v>
      </c>
      <c r="G7" s="4">
        <v>0</v>
      </c>
    </row>
    <row r="8" spans="1:7" x14ac:dyDescent="0.25">
      <c r="A8" t="s">
        <v>8</v>
      </c>
      <c r="B8" s="4">
        <v>0.36359999999999998</v>
      </c>
      <c r="C8" s="4">
        <v>0</v>
      </c>
      <c r="D8" s="4">
        <v>0.1212</v>
      </c>
      <c r="E8" s="4">
        <v>0.33329999999999999</v>
      </c>
      <c r="F8" s="4">
        <v>0.30299999999999999</v>
      </c>
      <c r="G8" s="4">
        <f>5/33</f>
        <v>0.15151515151515152</v>
      </c>
    </row>
    <row r="9" spans="1:7" x14ac:dyDescent="0.25">
      <c r="A9" t="s">
        <v>9</v>
      </c>
      <c r="B9" s="4">
        <v>0.33329999999999999</v>
      </c>
      <c r="C9" s="4">
        <v>1.8499999999999999E-2</v>
      </c>
      <c r="D9" s="4">
        <v>1.8499999999999999E-2</v>
      </c>
      <c r="E9" s="4">
        <v>0.25929999999999997</v>
      </c>
      <c r="F9" s="4">
        <v>0.40739999999999998</v>
      </c>
      <c r="G9" s="4">
        <f>2/54</f>
        <v>3.7037037037037035E-2</v>
      </c>
    </row>
    <row r="10" spans="1:7" x14ac:dyDescent="0.25">
      <c r="A10" t="s">
        <v>10</v>
      </c>
      <c r="B10" s="4">
        <v>0.2</v>
      </c>
      <c r="C10" s="4">
        <v>0</v>
      </c>
      <c r="D10" s="4">
        <v>0.1333</v>
      </c>
      <c r="E10" s="4">
        <v>0.26669999999999999</v>
      </c>
      <c r="F10" s="4">
        <v>0.33329999999999999</v>
      </c>
      <c r="G10" s="4">
        <f>2/15</f>
        <v>0.13333333333333333</v>
      </c>
    </row>
    <row r="11" spans="1:7" x14ac:dyDescent="0.25">
      <c r="A11" t="s">
        <v>11</v>
      </c>
      <c r="B11" s="4">
        <v>0.4</v>
      </c>
      <c r="C11" s="4">
        <v>0</v>
      </c>
      <c r="D11" s="4">
        <v>0</v>
      </c>
      <c r="E11" s="4">
        <v>0.2</v>
      </c>
      <c r="F11" s="4">
        <v>0.5</v>
      </c>
      <c r="G11" s="4">
        <v>0</v>
      </c>
    </row>
    <row r="12" spans="1:7" x14ac:dyDescent="0.25">
      <c r="A12" t="s">
        <v>12</v>
      </c>
      <c r="B12" s="4">
        <v>0.42859999999999998</v>
      </c>
      <c r="C12" s="4">
        <v>0</v>
      </c>
      <c r="D12" s="4">
        <v>7.1400000000000005E-2</v>
      </c>
      <c r="E12" s="4">
        <v>0.21429999999999999</v>
      </c>
      <c r="F12" s="4">
        <v>0.42859999999999998</v>
      </c>
      <c r="G12" s="4">
        <v>0</v>
      </c>
    </row>
    <row r="13" spans="1:7" x14ac:dyDescent="0.25">
      <c r="A13" t="s">
        <v>13</v>
      </c>
      <c r="B13" s="4">
        <v>0.4</v>
      </c>
      <c r="C13" s="4">
        <v>0.2</v>
      </c>
      <c r="D13" s="4">
        <v>0</v>
      </c>
      <c r="E13" s="4">
        <v>0.4</v>
      </c>
      <c r="F13" s="4">
        <v>0.4</v>
      </c>
      <c r="G13" s="4">
        <v>0</v>
      </c>
    </row>
    <row r="14" spans="1:7" x14ac:dyDescent="0.25">
      <c r="A14" t="s">
        <v>14</v>
      </c>
      <c r="B14" s="4">
        <v>0.4</v>
      </c>
      <c r="C14" s="4">
        <v>0</v>
      </c>
      <c r="D14" s="4">
        <v>0.3</v>
      </c>
      <c r="E14" s="4">
        <v>0.2</v>
      </c>
      <c r="F14" s="4">
        <v>0.2</v>
      </c>
      <c r="G14" s="4">
        <f>1/10</f>
        <v>0.1</v>
      </c>
    </row>
    <row r="15" spans="1:7" x14ac:dyDescent="0.25">
      <c r="A15" t="s">
        <v>15</v>
      </c>
      <c r="B15" s="4">
        <v>0</v>
      </c>
      <c r="C15" s="4">
        <v>0</v>
      </c>
      <c r="D15" s="4">
        <v>0</v>
      </c>
      <c r="E15" s="4">
        <v>0</v>
      </c>
      <c r="F15" s="4">
        <v>1</v>
      </c>
      <c r="G15" s="4">
        <v>0</v>
      </c>
    </row>
    <row r="16" spans="1:7" x14ac:dyDescent="0.25">
      <c r="A16" t="s">
        <v>16</v>
      </c>
      <c r="B16" s="4">
        <v>0.5</v>
      </c>
      <c r="C16" s="4">
        <v>0</v>
      </c>
      <c r="D16" s="4">
        <v>0.125</v>
      </c>
      <c r="E16" s="4">
        <v>0.125</v>
      </c>
      <c r="F16" s="4">
        <v>0.5</v>
      </c>
      <c r="G16" s="4">
        <v>0</v>
      </c>
    </row>
    <row r="17" spans="1:18" x14ac:dyDescent="0.25">
      <c r="A17" t="s">
        <v>17</v>
      </c>
      <c r="B17" s="4">
        <v>0</v>
      </c>
      <c r="C17" s="4">
        <v>0</v>
      </c>
      <c r="D17" s="4">
        <v>0.4</v>
      </c>
      <c r="E17" s="4">
        <v>0.6</v>
      </c>
      <c r="F17" s="4">
        <v>0.2</v>
      </c>
      <c r="G17" s="4">
        <f>2/5</f>
        <v>0.4</v>
      </c>
    </row>
    <row r="18" spans="1:18" ht="15.75" thickBot="1" x14ac:dyDescent="0.3"/>
    <row r="19" spans="1:18" ht="15.75" thickBot="1" x14ac:dyDescent="0.3">
      <c r="B19" t="s">
        <v>35</v>
      </c>
      <c r="C19" t="s">
        <v>36</v>
      </c>
      <c r="D19" t="s">
        <v>37</v>
      </c>
      <c r="E19" t="s">
        <v>60</v>
      </c>
      <c r="F19" t="s">
        <v>39</v>
      </c>
      <c r="G19" t="s">
        <v>28</v>
      </c>
      <c r="O19" s="13" t="s">
        <v>72</v>
      </c>
      <c r="P19" s="14" t="s">
        <v>73</v>
      </c>
      <c r="Q19" s="14" t="s">
        <v>74</v>
      </c>
      <c r="R19" s="14" t="s">
        <v>75</v>
      </c>
    </row>
    <row r="20" spans="1:18" ht="15.75" thickBot="1" x14ac:dyDescent="0.3">
      <c r="A20" t="s">
        <v>40</v>
      </c>
      <c r="B20" s="4">
        <v>0.40539999999999998</v>
      </c>
      <c r="C20" s="4">
        <v>0</v>
      </c>
      <c r="D20" s="4">
        <v>1.35E-2</v>
      </c>
      <c r="E20" s="4">
        <v>0.2838</v>
      </c>
      <c r="F20" s="4">
        <v>0.35139999999999999</v>
      </c>
      <c r="G20" s="4">
        <v>0</v>
      </c>
      <c r="O20" s="15" t="s">
        <v>76</v>
      </c>
      <c r="P20" s="16">
        <v>6.7279999999999998</v>
      </c>
      <c r="Q20" s="16">
        <v>3</v>
      </c>
      <c r="R20" s="17">
        <v>8.1100000000000005E-2</v>
      </c>
    </row>
    <row r="21" spans="1:18" ht="16.5" customHeight="1" thickBot="1" x14ac:dyDescent="0.3">
      <c r="A21" t="s">
        <v>24</v>
      </c>
      <c r="B21" s="4">
        <v>0.39190000000000003</v>
      </c>
      <c r="C21" s="4">
        <v>0</v>
      </c>
      <c r="D21" s="4">
        <v>8.1100000000000005E-2</v>
      </c>
      <c r="E21" s="4">
        <v>0.25679999999999997</v>
      </c>
      <c r="F21" s="4">
        <v>0.39179999999999998</v>
      </c>
      <c r="G21" s="4">
        <v>0</v>
      </c>
      <c r="O21" s="18" t="s">
        <v>129</v>
      </c>
    </row>
    <row r="22" spans="1:18" ht="15.75" thickBot="1" x14ac:dyDescent="0.3">
      <c r="A22" t="s">
        <v>23</v>
      </c>
      <c r="B22" s="4">
        <v>0.2712</v>
      </c>
      <c r="C22" s="4">
        <v>1.6899999999999998E-2</v>
      </c>
      <c r="D22" s="4">
        <v>6.7799999999999999E-2</v>
      </c>
      <c r="E22" s="4">
        <v>0.28810000000000002</v>
      </c>
      <c r="F22" s="4">
        <v>0.45760000000000001</v>
      </c>
      <c r="G22" s="4">
        <f>6/59</f>
        <v>0.10169491525423729</v>
      </c>
      <c r="O22" s="13" t="s">
        <v>72</v>
      </c>
      <c r="P22" s="14" t="s">
        <v>73</v>
      </c>
      <c r="Q22" s="14" t="s">
        <v>74</v>
      </c>
      <c r="R22" s="14" t="s">
        <v>75</v>
      </c>
    </row>
    <row r="23" spans="1:18" ht="15.75" thickBot="1" x14ac:dyDescent="0.3">
      <c r="A23" t="s">
        <v>19</v>
      </c>
      <c r="B23" s="4">
        <v>0.2344</v>
      </c>
      <c r="C23" s="4">
        <v>4.6899999999999997E-2</v>
      </c>
      <c r="D23" s="4">
        <v>9.3799999999999994E-2</v>
      </c>
      <c r="E23" s="4">
        <v>0.3906</v>
      </c>
      <c r="F23" s="4">
        <v>0.3281</v>
      </c>
      <c r="G23" s="4">
        <f>8/64</f>
        <v>0.125</v>
      </c>
      <c r="O23" s="15" t="s">
        <v>76</v>
      </c>
      <c r="P23" s="16">
        <v>6.7759999999999998</v>
      </c>
      <c r="Q23" s="16">
        <v>3</v>
      </c>
      <c r="R23" s="17">
        <v>7.9399999999999998E-2</v>
      </c>
    </row>
    <row r="24" spans="1:18" ht="16.5" customHeight="1" thickBot="1" x14ac:dyDescent="0.3">
      <c r="O24" s="18" t="s">
        <v>130</v>
      </c>
    </row>
    <row r="25" spans="1:18" ht="15.75" thickBot="1" x14ac:dyDescent="0.3">
      <c r="B25" t="s">
        <v>35</v>
      </c>
      <c r="C25" t="s">
        <v>36</v>
      </c>
      <c r="D25" t="s">
        <v>37</v>
      </c>
      <c r="E25" t="s">
        <v>60</v>
      </c>
      <c r="F25" t="s">
        <v>39</v>
      </c>
      <c r="G25" t="s">
        <v>28</v>
      </c>
      <c r="O25" s="13" t="s">
        <v>72</v>
      </c>
      <c r="P25" s="14" t="s">
        <v>73</v>
      </c>
      <c r="Q25" s="14" t="s">
        <v>74</v>
      </c>
      <c r="R25" s="14" t="s">
        <v>75</v>
      </c>
    </row>
    <row r="26" spans="1:18" ht="15.75" thickBot="1" x14ac:dyDescent="0.3">
      <c r="A26" t="s">
        <v>18</v>
      </c>
      <c r="B26" s="4">
        <v>0.33210000000000001</v>
      </c>
      <c r="C26" s="4">
        <v>1.4800000000000001E-2</v>
      </c>
      <c r="D26" s="4">
        <v>6.2700000000000006E-2</v>
      </c>
      <c r="E26" s="4">
        <v>0.30259999999999998</v>
      </c>
      <c r="F26" s="4">
        <v>0.38009999999999999</v>
      </c>
      <c r="G26" s="4">
        <f>14/271</f>
        <v>5.1660516605166053E-2</v>
      </c>
      <c r="O26" s="15" t="s">
        <v>76</v>
      </c>
      <c r="P26" s="16">
        <v>4.5460000000000003</v>
      </c>
      <c r="Q26" s="16">
        <v>3</v>
      </c>
      <c r="R26" s="17">
        <v>0.2082</v>
      </c>
    </row>
    <row r="27" spans="1:18" ht="15.75" customHeight="1" thickBot="1" x14ac:dyDescent="0.3">
      <c r="O27" s="18" t="s">
        <v>131</v>
      </c>
    </row>
    <row r="28" spans="1:18" ht="15.75" thickBot="1" x14ac:dyDescent="0.3">
      <c r="O28" s="13" t="s">
        <v>72</v>
      </c>
      <c r="P28" s="14" t="s">
        <v>73</v>
      </c>
      <c r="Q28" s="14" t="s">
        <v>74</v>
      </c>
      <c r="R28" s="14" t="s">
        <v>75</v>
      </c>
    </row>
    <row r="29" spans="1:18" ht="15.75" thickBot="1" x14ac:dyDescent="0.3">
      <c r="O29" s="15" t="s">
        <v>76</v>
      </c>
      <c r="P29" s="16">
        <v>3.27</v>
      </c>
      <c r="Q29" s="16">
        <v>3</v>
      </c>
      <c r="R29" s="17">
        <v>0.35189999999999999</v>
      </c>
    </row>
    <row r="30" spans="1:18" ht="15.75" thickBot="1" x14ac:dyDescent="0.3">
      <c r="O30" s="12" t="s">
        <v>132</v>
      </c>
    </row>
    <row r="31" spans="1:18" ht="15.75" thickBot="1" x14ac:dyDescent="0.3">
      <c r="O31" s="13" t="s">
        <v>72</v>
      </c>
      <c r="P31" s="14" t="s">
        <v>73</v>
      </c>
      <c r="Q31" s="14" t="s">
        <v>74</v>
      </c>
      <c r="R31" s="14" t="s">
        <v>75</v>
      </c>
    </row>
    <row r="32" spans="1:18" ht="15.75" thickBot="1" x14ac:dyDescent="0.3">
      <c r="O32" s="15" t="s">
        <v>76</v>
      </c>
      <c r="P32" s="16">
        <v>2.5419999999999998</v>
      </c>
      <c r="Q32" s="16">
        <v>3</v>
      </c>
      <c r="R32" s="17">
        <v>0.4677</v>
      </c>
    </row>
    <row r="33" spans="15:18" ht="15.75" thickBot="1" x14ac:dyDescent="0.3">
      <c r="O33" s="12" t="s">
        <v>133</v>
      </c>
    </row>
    <row r="34" spans="15:18" ht="15.75" thickBot="1" x14ac:dyDescent="0.3">
      <c r="O34" s="13" t="s">
        <v>72</v>
      </c>
      <c r="P34" s="14" t="s">
        <v>73</v>
      </c>
      <c r="Q34" s="14" t="s">
        <v>74</v>
      </c>
      <c r="R34" s="14" t="s">
        <v>75</v>
      </c>
    </row>
    <row r="35" spans="15:18" ht="15.75" thickBot="1" x14ac:dyDescent="0.3">
      <c r="O35" s="15" t="s">
        <v>76</v>
      </c>
      <c r="P35" s="16">
        <v>30</v>
      </c>
      <c r="Q35" s="16">
        <v>26</v>
      </c>
      <c r="R35" s="17">
        <v>0.2676</v>
      </c>
    </row>
    <row r="36" spans="15:18" x14ac:dyDescent="0.25">
      <c r="O36" s="12" t="s">
        <v>134</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C19C3-266C-40EA-8551-89EFA6292A88}">
  <dimension ref="A1:R26"/>
  <sheetViews>
    <sheetView workbookViewId="0">
      <selection activeCell="O2" sqref="O2:R19"/>
    </sheetView>
  </sheetViews>
  <sheetFormatPr baseColWidth="10" defaultRowHeight="15" x14ac:dyDescent="0.25"/>
  <sheetData>
    <row r="1" spans="1:18" ht="15.75" thickBot="1" x14ac:dyDescent="0.3">
      <c r="B1" t="s">
        <v>61</v>
      </c>
      <c r="C1" t="s">
        <v>62</v>
      </c>
      <c r="D1" t="s">
        <v>31</v>
      </c>
      <c r="E1" t="s">
        <v>34</v>
      </c>
      <c r="F1" t="s">
        <v>33</v>
      </c>
      <c r="G1" t="s">
        <v>28</v>
      </c>
    </row>
    <row r="2" spans="1:18" ht="15.75" thickBot="1" x14ac:dyDescent="0.3">
      <c r="A2" t="s">
        <v>2</v>
      </c>
      <c r="B2" s="4">
        <v>0.77139999999999997</v>
      </c>
      <c r="C2" s="4">
        <v>2.86E-2</v>
      </c>
      <c r="D2" s="4">
        <v>8.5699999999999998E-2</v>
      </c>
      <c r="E2" s="4">
        <v>2.86E-2</v>
      </c>
      <c r="F2" s="4">
        <v>0.45710000000000001</v>
      </c>
      <c r="G2" s="4">
        <f>5/35</f>
        <v>0.14285714285714285</v>
      </c>
      <c r="O2" s="13" t="s">
        <v>72</v>
      </c>
      <c r="P2" s="14" t="s">
        <v>73</v>
      </c>
      <c r="Q2" s="14" t="s">
        <v>74</v>
      </c>
      <c r="R2" s="14" t="s">
        <v>75</v>
      </c>
    </row>
    <row r="3" spans="1:18" ht="15.75" thickBot="1" x14ac:dyDescent="0.3">
      <c r="A3" t="s">
        <v>3</v>
      </c>
      <c r="B3" s="4">
        <v>0.58330000000000004</v>
      </c>
      <c r="C3" s="4">
        <v>8.3299999999999999E-2</v>
      </c>
      <c r="D3" s="4">
        <v>0.16669999999999999</v>
      </c>
      <c r="E3" s="4">
        <v>0</v>
      </c>
      <c r="F3" s="4">
        <v>0.66669999999999996</v>
      </c>
      <c r="G3" s="4">
        <f>3/12</f>
        <v>0.25</v>
      </c>
      <c r="O3" s="15" t="s">
        <v>76</v>
      </c>
      <c r="P3" s="16">
        <v>50.161000000000001</v>
      </c>
      <c r="Q3" s="16">
        <v>3</v>
      </c>
      <c r="R3" s="17">
        <v>0</v>
      </c>
    </row>
    <row r="4" spans="1:18" ht="15.75" thickBot="1" x14ac:dyDescent="0.3">
      <c r="A4" t="s">
        <v>4</v>
      </c>
      <c r="B4" s="4">
        <v>1</v>
      </c>
      <c r="C4" s="4">
        <v>0.2</v>
      </c>
      <c r="D4" s="4">
        <v>0</v>
      </c>
      <c r="E4" s="4">
        <v>0</v>
      </c>
      <c r="F4" s="4">
        <v>0.4</v>
      </c>
      <c r="G4" s="4">
        <v>0</v>
      </c>
      <c r="O4" s="12" t="s">
        <v>135</v>
      </c>
    </row>
    <row r="5" spans="1:18" ht="15.75" thickBot="1" x14ac:dyDescent="0.3">
      <c r="A5" t="s">
        <v>5</v>
      </c>
      <c r="B5" s="4">
        <v>0.75</v>
      </c>
      <c r="C5" s="4">
        <v>0.25</v>
      </c>
      <c r="D5" s="4">
        <v>0.5</v>
      </c>
      <c r="E5" s="4">
        <v>0.25</v>
      </c>
      <c r="F5" s="4">
        <v>0.75</v>
      </c>
      <c r="G5" s="4">
        <f>1/4</f>
        <v>0.25</v>
      </c>
      <c r="O5" s="13" t="s">
        <v>72</v>
      </c>
      <c r="P5" s="14" t="s">
        <v>73</v>
      </c>
      <c r="Q5" s="14" t="s">
        <v>74</v>
      </c>
      <c r="R5" s="14" t="s">
        <v>75</v>
      </c>
    </row>
    <row r="6" spans="1:18" ht="15.75" thickBot="1" x14ac:dyDescent="0.3">
      <c r="A6" t="s">
        <v>6</v>
      </c>
      <c r="B6" s="4">
        <v>0.84209999999999996</v>
      </c>
      <c r="C6" s="4">
        <v>5.2600000000000001E-2</v>
      </c>
      <c r="D6" s="4">
        <v>0</v>
      </c>
      <c r="E6" s="4">
        <v>0</v>
      </c>
      <c r="F6" s="4">
        <v>0.63160000000000005</v>
      </c>
      <c r="G6" s="4">
        <f>3/19</f>
        <v>0.15789473684210525</v>
      </c>
      <c r="O6" s="15" t="s">
        <v>76</v>
      </c>
      <c r="P6" s="16">
        <v>2.133</v>
      </c>
      <c r="Q6" s="16">
        <v>3</v>
      </c>
      <c r="R6" s="17">
        <v>0.54520000000000002</v>
      </c>
    </row>
    <row r="7" spans="1:18" ht="15.75" thickBot="1" x14ac:dyDescent="0.3">
      <c r="A7" t="s">
        <v>7</v>
      </c>
      <c r="B7" s="4">
        <v>0.68420000000000003</v>
      </c>
      <c r="C7" s="4">
        <v>2.63E-2</v>
      </c>
      <c r="D7" s="4">
        <v>0</v>
      </c>
      <c r="E7" s="4">
        <v>0</v>
      </c>
      <c r="F7" s="4">
        <v>0.63160000000000005</v>
      </c>
      <c r="G7" s="4">
        <f>6/38</f>
        <v>0.15789473684210525</v>
      </c>
      <c r="O7" s="12" t="s">
        <v>136</v>
      </c>
    </row>
    <row r="8" spans="1:18" ht="15.75" thickBot="1" x14ac:dyDescent="0.3">
      <c r="A8" t="s">
        <v>8</v>
      </c>
      <c r="B8" s="4">
        <v>0.84850000000000003</v>
      </c>
      <c r="C8" s="4">
        <v>9.0899999999999995E-2</v>
      </c>
      <c r="D8" s="4">
        <v>9.0899999999999995E-2</v>
      </c>
      <c r="E8" s="4">
        <v>0</v>
      </c>
      <c r="F8" s="4">
        <v>0.33329999999999999</v>
      </c>
      <c r="G8" s="4">
        <f>9/33</f>
        <v>0.27272727272727271</v>
      </c>
      <c r="O8" s="13" t="s">
        <v>72</v>
      </c>
      <c r="P8" s="14" t="s">
        <v>73</v>
      </c>
      <c r="Q8" s="14" t="s">
        <v>74</v>
      </c>
      <c r="R8" s="14" t="s">
        <v>75</v>
      </c>
    </row>
    <row r="9" spans="1:18" ht="15.75" thickBot="1" x14ac:dyDescent="0.3">
      <c r="A9" t="s">
        <v>9</v>
      </c>
      <c r="B9" s="4">
        <v>0.74070000000000003</v>
      </c>
      <c r="C9" s="4">
        <v>1.8499999999999999E-2</v>
      </c>
      <c r="D9" s="4">
        <v>9.2600000000000002E-2</v>
      </c>
      <c r="E9" s="4">
        <v>3.6999999999999998E-2</v>
      </c>
      <c r="F9" s="4">
        <v>0.44440000000000002</v>
      </c>
      <c r="G9" s="4">
        <f>6/54</f>
        <v>0.1111111111111111</v>
      </c>
      <c r="O9" s="15" t="s">
        <v>76</v>
      </c>
      <c r="P9" s="16">
        <v>3.7189999999999999</v>
      </c>
      <c r="Q9" s="16">
        <v>3</v>
      </c>
      <c r="R9" s="17">
        <v>0.29349999999999998</v>
      </c>
    </row>
    <row r="10" spans="1:18" ht="15.75" thickBot="1" x14ac:dyDescent="0.3">
      <c r="A10" t="s">
        <v>10</v>
      </c>
      <c r="B10" s="4">
        <v>1</v>
      </c>
      <c r="C10" s="4">
        <v>0</v>
      </c>
      <c r="D10" s="4">
        <v>0.2</v>
      </c>
      <c r="E10" s="4">
        <v>0</v>
      </c>
      <c r="F10" s="4">
        <v>0.4667</v>
      </c>
      <c r="G10" s="4">
        <f>6/15</f>
        <v>0.4</v>
      </c>
      <c r="O10" s="12" t="s">
        <v>137</v>
      </c>
    </row>
    <row r="11" spans="1:18" ht="15.75" thickBot="1" x14ac:dyDescent="0.3">
      <c r="A11" t="s">
        <v>11</v>
      </c>
      <c r="B11" s="4">
        <v>0.7</v>
      </c>
      <c r="C11" s="4">
        <v>0.2</v>
      </c>
      <c r="D11" s="4">
        <v>0.3</v>
      </c>
      <c r="E11" s="4">
        <v>0.2</v>
      </c>
      <c r="F11" s="4">
        <v>0.9</v>
      </c>
      <c r="G11" s="4">
        <f>1/10</f>
        <v>0.1</v>
      </c>
      <c r="O11" s="13" t="s">
        <v>72</v>
      </c>
      <c r="P11" s="14" t="s">
        <v>73</v>
      </c>
      <c r="Q11" s="14" t="s">
        <v>74</v>
      </c>
      <c r="R11" s="14" t="s">
        <v>75</v>
      </c>
    </row>
    <row r="12" spans="1:18" ht="15.75" thickBot="1" x14ac:dyDescent="0.3">
      <c r="A12" t="s">
        <v>12</v>
      </c>
      <c r="B12" s="4">
        <v>0.78569999999999995</v>
      </c>
      <c r="C12" s="4">
        <v>7.1400000000000005E-2</v>
      </c>
      <c r="D12" s="4">
        <v>0.1429</v>
      </c>
      <c r="E12" s="4">
        <v>7.1400000000000005E-2</v>
      </c>
      <c r="F12" s="4">
        <v>0.57140000000000002</v>
      </c>
      <c r="G12" s="4">
        <v>0</v>
      </c>
      <c r="O12" s="15" t="s">
        <v>76</v>
      </c>
      <c r="P12" s="16">
        <v>3.9159999999999999</v>
      </c>
      <c r="Q12" s="16">
        <v>3</v>
      </c>
      <c r="R12" s="17">
        <v>0.27060000000000001</v>
      </c>
    </row>
    <row r="13" spans="1:18" ht="15.75" thickBot="1" x14ac:dyDescent="0.3">
      <c r="A13" t="s">
        <v>13</v>
      </c>
      <c r="B13" s="4">
        <v>1</v>
      </c>
      <c r="C13" s="4">
        <v>0.2</v>
      </c>
      <c r="D13" s="4">
        <v>0</v>
      </c>
      <c r="E13" s="4">
        <v>0.2</v>
      </c>
      <c r="F13" s="4">
        <v>0.2</v>
      </c>
      <c r="G13" s="4">
        <v>0</v>
      </c>
      <c r="O13" s="12" t="s">
        <v>138</v>
      </c>
    </row>
    <row r="14" spans="1:18" ht="15.75" thickBot="1" x14ac:dyDescent="0.3">
      <c r="A14" t="s">
        <v>14</v>
      </c>
      <c r="B14" s="4">
        <v>0.6</v>
      </c>
      <c r="C14" s="4">
        <v>0</v>
      </c>
      <c r="D14" s="4">
        <v>0.1</v>
      </c>
      <c r="E14" s="4">
        <v>0</v>
      </c>
      <c r="F14" s="4">
        <v>0.3</v>
      </c>
      <c r="G14" s="4">
        <f>4/10</f>
        <v>0.4</v>
      </c>
      <c r="O14" s="7" t="s">
        <v>72</v>
      </c>
      <c r="P14" s="8" t="s">
        <v>73</v>
      </c>
      <c r="Q14" s="8" t="s">
        <v>74</v>
      </c>
      <c r="R14" s="8" t="s">
        <v>75</v>
      </c>
    </row>
    <row r="15" spans="1:18" ht="15.75" thickBot="1" x14ac:dyDescent="0.3">
      <c r="A15" t="s">
        <v>15</v>
      </c>
      <c r="B15" s="4">
        <v>1</v>
      </c>
      <c r="C15" s="4">
        <v>0</v>
      </c>
      <c r="D15" s="4">
        <v>0.25</v>
      </c>
      <c r="E15" s="4">
        <v>0</v>
      </c>
      <c r="F15" s="4">
        <v>0</v>
      </c>
      <c r="G15" s="4">
        <v>0</v>
      </c>
      <c r="O15" s="9" t="s">
        <v>76</v>
      </c>
      <c r="P15" s="10">
        <v>30.914000000000001</v>
      </c>
      <c r="Q15" s="10">
        <v>3</v>
      </c>
      <c r="R15" s="11">
        <v>0</v>
      </c>
    </row>
    <row r="16" spans="1:18" ht="15.75" thickBot="1" x14ac:dyDescent="0.3">
      <c r="A16" t="s">
        <v>16</v>
      </c>
      <c r="B16" s="4">
        <v>0.75</v>
      </c>
      <c r="C16" s="4">
        <v>0.125</v>
      </c>
      <c r="D16" s="4">
        <v>0.155</v>
      </c>
      <c r="E16" s="4">
        <v>0</v>
      </c>
      <c r="F16" s="4">
        <v>0.75</v>
      </c>
      <c r="G16" s="4">
        <v>0</v>
      </c>
      <c r="O16" s="12" t="s">
        <v>139</v>
      </c>
    </row>
    <row r="17" spans="1:18" ht="15.75" thickBot="1" x14ac:dyDescent="0.3">
      <c r="A17" t="s">
        <v>17</v>
      </c>
      <c r="B17" s="4">
        <v>1</v>
      </c>
      <c r="C17" s="4">
        <v>0</v>
      </c>
      <c r="D17" s="4">
        <v>0</v>
      </c>
      <c r="E17" s="4">
        <v>0.2</v>
      </c>
      <c r="F17" s="4">
        <v>0.6</v>
      </c>
      <c r="G17" s="4">
        <v>0</v>
      </c>
      <c r="O17" s="13" t="s">
        <v>72</v>
      </c>
      <c r="P17" s="14" t="s">
        <v>73</v>
      </c>
      <c r="Q17" s="14" t="s">
        <v>74</v>
      </c>
      <c r="R17" s="14" t="s">
        <v>75</v>
      </c>
    </row>
    <row r="18" spans="1:18" ht="15.75" thickBot="1" x14ac:dyDescent="0.3">
      <c r="O18" s="15" t="s">
        <v>76</v>
      </c>
      <c r="P18" s="16">
        <v>111.42</v>
      </c>
      <c r="Q18" s="16">
        <v>102</v>
      </c>
      <c r="R18" s="17">
        <v>0.24610000000000001</v>
      </c>
    </row>
    <row r="19" spans="1:18" x14ac:dyDescent="0.25">
      <c r="B19" t="s">
        <v>61</v>
      </c>
      <c r="C19" t="s">
        <v>62</v>
      </c>
      <c r="D19" t="s">
        <v>31</v>
      </c>
      <c r="E19" t="s">
        <v>34</v>
      </c>
      <c r="F19" t="s">
        <v>33</v>
      </c>
      <c r="G19" t="s">
        <v>28</v>
      </c>
      <c r="O19" s="12" t="s">
        <v>140</v>
      </c>
    </row>
    <row r="20" spans="1:18" x14ac:dyDescent="0.25">
      <c r="A20" t="s">
        <v>40</v>
      </c>
      <c r="B20" s="4">
        <v>0.5</v>
      </c>
      <c r="C20" s="4">
        <v>4.0500000000000001E-2</v>
      </c>
      <c r="D20" s="4">
        <v>4.0500000000000001E-2</v>
      </c>
      <c r="E20" s="4">
        <v>5.4100000000000002E-2</v>
      </c>
      <c r="F20" s="4">
        <v>0.75680000000000003</v>
      </c>
      <c r="G20" s="4">
        <f>13/74</f>
        <v>0.17567567567567569</v>
      </c>
    </row>
    <row r="21" spans="1:18" x14ac:dyDescent="0.25">
      <c r="A21" t="s">
        <v>24</v>
      </c>
      <c r="B21" s="4">
        <v>0.82430000000000003</v>
      </c>
      <c r="C21" s="4">
        <v>8.1100000000000005E-2</v>
      </c>
      <c r="D21" s="4">
        <v>0.1081</v>
      </c>
      <c r="E21" s="4">
        <v>0</v>
      </c>
      <c r="F21" s="4">
        <v>0.51349999999999996</v>
      </c>
      <c r="G21" s="4">
        <f>9/74</f>
        <v>0.12162162162162163</v>
      </c>
    </row>
    <row r="22" spans="1:18" x14ac:dyDescent="0.25">
      <c r="A22" t="s">
        <v>23</v>
      </c>
      <c r="B22" s="4">
        <v>0.86439999999999995</v>
      </c>
      <c r="C22" s="4">
        <v>6.7799999999999999E-2</v>
      </c>
      <c r="D22" s="4">
        <v>0.1186</v>
      </c>
      <c r="E22" s="4">
        <v>3.39E-2</v>
      </c>
      <c r="F22" s="4">
        <v>0.37290000000000001</v>
      </c>
      <c r="G22" s="4">
        <f>11/59</f>
        <v>0.1864406779661017</v>
      </c>
    </row>
    <row r="23" spans="1:18" x14ac:dyDescent="0.25">
      <c r="A23" t="s">
        <v>19</v>
      </c>
      <c r="B23" s="4">
        <v>0.96879999999999999</v>
      </c>
      <c r="C23" s="4">
        <v>3.1300000000000001E-2</v>
      </c>
      <c r="D23" s="4">
        <v>0.125</v>
      </c>
      <c r="E23" s="4">
        <v>4.6899999999999997E-2</v>
      </c>
      <c r="F23" s="4">
        <v>0.3281</v>
      </c>
      <c r="G23" s="4">
        <f>9/64</f>
        <v>0.140625</v>
      </c>
    </row>
    <row r="25" spans="1:18" x14ac:dyDescent="0.25">
      <c r="B25" t="s">
        <v>61</v>
      </c>
      <c r="C25" t="s">
        <v>62</v>
      </c>
      <c r="D25" t="s">
        <v>31</v>
      </c>
      <c r="E25" t="s">
        <v>34</v>
      </c>
      <c r="F25" t="s">
        <v>33</v>
      </c>
      <c r="G25" t="s">
        <v>28</v>
      </c>
    </row>
    <row r="26" spans="1:18" x14ac:dyDescent="0.25">
      <c r="A26" t="s">
        <v>18</v>
      </c>
      <c r="B26" s="4">
        <v>0.77859999999999996</v>
      </c>
      <c r="C26" s="4">
        <v>5.5399999999999998E-2</v>
      </c>
      <c r="D26" s="4">
        <v>9.5899999999999999E-2</v>
      </c>
      <c r="E26" s="4">
        <v>3.32E-2</v>
      </c>
      <c r="F26" s="4">
        <v>0.50549999999999995</v>
      </c>
      <c r="G26" s="4">
        <f>42/271</f>
        <v>0.15498154981549817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0B98E-9158-4AF4-B4DC-ABE4323ABE74}">
  <dimension ref="A1:N26"/>
  <sheetViews>
    <sheetView topLeftCell="C1" workbookViewId="0">
      <selection activeCell="K6" sqref="K6"/>
    </sheetView>
  </sheetViews>
  <sheetFormatPr baseColWidth="10" defaultRowHeight="15" x14ac:dyDescent="0.25"/>
  <sheetData>
    <row r="1" spans="1:14" x14ac:dyDescent="0.25">
      <c r="B1" t="s">
        <v>52</v>
      </c>
      <c r="C1" t="s">
        <v>0</v>
      </c>
    </row>
    <row r="2" spans="1:14" x14ac:dyDescent="0.25">
      <c r="A2" t="s">
        <v>2</v>
      </c>
      <c r="B2" s="4">
        <v>0.71430000000000005</v>
      </c>
      <c r="C2" s="4">
        <v>0.28570000000000001</v>
      </c>
    </row>
    <row r="3" spans="1:14" ht="15.75" thickBot="1" x14ac:dyDescent="0.3">
      <c r="A3" t="s">
        <v>3</v>
      </c>
      <c r="B3" s="4">
        <v>0.66669999999999996</v>
      </c>
      <c r="C3" s="4">
        <v>0.33329999999999999</v>
      </c>
    </row>
    <row r="4" spans="1:14" ht="15.75" thickBot="1" x14ac:dyDescent="0.3">
      <c r="A4" t="s">
        <v>4</v>
      </c>
      <c r="B4" s="4">
        <v>0.8</v>
      </c>
      <c r="C4" s="4">
        <v>0.2</v>
      </c>
      <c r="K4" s="7" t="s">
        <v>72</v>
      </c>
      <c r="L4" s="8" t="s">
        <v>73</v>
      </c>
      <c r="M4" s="8" t="s">
        <v>74</v>
      </c>
      <c r="N4" s="8" t="s">
        <v>75</v>
      </c>
    </row>
    <row r="5" spans="1:14" ht="15.75" thickBot="1" x14ac:dyDescent="0.3">
      <c r="A5" t="s">
        <v>5</v>
      </c>
      <c r="B5" s="4">
        <v>0.25</v>
      </c>
      <c r="C5" s="4">
        <v>0.75</v>
      </c>
      <c r="K5" s="9" t="s">
        <v>76</v>
      </c>
      <c r="L5" s="10">
        <v>15.128</v>
      </c>
      <c r="M5" s="10">
        <v>3</v>
      </c>
      <c r="N5" s="11">
        <v>1.6999999999999999E-3</v>
      </c>
    </row>
    <row r="6" spans="1:14" x14ac:dyDescent="0.25">
      <c r="A6" t="s">
        <v>6</v>
      </c>
      <c r="B6" s="4">
        <v>0.68420000000000003</v>
      </c>
      <c r="C6" s="4">
        <v>0.31580000000000003</v>
      </c>
      <c r="K6" s="12" t="s">
        <v>77</v>
      </c>
    </row>
    <row r="7" spans="1:14" x14ac:dyDescent="0.25">
      <c r="A7" t="s">
        <v>7</v>
      </c>
      <c r="B7" s="4">
        <v>0.44740000000000002</v>
      </c>
      <c r="C7" s="4">
        <v>0.55259999999999998</v>
      </c>
    </row>
    <row r="8" spans="1:14" x14ac:dyDescent="0.25">
      <c r="A8" t="s">
        <v>8</v>
      </c>
      <c r="B8" s="4">
        <v>0.81820000000000004</v>
      </c>
      <c r="C8" s="4">
        <v>0.18179999999999999</v>
      </c>
    </row>
    <row r="9" spans="1:14" x14ac:dyDescent="0.25">
      <c r="A9" t="s">
        <v>9</v>
      </c>
      <c r="B9" s="4">
        <v>0.75929999999999997</v>
      </c>
      <c r="C9" s="4">
        <v>0.2407</v>
      </c>
    </row>
    <row r="10" spans="1:14" x14ac:dyDescent="0.25">
      <c r="A10" t="s">
        <v>10</v>
      </c>
      <c r="B10" s="4">
        <v>0.8</v>
      </c>
      <c r="C10" s="4">
        <v>0.2</v>
      </c>
    </row>
    <row r="11" spans="1:14" x14ac:dyDescent="0.25">
      <c r="A11" t="s">
        <v>11</v>
      </c>
      <c r="B11" s="4">
        <v>0.3</v>
      </c>
      <c r="C11" s="4">
        <v>0.7</v>
      </c>
    </row>
    <row r="12" spans="1:14" x14ac:dyDescent="0.25">
      <c r="A12" t="s">
        <v>12</v>
      </c>
      <c r="B12" s="4">
        <v>0.85709999999999997</v>
      </c>
      <c r="C12" s="4">
        <v>0.1429</v>
      </c>
    </row>
    <row r="13" spans="1:14" x14ac:dyDescent="0.25">
      <c r="A13" t="s">
        <v>13</v>
      </c>
      <c r="B13" s="4">
        <v>0.6</v>
      </c>
      <c r="C13" s="4">
        <v>0.4</v>
      </c>
    </row>
    <row r="14" spans="1:14" x14ac:dyDescent="0.25">
      <c r="A14" t="s">
        <v>14</v>
      </c>
      <c r="B14" s="4">
        <v>0.7</v>
      </c>
      <c r="C14" s="4">
        <v>0.3</v>
      </c>
    </row>
    <row r="15" spans="1:14" x14ac:dyDescent="0.25">
      <c r="A15" t="s">
        <v>15</v>
      </c>
      <c r="B15" s="4">
        <v>0.5</v>
      </c>
      <c r="C15" s="4">
        <v>0.5</v>
      </c>
    </row>
    <row r="16" spans="1:14" x14ac:dyDescent="0.25">
      <c r="A16" t="s">
        <v>16</v>
      </c>
      <c r="B16" s="4">
        <v>0.25</v>
      </c>
      <c r="C16" s="4">
        <v>0.75</v>
      </c>
    </row>
    <row r="17" spans="1:3" x14ac:dyDescent="0.25">
      <c r="A17" t="s">
        <v>17</v>
      </c>
      <c r="B17" s="4">
        <v>0.6</v>
      </c>
      <c r="C17" s="4">
        <v>0.4</v>
      </c>
    </row>
    <row r="19" spans="1:3" x14ac:dyDescent="0.25">
      <c r="B19" t="s">
        <v>52</v>
      </c>
      <c r="C19" t="s">
        <v>0</v>
      </c>
    </row>
    <row r="20" spans="1:3" x14ac:dyDescent="0.25">
      <c r="A20" t="s">
        <v>40</v>
      </c>
      <c r="B20" s="4">
        <v>0.51349999999999996</v>
      </c>
      <c r="C20" s="4">
        <v>0.48649999999999999</v>
      </c>
    </row>
    <row r="21" spans="1:3" x14ac:dyDescent="0.25">
      <c r="A21" t="s">
        <v>24</v>
      </c>
      <c r="B21" s="4">
        <v>0.6351</v>
      </c>
      <c r="C21" s="4">
        <v>0.3649</v>
      </c>
    </row>
    <row r="22" spans="1:3" x14ac:dyDescent="0.25">
      <c r="A22" t="s">
        <v>23</v>
      </c>
      <c r="B22" s="4">
        <v>0.81359999999999999</v>
      </c>
      <c r="C22" s="4">
        <v>0.18640000000000001</v>
      </c>
    </row>
    <row r="23" spans="1:3" x14ac:dyDescent="0.25">
      <c r="A23" t="s">
        <v>19</v>
      </c>
      <c r="B23" s="4">
        <v>0.73440000000000005</v>
      </c>
      <c r="C23" s="4">
        <v>0.2656</v>
      </c>
    </row>
    <row r="25" spans="1:3" x14ac:dyDescent="0.25">
      <c r="B25" t="s">
        <v>52</v>
      </c>
      <c r="C25" t="s">
        <v>0</v>
      </c>
    </row>
    <row r="26" spans="1:3" x14ac:dyDescent="0.25">
      <c r="A26" t="s">
        <v>18</v>
      </c>
      <c r="B26" s="1">
        <v>0.66420000000000001</v>
      </c>
      <c r="C26" s="1">
        <v>0.33579999999999999</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7EA14-CBC1-40B9-A175-914E25A99671}">
  <dimension ref="A1:N26"/>
  <sheetViews>
    <sheetView workbookViewId="0">
      <selection activeCell="K2" sqref="K2:N4"/>
    </sheetView>
  </sheetViews>
  <sheetFormatPr baseColWidth="10" defaultRowHeight="15" x14ac:dyDescent="0.25"/>
  <sheetData>
    <row r="1" spans="1:14" ht="15.75" thickBot="1" x14ac:dyDescent="0.3">
      <c r="B1" t="s">
        <v>52</v>
      </c>
      <c r="C1" t="s">
        <v>0</v>
      </c>
    </row>
    <row r="2" spans="1:14" ht="15.75" thickBot="1" x14ac:dyDescent="0.3">
      <c r="A2" t="s">
        <v>2</v>
      </c>
      <c r="B2" s="4">
        <v>0.1429</v>
      </c>
      <c r="C2" s="4">
        <v>0.85709999999999997</v>
      </c>
      <c r="K2" s="13" t="s">
        <v>72</v>
      </c>
      <c r="L2" s="14" t="s">
        <v>73</v>
      </c>
      <c r="M2" s="14" t="s">
        <v>74</v>
      </c>
      <c r="N2" s="14" t="s">
        <v>75</v>
      </c>
    </row>
    <row r="3" spans="1:14" ht="15.75" thickBot="1" x14ac:dyDescent="0.3">
      <c r="A3" t="s">
        <v>3</v>
      </c>
      <c r="B3" s="4">
        <v>0.16669999999999999</v>
      </c>
      <c r="C3" s="4">
        <v>0.83330000000000004</v>
      </c>
      <c r="K3" s="15" t="s">
        <v>76</v>
      </c>
      <c r="L3" s="16">
        <v>13.54</v>
      </c>
      <c r="M3" s="16">
        <v>3</v>
      </c>
      <c r="N3" s="17">
        <v>3.5999999999999999E-3</v>
      </c>
    </row>
    <row r="4" spans="1:14" ht="16.5" customHeight="1" x14ac:dyDescent="0.25">
      <c r="A4" t="s">
        <v>4</v>
      </c>
      <c r="B4" s="4">
        <v>0.6</v>
      </c>
      <c r="C4" s="4">
        <v>0.4</v>
      </c>
      <c r="K4" s="18" t="s">
        <v>141</v>
      </c>
    </row>
    <row r="5" spans="1:14" x14ac:dyDescent="0.25">
      <c r="A5" t="s">
        <v>5</v>
      </c>
      <c r="B5" s="4">
        <v>0.5</v>
      </c>
      <c r="C5" s="4">
        <v>0.5</v>
      </c>
    </row>
    <row r="6" spans="1:14" x14ac:dyDescent="0.25">
      <c r="A6" t="s">
        <v>6</v>
      </c>
      <c r="B6" s="4">
        <v>0.1053</v>
      </c>
      <c r="C6" s="4">
        <v>0.89470000000000005</v>
      </c>
    </row>
    <row r="7" spans="1:14" x14ac:dyDescent="0.25">
      <c r="A7" t="s">
        <v>7</v>
      </c>
      <c r="B7" s="4">
        <v>0.15790000000000001</v>
      </c>
      <c r="C7" s="4">
        <v>0.84209999999999996</v>
      </c>
    </row>
    <row r="8" spans="1:14" x14ac:dyDescent="0.25">
      <c r="A8" t="s">
        <v>8</v>
      </c>
      <c r="B8" s="4">
        <v>0.2727</v>
      </c>
      <c r="C8" s="4">
        <v>0.72729999999999995</v>
      </c>
    </row>
    <row r="9" spans="1:14" x14ac:dyDescent="0.25">
      <c r="A9" t="s">
        <v>9</v>
      </c>
      <c r="B9" s="4">
        <v>0.1111</v>
      </c>
      <c r="C9" s="4">
        <v>0.88890000000000002</v>
      </c>
    </row>
    <row r="10" spans="1:14" x14ac:dyDescent="0.25">
      <c r="A10" t="s">
        <v>10</v>
      </c>
      <c r="B10" s="4">
        <v>0.4</v>
      </c>
      <c r="C10" s="4">
        <v>0.6</v>
      </c>
    </row>
    <row r="11" spans="1:14" x14ac:dyDescent="0.25">
      <c r="A11" t="s">
        <v>11</v>
      </c>
      <c r="B11" s="4">
        <v>0.1</v>
      </c>
      <c r="C11" s="4">
        <v>0.9</v>
      </c>
    </row>
    <row r="12" spans="1:14" x14ac:dyDescent="0.25">
      <c r="A12" t="s">
        <v>12</v>
      </c>
      <c r="B12" s="4">
        <v>0</v>
      </c>
      <c r="C12" s="4">
        <v>1</v>
      </c>
    </row>
    <row r="13" spans="1:14" x14ac:dyDescent="0.25">
      <c r="A13" t="s">
        <v>13</v>
      </c>
      <c r="B13" s="4">
        <v>0</v>
      </c>
      <c r="C13" s="4">
        <v>1</v>
      </c>
    </row>
    <row r="14" spans="1:14" x14ac:dyDescent="0.25">
      <c r="A14" t="s">
        <v>14</v>
      </c>
      <c r="B14" s="4">
        <v>0.3</v>
      </c>
      <c r="C14" s="4">
        <v>0.7</v>
      </c>
    </row>
    <row r="15" spans="1:14" x14ac:dyDescent="0.25">
      <c r="A15" t="s">
        <v>15</v>
      </c>
      <c r="B15" s="4">
        <v>0.25</v>
      </c>
      <c r="C15" s="4">
        <v>0.75</v>
      </c>
    </row>
    <row r="16" spans="1:14" x14ac:dyDescent="0.25">
      <c r="A16" t="s">
        <v>16</v>
      </c>
      <c r="B16" s="4">
        <v>0</v>
      </c>
      <c r="C16" s="4">
        <v>1</v>
      </c>
    </row>
    <row r="17" spans="1:3" x14ac:dyDescent="0.25">
      <c r="A17" t="s">
        <v>17</v>
      </c>
      <c r="B17" s="4">
        <v>0.2</v>
      </c>
      <c r="C17" s="4">
        <v>0.8</v>
      </c>
    </row>
    <row r="19" spans="1:3" x14ac:dyDescent="0.25">
      <c r="B19" t="s">
        <v>52</v>
      </c>
      <c r="C19" t="s">
        <v>0</v>
      </c>
    </row>
    <row r="20" spans="1:3" x14ac:dyDescent="0.25">
      <c r="A20" t="s">
        <v>40</v>
      </c>
      <c r="B20" s="4">
        <v>4.0500000000000001E-2</v>
      </c>
      <c r="C20" s="4">
        <v>0.95950000000000002</v>
      </c>
    </row>
    <row r="21" spans="1:3" x14ac:dyDescent="0.25">
      <c r="A21" t="s">
        <v>24</v>
      </c>
      <c r="B21" s="4">
        <v>0.18920000000000001</v>
      </c>
      <c r="C21" s="4">
        <v>0.81079999999999997</v>
      </c>
    </row>
    <row r="22" spans="1:3" x14ac:dyDescent="0.25">
      <c r="A22" t="s">
        <v>23</v>
      </c>
      <c r="B22" s="4">
        <v>0.23730000000000001</v>
      </c>
      <c r="C22" s="4">
        <v>0.76270000000000004</v>
      </c>
    </row>
    <row r="23" spans="1:3" x14ac:dyDescent="0.25">
      <c r="A23" t="s">
        <v>19</v>
      </c>
      <c r="B23" s="4">
        <v>0.25</v>
      </c>
      <c r="C23" s="4">
        <v>0.75</v>
      </c>
    </row>
    <row r="25" spans="1:3" x14ac:dyDescent="0.25">
      <c r="B25" t="s">
        <v>52</v>
      </c>
      <c r="C25" t="s">
        <v>0</v>
      </c>
    </row>
    <row r="26" spans="1:3" x14ac:dyDescent="0.25">
      <c r="A26" t="s">
        <v>18</v>
      </c>
      <c r="B26" s="4">
        <v>0.1734</v>
      </c>
      <c r="C26" s="4">
        <v>0.8266</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D6BC3-F5E9-4ACB-B179-2C0B7B4AAD09}">
  <dimension ref="A1:N26"/>
  <sheetViews>
    <sheetView topLeftCell="A14" workbookViewId="0">
      <selection activeCell="C25" sqref="C25"/>
    </sheetView>
  </sheetViews>
  <sheetFormatPr baseColWidth="10" defaultRowHeight="15" x14ac:dyDescent="0.25"/>
  <sheetData>
    <row r="1" spans="1:14" ht="15.75" thickBot="1" x14ac:dyDescent="0.3">
      <c r="B1" t="s">
        <v>52</v>
      </c>
      <c r="C1" t="s">
        <v>0</v>
      </c>
    </row>
    <row r="2" spans="1:14" ht="15.75" thickBot="1" x14ac:dyDescent="0.3">
      <c r="A2" t="s">
        <v>2</v>
      </c>
      <c r="B2" s="4">
        <v>0.1429</v>
      </c>
      <c r="C2" s="4">
        <v>0.85709999999999997</v>
      </c>
      <c r="K2" s="13" t="s">
        <v>72</v>
      </c>
      <c r="L2" s="14" t="s">
        <v>73</v>
      </c>
      <c r="M2" s="14" t="s">
        <v>74</v>
      </c>
      <c r="N2" s="14" t="s">
        <v>75</v>
      </c>
    </row>
    <row r="3" spans="1:14" ht="15.75" thickBot="1" x14ac:dyDescent="0.3">
      <c r="A3" t="s">
        <v>3</v>
      </c>
      <c r="B3" s="4">
        <v>8.3299999999999999E-2</v>
      </c>
      <c r="C3" s="4">
        <v>0.91669999999999996</v>
      </c>
      <c r="K3" s="15" t="s">
        <v>76</v>
      </c>
      <c r="L3" s="16">
        <v>4.5940000000000003</v>
      </c>
      <c r="M3" s="16">
        <v>3</v>
      </c>
      <c r="N3" s="17">
        <v>0.2041</v>
      </c>
    </row>
    <row r="4" spans="1:14" x14ac:dyDescent="0.25">
      <c r="A4" t="s">
        <v>4</v>
      </c>
      <c r="B4" s="4">
        <v>0.4</v>
      </c>
      <c r="C4" s="4">
        <v>0.6</v>
      </c>
      <c r="K4" s="12" t="s">
        <v>142</v>
      </c>
    </row>
    <row r="5" spans="1:14" x14ac:dyDescent="0.25">
      <c r="A5" t="s">
        <v>5</v>
      </c>
      <c r="B5" s="4">
        <v>0</v>
      </c>
      <c r="C5" s="4">
        <v>1</v>
      </c>
    </row>
    <row r="6" spans="1:14" x14ac:dyDescent="0.25">
      <c r="A6" t="s">
        <v>6</v>
      </c>
      <c r="B6" s="4">
        <v>5.2600000000000001E-2</v>
      </c>
      <c r="C6" s="4">
        <v>0.94740000000000002</v>
      </c>
    </row>
    <row r="7" spans="1:14" x14ac:dyDescent="0.25">
      <c r="A7" t="s">
        <v>7</v>
      </c>
      <c r="B7" s="4">
        <v>0.13159999999999999</v>
      </c>
      <c r="C7" s="4">
        <v>0.86839999999999995</v>
      </c>
    </row>
    <row r="8" spans="1:14" x14ac:dyDescent="0.25">
      <c r="A8" t="s">
        <v>8</v>
      </c>
      <c r="B8" s="4">
        <v>0.2424</v>
      </c>
      <c r="C8" s="4">
        <v>0.75760000000000005</v>
      </c>
    </row>
    <row r="9" spans="1:14" x14ac:dyDescent="0.25">
      <c r="A9" t="s">
        <v>9</v>
      </c>
      <c r="B9" s="4">
        <v>5.5599999999999997E-2</v>
      </c>
      <c r="C9" s="4">
        <v>0.94440000000000002</v>
      </c>
    </row>
    <row r="10" spans="1:14" x14ac:dyDescent="0.25">
      <c r="A10" t="s">
        <v>10</v>
      </c>
      <c r="B10" s="4">
        <v>0.33329999999999999</v>
      </c>
      <c r="C10" s="4">
        <v>0.66669999999999996</v>
      </c>
    </row>
    <row r="11" spans="1:14" x14ac:dyDescent="0.25">
      <c r="A11" t="s">
        <v>11</v>
      </c>
      <c r="B11" s="4">
        <v>0</v>
      </c>
      <c r="C11" s="4">
        <v>1</v>
      </c>
    </row>
    <row r="12" spans="1:14" x14ac:dyDescent="0.25">
      <c r="A12" t="s">
        <v>12</v>
      </c>
      <c r="B12" s="4">
        <v>0</v>
      </c>
      <c r="C12" s="4">
        <v>1</v>
      </c>
    </row>
    <row r="13" spans="1:14" x14ac:dyDescent="0.25">
      <c r="A13" t="s">
        <v>13</v>
      </c>
      <c r="B13" s="4">
        <v>0</v>
      </c>
      <c r="C13" s="4">
        <v>1</v>
      </c>
    </row>
    <row r="14" spans="1:14" x14ac:dyDescent="0.25">
      <c r="A14" t="s">
        <v>14</v>
      </c>
      <c r="B14" s="4">
        <v>0.2</v>
      </c>
      <c r="C14" s="4">
        <v>0.8</v>
      </c>
    </row>
    <row r="15" spans="1:14" x14ac:dyDescent="0.25">
      <c r="A15" t="s">
        <v>15</v>
      </c>
      <c r="B15" s="4">
        <v>0.25</v>
      </c>
      <c r="C15" s="4">
        <v>0.75</v>
      </c>
    </row>
    <row r="16" spans="1:14" x14ac:dyDescent="0.25">
      <c r="A16" t="s">
        <v>16</v>
      </c>
      <c r="B16" s="4">
        <v>0</v>
      </c>
      <c r="C16" s="4">
        <v>1</v>
      </c>
    </row>
    <row r="17" spans="1:3" x14ac:dyDescent="0.25">
      <c r="A17" t="s">
        <v>17</v>
      </c>
      <c r="B17" s="4">
        <v>0.2</v>
      </c>
      <c r="C17" s="4">
        <v>0.8</v>
      </c>
    </row>
    <row r="19" spans="1:3" x14ac:dyDescent="0.25">
      <c r="B19" t="s">
        <v>52</v>
      </c>
      <c r="C19" t="s">
        <v>0</v>
      </c>
    </row>
    <row r="20" spans="1:3" x14ac:dyDescent="0.25">
      <c r="A20" t="s">
        <v>40</v>
      </c>
      <c r="B20" s="4">
        <v>6.7599999999999993E-2</v>
      </c>
      <c r="C20" s="4">
        <v>0.93240000000000001</v>
      </c>
    </row>
    <row r="21" spans="1:3" x14ac:dyDescent="0.25">
      <c r="A21" t="s">
        <v>24</v>
      </c>
      <c r="B21" s="4">
        <v>0.1351</v>
      </c>
      <c r="C21" s="4">
        <v>0.8649</v>
      </c>
    </row>
    <row r="22" spans="1:3" x14ac:dyDescent="0.25">
      <c r="A22" t="s">
        <v>23</v>
      </c>
      <c r="B22" s="4">
        <v>0.1186</v>
      </c>
      <c r="C22" s="4">
        <v>0.88139999999999996</v>
      </c>
    </row>
    <row r="23" spans="1:3" x14ac:dyDescent="0.25">
      <c r="A23" t="s">
        <v>19</v>
      </c>
      <c r="B23" s="4">
        <v>0.1875</v>
      </c>
      <c r="C23" s="4">
        <v>0.8125</v>
      </c>
    </row>
    <row r="25" spans="1:3" x14ac:dyDescent="0.25">
      <c r="B25" t="s">
        <v>52</v>
      </c>
      <c r="C25" t="s">
        <v>0</v>
      </c>
    </row>
    <row r="26" spans="1:3" x14ac:dyDescent="0.25">
      <c r="A26" t="s">
        <v>18</v>
      </c>
      <c r="B26" s="4">
        <v>0.1255</v>
      </c>
      <c r="C26" s="4">
        <v>0.87450000000000006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BB36F-B656-440C-B8D5-B87E6FF200B4}">
  <dimension ref="A1:T50"/>
  <sheetViews>
    <sheetView topLeftCell="N17" zoomScale="98" zoomScaleNormal="98" workbookViewId="0">
      <selection activeCell="AB38" sqref="AB38"/>
    </sheetView>
  </sheetViews>
  <sheetFormatPr baseColWidth="10" defaultRowHeight="15" x14ac:dyDescent="0.25"/>
  <cols>
    <col min="1" max="1" width="26.28515625" bestFit="1" customWidth="1"/>
  </cols>
  <sheetData>
    <row r="1" spans="1:20" x14ac:dyDescent="0.25">
      <c r="B1" t="s">
        <v>63</v>
      </c>
      <c r="C1" t="s">
        <v>64</v>
      </c>
      <c r="D1" t="s">
        <v>65</v>
      </c>
      <c r="E1" t="s">
        <v>66</v>
      </c>
      <c r="F1" t="s">
        <v>67</v>
      </c>
      <c r="G1" t="s">
        <v>68</v>
      </c>
      <c r="H1" t="s">
        <v>69</v>
      </c>
      <c r="I1" t="s">
        <v>28</v>
      </c>
    </row>
    <row r="2" spans="1:20" x14ac:dyDescent="0.25">
      <c r="A2" t="s">
        <v>2</v>
      </c>
      <c r="B2" s="4">
        <f>22/25</f>
        <v>0.88</v>
      </c>
      <c r="C2" s="4">
        <f>2/25</f>
        <v>0.08</v>
      </c>
      <c r="D2" s="4">
        <f>4/25</f>
        <v>0.16</v>
      </c>
      <c r="E2" s="4">
        <f>3/25</f>
        <v>0.12</v>
      </c>
      <c r="F2" s="4">
        <f>10/25</f>
        <v>0.4</v>
      </c>
      <c r="G2" s="4">
        <f>1/25</f>
        <v>0.04</v>
      </c>
      <c r="H2" s="4">
        <f>4/25</f>
        <v>0.16</v>
      </c>
      <c r="I2" s="4">
        <f>3/25</f>
        <v>0.12</v>
      </c>
    </row>
    <row r="3" spans="1:20" x14ac:dyDescent="0.25">
      <c r="A3" t="s">
        <v>70</v>
      </c>
      <c r="B3" s="4">
        <f>7/8</f>
        <v>0.875</v>
      </c>
      <c r="C3" s="4">
        <f>1/8</f>
        <v>0.125</v>
      </c>
      <c r="D3" s="4">
        <f>2/4</f>
        <v>0.5</v>
      </c>
      <c r="E3" s="4">
        <f>0/8</f>
        <v>0</v>
      </c>
      <c r="F3" s="4">
        <f>4/8</f>
        <v>0.5</v>
      </c>
      <c r="G3" s="4">
        <f>1/8</f>
        <v>0.125</v>
      </c>
      <c r="H3" s="4">
        <f>1/8</f>
        <v>0.125</v>
      </c>
      <c r="I3" s="4">
        <f>0/8</f>
        <v>0</v>
      </c>
    </row>
    <row r="4" spans="1:20" x14ac:dyDescent="0.25">
      <c r="A4" t="s">
        <v>4</v>
      </c>
      <c r="B4" s="4">
        <f>4/4</f>
        <v>1</v>
      </c>
      <c r="C4" s="4">
        <f>1/4</f>
        <v>0.25</v>
      </c>
      <c r="D4" s="4">
        <f>2/4</f>
        <v>0.5</v>
      </c>
      <c r="E4" s="4">
        <f>1/4</f>
        <v>0.25</v>
      </c>
      <c r="F4" s="4">
        <f>3/4</f>
        <v>0.75</v>
      </c>
      <c r="G4" s="4">
        <f>1/4</f>
        <v>0.25</v>
      </c>
      <c r="H4" s="4">
        <f>1/4</f>
        <v>0.25</v>
      </c>
      <c r="I4" s="4">
        <f>1/4</f>
        <v>0.25</v>
      </c>
    </row>
    <row r="5" spans="1:20" x14ac:dyDescent="0.25">
      <c r="A5" t="s">
        <v>5</v>
      </c>
      <c r="B5" s="4">
        <f>1/1</f>
        <v>1</v>
      </c>
      <c r="C5" s="4">
        <f>0/1</f>
        <v>0</v>
      </c>
      <c r="D5" s="4">
        <f>0/1</f>
        <v>0</v>
      </c>
      <c r="E5" s="4">
        <f>0/1</f>
        <v>0</v>
      </c>
      <c r="F5" s="4">
        <f>1/1</f>
        <v>1</v>
      </c>
      <c r="G5" s="4">
        <f>0/1</f>
        <v>0</v>
      </c>
      <c r="H5" s="4">
        <f>0/1</f>
        <v>0</v>
      </c>
      <c r="I5" s="4">
        <f>0/1</f>
        <v>0</v>
      </c>
    </row>
    <row r="6" spans="1:20" ht="15.75" thickBot="1" x14ac:dyDescent="0.3">
      <c r="A6" t="s">
        <v>6</v>
      </c>
      <c r="B6" s="4">
        <f>11/13</f>
        <v>0.84615384615384615</v>
      </c>
      <c r="C6" s="4">
        <f>3/13</f>
        <v>0.23076923076923078</v>
      </c>
      <c r="D6" s="4">
        <f>5/13</f>
        <v>0.38461538461538464</v>
      </c>
      <c r="E6" s="4">
        <f>3/13</f>
        <v>0.23076923076923078</v>
      </c>
      <c r="F6" s="4">
        <f>6/13</f>
        <v>0.46153846153846156</v>
      </c>
      <c r="G6" s="4">
        <f>2/13</f>
        <v>0.15384615384615385</v>
      </c>
      <c r="H6" s="4">
        <f>2/13</f>
        <v>0.15384615384615385</v>
      </c>
      <c r="I6" s="4">
        <f>3/13</f>
        <v>0.23076923076923078</v>
      </c>
    </row>
    <row r="7" spans="1:20" ht="15.75" thickBot="1" x14ac:dyDescent="0.3">
      <c r="A7" t="s">
        <v>7</v>
      </c>
      <c r="B7" s="4">
        <f>14/17</f>
        <v>0.82352941176470584</v>
      </c>
      <c r="C7" s="4">
        <f>1/17</f>
        <v>5.8823529411764705E-2</v>
      </c>
      <c r="D7" s="4">
        <f>0/17</f>
        <v>0</v>
      </c>
      <c r="E7" s="4">
        <f>1/17</f>
        <v>5.8823529411764705E-2</v>
      </c>
      <c r="F7" s="4">
        <f>8/17</f>
        <v>0.47058823529411764</v>
      </c>
      <c r="G7" s="4">
        <f>0/19</f>
        <v>0</v>
      </c>
      <c r="H7" s="4">
        <f>5/17</f>
        <v>0.29411764705882354</v>
      </c>
      <c r="I7" s="4">
        <f>0/17</f>
        <v>0</v>
      </c>
      <c r="Q7" s="13" t="s">
        <v>72</v>
      </c>
      <c r="R7" s="14" t="s">
        <v>73</v>
      </c>
      <c r="S7" s="14" t="s">
        <v>74</v>
      </c>
      <c r="T7" s="14" t="s">
        <v>75</v>
      </c>
    </row>
    <row r="8" spans="1:20" ht="15.75" thickBot="1" x14ac:dyDescent="0.3">
      <c r="A8" t="s">
        <v>8</v>
      </c>
      <c r="B8" s="4">
        <f>21/27</f>
        <v>0.77777777777777779</v>
      </c>
      <c r="C8" s="4">
        <f>7/27</f>
        <v>0.25925925925925924</v>
      </c>
      <c r="D8" s="4">
        <f>7/27</f>
        <v>0.25925925925925924</v>
      </c>
      <c r="E8" s="4">
        <f>6/27</f>
        <v>0.22222222222222221</v>
      </c>
      <c r="F8" s="4">
        <f>18/27</f>
        <v>0.66666666666666663</v>
      </c>
      <c r="G8" s="4">
        <f>6/27</f>
        <v>0.22222222222222221</v>
      </c>
      <c r="H8" s="4">
        <f>10/17</f>
        <v>0.58823529411764708</v>
      </c>
      <c r="I8" s="4">
        <f>1/27</f>
        <v>3.7037037037037035E-2</v>
      </c>
      <c r="Q8" s="15" t="s">
        <v>76</v>
      </c>
      <c r="R8" s="16">
        <v>18.651</v>
      </c>
      <c r="S8" s="16">
        <v>6</v>
      </c>
      <c r="T8" s="17">
        <v>4.7999999999999996E-3</v>
      </c>
    </row>
    <row r="9" spans="1:20" ht="15.75" thickBot="1" x14ac:dyDescent="0.3">
      <c r="A9" t="s">
        <v>9</v>
      </c>
      <c r="B9" s="4">
        <f>33/41</f>
        <v>0.80487804878048785</v>
      </c>
      <c r="C9" s="4">
        <f>7/41</f>
        <v>0.17073170731707318</v>
      </c>
      <c r="D9" s="4">
        <f>7/41</f>
        <v>0.17073170731707318</v>
      </c>
      <c r="E9" s="4">
        <f>9/41</f>
        <v>0.21951219512195122</v>
      </c>
      <c r="F9" s="4">
        <f>24/41</f>
        <v>0.58536585365853655</v>
      </c>
      <c r="G9" s="4">
        <f>4/41</f>
        <v>9.7560975609756101E-2</v>
      </c>
      <c r="H9" s="4">
        <f>9/41</f>
        <v>0.21951219512195122</v>
      </c>
      <c r="I9" s="4">
        <f>6/41</f>
        <v>0.14634146341463414</v>
      </c>
      <c r="Q9" s="12" t="s">
        <v>78</v>
      </c>
    </row>
    <row r="10" spans="1:20" ht="15.75" thickBot="1" x14ac:dyDescent="0.3">
      <c r="A10" t="s">
        <v>10</v>
      </c>
      <c r="B10" s="4">
        <f>9/12</f>
        <v>0.75</v>
      </c>
      <c r="C10" s="4">
        <f>3/12</f>
        <v>0.25</v>
      </c>
      <c r="D10" s="4">
        <f>6/12</f>
        <v>0.5</v>
      </c>
      <c r="E10" s="4">
        <f>5/12</f>
        <v>0.41666666666666669</v>
      </c>
      <c r="F10" s="4">
        <f>9/12</f>
        <v>0.75</v>
      </c>
      <c r="G10" s="4">
        <f>4/12</f>
        <v>0.33333333333333331</v>
      </c>
      <c r="H10" s="4">
        <f>3/12</f>
        <v>0.25</v>
      </c>
      <c r="I10" s="4">
        <f>2/41</f>
        <v>4.878048780487805E-2</v>
      </c>
      <c r="Q10" s="13" t="s">
        <v>72</v>
      </c>
      <c r="R10" s="14" t="s">
        <v>73</v>
      </c>
      <c r="S10" s="14" t="s">
        <v>74</v>
      </c>
      <c r="T10" s="14" t="s">
        <v>75</v>
      </c>
    </row>
    <row r="11" spans="1:20" ht="15.75" thickBot="1" x14ac:dyDescent="0.3">
      <c r="A11" t="s">
        <v>11</v>
      </c>
      <c r="B11" s="4">
        <f>3/3</f>
        <v>1</v>
      </c>
      <c r="C11" s="4">
        <f>0/3</f>
        <v>0</v>
      </c>
      <c r="D11" s="4">
        <f>0/3</f>
        <v>0</v>
      </c>
      <c r="E11" s="4">
        <f>0/3</f>
        <v>0</v>
      </c>
      <c r="F11" s="4">
        <f>2/3</f>
        <v>0.66666666666666663</v>
      </c>
      <c r="G11" s="4">
        <f>0/3</f>
        <v>0</v>
      </c>
      <c r="H11" s="4">
        <f>0/3</f>
        <v>0</v>
      </c>
      <c r="I11" s="4">
        <f>0/3</f>
        <v>0</v>
      </c>
      <c r="Q11" s="15" t="s">
        <v>76</v>
      </c>
      <c r="R11" s="16">
        <v>17.427</v>
      </c>
      <c r="S11" s="16">
        <v>6</v>
      </c>
      <c r="T11" s="17">
        <v>7.7999999999999996E-3</v>
      </c>
    </row>
    <row r="12" spans="1:20" ht="15.75" thickBot="1" x14ac:dyDescent="0.3">
      <c r="A12" t="s">
        <v>71</v>
      </c>
      <c r="B12" s="4">
        <f>11/12</f>
        <v>0.91666666666666663</v>
      </c>
      <c r="C12" s="4">
        <f>1/12</f>
        <v>8.3333333333333329E-2</v>
      </c>
      <c r="D12" s="4">
        <f>2/12</f>
        <v>0.16666666666666666</v>
      </c>
      <c r="E12" s="4">
        <f>2/12</f>
        <v>0.16666666666666666</v>
      </c>
      <c r="F12" s="4">
        <f>10/12</f>
        <v>0.83333333333333337</v>
      </c>
      <c r="G12" s="4">
        <f>1/12</f>
        <v>8.3333333333333329E-2</v>
      </c>
      <c r="H12" s="4">
        <f>2/12</f>
        <v>0.16666666666666666</v>
      </c>
      <c r="I12" s="4">
        <f>0/12</f>
        <v>0</v>
      </c>
      <c r="Q12" s="12" t="s">
        <v>79</v>
      </c>
    </row>
    <row r="13" spans="1:20" ht="15.75" thickBot="1" x14ac:dyDescent="0.3">
      <c r="A13" t="s">
        <v>13</v>
      </c>
      <c r="B13" s="4">
        <f>2/3</f>
        <v>0.66666666666666663</v>
      </c>
      <c r="C13" s="4">
        <f>0/3</f>
        <v>0</v>
      </c>
      <c r="D13" s="4">
        <f>0/3</f>
        <v>0</v>
      </c>
      <c r="E13" s="4">
        <f>0/3</f>
        <v>0</v>
      </c>
      <c r="F13" s="4">
        <f>1/3</f>
        <v>0.33333333333333331</v>
      </c>
      <c r="G13" s="4">
        <f>0/3</f>
        <v>0</v>
      </c>
      <c r="H13" s="4">
        <f>1/3</f>
        <v>0.33333333333333331</v>
      </c>
      <c r="I13" s="4">
        <f>0/3</f>
        <v>0</v>
      </c>
      <c r="Q13" s="13" t="s">
        <v>72</v>
      </c>
      <c r="R13" s="14" t="s">
        <v>73</v>
      </c>
      <c r="S13" s="14" t="s">
        <v>74</v>
      </c>
      <c r="T13" s="14" t="s">
        <v>75</v>
      </c>
    </row>
    <row r="14" spans="1:20" ht="15.75" thickBot="1" x14ac:dyDescent="0.3">
      <c r="A14" t="s">
        <v>14</v>
      </c>
      <c r="B14" s="4">
        <f>7/7</f>
        <v>1</v>
      </c>
      <c r="C14" s="4">
        <f>3/7</f>
        <v>0.42857142857142855</v>
      </c>
      <c r="D14" s="4">
        <f>2/7</f>
        <v>0.2857142857142857</v>
      </c>
      <c r="E14" s="4">
        <f>4/7</f>
        <v>0.5714285714285714</v>
      </c>
      <c r="F14" s="4">
        <f>6/7</f>
        <v>0.8571428571428571</v>
      </c>
      <c r="G14" s="4">
        <f>3/7</f>
        <v>0.42857142857142855</v>
      </c>
      <c r="H14" s="4">
        <f>1/7</f>
        <v>0.14285714285714285</v>
      </c>
      <c r="I14" s="4">
        <f>1/7</f>
        <v>0.14285714285714285</v>
      </c>
      <c r="Q14" s="15" t="s">
        <v>76</v>
      </c>
      <c r="R14" s="16">
        <v>19.876999999999999</v>
      </c>
      <c r="S14" s="16">
        <v>6</v>
      </c>
      <c r="T14" s="17">
        <v>2.8999999999999998E-3</v>
      </c>
    </row>
    <row r="15" spans="1:20" ht="15.75" thickBot="1" x14ac:dyDescent="0.3">
      <c r="A15" t="s">
        <v>15</v>
      </c>
      <c r="B15" s="4">
        <f>2/2</f>
        <v>1</v>
      </c>
      <c r="C15" s="4">
        <f>1/2</f>
        <v>0.5</v>
      </c>
      <c r="D15" s="4">
        <f>1/2</f>
        <v>0.5</v>
      </c>
      <c r="E15" s="4">
        <f>2/2</f>
        <v>1</v>
      </c>
      <c r="F15" s="4">
        <f>2/2</f>
        <v>1</v>
      </c>
      <c r="G15" s="4">
        <f>1/2</f>
        <v>0.5</v>
      </c>
      <c r="H15" s="4">
        <f>0/2</f>
        <v>0</v>
      </c>
      <c r="I15" s="4">
        <f>0/2</f>
        <v>0</v>
      </c>
      <c r="Q15" s="12" t="s">
        <v>80</v>
      </c>
    </row>
    <row r="16" spans="1:20" ht="15.75" thickBot="1" x14ac:dyDescent="0.3">
      <c r="A16" t="s">
        <v>16</v>
      </c>
      <c r="B16" s="4">
        <f>1/1</f>
        <v>1</v>
      </c>
      <c r="C16" s="4">
        <f>0/2</f>
        <v>0</v>
      </c>
      <c r="D16" s="4">
        <f>0/2</f>
        <v>0</v>
      </c>
      <c r="E16" s="4">
        <f>1/2</f>
        <v>0.5</v>
      </c>
      <c r="F16" s="4">
        <f>1/2</f>
        <v>0.5</v>
      </c>
      <c r="G16" s="4">
        <f>1/2</f>
        <v>0.5</v>
      </c>
      <c r="H16" s="4">
        <f>1/2</f>
        <v>0.5</v>
      </c>
      <c r="I16" s="4">
        <f>0/2</f>
        <v>0</v>
      </c>
      <c r="Q16" s="13" t="s">
        <v>72</v>
      </c>
      <c r="R16" s="14" t="s">
        <v>73</v>
      </c>
      <c r="S16" s="14" t="s">
        <v>74</v>
      </c>
      <c r="T16" s="14" t="s">
        <v>75</v>
      </c>
    </row>
    <row r="17" spans="1:20" ht="15.75" thickBot="1" x14ac:dyDescent="0.3">
      <c r="A17" t="s">
        <v>17</v>
      </c>
      <c r="B17" s="4">
        <f>3/3</f>
        <v>1</v>
      </c>
      <c r="C17" s="4">
        <f>0/3</f>
        <v>0</v>
      </c>
      <c r="D17" s="4">
        <f>1/3</f>
        <v>0.33333333333333331</v>
      </c>
      <c r="E17" s="4">
        <f>1/3</f>
        <v>0.33333333333333331</v>
      </c>
      <c r="F17" s="4">
        <f>3/3</f>
        <v>1</v>
      </c>
      <c r="G17" s="4">
        <f>0/3</f>
        <v>0</v>
      </c>
      <c r="H17" s="4">
        <f>0/3</f>
        <v>0</v>
      </c>
      <c r="I17" s="4">
        <f>0/3</f>
        <v>0</v>
      </c>
      <c r="Q17" s="15" t="s">
        <v>76</v>
      </c>
      <c r="R17" s="16">
        <v>16.454000000000001</v>
      </c>
      <c r="S17" s="16">
        <v>6</v>
      </c>
      <c r="T17" s="17">
        <v>1.15E-2</v>
      </c>
    </row>
    <row r="18" spans="1:20" ht="15.75" thickBot="1" x14ac:dyDescent="0.3">
      <c r="Q18" s="12" t="s">
        <v>81</v>
      </c>
    </row>
    <row r="19" spans="1:20" ht="15.75" thickBot="1" x14ac:dyDescent="0.3">
      <c r="B19" t="s">
        <v>63</v>
      </c>
      <c r="C19" t="s">
        <v>64</v>
      </c>
      <c r="D19" t="s">
        <v>65</v>
      </c>
      <c r="E19" t="s">
        <v>66</v>
      </c>
      <c r="F19" t="s">
        <v>67</v>
      </c>
      <c r="G19" t="s">
        <v>68</v>
      </c>
      <c r="H19" t="s">
        <v>69</v>
      </c>
      <c r="I19" t="s">
        <v>28</v>
      </c>
      <c r="Q19" s="13" t="s">
        <v>72</v>
      </c>
      <c r="R19" s="14" t="s">
        <v>73</v>
      </c>
      <c r="S19" s="14" t="s">
        <v>74</v>
      </c>
      <c r="T19" s="14" t="s">
        <v>75</v>
      </c>
    </row>
    <row r="20" spans="1:20" ht="15.75" thickBot="1" x14ac:dyDescent="0.3">
      <c r="A20" t="s">
        <v>40</v>
      </c>
      <c r="B20" s="4">
        <f>36/38</f>
        <v>0.94736842105263153</v>
      </c>
      <c r="C20" s="4">
        <f>5/38</f>
        <v>0.13157894736842105</v>
      </c>
      <c r="D20" s="4">
        <f>5/38</f>
        <v>0.13157894736842105</v>
      </c>
      <c r="E20" s="4">
        <f>7/38</f>
        <v>0.18421052631578946</v>
      </c>
      <c r="F20" s="4">
        <f>24/38</f>
        <v>0.63157894736842102</v>
      </c>
      <c r="G20" s="4">
        <f>2/38</f>
        <v>5.2631578947368418E-2</v>
      </c>
      <c r="H20" s="4">
        <f>3/38</f>
        <v>7.8947368421052627E-2</v>
      </c>
      <c r="I20" s="4">
        <f>2/38</f>
        <v>5.2631578947368418E-2</v>
      </c>
      <c r="Q20" s="15" t="s">
        <v>76</v>
      </c>
      <c r="R20" s="16">
        <v>15.503</v>
      </c>
      <c r="S20" s="16">
        <v>6</v>
      </c>
      <c r="T20" s="17">
        <v>1.67E-2</v>
      </c>
    </row>
    <row r="21" spans="1:20" ht="15.75" thickBot="1" x14ac:dyDescent="0.3">
      <c r="A21" t="s">
        <v>24</v>
      </c>
      <c r="B21" s="4">
        <f>38/47</f>
        <v>0.80851063829787229</v>
      </c>
      <c r="C21" s="4">
        <f>11/47</f>
        <v>0.23404255319148937</v>
      </c>
      <c r="D21" s="4">
        <f>15/47</f>
        <v>0.31914893617021278</v>
      </c>
      <c r="E21" s="4">
        <f>11/47</f>
        <v>0.23404255319148937</v>
      </c>
      <c r="F21" s="4">
        <f>27/47</f>
        <v>0.57446808510638303</v>
      </c>
      <c r="G21" s="4">
        <f>10/47</f>
        <v>0.21276595744680851</v>
      </c>
      <c r="H21" s="4">
        <f>15/47</f>
        <v>0.31914893617021278</v>
      </c>
      <c r="I21" s="4">
        <f>2/47</f>
        <v>4.2553191489361701E-2</v>
      </c>
      <c r="Q21" s="12" t="s">
        <v>82</v>
      </c>
    </row>
    <row r="22" spans="1:20" ht="15.75" thickBot="1" x14ac:dyDescent="0.3">
      <c r="A22" t="s">
        <v>23</v>
      </c>
      <c r="B22" s="4">
        <f>39/48</f>
        <v>0.8125</v>
      </c>
      <c r="C22" s="4">
        <f>8/48</f>
        <v>0.16666666666666666</v>
      </c>
      <c r="D22" s="4">
        <f>11/48</f>
        <v>0.22916666666666666</v>
      </c>
      <c r="E22" s="4">
        <f>12/48</f>
        <v>0.25</v>
      </c>
      <c r="F22" s="4">
        <f>28/48</f>
        <v>0.58333333333333337</v>
      </c>
      <c r="G22" s="4">
        <f>10/48</f>
        <v>0.20833333333333334</v>
      </c>
      <c r="H22" s="4">
        <f>14/48</f>
        <v>0.29166666666666669</v>
      </c>
      <c r="I22" s="4">
        <f>4/48</f>
        <v>8.3333333333333329E-2</v>
      </c>
      <c r="Q22" s="13" t="s">
        <v>72</v>
      </c>
      <c r="R22" s="14" t="s">
        <v>73</v>
      </c>
      <c r="S22" s="14" t="s">
        <v>74</v>
      </c>
      <c r="T22" s="14" t="s">
        <v>75</v>
      </c>
    </row>
    <row r="23" spans="1:20" ht="15.75" thickBot="1" x14ac:dyDescent="0.3">
      <c r="A23" t="s">
        <v>19</v>
      </c>
      <c r="B23" s="4">
        <f>38/47</f>
        <v>0.80851063829787229</v>
      </c>
      <c r="C23" s="4">
        <f>6/47</f>
        <v>0.1276595744680851</v>
      </c>
      <c r="D23" s="4">
        <f>8/47</f>
        <v>0.1702127659574468</v>
      </c>
      <c r="E23" s="4">
        <f>8/47</f>
        <v>0.1702127659574468</v>
      </c>
      <c r="F23" s="4">
        <f>29/47</f>
        <v>0.61702127659574468</v>
      </c>
      <c r="G23" s="4">
        <f>3/47</f>
        <v>6.3829787234042548E-2</v>
      </c>
      <c r="H23" s="4">
        <f>8/47</f>
        <v>0.1702127659574468</v>
      </c>
      <c r="I23" s="4">
        <f>9/47</f>
        <v>0.19148936170212766</v>
      </c>
      <c r="Q23" s="15" t="s">
        <v>76</v>
      </c>
      <c r="R23" s="16">
        <v>23.824999999999999</v>
      </c>
      <c r="S23" s="16">
        <v>6</v>
      </c>
      <c r="T23" s="17">
        <v>5.9999999999999995E-4</v>
      </c>
    </row>
    <row r="24" spans="1:20" ht="15.75" thickBot="1" x14ac:dyDescent="0.3">
      <c r="Q24" s="12" t="s">
        <v>83</v>
      </c>
    </row>
    <row r="25" spans="1:20" ht="15.75" thickBot="1" x14ac:dyDescent="0.3">
      <c r="B25" t="s">
        <v>63</v>
      </c>
      <c r="C25" t="s">
        <v>64</v>
      </c>
      <c r="D25" t="s">
        <v>65</v>
      </c>
      <c r="E25" t="s">
        <v>66</v>
      </c>
      <c r="F25" t="s">
        <v>67</v>
      </c>
      <c r="G25" t="s">
        <v>68</v>
      </c>
      <c r="H25" t="s">
        <v>69</v>
      </c>
      <c r="I25" t="s">
        <v>28</v>
      </c>
      <c r="Q25" s="13" t="s">
        <v>72</v>
      </c>
      <c r="R25" s="14" t="s">
        <v>73</v>
      </c>
      <c r="S25" s="14" t="s">
        <v>74</v>
      </c>
      <c r="T25" s="14" t="s">
        <v>75</v>
      </c>
    </row>
    <row r="26" spans="1:20" ht="15.75" thickBot="1" x14ac:dyDescent="0.3">
      <c r="A26" t="s">
        <v>18</v>
      </c>
      <c r="B26" s="4">
        <f>151/180</f>
        <v>0.83888888888888891</v>
      </c>
      <c r="C26" s="4">
        <f>30/180</f>
        <v>0.16666666666666666</v>
      </c>
      <c r="D26" s="4">
        <f>39/180</f>
        <v>0.21666666666666667</v>
      </c>
      <c r="E26" s="4">
        <f>38/180</f>
        <v>0.21111111111111111</v>
      </c>
      <c r="F26" s="4">
        <f>108/180</f>
        <v>0.6</v>
      </c>
      <c r="G26" s="4">
        <f>25/180</f>
        <v>0.1388888888888889</v>
      </c>
      <c r="H26" s="4">
        <f>40/180</f>
        <v>0.22222222222222221</v>
      </c>
      <c r="I26" s="4">
        <f>17/180</f>
        <v>9.4444444444444442E-2</v>
      </c>
      <c r="Q26" s="15" t="s">
        <v>76</v>
      </c>
      <c r="R26" s="16">
        <v>23.513999999999999</v>
      </c>
      <c r="S26" s="16">
        <v>6</v>
      </c>
      <c r="T26" s="17">
        <v>5.9999999999999995E-4</v>
      </c>
    </row>
    <row r="27" spans="1:20" ht="15.75" thickBot="1" x14ac:dyDescent="0.3">
      <c r="Q27" s="12" t="s">
        <v>84</v>
      </c>
    </row>
    <row r="28" spans="1:20" ht="15.75" thickBot="1" x14ac:dyDescent="0.3">
      <c r="Q28" s="13" t="s">
        <v>72</v>
      </c>
      <c r="R28" s="14" t="s">
        <v>73</v>
      </c>
      <c r="S28" s="14" t="s">
        <v>74</v>
      </c>
      <c r="T28" s="14" t="s">
        <v>75</v>
      </c>
    </row>
    <row r="29" spans="1:20" ht="15.75" thickBot="1" x14ac:dyDescent="0.3">
      <c r="Q29" s="15" t="s">
        <v>76</v>
      </c>
      <c r="R29" s="16">
        <v>47.930999999999997</v>
      </c>
      <c r="S29" s="16">
        <v>42</v>
      </c>
      <c r="T29" s="17">
        <v>0.24479999999999999</v>
      </c>
    </row>
    <row r="30" spans="1:20" x14ac:dyDescent="0.25">
      <c r="A30" t="s">
        <v>2</v>
      </c>
      <c r="B30">
        <v>25</v>
      </c>
      <c r="Q30" s="12" t="s">
        <v>85</v>
      </c>
    </row>
    <row r="31" spans="1:20" x14ac:dyDescent="0.25">
      <c r="A31" t="s">
        <v>70</v>
      </c>
      <c r="B31">
        <v>8</v>
      </c>
    </row>
    <row r="32" spans="1:20" x14ac:dyDescent="0.25">
      <c r="A32" t="s">
        <v>4</v>
      </c>
      <c r="B32">
        <v>4</v>
      </c>
    </row>
    <row r="33" spans="1:2" x14ac:dyDescent="0.25">
      <c r="A33" t="s">
        <v>5</v>
      </c>
      <c r="B33">
        <v>1</v>
      </c>
    </row>
    <row r="34" spans="1:2" x14ac:dyDescent="0.25">
      <c r="A34" t="s">
        <v>6</v>
      </c>
      <c r="B34">
        <v>13</v>
      </c>
    </row>
    <row r="35" spans="1:2" x14ac:dyDescent="0.25">
      <c r="A35" t="s">
        <v>7</v>
      </c>
      <c r="B35">
        <v>17</v>
      </c>
    </row>
    <row r="36" spans="1:2" x14ac:dyDescent="0.25">
      <c r="A36" t="s">
        <v>8</v>
      </c>
      <c r="B36">
        <v>27</v>
      </c>
    </row>
    <row r="37" spans="1:2" x14ac:dyDescent="0.25">
      <c r="A37" t="s">
        <v>9</v>
      </c>
      <c r="B37">
        <v>41</v>
      </c>
    </row>
    <row r="38" spans="1:2" x14ac:dyDescent="0.25">
      <c r="A38" t="s">
        <v>10</v>
      </c>
      <c r="B38">
        <v>12</v>
      </c>
    </row>
    <row r="39" spans="1:2" x14ac:dyDescent="0.25">
      <c r="A39" t="s">
        <v>11</v>
      </c>
      <c r="B39">
        <v>3</v>
      </c>
    </row>
    <row r="40" spans="1:2" x14ac:dyDescent="0.25">
      <c r="A40" t="s">
        <v>71</v>
      </c>
      <c r="B40">
        <v>12</v>
      </c>
    </row>
    <row r="41" spans="1:2" x14ac:dyDescent="0.25">
      <c r="A41" t="s">
        <v>13</v>
      </c>
      <c r="B41">
        <v>3</v>
      </c>
    </row>
    <row r="42" spans="1:2" x14ac:dyDescent="0.25">
      <c r="A42" t="s">
        <v>14</v>
      </c>
      <c r="B42">
        <v>7</v>
      </c>
    </row>
    <row r="43" spans="1:2" x14ac:dyDescent="0.25">
      <c r="A43" t="s">
        <v>15</v>
      </c>
      <c r="B43">
        <v>2</v>
      </c>
    </row>
    <row r="44" spans="1:2" x14ac:dyDescent="0.25">
      <c r="A44" t="s">
        <v>16</v>
      </c>
      <c r="B44">
        <v>2</v>
      </c>
    </row>
    <row r="45" spans="1:2" x14ac:dyDescent="0.25">
      <c r="A45" t="s">
        <v>17</v>
      </c>
      <c r="B45">
        <v>3</v>
      </c>
    </row>
    <row r="47" spans="1:2" x14ac:dyDescent="0.25">
      <c r="A47" t="s">
        <v>40</v>
      </c>
      <c r="B47">
        <v>38</v>
      </c>
    </row>
    <row r="48" spans="1:2" x14ac:dyDescent="0.25">
      <c r="A48" t="s">
        <v>24</v>
      </c>
      <c r="B48">
        <v>47</v>
      </c>
    </row>
    <row r="49" spans="1:2" x14ac:dyDescent="0.25">
      <c r="A49" t="s">
        <v>23</v>
      </c>
      <c r="B49">
        <v>48</v>
      </c>
    </row>
    <row r="50" spans="1:2" x14ac:dyDescent="0.25">
      <c r="A50" t="s">
        <v>19</v>
      </c>
      <c r="B50">
        <v>47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ED5D9-E892-4CCC-8EA3-849BAB502FC9}">
  <dimension ref="A1:N32"/>
  <sheetViews>
    <sheetView tabSelected="1" topLeftCell="A16" workbookViewId="0">
      <selection activeCell="B26" sqref="B26"/>
    </sheetView>
  </sheetViews>
  <sheetFormatPr baseColWidth="10" defaultRowHeight="15" x14ac:dyDescent="0.25"/>
  <sheetData>
    <row r="1" spans="1:7" x14ac:dyDescent="0.25">
      <c r="B1" t="s">
        <v>1</v>
      </c>
      <c r="C1" t="s">
        <v>0</v>
      </c>
      <c r="D1" t="s">
        <v>18</v>
      </c>
      <c r="F1" t="s">
        <v>1</v>
      </c>
      <c r="G1" t="s">
        <v>0</v>
      </c>
    </row>
    <row r="2" spans="1:7" x14ac:dyDescent="0.25">
      <c r="A2" t="s">
        <v>2</v>
      </c>
      <c r="B2" s="2">
        <v>0.42859999999999998</v>
      </c>
      <c r="C2" s="2">
        <v>0.57140000000000002</v>
      </c>
      <c r="D2">
        <v>35</v>
      </c>
      <c r="F2" s="2">
        <v>0.42859999999999998</v>
      </c>
      <c r="G2" s="2">
        <v>0.57140000000000002</v>
      </c>
    </row>
    <row r="3" spans="1:7" x14ac:dyDescent="0.25">
      <c r="A3" t="s">
        <v>3</v>
      </c>
      <c r="B3" s="2">
        <v>0.16669999999999999</v>
      </c>
      <c r="C3" s="2">
        <v>0.83330000000000004</v>
      </c>
      <c r="D3">
        <v>12</v>
      </c>
      <c r="F3" s="2">
        <v>0.16669999999999999</v>
      </c>
      <c r="G3" s="2">
        <v>0.83330000000000004</v>
      </c>
    </row>
    <row r="4" spans="1:7" x14ac:dyDescent="0.25">
      <c r="A4" t="s">
        <v>4</v>
      </c>
      <c r="B4" s="2">
        <v>0.2</v>
      </c>
      <c r="C4" s="2">
        <v>0.8</v>
      </c>
      <c r="D4">
        <v>5</v>
      </c>
      <c r="F4" s="2">
        <v>0.2</v>
      </c>
      <c r="G4" s="2">
        <v>0.8</v>
      </c>
    </row>
    <row r="5" spans="1:7" x14ac:dyDescent="0.25">
      <c r="A5" t="s">
        <v>5</v>
      </c>
      <c r="B5" s="2">
        <v>0</v>
      </c>
      <c r="C5" s="2">
        <v>1</v>
      </c>
      <c r="D5">
        <v>4</v>
      </c>
      <c r="F5" s="2">
        <v>0</v>
      </c>
      <c r="G5" s="2">
        <v>1</v>
      </c>
    </row>
    <row r="6" spans="1:7" x14ac:dyDescent="0.25">
      <c r="A6" t="s">
        <v>6</v>
      </c>
      <c r="B6" s="2">
        <v>0.35</v>
      </c>
      <c r="C6" s="2">
        <v>0.65</v>
      </c>
      <c r="D6">
        <v>20</v>
      </c>
      <c r="F6" s="2">
        <v>0.35</v>
      </c>
      <c r="G6" s="2">
        <v>0.65</v>
      </c>
    </row>
    <row r="7" spans="1:7" x14ac:dyDescent="0.25">
      <c r="A7" t="s">
        <v>7</v>
      </c>
      <c r="B7" s="2">
        <v>5.4100000000000002E-2</v>
      </c>
      <c r="C7" s="2">
        <v>0.94589999999999996</v>
      </c>
      <c r="D7">
        <v>37</v>
      </c>
      <c r="F7" s="2">
        <v>5.4100000000000002E-2</v>
      </c>
      <c r="G7" s="2">
        <v>0.94589999999999996</v>
      </c>
    </row>
    <row r="8" spans="1:7" x14ac:dyDescent="0.25">
      <c r="A8" t="s">
        <v>8</v>
      </c>
      <c r="B8" s="2">
        <v>0.66669999999999996</v>
      </c>
      <c r="C8" s="2">
        <v>0.33329999999999999</v>
      </c>
      <c r="D8">
        <v>33</v>
      </c>
      <c r="F8" s="2">
        <v>0.66669999999999996</v>
      </c>
      <c r="G8" s="2">
        <v>0.33329999999999999</v>
      </c>
    </row>
    <row r="9" spans="1:7" x14ac:dyDescent="0.25">
      <c r="A9" t="s">
        <v>9</v>
      </c>
      <c r="B9" s="2">
        <v>0.1852</v>
      </c>
      <c r="C9" s="2">
        <v>0.81479999999999997</v>
      </c>
      <c r="D9">
        <v>54</v>
      </c>
      <c r="F9" s="2">
        <v>0.1852</v>
      </c>
      <c r="G9" s="2">
        <v>0.81479999999999997</v>
      </c>
    </row>
    <row r="10" spans="1:7" x14ac:dyDescent="0.25">
      <c r="A10" t="s">
        <v>10</v>
      </c>
      <c r="B10" s="2">
        <v>0.4667</v>
      </c>
      <c r="C10" s="2">
        <v>0.5333</v>
      </c>
      <c r="D10">
        <v>15</v>
      </c>
      <c r="F10" s="2">
        <v>0.4667</v>
      </c>
      <c r="G10" s="2">
        <v>0.5333</v>
      </c>
    </row>
    <row r="11" spans="1:7" x14ac:dyDescent="0.25">
      <c r="A11" t="s">
        <v>11</v>
      </c>
      <c r="B11" s="2">
        <v>0</v>
      </c>
      <c r="C11" s="2">
        <v>1</v>
      </c>
      <c r="D11">
        <v>10</v>
      </c>
      <c r="F11" s="2">
        <v>0</v>
      </c>
      <c r="G11" s="2">
        <v>1</v>
      </c>
    </row>
    <row r="12" spans="1:7" x14ac:dyDescent="0.25">
      <c r="A12" t="s">
        <v>12</v>
      </c>
      <c r="B12" s="2">
        <v>0.42859999999999998</v>
      </c>
      <c r="C12" s="2">
        <v>0.57140000000000002</v>
      </c>
      <c r="D12">
        <v>14</v>
      </c>
      <c r="F12" s="2">
        <v>0.42859999999999998</v>
      </c>
      <c r="G12" s="2">
        <v>0.57140000000000002</v>
      </c>
    </row>
    <row r="13" spans="1:7" x14ac:dyDescent="0.25">
      <c r="A13" t="s">
        <v>13</v>
      </c>
      <c r="B13" s="2">
        <v>0.6</v>
      </c>
      <c r="C13" s="2">
        <v>0.4</v>
      </c>
      <c r="D13">
        <v>5</v>
      </c>
      <c r="F13" s="2">
        <v>0.6</v>
      </c>
      <c r="G13" s="2">
        <v>0.4</v>
      </c>
    </row>
    <row r="14" spans="1:7" x14ac:dyDescent="0.25">
      <c r="A14" t="s">
        <v>14</v>
      </c>
      <c r="B14" s="2">
        <v>0.8</v>
      </c>
      <c r="C14" s="2">
        <v>0.2</v>
      </c>
      <c r="D14">
        <v>10</v>
      </c>
      <c r="F14" s="2">
        <v>0.8</v>
      </c>
      <c r="G14" s="2">
        <v>0.2</v>
      </c>
    </row>
    <row r="15" spans="1:7" x14ac:dyDescent="0.25">
      <c r="A15" t="s">
        <v>15</v>
      </c>
      <c r="B15" s="2">
        <v>0.5</v>
      </c>
      <c r="C15" s="2">
        <v>0.5</v>
      </c>
      <c r="D15">
        <v>4</v>
      </c>
      <c r="F15" s="2">
        <v>0.5</v>
      </c>
      <c r="G15" s="2">
        <v>0.5</v>
      </c>
    </row>
    <row r="16" spans="1:7" x14ac:dyDescent="0.25">
      <c r="A16" t="s">
        <v>16</v>
      </c>
      <c r="B16" s="2">
        <v>0.125</v>
      </c>
      <c r="C16" s="2">
        <v>0.875</v>
      </c>
      <c r="D16">
        <v>8</v>
      </c>
      <c r="F16" s="2">
        <v>0.125</v>
      </c>
      <c r="G16" s="2">
        <v>0.875</v>
      </c>
    </row>
    <row r="17" spans="1:14" x14ac:dyDescent="0.25">
      <c r="A17" t="s">
        <v>17</v>
      </c>
      <c r="B17" s="2">
        <v>0.8</v>
      </c>
      <c r="C17" s="2">
        <v>0.2</v>
      </c>
      <c r="D17">
        <v>5</v>
      </c>
      <c r="F17" s="2">
        <v>0.8</v>
      </c>
      <c r="G17" s="2">
        <v>0.2</v>
      </c>
    </row>
    <row r="18" spans="1:14" ht="15.75" thickBot="1" x14ac:dyDescent="0.3">
      <c r="A18" t="s">
        <v>18</v>
      </c>
      <c r="B18" s="2">
        <v>0.33210000000000001</v>
      </c>
      <c r="C18" s="2">
        <v>0.66790000000000005</v>
      </c>
      <c r="D18" s="2">
        <v>1</v>
      </c>
      <c r="F18" s="2">
        <v>0.33210000000000001</v>
      </c>
      <c r="G18" s="2">
        <v>0.66790000000000005</v>
      </c>
    </row>
    <row r="19" spans="1:14" ht="15.75" thickBot="1" x14ac:dyDescent="0.3">
      <c r="B19" s="1"/>
      <c r="C19" s="1"/>
      <c r="D19" s="1"/>
      <c r="F19" s="1"/>
      <c r="G19" s="1"/>
      <c r="K19" s="7" t="s">
        <v>72</v>
      </c>
      <c r="L19" s="8" t="s">
        <v>73</v>
      </c>
      <c r="M19" s="8" t="s">
        <v>74</v>
      </c>
      <c r="N19" s="8" t="s">
        <v>75</v>
      </c>
    </row>
    <row r="20" spans="1:14" ht="15.75" thickBot="1" x14ac:dyDescent="0.3">
      <c r="B20" s="3">
        <v>181</v>
      </c>
      <c r="C20" s="3">
        <v>90</v>
      </c>
      <c r="D20" s="3">
        <v>271</v>
      </c>
      <c r="F20" s="3">
        <v>90</v>
      </c>
      <c r="G20" s="3">
        <v>181</v>
      </c>
      <c r="K20" s="9" t="s">
        <v>76</v>
      </c>
      <c r="L20" s="10">
        <v>110.03700000000001</v>
      </c>
      <c r="M20" s="10">
        <v>3</v>
      </c>
      <c r="N20" s="11">
        <v>0</v>
      </c>
    </row>
    <row r="21" spans="1:14" x14ac:dyDescent="0.25">
      <c r="K21" s="12" t="s">
        <v>86</v>
      </c>
    </row>
    <row r="22" spans="1:14" x14ac:dyDescent="0.25">
      <c r="B22" t="s">
        <v>1</v>
      </c>
      <c r="C22" t="s">
        <v>0</v>
      </c>
    </row>
    <row r="23" spans="1:14" x14ac:dyDescent="0.25">
      <c r="A23" t="s">
        <v>40</v>
      </c>
      <c r="B23" s="2">
        <v>0</v>
      </c>
      <c r="C23" s="2">
        <v>1</v>
      </c>
    </row>
    <row r="24" spans="1:14" x14ac:dyDescent="0.25">
      <c r="A24" t="s">
        <v>24</v>
      </c>
      <c r="B24" s="2">
        <v>0.16220000000000001</v>
      </c>
      <c r="C24" s="2">
        <v>0.83779999999999999</v>
      </c>
      <c r="D24" s="1"/>
    </row>
    <row r="25" spans="1:14" x14ac:dyDescent="0.25">
      <c r="A25" t="s">
        <v>23</v>
      </c>
      <c r="B25" s="2">
        <v>0.47460000000000002</v>
      </c>
      <c r="C25" s="2">
        <v>0.56359999999999999</v>
      </c>
    </row>
    <row r="26" spans="1:14" x14ac:dyDescent="0.25">
      <c r="A26" t="s">
        <v>19</v>
      </c>
      <c r="B26" s="2">
        <v>0.78129999999999999</v>
      </c>
      <c r="C26" s="2">
        <v>0.2059</v>
      </c>
      <c r="D26" s="1"/>
    </row>
    <row r="27" spans="1:14" x14ac:dyDescent="0.25">
      <c r="B27" s="1"/>
      <c r="C27" s="1"/>
      <c r="D27" s="1"/>
    </row>
    <row r="31" spans="1:14" x14ac:dyDescent="0.25">
      <c r="B31" t="s">
        <v>52</v>
      </c>
      <c r="C31" t="s">
        <v>0</v>
      </c>
    </row>
    <row r="32" spans="1:14" x14ac:dyDescent="0.25">
      <c r="A32" t="s">
        <v>18</v>
      </c>
      <c r="B32" s="2">
        <v>0.33210000000000001</v>
      </c>
      <c r="C32" s="2">
        <v>0.66790000000000005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A0848-625B-47E8-823F-527563452AB2}">
  <dimension ref="A1:P31"/>
  <sheetViews>
    <sheetView workbookViewId="0">
      <selection activeCell="M2" sqref="M2:P4"/>
    </sheetView>
  </sheetViews>
  <sheetFormatPr baseColWidth="10" defaultRowHeight="15" x14ac:dyDescent="0.25"/>
  <sheetData>
    <row r="1" spans="1:16" ht="15.75" thickBot="1" x14ac:dyDescent="0.3">
      <c r="B1" t="s">
        <v>22</v>
      </c>
      <c r="C1" t="s">
        <v>21</v>
      </c>
      <c r="D1" t="s">
        <v>20</v>
      </c>
    </row>
    <row r="2" spans="1:16" ht="15.75" thickBot="1" x14ac:dyDescent="0.3">
      <c r="A2" t="s">
        <v>2</v>
      </c>
      <c r="B2" s="2">
        <v>0.65710000000000002</v>
      </c>
      <c r="C2" s="2">
        <v>0.34289999999999998</v>
      </c>
      <c r="D2" s="2">
        <v>0</v>
      </c>
      <c r="M2" s="13" t="s">
        <v>72</v>
      </c>
      <c r="N2" s="14" t="s">
        <v>73</v>
      </c>
      <c r="O2" s="14" t="s">
        <v>74</v>
      </c>
      <c r="P2" s="14" t="s">
        <v>75</v>
      </c>
    </row>
    <row r="3" spans="1:16" ht="15.75" thickBot="1" x14ac:dyDescent="0.3">
      <c r="A3" t="s">
        <v>3</v>
      </c>
      <c r="B3" s="2">
        <v>0.66669999999999996</v>
      </c>
      <c r="C3" s="2">
        <v>0.33329999999999999</v>
      </c>
      <c r="D3" s="2">
        <v>0</v>
      </c>
      <c r="M3" s="15" t="s">
        <v>76</v>
      </c>
      <c r="N3" s="16">
        <v>28.012</v>
      </c>
      <c r="O3" s="16">
        <v>6</v>
      </c>
      <c r="P3" s="17">
        <v>1E-4</v>
      </c>
    </row>
    <row r="4" spans="1:16" x14ac:dyDescent="0.25">
      <c r="A4" t="s">
        <v>4</v>
      </c>
      <c r="B4" s="2">
        <v>0.2</v>
      </c>
      <c r="C4" s="2">
        <v>0.8</v>
      </c>
      <c r="D4" s="2">
        <v>0</v>
      </c>
      <c r="M4" s="12" t="s">
        <v>87</v>
      </c>
    </row>
    <row r="5" spans="1:16" x14ac:dyDescent="0.25">
      <c r="A5" t="s">
        <v>5</v>
      </c>
      <c r="B5" s="2">
        <v>0.5</v>
      </c>
      <c r="C5" s="2">
        <v>0.5</v>
      </c>
      <c r="D5" s="2">
        <v>0</v>
      </c>
    </row>
    <row r="6" spans="1:16" x14ac:dyDescent="0.25">
      <c r="A6" t="s">
        <v>6</v>
      </c>
      <c r="B6" s="2">
        <v>0.5</v>
      </c>
      <c r="C6" s="2">
        <v>0.5</v>
      </c>
      <c r="D6" s="2">
        <v>0</v>
      </c>
    </row>
    <row r="7" spans="1:16" x14ac:dyDescent="0.25">
      <c r="A7" t="s">
        <v>7</v>
      </c>
      <c r="B7" s="2">
        <v>0.37840000000000001</v>
      </c>
      <c r="C7" s="2">
        <v>0.62160000000000004</v>
      </c>
      <c r="D7" s="2">
        <v>0</v>
      </c>
    </row>
    <row r="8" spans="1:16" x14ac:dyDescent="0.25">
      <c r="A8" t="s">
        <v>8</v>
      </c>
      <c r="B8" s="2">
        <v>0.69699999999999995</v>
      </c>
      <c r="C8" s="2">
        <v>0.30299999999999999</v>
      </c>
      <c r="D8" s="2">
        <v>0</v>
      </c>
    </row>
    <row r="9" spans="1:16" x14ac:dyDescent="0.25">
      <c r="A9" t="s">
        <v>9</v>
      </c>
      <c r="B9" s="2">
        <v>0.70369999999999999</v>
      </c>
      <c r="C9" s="2">
        <v>0.29630000000000001</v>
      </c>
      <c r="D9" s="2">
        <v>0</v>
      </c>
    </row>
    <row r="10" spans="1:16" x14ac:dyDescent="0.25">
      <c r="A10" t="s">
        <v>10</v>
      </c>
      <c r="B10" s="2">
        <v>0.66669999999999996</v>
      </c>
      <c r="C10" s="2">
        <v>0.33329999999999999</v>
      </c>
      <c r="D10" s="2">
        <v>0</v>
      </c>
    </row>
    <row r="11" spans="1:16" x14ac:dyDescent="0.25">
      <c r="A11" t="s">
        <v>11</v>
      </c>
      <c r="B11" s="2">
        <v>0.4</v>
      </c>
      <c r="C11" s="2">
        <v>0.6</v>
      </c>
      <c r="D11" s="2">
        <v>0</v>
      </c>
    </row>
    <row r="12" spans="1:16" x14ac:dyDescent="0.25">
      <c r="A12" t="s">
        <v>12</v>
      </c>
      <c r="B12" s="2">
        <v>0.64290000000000003</v>
      </c>
      <c r="C12" s="2">
        <v>0.35709999999999997</v>
      </c>
      <c r="D12" s="2">
        <v>0</v>
      </c>
    </row>
    <row r="13" spans="1:16" x14ac:dyDescent="0.25">
      <c r="A13" t="s">
        <v>13</v>
      </c>
      <c r="B13" s="2">
        <v>0.8</v>
      </c>
      <c r="C13" s="2">
        <v>0.2</v>
      </c>
      <c r="D13" s="2">
        <v>0</v>
      </c>
    </row>
    <row r="14" spans="1:16" x14ac:dyDescent="0.25">
      <c r="A14" t="s">
        <v>14</v>
      </c>
      <c r="B14" s="2">
        <v>0.9</v>
      </c>
      <c r="C14" s="2">
        <v>0.1</v>
      </c>
      <c r="D14" s="2">
        <v>0</v>
      </c>
    </row>
    <row r="15" spans="1:16" x14ac:dyDescent="0.25">
      <c r="A15" t="s">
        <v>15</v>
      </c>
      <c r="B15" s="2">
        <v>0.75</v>
      </c>
      <c r="C15" s="2">
        <v>0.25</v>
      </c>
      <c r="D15" s="2">
        <v>0</v>
      </c>
    </row>
    <row r="16" spans="1:16" x14ac:dyDescent="0.25">
      <c r="A16" t="s">
        <v>16</v>
      </c>
      <c r="B16" s="2">
        <v>0.625</v>
      </c>
      <c r="C16" s="2">
        <v>0.375</v>
      </c>
      <c r="D16" s="2">
        <v>0</v>
      </c>
    </row>
    <row r="17" spans="1:4" x14ac:dyDescent="0.25">
      <c r="A17" t="s">
        <v>17</v>
      </c>
      <c r="B17" s="2">
        <v>0.8</v>
      </c>
      <c r="C17" s="2">
        <v>0</v>
      </c>
      <c r="D17" s="2">
        <v>0.2</v>
      </c>
    </row>
    <row r="24" spans="1:4" x14ac:dyDescent="0.25">
      <c r="B24" t="s">
        <v>22</v>
      </c>
      <c r="C24" t="s">
        <v>21</v>
      </c>
      <c r="D24" t="s">
        <v>20</v>
      </c>
    </row>
    <row r="25" spans="1:4" x14ac:dyDescent="0.25">
      <c r="A25" t="s">
        <v>40</v>
      </c>
      <c r="B25" s="2">
        <v>0.44590000000000002</v>
      </c>
      <c r="C25" s="2">
        <v>0.55410000000000004</v>
      </c>
      <c r="D25" s="2">
        <v>0</v>
      </c>
    </row>
    <row r="26" spans="1:4" x14ac:dyDescent="0.25">
      <c r="A26" t="s">
        <v>24</v>
      </c>
      <c r="B26" s="2">
        <v>0.54049999999999998</v>
      </c>
      <c r="C26" s="2">
        <v>0.45950000000000002</v>
      </c>
      <c r="D26" s="2">
        <v>0</v>
      </c>
    </row>
    <row r="27" spans="1:4" x14ac:dyDescent="0.25">
      <c r="A27" t="s">
        <v>23</v>
      </c>
      <c r="B27" s="2">
        <v>0.71189999999999998</v>
      </c>
      <c r="C27" s="2">
        <v>0.28810000000000002</v>
      </c>
      <c r="D27" s="2">
        <v>0</v>
      </c>
    </row>
    <row r="28" spans="1:4" x14ac:dyDescent="0.25">
      <c r="A28" t="s">
        <v>19</v>
      </c>
      <c r="B28" s="2">
        <v>0.8125</v>
      </c>
      <c r="C28" s="2">
        <v>0.1719</v>
      </c>
      <c r="D28" s="2">
        <v>1.47E-2</v>
      </c>
    </row>
    <row r="30" spans="1:4" x14ac:dyDescent="0.25">
      <c r="B30" t="s">
        <v>22</v>
      </c>
      <c r="C30" t="s">
        <v>21</v>
      </c>
      <c r="D30" t="s">
        <v>20</v>
      </c>
    </row>
    <row r="31" spans="1:4" x14ac:dyDescent="0.25">
      <c r="A31" t="s">
        <v>18</v>
      </c>
      <c r="B31" s="1">
        <v>0.61619999999999997</v>
      </c>
      <c r="C31" s="1">
        <v>0.38009999999999999</v>
      </c>
      <c r="D31" s="1">
        <v>3.7000000000000002E-3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B5880-B23D-447B-879B-D64010CC762C}">
  <dimension ref="A2:P35"/>
  <sheetViews>
    <sheetView workbookViewId="0">
      <selection activeCell="L21" sqref="L21"/>
    </sheetView>
  </sheetViews>
  <sheetFormatPr baseColWidth="10" defaultRowHeight="15" x14ac:dyDescent="0.25"/>
  <sheetData>
    <row r="2" spans="1:16" ht="15.75" thickBot="1" x14ac:dyDescent="0.3">
      <c r="B2" t="s">
        <v>25</v>
      </c>
      <c r="C2" t="s">
        <v>26</v>
      </c>
      <c r="D2" t="s">
        <v>27</v>
      </c>
      <c r="E2" t="s">
        <v>28</v>
      </c>
    </row>
    <row r="3" spans="1:16" ht="15.75" thickBot="1" x14ac:dyDescent="0.3">
      <c r="A3" t="s">
        <v>2</v>
      </c>
      <c r="B3" s="2">
        <v>0.94289999999999996</v>
      </c>
      <c r="C3" s="2">
        <v>0.68569999999999998</v>
      </c>
      <c r="D3" s="2">
        <v>0.1714</v>
      </c>
      <c r="E3" s="5">
        <f>5/35</f>
        <v>0.14285714285714285</v>
      </c>
      <c r="H3" s="1"/>
      <c r="I3" s="1"/>
      <c r="M3" s="13" t="s">
        <v>72</v>
      </c>
      <c r="N3" s="14" t="s">
        <v>73</v>
      </c>
      <c r="O3" s="14" t="s">
        <v>74</v>
      </c>
      <c r="P3" s="14" t="s">
        <v>75</v>
      </c>
    </row>
    <row r="4" spans="1:16" ht="15.75" thickBot="1" x14ac:dyDescent="0.3">
      <c r="A4" t="s">
        <v>3</v>
      </c>
      <c r="B4" s="2">
        <v>1</v>
      </c>
      <c r="C4" s="2">
        <v>0.33329999999999999</v>
      </c>
      <c r="D4" s="2">
        <v>8.3299999999999999E-2</v>
      </c>
      <c r="E4" s="5">
        <f>2/12</f>
        <v>0.16666666666666666</v>
      </c>
      <c r="M4" s="15" t="s">
        <v>76</v>
      </c>
      <c r="N4" s="16">
        <v>5.9770000000000003</v>
      </c>
      <c r="O4" s="16">
        <v>3</v>
      </c>
      <c r="P4" s="17">
        <v>0.11269999999999999</v>
      </c>
    </row>
    <row r="5" spans="1:16" ht="15.75" thickBot="1" x14ac:dyDescent="0.3">
      <c r="A5" t="s">
        <v>4</v>
      </c>
      <c r="B5" s="2">
        <v>1</v>
      </c>
      <c r="C5" s="2">
        <v>1</v>
      </c>
      <c r="D5" s="2">
        <v>0.6</v>
      </c>
      <c r="E5" s="5">
        <f>2/5</f>
        <v>0.4</v>
      </c>
      <c r="H5" s="1"/>
      <c r="I5" s="1"/>
      <c r="M5" s="12" t="s">
        <v>88</v>
      </c>
    </row>
    <row r="6" spans="1:16" ht="15.75" thickBot="1" x14ac:dyDescent="0.3">
      <c r="A6" t="s">
        <v>5</v>
      </c>
      <c r="B6" s="2">
        <v>1</v>
      </c>
      <c r="C6" s="2">
        <v>1</v>
      </c>
      <c r="D6" s="2">
        <v>0.5</v>
      </c>
      <c r="E6" s="5">
        <f>0/4</f>
        <v>0</v>
      </c>
      <c r="M6" s="13" t="s">
        <v>72</v>
      </c>
      <c r="N6" s="14" t="s">
        <v>73</v>
      </c>
      <c r="O6" s="14" t="s">
        <v>74</v>
      </c>
      <c r="P6" s="14" t="s">
        <v>75</v>
      </c>
    </row>
    <row r="7" spans="1:16" ht="15.75" thickBot="1" x14ac:dyDescent="0.3">
      <c r="A7" t="s">
        <v>6</v>
      </c>
      <c r="B7" s="2">
        <v>1</v>
      </c>
      <c r="C7" s="2">
        <v>0.55000000000000004</v>
      </c>
      <c r="D7" s="2">
        <v>0</v>
      </c>
      <c r="E7" s="5">
        <f>0/20</f>
        <v>0</v>
      </c>
      <c r="H7" s="1"/>
      <c r="I7" s="1"/>
      <c r="M7" s="15" t="s">
        <v>76</v>
      </c>
      <c r="N7" s="16">
        <v>25.395</v>
      </c>
      <c r="O7" s="16">
        <v>3</v>
      </c>
      <c r="P7" s="17">
        <v>0</v>
      </c>
    </row>
    <row r="8" spans="1:16" ht="15.75" thickBot="1" x14ac:dyDescent="0.3">
      <c r="A8" t="s">
        <v>7</v>
      </c>
      <c r="B8" s="2">
        <v>1</v>
      </c>
      <c r="C8" s="2">
        <v>0.54049999999999998</v>
      </c>
      <c r="D8" s="2">
        <v>8.1100000000000005E-2</v>
      </c>
      <c r="E8" s="5">
        <f>7/37</f>
        <v>0.1891891891891892</v>
      </c>
      <c r="M8" s="12" t="s">
        <v>89</v>
      </c>
    </row>
    <row r="9" spans="1:16" ht="15.75" thickBot="1" x14ac:dyDescent="0.3">
      <c r="A9" t="s">
        <v>8</v>
      </c>
      <c r="B9" s="2">
        <v>1</v>
      </c>
      <c r="C9" s="2">
        <v>0.84850000000000003</v>
      </c>
      <c r="D9" s="2">
        <v>0.2727</v>
      </c>
      <c r="E9" s="5">
        <f>8/33</f>
        <v>0.24242424242424243</v>
      </c>
      <c r="H9" s="1"/>
      <c r="I9" s="1"/>
      <c r="M9" s="13" t="s">
        <v>72</v>
      </c>
      <c r="N9" s="14" t="s">
        <v>73</v>
      </c>
      <c r="O9" s="14" t="s">
        <v>74</v>
      </c>
      <c r="P9" s="14" t="s">
        <v>75</v>
      </c>
    </row>
    <row r="10" spans="1:16" ht="15.75" thickBot="1" x14ac:dyDescent="0.3">
      <c r="A10" t="s">
        <v>9</v>
      </c>
      <c r="B10" s="2">
        <v>0.94440000000000002</v>
      </c>
      <c r="C10" s="2">
        <v>0.66669999999999996</v>
      </c>
      <c r="D10" s="2">
        <v>0.1111</v>
      </c>
      <c r="E10" s="5">
        <f>7/54</f>
        <v>0.12962962962962962</v>
      </c>
      <c r="M10" s="15" t="s">
        <v>76</v>
      </c>
      <c r="N10" s="16">
        <v>11.946</v>
      </c>
      <c r="O10" s="16">
        <v>3</v>
      </c>
      <c r="P10" s="17">
        <v>7.6E-3</v>
      </c>
    </row>
    <row r="11" spans="1:16" ht="15.75" thickBot="1" x14ac:dyDescent="0.3">
      <c r="A11" t="s">
        <v>10</v>
      </c>
      <c r="B11" s="2">
        <v>1</v>
      </c>
      <c r="C11" s="2">
        <v>0.73329999999999995</v>
      </c>
      <c r="D11" s="2">
        <v>0.33329999999999999</v>
      </c>
      <c r="E11" s="5">
        <f>2/15</f>
        <v>0.13333333333333333</v>
      </c>
      <c r="H11" s="1"/>
      <c r="I11" s="1"/>
      <c r="M11" s="12" t="s">
        <v>90</v>
      </c>
    </row>
    <row r="12" spans="1:16" ht="15.75" thickBot="1" x14ac:dyDescent="0.3">
      <c r="A12" t="s">
        <v>11</v>
      </c>
      <c r="B12" s="2">
        <v>1</v>
      </c>
      <c r="C12" s="2">
        <v>0.4</v>
      </c>
      <c r="D12" s="2">
        <v>0.2</v>
      </c>
      <c r="E12" s="5">
        <f>2/10</f>
        <v>0.2</v>
      </c>
      <c r="M12" s="13" t="s">
        <v>72</v>
      </c>
      <c r="N12" s="14" t="s">
        <v>73</v>
      </c>
      <c r="O12" s="14" t="s">
        <v>74</v>
      </c>
      <c r="P12" s="14" t="s">
        <v>75</v>
      </c>
    </row>
    <row r="13" spans="1:16" ht="15.75" thickBot="1" x14ac:dyDescent="0.3">
      <c r="A13" t="s">
        <v>12</v>
      </c>
      <c r="B13" s="2">
        <v>1</v>
      </c>
      <c r="C13" s="2">
        <v>0.57140000000000002</v>
      </c>
      <c r="D13" s="2">
        <v>0.28570000000000001</v>
      </c>
      <c r="E13" s="5">
        <f>0/14</f>
        <v>0</v>
      </c>
      <c r="H13" s="1"/>
      <c r="I13" s="1"/>
      <c r="M13" s="15" t="s">
        <v>76</v>
      </c>
      <c r="N13" s="16">
        <v>110.048</v>
      </c>
      <c r="O13" s="16">
        <v>90</v>
      </c>
      <c r="P13" s="17">
        <v>7.4300000000000005E-2</v>
      </c>
    </row>
    <row r="14" spans="1:16" x14ac:dyDescent="0.25">
      <c r="A14" t="s">
        <v>13</v>
      </c>
      <c r="B14" s="2">
        <v>1</v>
      </c>
      <c r="C14" s="2">
        <v>0.8</v>
      </c>
      <c r="D14" s="2">
        <v>0.2</v>
      </c>
      <c r="E14" s="5">
        <f>1/5</f>
        <v>0.2</v>
      </c>
      <c r="M14" s="12" t="s">
        <v>91</v>
      </c>
    </row>
    <row r="15" spans="1:16" x14ac:dyDescent="0.25">
      <c r="A15" t="s">
        <v>14</v>
      </c>
      <c r="B15" s="2">
        <v>1</v>
      </c>
      <c r="C15" s="2">
        <v>0.6</v>
      </c>
      <c r="D15" s="2">
        <v>0.2</v>
      </c>
      <c r="E15" s="5">
        <f>3/10</f>
        <v>0.3</v>
      </c>
      <c r="H15" s="1"/>
      <c r="I15" s="1"/>
    </row>
    <row r="16" spans="1:16" x14ac:dyDescent="0.25">
      <c r="A16" t="s">
        <v>15</v>
      </c>
      <c r="B16" s="2">
        <v>1</v>
      </c>
      <c r="C16" s="2">
        <v>0.75</v>
      </c>
      <c r="D16" s="2">
        <v>0.5</v>
      </c>
      <c r="E16" s="5">
        <f>2/4</f>
        <v>0.5</v>
      </c>
    </row>
    <row r="17" spans="1:11" x14ac:dyDescent="0.25">
      <c r="A17" t="s">
        <v>16</v>
      </c>
      <c r="B17" s="2">
        <v>1</v>
      </c>
      <c r="C17" s="2">
        <v>0.875</v>
      </c>
      <c r="D17" s="2">
        <v>0.75</v>
      </c>
      <c r="E17" s="5">
        <f>2/8</f>
        <v>0.25</v>
      </c>
      <c r="H17" s="1"/>
      <c r="I17" s="1"/>
    </row>
    <row r="18" spans="1:11" x14ac:dyDescent="0.25">
      <c r="A18" t="s">
        <v>17</v>
      </c>
      <c r="B18" s="2">
        <v>0.8</v>
      </c>
      <c r="C18" s="2">
        <v>0.8</v>
      </c>
      <c r="D18" s="2">
        <v>0.8</v>
      </c>
      <c r="E18" s="5">
        <f>1/5</f>
        <v>0.2</v>
      </c>
    </row>
    <row r="19" spans="1:11" x14ac:dyDescent="0.25">
      <c r="D19" s="1"/>
      <c r="H19" s="1"/>
      <c r="I19" s="1"/>
    </row>
    <row r="20" spans="1:11" x14ac:dyDescent="0.25">
      <c r="B20" t="s">
        <v>25</v>
      </c>
      <c r="C20" t="s">
        <v>26</v>
      </c>
      <c r="D20" t="s">
        <v>27</v>
      </c>
      <c r="E20" t="s">
        <v>28</v>
      </c>
    </row>
    <row r="21" spans="1:11" x14ac:dyDescent="0.25">
      <c r="A21" t="s">
        <v>40</v>
      </c>
      <c r="B21" s="2">
        <v>0.95950000000000002</v>
      </c>
      <c r="C21" s="2">
        <v>0.48649999999999999</v>
      </c>
      <c r="D21" s="2">
        <v>0.16220000000000001</v>
      </c>
      <c r="E21" s="4">
        <f>13/74</f>
        <v>0.17567567567567569</v>
      </c>
      <c r="H21" s="1"/>
      <c r="J21" s="1"/>
      <c r="K21" s="1"/>
    </row>
    <row r="22" spans="1:11" x14ac:dyDescent="0.25">
      <c r="A22" t="s">
        <v>24</v>
      </c>
      <c r="B22" s="2">
        <v>1</v>
      </c>
      <c r="C22" s="2">
        <v>0.58109999999999995</v>
      </c>
      <c r="D22" s="2">
        <v>0.16220000000000001</v>
      </c>
      <c r="E22" s="4">
        <f>26/74</f>
        <v>0.35135135135135137</v>
      </c>
      <c r="I22" s="1"/>
      <c r="J22" s="1"/>
    </row>
    <row r="23" spans="1:11" x14ac:dyDescent="0.25">
      <c r="A23" t="s">
        <v>23</v>
      </c>
      <c r="B23" s="2">
        <v>1</v>
      </c>
      <c r="C23" s="2">
        <v>0.77969999999999995</v>
      </c>
      <c r="D23" s="2">
        <v>0.1525</v>
      </c>
      <c r="E23" s="4">
        <f>8/59</f>
        <v>0.13559322033898305</v>
      </c>
      <c r="H23" s="1"/>
      <c r="J23" s="1"/>
      <c r="K23" s="1"/>
    </row>
    <row r="24" spans="1:11" x14ac:dyDescent="0.25">
      <c r="A24" t="s">
        <v>19</v>
      </c>
      <c r="B24" s="2">
        <v>0.95309999999999995</v>
      </c>
      <c r="C24" s="2">
        <v>0.84379999999999999</v>
      </c>
      <c r="D24" s="2">
        <v>0.35239999999999999</v>
      </c>
      <c r="E24" s="4">
        <f>13/64</f>
        <v>0.203125</v>
      </c>
      <c r="I24" s="1"/>
      <c r="J24" s="1"/>
    </row>
    <row r="25" spans="1:11" x14ac:dyDescent="0.25">
      <c r="H25" s="1"/>
      <c r="J25" s="1"/>
      <c r="K25" s="1"/>
    </row>
    <row r="26" spans="1:11" x14ac:dyDescent="0.25">
      <c r="B26" t="s">
        <v>25</v>
      </c>
      <c r="C26" t="s">
        <v>26</v>
      </c>
      <c r="D26" t="s">
        <v>27</v>
      </c>
      <c r="E26" t="s">
        <v>28</v>
      </c>
      <c r="I26" s="1"/>
      <c r="J26" s="1"/>
    </row>
    <row r="27" spans="1:11" x14ac:dyDescent="0.25">
      <c r="A27" t="s">
        <v>18</v>
      </c>
      <c r="B27" s="6">
        <v>0.97789999999999999</v>
      </c>
      <c r="C27" s="6">
        <v>0.66049999999999998</v>
      </c>
      <c r="D27" s="6">
        <v>0.20660000000000001</v>
      </c>
      <c r="E27" s="6">
        <f>42/271</f>
        <v>0.15498154981549817</v>
      </c>
      <c r="H27" s="1"/>
      <c r="J27" s="1"/>
      <c r="K27" s="1"/>
    </row>
    <row r="28" spans="1:11" x14ac:dyDescent="0.25">
      <c r="C28" s="1"/>
      <c r="D28" s="1"/>
      <c r="I28" s="1"/>
      <c r="J28" s="1"/>
    </row>
    <row r="29" spans="1:11" x14ac:dyDescent="0.25">
      <c r="H29" s="1"/>
      <c r="I29" s="1"/>
    </row>
    <row r="31" spans="1:11" x14ac:dyDescent="0.25">
      <c r="H31" s="1"/>
      <c r="I31" s="1"/>
    </row>
    <row r="33" spans="8:9" x14ac:dyDescent="0.25">
      <c r="H33" s="1"/>
      <c r="I33" s="1"/>
    </row>
    <row r="35" spans="8:9" x14ac:dyDescent="0.25">
      <c r="H35" s="1"/>
      <c r="I35" s="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3FD8-5F04-4031-8CD0-6E4801EAFCBB}">
  <dimension ref="A2:Q33"/>
  <sheetViews>
    <sheetView zoomScale="84" zoomScaleNormal="84" workbookViewId="0">
      <selection activeCell="R18" sqref="R18"/>
    </sheetView>
  </sheetViews>
  <sheetFormatPr baseColWidth="10" defaultRowHeight="15" x14ac:dyDescent="0.25"/>
  <cols>
    <col min="13" max="13" width="13" customWidth="1"/>
  </cols>
  <sheetData>
    <row r="2" spans="1:17" ht="15.75" thickBot="1" x14ac:dyDescent="0.3"/>
    <row r="3" spans="1:17" ht="15.75" thickBot="1" x14ac:dyDescent="0.3">
      <c r="B3" t="s">
        <v>25</v>
      </c>
      <c r="C3" t="s">
        <v>26</v>
      </c>
      <c r="D3" t="s">
        <v>27</v>
      </c>
      <c r="E3" t="s">
        <v>28</v>
      </c>
      <c r="H3" s="1"/>
      <c r="I3" s="1"/>
      <c r="M3" s="13" t="s">
        <v>72</v>
      </c>
      <c r="N3" s="14" t="s">
        <v>73</v>
      </c>
      <c r="O3" s="14"/>
      <c r="P3" s="14" t="s">
        <v>74</v>
      </c>
      <c r="Q3" s="14" t="s">
        <v>75</v>
      </c>
    </row>
    <row r="4" spans="1:17" ht="26.25" customHeight="1" thickBot="1" x14ac:dyDescent="0.3">
      <c r="A4" t="s">
        <v>2</v>
      </c>
      <c r="B4" s="2">
        <v>0.77139999999999997</v>
      </c>
      <c r="C4" s="2">
        <v>0.7429</v>
      </c>
      <c r="D4" s="2">
        <v>0.2286</v>
      </c>
      <c r="E4" s="5">
        <f>16/35</f>
        <v>0.45714285714285713</v>
      </c>
      <c r="M4" s="15" t="s">
        <v>76</v>
      </c>
      <c r="N4" s="16">
        <v>13.391</v>
      </c>
      <c r="O4" s="16"/>
      <c r="P4" s="16">
        <v>3</v>
      </c>
      <c r="Q4" s="17">
        <v>3.8999999999999998E-3</v>
      </c>
    </row>
    <row r="5" spans="1:17" ht="15.75" thickBot="1" x14ac:dyDescent="0.3">
      <c r="A5" t="s">
        <v>3</v>
      </c>
      <c r="B5" s="2">
        <v>1</v>
      </c>
      <c r="C5" s="2">
        <v>0.41670000000000001</v>
      </c>
      <c r="D5" s="2">
        <v>0.16669999999999999</v>
      </c>
      <c r="E5" s="5">
        <f>4/15</f>
        <v>0.26666666666666666</v>
      </c>
      <c r="H5" s="1"/>
      <c r="I5" s="1"/>
      <c r="M5" s="12" t="s">
        <v>92</v>
      </c>
    </row>
    <row r="6" spans="1:17" ht="15.75" thickBot="1" x14ac:dyDescent="0.3">
      <c r="A6" t="s">
        <v>4</v>
      </c>
      <c r="B6" s="2">
        <v>0.8</v>
      </c>
      <c r="C6" s="2">
        <v>0.8</v>
      </c>
      <c r="D6" s="2">
        <v>0.4</v>
      </c>
      <c r="E6" s="5">
        <f>2/5</f>
        <v>0.4</v>
      </c>
      <c r="M6" s="13" t="s">
        <v>72</v>
      </c>
      <c r="N6" s="14" t="s">
        <v>73</v>
      </c>
      <c r="O6" s="14" t="s">
        <v>74</v>
      </c>
      <c r="P6" s="14" t="s">
        <v>75</v>
      </c>
    </row>
    <row r="7" spans="1:17" ht="15.75" thickBot="1" x14ac:dyDescent="0.3">
      <c r="A7" t="s">
        <v>5</v>
      </c>
      <c r="B7" s="2">
        <v>1</v>
      </c>
      <c r="C7" s="2">
        <v>1</v>
      </c>
      <c r="D7" s="2">
        <v>0.5</v>
      </c>
      <c r="E7" s="5">
        <f>0/4</f>
        <v>0</v>
      </c>
      <c r="H7" s="1"/>
      <c r="I7" s="1"/>
      <c r="M7" s="15" t="s">
        <v>76</v>
      </c>
      <c r="N7" s="16">
        <v>20.257000000000001</v>
      </c>
      <c r="O7" s="16">
        <v>3</v>
      </c>
      <c r="P7" s="17">
        <v>2.0000000000000001E-4</v>
      </c>
    </row>
    <row r="8" spans="1:17" ht="15.75" thickBot="1" x14ac:dyDescent="0.3">
      <c r="A8" t="s">
        <v>6</v>
      </c>
      <c r="B8" s="2">
        <v>0.85</v>
      </c>
      <c r="C8" s="2">
        <v>0.5</v>
      </c>
      <c r="D8" s="2">
        <v>0.05</v>
      </c>
      <c r="E8" s="5">
        <f>5/20</f>
        <v>0.25</v>
      </c>
      <c r="M8" s="12" t="s">
        <v>93</v>
      </c>
    </row>
    <row r="9" spans="1:17" ht="15.75" thickBot="1" x14ac:dyDescent="0.3">
      <c r="A9" t="s">
        <v>7</v>
      </c>
      <c r="B9" s="2">
        <v>0.8649</v>
      </c>
      <c r="C9" s="2">
        <v>0.51349999999999996</v>
      </c>
      <c r="D9" s="2">
        <v>0.1081</v>
      </c>
      <c r="E9" s="5">
        <f>17/37</f>
        <v>0.45945945945945948</v>
      </c>
      <c r="H9" s="1"/>
      <c r="I9" s="1"/>
      <c r="M9" s="13" t="s">
        <v>72</v>
      </c>
      <c r="N9" s="14" t="s">
        <v>73</v>
      </c>
      <c r="O9" s="14" t="s">
        <v>74</v>
      </c>
      <c r="P9" s="14" t="s">
        <v>75</v>
      </c>
    </row>
    <row r="10" spans="1:17" ht="15.75" thickBot="1" x14ac:dyDescent="0.3">
      <c r="A10" t="s">
        <v>8</v>
      </c>
      <c r="B10" s="2">
        <v>0.93940000000000001</v>
      </c>
      <c r="C10" s="2">
        <v>0.90910000000000002</v>
      </c>
      <c r="D10" s="2">
        <v>0.30299999999999999</v>
      </c>
      <c r="E10" s="5">
        <f>11/33</f>
        <v>0.33333333333333331</v>
      </c>
      <c r="M10" s="15" t="s">
        <v>76</v>
      </c>
      <c r="N10" s="16">
        <v>0.91100000000000003</v>
      </c>
      <c r="O10" s="16">
        <v>3</v>
      </c>
      <c r="P10" s="17">
        <v>0.82279999999999998</v>
      </c>
    </row>
    <row r="11" spans="1:17" ht="15.75" thickBot="1" x14ac:dyDescent="0.3">
      <c r="A11" t="s">
        <v>9</v>
      </c>
      <c r="B11" s="2">
        <v>0.79630000000000001</v>
      </c>
      <c r="C11" s="2">
        <v>0.55559999999999998</v>
      </c>
      <c r="D11" s="2">
        <v>7.4099999999999999E-2</v>
      </c>
      <c r="E11" s="5">
        <f>20/54</f>
        <v>0.37037037037037035</v>
      </c>
      <c r="H11" s="1"/>
      <c r="I11" s="1"/>
      <c r="M11" s="12" t="s">
        <v>94</v>
      </c>
    </row>
    <row r="12" spans="1:17" ht="15.75" thickBot="1" x14ac:dyDescent="0.3">
      <c r="A12" t="s">
        <v>10</v>
      </c>
      <c r="B12" s="2">
        <v>0.8</v>
      </c>
      <c r="C12" s="2">
        <v>0.8</v>
      </c>
      <c r="D12" s="2">
        <v>0.2</v>
      </c>
      <c r="E12" s="5">
        <f>7/15</f>
        <v>0.46666666666666667</v>
      </c>
      <c r="M12" s="13" t="s">
        <v>72</v>
      </c>
      <c r="N12" s="14" t="s">
        <v>73</v>
      </c>
      <c r="O12" s="14" t="s">
        <v>74</v>
      </c>
      <c r="P12" s="14" t="s">
        <v>75</v>
      </c>
    </row>
    <row r="13" spans="1:17" ht="15.75" thickBot="1" x14ac:dyDescent="0.3">
      <c r="A13" t="s">
        <v>11</v>
      </c>
      <c r="B13" s="2">
        <v>0.9</v>
      </c>
      <c r="C13" s="2">
        <v>0.4</v>
      </c>
      <c r="D13" s="2">
        <v>0.4</v>
      </c>
      <c r="E13" s="5">
        <f>5/10</f>
        <v>0.5</v>
      </c>
      <c r="H13" s="1"/>
      <c r="I13" s="1"/>
      <c r="M13" s="15" t="s">
        <v>76</v>
      </c>
      <c r="N13" s="16">
        <v>239.881</v>
      </c>
      <c r="O13" s="16">
        <v>222</v>
      </c>
      <c r="P13" s="17">
        <v>0.1953</v>
      </c>
    </row>
    <row r="14" spans="1:17" x14ac:dyDescent="0.25">
      <c r="A14" t="s">
        <v>12</v>
      </c>
      <c r="B14" s="2">
        <v>0.92859999999999998</v>
      </c>
      <c r="C14" s="2">
        <v>0.57140000000000002</v>
      </c>
      <c r="D14" s="2">
        <v>0.21429999999999999</v>
      </c>
      <c r="E14" s="5">
        <f>4/14</f>
        <v>0.2857142857142857</v>
      </c>
      <c r="M14" s="12" t="s">
        <v>95</v>
      </c>
    </row>
    <row r="15" spans="1:17" x14ac:dyDescent="0.25">
      <c r="A15" t="s">
        <v>13</v>
      </c>
      <c r="B15" s="2">
        <v>0.8</v>
      </c>
      <c r="C15" s="2">
        <v>0.8</v>
      </c>
      <c r="D15" s="2">
        <v>0</v>
      </c>
      <c r="E15" s="5">
        <f>1/5</f>
        <v>0.2</v>
      </c>
      <c r="H15" s="1"/>
      <c r="I15" s="1"/>
    </row>
    <row r="16" spans="1:17" x14ac:dyDescent="0.25">
      <c r="A16" t="s">
        <v>14</v>
      </c>
      <c r="B16" s="2">
        <v>0.9</v>
      </c>
      <c r="C16" s="2">
        <v>0.6</v>
      </c>
      <c r="D16" s="2">
        <v>0.2</v>
      </c>
      <c r="E16" s="5">
        <f>6/10</f>
        <v>0.6</v>
      </c>
    </row>
    <row r="17" spans="1:9" x14ac:dyDescent="0.25">
      <c r="A17" t="s">
        <v>15</v>
      </c>
      <c r="B17" s="2">
        <v>1</v>
      </c>
      <c r="C17" s="2">
        <v>1</v>
      </c>
      <c r="D17" s="2">
        <v>0.25</v>
      </c>
      <c r="E17" s="5">
        <f>1/4</f>
        <v>0.25</v>
      </c>
      <c r="H17" s="1"/>
      <c r="I17" s="1"/>
    </row>
    <row r="18" spans="1:9" x14ac:dyDescent="0.25">
      <c r="A18" t="s">
        <v>16</v>
      </c>
      <c r="B18" s="2">
        <v>1</v>
      </c>
      <c r="C18" s="2">
        <v>0.875</v>
      </c>
      <c r="D18" s="2">
        <v>0.75</v>
      </c>
      <c r="E18" s="5">
        <f>3/8</f>
        <v>0.375</v>
      </c>
    </row>
    <row r="19" spans="1:9" x14ac:dyDescent="0.25">
      <c r="A19" t="s">
        <v>17</v>
      </c>
      <c r="B19" s="2">
        <v>0.8</v>
      </c>
      <c r="C19" s="2">
        <v>0.8</v>
      </c>
      <c r="D19" s="2">
        <v>0.6</v>
      </c>
      <c r="E19" s="5">
        <f>3/5</f>
        <v>0.6</v>
      </c>
      <c r="H19" s="1"/>
      <c r="I19" s="1"/>
    </row>
    <row r="20" spans="1:9" x14ac:dyDescent="0.25">
      <c r="C20" s="1"/>
      <c r="D20" s="1"/>
    </row>
    <row r="21" spans="1:9" x14ac:dyDescent="0.25">
      <c r="B21" t="s">
        <v>25</v>
      </c>
      <c r="C21" t="s">
        <v>26</v>
      </c>
      <c r="D21" t="s">
        <v>27</v>
      </c>
      <c r="E21" t="s">
        <v>28</v>
      </c>
      <c r="H21" s="1"/>
      <c r="I21" s="1"/>
    </row>
    <row r="22" spans="1:9" x14ac:dyDescent="0.25">
      <c r="A22" t="s">
        <v>40</v>
      </c>
      <c r="B22" s="2">
        <v>0.89190000000000003</v>
      </c>
      <c r="C22" s="2">
        <v>0.47299999999999998</v>
      </c>
      <c r="D22" s="2">
        <v>0.1757</v>
      </c>
      <c r="E22" s="5">
        <f>21/74</f>
        <v>0.28378378378378377</v>
      </c>
    </row>
    <row r="23" spans="1:9" x14ac:dyDescent="0.25">
      <c r="A23" t="s">
        <v>24</v>
      </c>
      <c r="B23" s="2">
        <v>0.95950000000000002</v>
      </c>
      <c r="C23" s="2">
        <v>0.6351</v>
      </c>
      <c r="D23" s="2">
        <v>0.2162</v>
      </c>
      <c r="E23" s="5">
        <f>26/74</f>
        <v>0.35135135135135137</v>
      </c>
      <c r="G23" s="1"/>
      <c r="H23" s="1"/>
      <c r="I23" s="1"/>
    </row>
    <row r="24" spans="1:9" x14ac:dyDescent="0.25">
      <c r="A24" t="s">
        <v>23</v>
      </c>
      <c r="B24" s="2">
        <v>0.79659999999999997</v>
      </c>
      <c r="C24" s="2">
        <v>0.71189999999999998</v>
      </c>
      <c r="D24" s="2">
        <v>0.18640000000000001</v>
      </c>
      <c r="E24" s="5">
        <f>30/59</f>
        <v>0.50847457627118642</v>
      </c>
    </row>
    <row r="25" spans="1:9" x14ac:dyDescent="0.25">
      <c r="A25" t="s">
        <v>19</v>
      </c>
      <c r="B25" s="2">
        <v>0.76559999999999995</v>
      </c>
      <c r="C25" s="2">
        <v>0.82809999999999995</v>
      </c>
      <c r="D25" s="2">
        <v>0.2344</v>
      </c>
      <c r="E25" s="5">
        <f>28/64</f>
        <v>0.4375</v>
      </c>
      <c r="G25" s="1"/>
      <c r="H25" s="1"/>
      <c r="I25" s="1"/>
    </row>
    <row r="27" spans="1:9" x14ac:dyDescent="0.25">
      <c r="C27" s="1"/>
      <c r="D27" s="1"/>
      <c r="G27" s="1"/>
      <c r="H27" s="1"/>
      <c r="I27" s="1"/>
    </row>
    <row r="28" spans="1:9" x14ac:dyDescent="0.25">
      <c r="B28" t="s">
        <v>25</v>
      </c>
      <c r="C28" t="s">
        <v>26</v>
      </c>
      <c r="D28" t="s">
        <v>27</v>
      </c>
      <c r="E28" t="s">
        <v>28</v>
      </c>
    </row>
    <row r="29" spans="1:9" x14ac:dyDescent="0.25">
      <c r="A29" t="s">
        <v>18</v>
      </c>
      <c r="B29" s="1">
        <v>0.85980000000000001</v>
      </c>
      <c r="C29" s="1">
        <v>0.65310000000000001</v>
      </c>
      <c r="D29" s="1">
        <v>0.20300000000000001</v>
      </c>
      <c r="E29" s="6">
        <f>105/271</f>
        <v>0.38745387453874541</v>
      </c>
      <c r="G29" s="1"/>
      <c r="H29" s="1"/>
      <c r="I29" s="1"/>
    </row>
    <row r="31" spans="1:9" x14ac:dyDescent="0.25">
      <c r="H31" s="1"/>
      <c r="I31" s="1"/>
    </row>
    <row r="33" spans="8:9" x14ac:dyDescent="0.25">
      <c r="H33" s="1"/>
      <c r="I33" s="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78F39-BF56-4CAE-B6E4-79B38346B08A}">
  <dimension ref="A1:S34"/>
  <sheetViews>
    <sheetView topLeftCell="D7" workbookViewId="0">
      <selection activeCell="C13" sqref="C13:D14"/>
    </sheetView>
  </sheetViews>
  <sheetFormatPr baseColWidth="10" defaultRowHeight="15" x14ac:dyDescent="0.25"/>
  <sheetData>
    <row r="1" spans="1:19" x14ac:dyDescent="0.25">
      <c r="B1" t="s">
        <v>29</v>
      </c>
      <c r="C1" t="s">
        <v>30</v>
      </c>
      <c r="D1" t="s">
        <v>31</v>
      </c>
      <c r="E1" t="s">
        <v>32</v>
      </c>
      <c r="F1" t="s">
        <v>33</v>
      </c>
      <c r="G1" t="s">
        <v>28</v>
      </c>
    </row>
    <row r="2" spans="1:19" x14ac:dyDescent="0.25">
      <c r="A2" t="s">
        <v>2</v>
      </c>
      <c r="B2" s="2">
        <v>0.65710000000000002</v>
      </c>
      <c r="C2" s="2">
        <v>0.1429</v>
      </c>
      <c r="D2" s="2">
        <v>0.2571</v>
      </c>
      <c r="E2" s="2">
        <v>0.1143</v>
      </c>
      <c r="F2" s="2">
        <v>0.6</v>
      </c>
      <c r="G2" s="5">
        <f>13/35</f>
        <v>0.37142857142857144</v>
      </c>
    </row>
    <row r="3" spans="1:19" ht="15.75" thickBot="1" x14ac:dyDescent="0.3">
      <c r="A3" t="s">
        <v>3</v>
      </c>
      <c r="B3" s="2">
        <v>0.33329999999999999</v>
      </c>
      <c r="C3" s="2">
        <v>8.3299999999999999E-2</v>
      </c>
      <c r="D3" s="2">
        <v>0.16669999999999999</v>
      </c>
      <c r="E3" s="2">
        <v>8.3299999999999999E-2</v>
      </c>
      <c r="F3" s="2">
        <v>0.83330000000000004</v>
      </c>
      <c r="G3" s="2">
        <f>6/12</f>
        <v>0.5</v>
      </c>
      <c r="J3" s="1"/>
      <c r="K3" s="1"/>
    </row>
    <row r="4" spans="1:19" ht="15.75" thickBot="1" x14ac:dyDescent="0.3">
      <c r="A4" t="s">
        <v>4</v>
      </c>
      <c r="B4" s="2">
        <v>1</v>
      </c>
      <c r="C4" s="2">
        <v>0.4</v>
      </c>
      <c r="D4" s="2">
        <v>0.2</v>
      </c>
      <c r="E4" s="2">
        <v>0.2</v>
      </c>
      <c r="F4" s="2">
        <v>0.6</v>
      </c>
      <c r="G4" s="2">
        <f>1/5</f>
        <v>0.2</v>
      </c>
      <c r="H4" s="1"/>
      <c r="P4" s="13" t="s">
        <v>72</v>
      </c>
      <c r="Q4" s="14" t="s">
        <v>73</v>
      </c>
      <c r="R4" s="14" t="s">
        <v>74</v>
      </c>
      <c r="S4" s="14" t="s">
        <v>75</v>
      </c>
    </row>
    <row r="5" spans="1:19" ht="15.75" thickBot="1" x14ac:dyDescent="0.3">
      <c r="A5" t="s">
        <v>5</v>
      </c>
      <c r="B5" s="2">
        <v>0.5</v>
      </c>
      <c r="C5" s="2">
        <v>0</v>
      </c>
      <c r="D5" s="2">
        <v>0.5</v>
      </c>
      <c r="E5" s="2">
        <v>0.25</v>
      </c>
      <c r="F5" s="2">
        <v>1</v>
      </c>
      <c r="G5" s="2">
        <f>2/4</f>
        <v>0.5</v>
      </c>
      <c r="J5" s="1"/>
      <c r="K5" s="1"/>
      <c r="P5" s="15" t="s">
        <v>76</v>
      </c>
      <c r="Q5" s="16">
        <v>64.052000000000007</v>
      </c>
      <c r="R5" s="16">
        <v>3</v>
      </c>
      <c r="S5" s="17">
        <v>0</v>
      </c>
    </row>
    <row r="6" spans="1:19" ht="15.75" customHeight="1" thickBot="1" x14ac:dyDescent="0.3">
      <c r="A6" t="s">
        <v>6</v>
      </c>
      <c r="B6" s="2">
        <v>0.6</v>
      </c>
      <c r="C6" s="2">
        <v>0.05</v>
      </c>
      <c r="D6" s="2">
        <v>0.2</v>
      </c>
      <c r="E6" s="2">
        <v>0.15</v>
      </c>
      <c r="F6" s="2">
        <v>0.85</v>
      </c>
      <c r="G6" s="2">
        <f>6/20</f>
        <v>0.3</v>
      </c>
      <c r="H6" s="1"/>
      <c r="P6" s="18" t="s">
        <v>96</v>
      </c>
    </row>
    <row r="7" spans="1:19" ht="15.75" thickBot="1" x14ac:dyDescent="0.3">
      <c r="A7" t="s">
        <v>7</v>
      </c>
      <c r="B7" s="2">
        <v>0.45950000000000002</v>
      </c>
      <c r="C7" s="2">
        <v>8.1100000000000005E-2</v>
      </c>
      <c r="D7" s="2">
        <v>0.1081</v>
      </c>
      <c r="E7" s="2">
        <v>0.18920000000000001</v>
      </c>
      <c r="F7" s="2">
        <v>0.70269999999999999</v>
      </c>
      <c r="G7" s="2">
        <f>14/37</f>
        <v>0.3783783783783784</v>
      </c>
      <c r="J7" s="1"/>
      <c r="K7" s="1"/>
      <c r="P7" s="13" t="s">
        <v>72</v>
      </c>
      <c r="Q7" s="14" t="s">
        <v>73</v>
      </c>
      <c r="R7" s="14" t="s">
        <v>74</v>
      </c>
      <c r="S7" s="14" t="s">
        <v>75</v>
      </c>
    </row>
    <row r="8" spans="1:19" ht="15.75" thickBot="1" x14ac:dyDescent="0.3">
      <c r="A8" t="s">
        <v>8</v>
      </c>
      <c r="B8" s="2">
        <v>0.81820000000000004</v>
      </c>
      <c r="C8" s="2">
        <v>0.1212</v>
      </c>
      <c r="D8" s="2">
        <v>0.2727</v>
      </c>
      <c r="E8" s="2">
        <v>0.1212</v>
      </c>
      <c r="F8" s="2">
        <v>0.63639999999999997</v>
      </c>
      <c r="G8" s="2">
        <f>13/33</f>
        <v>0.39393939393939392</v>
      </c>
      <c r="H8" s="1"/>
      <c r="P8" s="15" t="s">
        <v>76</v>
      </c>
      <c r="Q8" s="16">
        <v>10.128</v>
      </c>
      <c r="R8" s="16">
        <v>3</v>
      </c>
      <c r="S8" s="17">
        <v>1.7500000000000002E-2</v>
      </c>
    </row>
    <row r="9" spans="1:19" ht="15.75" customHeight="1" thickBot="1" x14ac:dyDescent="0.3">
      <c r="A9" t="s">
        <v>9</v>
      </c>
      <c r="B9" s="2">
        <v>0.59260000000000002</v>
      </c>
      <c r="C9" s="2">
        <v>5.5599999999999997E-2</v>
      </c>
      <c r="D9" s="2">
        <v>0.35189999999999999</v>
      </c>
      <c r="E9" s="2">
        <v>0.12959999999999999</v>
      </c>
      <c r="F9" s="2">
        <v>0.77780000000000005</v>
      </c>
      <c r="G9" s="2">
        <f>19/54</f>
        <v>0.35185185185185186</v>
      </c>
      <c r="J9" s="1"/>
      <c r="K9" s="1"/>
      <c r="P9" s="18" t="s">
        <v>97</v>
      </c>
    </row>
    <row r="10" spans="1:19" ht="15.75" thickBot="1" x14ac:dyDescent="0.3">
      <c r="A10" t="s">
        <v>10</v>
      </c>
      <c r="B10" s="2">
        <v>0.93330000000000002</v>
      </c>
      <c r="C10" s="2">
        <v>0.1333</v>
      </c>
      <c r="D10" s="2">
        <v>0.5333</v>
      </c>
      <c r="E10" s="2">
        <v>0.26669999999999999</v>
      </c>
      <c r="F10" s="2">
        <v>0.6</v>
      </c>
      <c r="G10" s="2">
        <f>4/15</f>
        <v>0.26666666666666666</v>
      </c>
      <c r="H10" s="1"/>
      <c r="P10" s="13" t="s">
        <v>72</v>
      </c>
      <c r="Q10" s="14" t="s">
        <v>73</v>
      </c>
      <c r="R10" s="14" t="s">
        <v>74</v>
      </c>
      <c r="S10" s="14" t="s">
        <v>75</v>
      </c>
    </row>
    <row r="11" spans="1:19" ht="15.75" thickBot="1" x14ac:dyDescent="0.3">
      <c r="A11" t="s">
        <v>11</v>
      </c>
      <c r="B11" s="2">
        <v>0.5</v>
      </c>
      <c r="C11" s="2">
        <v>0.2</v>
      </c>
      <c r="D11" s="2">
        <v>0.3</v>
      </c>
      <c r="E11" s="2">
        <v>0.1</v>
      </c>
      <c r="F11" s="2">
        <v>0.9</v>
      </c>
      <c r="G11" s="2">
        <f>2/10</f>
        <v>0.2</v>
      </c>
      <c r="J11" s="1"/>
      <c r="K11" s="1"/>
      <c r="P11" s="15" t="s">
        <v>76</v>
      </c>
      <c r="Q11" s="16">
        <v>19.632000000000001</v>
      </c>
      <c r="R11" s="16">
        <v>3</v>
      </c>
      <c r="S11" s="17">
        <v>2.0000000000000001E-4</v>
      </c>
    </row>
    <row r="12" spans="1:19" ht="16.5" customHeight="1" thickBot="1" x14ac:dyDescent="0.3">
      <c r="A12" t="s">
        <v>12</v>
      </c>
      <c r="B12" s="2">
        <v>0.64290000000000003</v>
      </c>
      <c r="C12" s="2">
        <v>7.1400000000000005E-2</v>
      </c>
      <c r="D12" s="2">
        <v>0.35709999999999997</v>
      </c>
      <c r="E12" s="2">
        <v>7.1400000000000005E-2</v>
      </c>
      <c r="F12" s="2">
        <v>0.5</v>
      </c>
      <c r="G12" s="2">
        <f>4/14</f>
        <v>0.2857142857142857</v>
      </c>
      <c r="H12" s="1"/>
      <c r="P12" s="18" t="s">
        <v>98</v>
      </c>
    </row>
    <row r="13" spans="1:19" ht="15.75" thickBot="1" x14ac:dyDescent="0.3">
      <c r="A13" t="s">
        <v>13</v>
      </c>
      <c r="B13" s="2">
        <v>0.8</v>
      </c>
      <c r="C13" s="2">
        <v>0.2</v>
      </c>
      <c r="D13" s="2">
        <v>0.6</v>
      </c>
      <c r="E13" s="2">
        <v>0.4</v>
      </c>
      <c r="F13" s="2">
        <v>0.2</v>
      </c>
      <c r="G13" s="2">
        <f>0/5</f>
        <v>0</v>
      </c>
      <c r="J13" s="1"/>
      <c r="K13" s="1"/>
      <c r="P13" s="13" t="s">
        <v>72</v>
      </c>
      <c r="Q13" s="14" t="s">
        <v>73</v>
      </c>
      <c r="R13" s="14" t="s">
        <v>74</v>
      </c>
      <c r="S13" s="14" t="s">
        <v>75</v>
      </c>
    </row>
    <row r="14" spans="1:19" ht="15.75" thickBot="1" x14ac:dyDescent="0.3">
      <c r="A14" t="s">
        <v>14</v>
      </c>
      <c r="B14" s="2">
        <v>0.5</v>
      </c>
      <c r="C14" s="2">
        <v>0.1</v>
      </c>
      <c r="D14" s="2">
        <v>0.2</v>
      </c>
      <c r="E14" s="2">
        <v>0.1</v>
      </c>
      <c r="F14" s="2">
        <v>0.6</v>
      </c>
      <c r="G14" s="2">
        <f>5/10</f>
        <v>0.5</v>
      </c>
      <c r="H14" s="1"/>
      <c r="P14" s="15" t="s">
        <v>76</v>
      </c>
      <c r="Q14" s="16">
        <v>2.423</v>
      </c>
      <c r="R14" s="16">
        <v>3</v>
      </c>
      <c r="S14" s="17">
        <v>0.48930000000000001</v>
      </c>
    </row>
    <row r="15" spans="1:19" ht="15.75" thickBot="1" x14ac:dyDescent="0.3">
      <c r="A15" t="s">
        <v>15</v>
      </c>
      <c r="B15" s="2">
        <v>0.75</v>
      </c>
      <c r="C15" s="2">
        <v>0</v>
      </c>
      <c r="D15" s="2">
        <v>1</v>
      </c>
      <c r="E15" s="2">
        <v>0.25</v>
      </c>
      <c r="F15" s="2">
        <v>0.5</v>
      </c>
      <c r="G15" s="2">
        <f>1/4</f>
        <v>0.25</v>
      </c>
      <c r="J15" s="1"/>
      <c r="K15" s="1"/>
      <c r="P15" s="12" t="s">
        <v>99</v>
      </c>
    </row>
    <row r="16" spans="1:19" ht="15.75" thickBot="1" x14ac:dyDescent="0.3">
      <c r="A16" t="s">
        <v>16</v>
      </c>
      <c r="B16" s="2">
        <v>0.625</v>
      </c>
      <c r="C16" s="2">
        <v>0.25</v>
      </c>
      <c r="D16" s="2">
        <v>0.375</v>
      </c>
      <c r="E16" s="2">
        <v>0.375</v>
      </c>
      <c r="F16" s="2">
        <v>0.625</v>
      </c>
      <c r="G16" s="2">
        <f>2/8</f>
        <v>0.25</v>
      </c>
      <c r="H16" s="1"/>
      <c r="P16" s="13" t="s">
        <v>72</v>
      </c>
      <c r="Q16" s="14" t="s">
        <v>73</v>
      </c>
      <c r="R16" s="14" t="s">
        <v>74</v>
      </c>
      <c r="S16" s="14" t="s">
        <v>75</v>
      </c>
    </row>
    <row r="17" spans="1:19" ht="15.75" thickBot="1" x14ac:dyDescent="0.3">
      <c r="A17" t="s">
        <v>17</v>
      </c>
      <c r="B17" s="2">
        <v>1</v>
      </c>
      <c r="C17" s="2">
        <v>0.2</v>
      </c>
      <c r="D17" s="2">
        <v>0</v>
      </c>
      <c r="E17" s="2">
        <v>0.4</v>
      </c>
      <c r="F17" s="2">
        <v>0.8</v>
      </c>
      <c r="G17" s="2">
        <f>0/5</f>
        <v>0</v>
      </c>
      <c r="J17" s="1"/>
      <c r="K17" s="1"/>
      <c r="P17" s="15" t="s">
        <v>76</v>
      </c>
      <c r="Q17" s="16">
        <v>11.712</v>
      </c>
      <c r="R17" s="16">
        <v>3</v>
      </c>
      <c r="S17" s="17">
        <v>8.3999999999999995E-3</v>
      </c>
    </row>
    <row r="18" spans="1:19" ht="15.75" thickBot="1" x14ac:dyDescent="0.3">
      <c r="C18" s="1"/>
      <c r="D18" s="1"/>
      <c r="G18" s="1"/>
      <c r="H18" s="1"/>
      <c r="P18" s="12" t="s">
        <v>100</v>
      </c>
    </row>
    <row r="19" spans="1:19" ht="15.75" thickBot="1" x14ac:dyDescent="0.3">
      <c r="B19" t="s">
        <v>29</v>
      </c>
      <c r="C19" t="s">
        <v>30</v>
      </c>
      <c r="D19" t="s">
        <v>31</v>
      </c>
      <c r="E19" t="s">
        <v>34</v>
      </c>
      <c r="F19" s="1" t="s">
        <v>33</v>
      </c>
      <c r="G19" s="1" t="s">
        <v>28</v>
      </c>
      <c r="J19" s="1"/>
      <c r="K19" s="1"/>
      <c r="P19" s="13" t="s">
        <v>72</v>
      </c>
      <c r="Q19" s="14" t="s">
        <v>73</v>
      </c>
      <c r="R19" s="14" t="s">
        <v>74</v>
      </c>
      <c r="S19" s="14" t="s">
        <v>75</v>
      </c>
    </row>
    <row r="20" spans="1:19" ht="15.75" thickBot="1" x14ac:dyDescent="0.3">
      <c r="A20" t="s">
        <v>40</v>
      </c>
      <c r="B20" s="2">
        <v>0.2838</v>
      </c>
      <c r="C20" s="2">
        <v>5.4100000000000002E-2</v>
      </c>
      <c r="D20" s="2">
        <v>9.4600000000000004E-2</v>
      </c>
      <c r="E20" s="2">
        <v>0.1081</v>
      </c>
      <c r="F20" s="2">
        <v>0.1081</v>
      </c>
      <c r="G20" s="2">
        <f>27/74</f>
        <v>0.36486486486486486</v>
      </c>
      <c r="H20" s="1"/>
      <c r="P20" s="15" t="s">
        <v>76</v>
      </c>
      <c r="Q20" s="16">
        <v>239.99299999999999</v>
      </c>
      <c r="R20" s="16">
        <v>237</v>
      </c>
      <c r="S20" s="17">
        <v>0.4335</v>
      </c>
    </row>
    <row r="21" spans="1:19" x14ac:dyDescent="0.25">
      <c r="A21" t="s">
        <v>24</v>
      </c>
      <c r="B21" s="2">
        <v>0.6351</v>
      </c>
      <c r="C21" s="2">
        <v>0.20269999999999999</v>
      </c>
      <c r="D21" s="2">
        <v>0.32429999999999998</v>
      </c>
      <c r="E21" s="2">
        <v>0.16220000000000001</v>
      </c>
      <c r="F21" s="2">
        <v>0.16220000000000001</v>
      </c>
      <c r="G21" s="2">
        <f>24/74</f>
        <v>0.32432432432432434</v>
      </c>
      <c r="J21" s="1"/>
      <c r="K21" s="1"/>
      <c r="P21" s="12" t="s">
        <v>101</v>
      </c>
    </row>
    <row r="22" spans="1:19" x14ac:dyDescent="0.25">
      <c r="A22" t="s">
        <v>23</v>
      </c>
      <c r="B22" s="2">
        <v>0.79659999999999997</v>
      </c>
      <c r="C22" s="2">
        <v>8.4699999999999998E-2</v>
      </c>
      <c r="D22" s="2">
        <v>0.40679999999999999</v>
      </c>
      <c r="E22" s="2">
        <v>0.16950000000000001</v>
      </c>
      <c r="F22" s="2">
        <v>0.16950000000000001</v>
      </c>
      <c r="G22" s="2">
        <f>21/59</f>
        <v>0.3559322033898305</v>
      </c>
      <c r="H22" s="1"/>
      <c r="I22" s="1"/>
      <c r="J22" s="1"/>
    </row>
    <row r="23" spans="1:19" x14ac:dyDescent="0.25">
      <c r="A23" t="s">
        <v>19</v>
      </c>
      <c r="B23" s="2">
        <v>0.89059999999999995</v>
      </c>
      <c r="C23" s="2">
        <v>7.8100000000000003E-2</v>
      </c>
      <c r="D23" s="2">
        <v>0.40679999999999999</v>
      </c>
      <c r="E23" s="2">
        <v>0.2031</v>
      </c>
      <c r="F23" s="2">
        <v>0.2031</v>
      </c>
      <c r="G23" s="2">
        <f>20/64</f>
        <v>0.3125</v>
      </c>
      <c r="J23" s="1"/>
      <c r="K23" s="1"/>
    </row>
    <row r="24" spans="1:19" x14ac:dyDescent="0.25">
      <c r="F24" s="1"/>
      <c r="G24" s="1"/>
      <c r="H24" s="1"/>
      <c r="I24" s="1"/>
      <c r="J24" s="1"/>
    </row>
    <row r="25" spans="1:19" x14ac:dyDescent="0.25">
      <c r="C25" s="1"/>
      <c r="D25" s="1"/>
      <c r="E25" s="1"/>
      <c r="F25" s="1"/>
      <c r="G25" s="1"/>
      <c r="J25" s="1"/>
      <c r="K25" s="1"/>
    </row>
    <row r="26" spans="1:19" x14ac:dyDescent="0.25">
      <c r="B26" t="s">
        <v>29</v>
      </c>
      <c r="C26" t="s">
        <v>30</v>
      </c>
      <c r="D26" t="s">
        <v>31</v>
      </c>
      <c r="E26" t="s">
        <v>34</v>
      </c>
      <c r="F26" s="1" t="s">
        <v>33</v>
      </c>
      <c r="G26" s="1" t="s">
        <v>28</v>
      </c>
      <c r="H26" s="1"/>
      <c r="I26" s="1"/>
      <c r="J26" s="1"/>
    </row>
    <row r="27" spans="1:19" x14ac:dyDescent="0.25">
      <c r="A27" t="s">
        <v>18</v>
      </c>
      <c r="B27" s="1">
        <v>0.63470000000000004</v>
      </c>
      <c r="C27" s="1">
        <v>0.107</v>
      </c>
      <c r="D27" s="1">
        <v>0.2878</v>
      </c>
      <c r="E27" s="1">
        <v>0.15870000000000001</v>
      </c>
      <c r="F27" s="1">
        <v>0.69</v>
      </c>
      <c r="G27" s="1">
        <f>92/271</f>
        <v>0.33948339483394835</v>
      </c>
      <c r="J27" s="1"/>
      <c r="K27" s="1"/>
    </row>
    <row r="28" spans="1:19" x14ac:dyDescent="0.25">
      <c r="F28" s="1"/>
      <c r="G28" s="1"/>
      <c r="H28" s="1"/>
      <c r="I28" s="1"/>
      <c r="J28" s="1"/>
    </row>
    <row r="29" spans="1:19" x14ac:dyDescent="0.25">
      <c r="E29" s="1"/>
      <c r="F29" s="1"/>
      <c r="G29" s="1"/>
      <c r="J29" s="1"/>
      <c r="K29" s="1"/>
    </row>
    <row r="30" spans="1:19" x14ac:dyDescent="0.25">
      <c r="G30" s="1"/>
      <c r="H30" s="1"/>
    </row>
    <row r="31" spans="1:19" x14ac:dyDescent="0.25">
      <c r="F31" s="1"/>
      <c r="G31" s="1"/>
      <c r="J31" s="1"/>
      <c r="K31" s="1"/>
    </row>
    <row r="32" spans="1:19" x14ac:dyDescent="0.25">
      <c r="G32" s="1"/>
      <c r="H32" s="1"/>
    </row>
    <row r="33" spans="6:11" x14ac:dyDescent="0.25">
      <c r="F33" s="1"/>
      <c r="G33" s="1"/>
      <c r="J33" s="1"/>
      <c r="K33" s="1"/>
    </row>
    <row r="34" spans="6:11" x14ac:dyDescent="0.25">
      <c r="G34" s="1"/>
      <c r="H34" s="1"/>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4C0B6-054C-40E2-A934-9CFA8A7ED01A}">
  <dimension ref="A1:R33"/>
  <sheetViews>
    <sheetView topLeftCell="H1" workbookViewId="0">
      <selection activeCell="O2" sqref="O2:R19"/>
    </sheetView>
  </sheetViews>
  <sheetFormatPr baseColWidth="10" defaultRowHeight="15" x14ac:dyDescent="0.25"/>
  <sheetData>
    <row r="1" spans="1:18" ht="15.75" thickBot="1" x14ac:dyDescent="0.3">
      <c r="B1" t="s">
        <v>35</v>
      </c>
      <c r="C1" t="s">
        <v>36</v>
      </c>
      <c r="D1" t="s">
        <v>37</v>
      </c>
      <c r="E1" t="s">
        <v>38</v>
      </c>
      <c r="F1" t="s">
        <v>39</v>
      </c>
      <c r="G1" t="s">
        <v>28</v>
      </c>
    </row>
    <row r="2" spans="1:18" ht="15.75" thickBot="1" x14ac:dyDescent="0.3">
      <c r="A2" t="s">
        <v>2</v>
      </c>
      <c r="B2" s="2">
        <v>0.37140000000000001</v>
      </c>
      <c r="C2" s="2">
        <v>2.86E-2</v>
      </c>
      <c r="D2" s="2">
        <v>0</v>
      </c>
      <c r="E2" s="2">
        <v>0.1714</v>
      </c>
      <c r="F2" s="2">
        <v>0.42859999999999998</v>
      </c>
      <c r="G2" s="5">
        <f>0/35</f>
        <v>0</v>
      </c>
      <c r="O2" s="7" t="s">
        <v>72</v>
      </c>
      <c r="P2" s="8" t="s">
        <v>73</v>
      </c>
      <c r="Q2" s="8" t="s">
        <v>74</v>
      </c>
      <c r="R2" s="8" t="s">
        <v>75</v>
      </c>
    </row>
    <row r="3" spans="1:18" ht="15.75" thickBot="1" x14ac:dyDescent="0.3">
      <c r="A3" t="s">
        <v>3</v>
      </c>
      <c r="B3" s="2">
        <v>0.16669999999999999</v>
      </c>
      <c r="C3" s="2">
        <v>0</v>
      </c>
      <c r="D3" s="2">
        <v>0</v>
      </c>
      <c r="E3" s="2">
        <v>8.3299999999999999E-2</v>
      </c>
      <c r="F3" s="2">
        <v>0.75</v>
      </c>
      <c r="G3" s="5">
        <v>0</v>
      </c>
      <c r="H3" s="1"/>
      <c r="J3" s="1"/>
      <c r="K3" s="1"/>
      <c r="O3" s="9" t="s">
        <v>76</v>
      </c>
      <c r="P3" s="10">
        <v>0.38700000000000001</v>
      </c>
      <c r="Q3" s="10">
        <v>3</v>
      </c>
      <c r="R3" s="11">
        <v>0.94299999999999995</v>
      </c>
    </row>
    <row r="4" spans="1:18" ht="15.75" thickBot="1" x14ac:dyDescent="0.3">
      <c r="A4" t="s">
        <v>4</v>
      </c>
      <c r="B4" s="2">
        <v>0.2</v>
      </c>
      <c r="C4" s="2">
        <v>0</v>
      </c>
      <c r="D4" s="2">
        <v>0</v>
      </c>
      <c r="E4" s="2">
        <v>0.2</v>
      </c>
      <c r="F4" s="2">
        <v>0.4</v>
      </c>
      <c r="G4" s="5">
        <f>1/5</f>
        <v>0.2</v>
      </c>
      <c r="O4" s="12" t="s">
        <v>102</v>
      </c>
    </row>
    <row r="5" spans="1:18" ht="15.75" thickBot="1" x14ac:dyDescent="0.3">
      <c r="A5" t="s">
        <v>5</v>
      </c>
      <c r="B5" s="2">
        <v>0.25</v>
      </c>
      <c r="C5" s="2">
        <v>0</v>
      </c>
      <c r="D5" s="2">
        <v>0</v>
      </c>
      <c r="E5" s="2">
        <v>0</v>
      </c>
      <c r="F5" s="2">
        <v>0.75</v>
      </c>
      <c r="G5" s="5">
        <f>1/20</f>
        <v>0.05</v>
      </c>
      <c r="H5" s="1"/>
      <c r="J5" s="1"/>
      <c r="K5" s="1"/>
      <c r="O5" s="7" t="s">
        <v>72</v>
      </c>
      <c r="P5" s="8" t="s">
        <v>73</v>
      </c>
      <c r="Q5" s="8" t="s">
        <v>74</v>
      </c>
      <c r="R5" s="8" t="s">
        <v>75</v>
      </c>
    </row>
    <row r="6" spans="1:18" ht="15.75" thickBot="1" x14ac:dyDescent="0.3">
      <c r="A6" t="s">
        <v>6</v>
      </c>
      <c r="B6" s="2">
        <v>0.2</v>
      </c>
      <c r="C6" s="2">
        <v>0</v>
      </c>
      <c r="D6" s="2">
        <v>0</v>
      </c>
      <c r="E6" s="2">
        <v>0.3</v>
      </c>
      <c r="F6" s="2">
        <v>0.6</v>
      </c>
      <c r="G6" s="5">
        <v>0</v>
      </c>
      <c r="O6" s="9" t="s">
        <v>76</v>
      </c>
      <c r="P6" s="10">
        <v>6.5170000000000003</v>
      </c>
      <c r="Q6" s="10">
        <v>3</v>
      </c>
      <c r="R6" s="11">
        <v>8.8999999999999996E-2</v>
      </c>
    </row>
    <row r="7" spans="1:18" ht="15.75" thickBot="1" x14ac:dyDescent="0.3">
      <c r="A7" t="s">
        <v>7</v>
      </c>
      <c r="B7" s="2">
        <v>0.40539999999999998</v>
      </c>
      <c r="C7" s="2">
        <v>0</v>
      </c>
      <c r="D7" s="2">
        <v>0</v>
      </c>
      <c r="E7" s="2">
        <v>0.2432</v>
      </c>
      <c r="F7" s="2">
        <v>0.37840000000000001</v>
      </c>
      <c r="G7" s="5">
        <v>0</v>
      </c>
      <c r="H7" s="1"/>
      <c r="J7" s="1"/>
      <c r="K7" s="1"/>
      <c r="O7" s="12" t="s">
        <v>103</v>
      </c>
    </row>
    <row r="8" spans="1:18" ht="15.75" thickBot="1" x14ac:dyDescent="0.3">
      <c r="A8" t="s">
        <v>8</v>
      </c>
      <c r="B8" s="2">
        <v>0.39389999999999997</v>
      </c>
      <c r="C8" s="2">
        <v>0</v>
      </c>
      <c r="D8" s="2">
        <v>3.0300000000000001E-2</v>
      </c>
      <c r="E8" s="2">
        <v>0.2424</v>
      </c>
      <c r="F8" s="2">
        <v>0.39389999999999997</v>
      </c>
      <c r="G8" s="5">
        <v>0</v>
      </c>
      <c r="O8" s="7" t="s">
        <v>72</v>
      </c>
      <c r="P8" s="8" t="s">
        <v>73</v>
      </c>
      <c r="Q8" s="8" t="s">
        <v>74</v>
      </c>
      <c r="R8" s="8" t="s">
        <v>75</v>
      </c>
    </row>
    <row r="9" spans="1:18" ht="15.75" thickBot="1" x14ac:dyDescent="0.3">
      <c r="A9" t="s">
        <v>9</v>
      </c>
      <c r="B9" s="2">
        <v>0.25929999999999997</v>
      </c>
      <c r="C9" s="2">
        <v>0</v>
      </c>
      <c r="D9" s="2">
        <v>1.8499999999999999E-2</v>
      </c>
      <c r="E9" s="2">
        <v>0.1852</v>
      </c>
      <c r="F9" s="2">
        <v>0.55559999999999998</v>
      </c>
      <c r="G9" s="5">
        <f>2/54</f>
        <v>3.7037037037037035E-2</v>
      </c>
      <c r="H9" s="1"/>
      <c r="J9" s="1"/>
      <c r="K9" s="1"/>
      <c r="O9" s="9" t="s">
        <v>76</v>
      </c>
      <c r="P9" s="10">
        <v>15.484999999999999</v>
      </c>
      <c r="Q9" s="10">
        <v>3</v>
      </c>
      <c r="R9" s="11">
        <v>1.4E-3</v>
      </c>
    </row>
    <row r="10" spans="1:18" ht="15.75" thickBot="1" x14ac:dyDescent="0.3">
      <c r="A10" t="s">
        <v>10</v>
      </c>
      <c r="B10" s="2">
        <v>0.33329999999999999</v>
      </c>
      <c r="C10" s="2">
        <v>0</v>
      </c>
      <c r="D10" s="2">
        <v>0.1333</v>
      </c>
      <c r="E10" s="2">
        <v>0.2</v>
      </c>
      <c r="F10" s="2">
        <v>0.33329999999999999</v>
      </c>
      <c r="G10" s="5">
        <f>2/15</f>
        <v>0.13333333333333333</v>
      </c>
      <c r="O10" s="12" t="s">
        <v>104</v>
      </c>
    </row>
    <row r="11" spans="1:18" ht="15.75" thickBot="1" x14ac:dyDescent="0.3">
      <c r="A11" t="s">
        <v>11</v>
      </c>
      <c r="B11" s="2">
        <v>0.3</v>
      </c>
      <c r="C11" s="2">
        <v>0</v>
      </c>
      <c r="D11" s="2">
        <v>0</v>
      </c>
      <c r="E11" s="2">
        <v>0.1</v>
      </c>
      <c r="F11" s="2">
        <v>0.6</v>
      </c>
      <c r="G11" s="5">
        <v>0</v>
      </c>
      <c r="H11" s="1"/>
      <c r="J11" s="1"/>
      <c r="K11" s="1"/>
      <c r="O11" s="7" t="s">
        <v>72</v>
      </c>
      <c r="P11" s="8" t="s">
        <v>73</v>
      </c>
      <c r="Q11" s="8" t="s">
        <v>74</v>
      </c>
      <c r="R11" s="8" t="s">
        <v>75</v>
      </c>
    </row>
    <row r="12" spans="1:18" ht="15.75" thickBot="1" x14ac:dyDescent="0.3">
      <c r="A12" t="s">
        <v>12</v>
      </c>
      <c r="B12" s="2">
        <v>0.42859999999999998</v>
      </c>
      <c r="C12" s="2">
        <v>0</v>
      </c>
      <c r="D12" s="2">
        <v>7.1400000000000005E-2</v>
      </c>
      <c r="E12" s="2">
        <v>0.1429</v>
      </c>
      <c r="F12" s="2">
        <v>0.5</v>
      </c>
      <c r="G12" s="5">
        <f>1/14</f>
        <v>7.1428571428571425E-2</v>
      </c>
      <c r="O12" s="9" t="s">
        <v>76</v>
      </c>
      <c r="P12" s="10">
        <v>6.2690000000000001</v>
      </c>
      <c r="Q12" s="10">
        <v>3</v>
      </c>
      <c r="R12" s="11">
        <v>9.9199999999999997E-2</v>
      </c>
    </row>
    <row r="13" spans="1:18" ht="15.75" thickBot="1" x14ac:dyDescent="0.3">
      <c r="A13" t="s">
        <v>13</v>
      </c>
      <c r="B13" s="2">
        <v>0.4</v>
      </c>
      <c r="C13" s="2">
        <v>0.2</v>
      </c>
      <c r="D13" s="2">
        <v>0</v>
      </c>
      <c r="E13" s="2">
        <v>0</v>
      </c>
      <c r="F13" s="2">
        <v>0.4</v>
      </c>
      <c r="G13" s="5">
        <v>0</v>
      </c>
      <c r="H13" s="1"/>
      <c r="J13" s="1"/>
      <c r="K13" s="1"/>
      <c r="O13" s="12" t="s">
        <v>105</v>
      </c>
    </row>
    <row r="14" spans="1:18" ht="15.75" thickBot="1" x14ac:dyDescent="0.3">
      <c r="A14" t="s">
        <v>14</v>
      </c>
      <c r="B14" s="2">
        <v>0.4</v>
      </c>
      <c r="C14" s="2">
        <v>0</v>
      </c>
      <c r="D14" s="2">
        <v>0.1</v>
      </c>
      <c r="E14" s="2">
        <v>0.2</v>
      </c>
      <c r="F14" s="2">
        <v>0.2</v>
      </c>
      <c r="G14" s="5">
        <f>1/10</f>
        <v>0.1</v>
      </c>
      <c r="O14" s="13" t="s">
        <v>72</v>
      </c>
      <c r="P14" s="14" t="s">
        <v>73</v>
      </c>
      <c r="Q14" s="14" t="s">
        <v>74</v>
      </c>
      <c r="R14" s="14" t="s">
        <v>75</v>
      </c>
    </row>
    <row r="15" spans="1:18" ht="15.75" thickBot="1" x14ac:dyDescent="0.3">
      <c r="A15" t="s">
        <v>15</v>
      </c>
      <c r="B15" s="2">
        <v>0</v>
      </c>
      <c r="C15" s="2">
        <v>0</v>
      </c>
      <c r="D15" s="2">
        <v>0</v>
      </c>
      <c r="E15" s="2">
        <v>0</v>
      </c>
      <c r="F15" s="2">
        <v>1</v>
      </c>
      <c r="G15" s="5">
        <v>0</v>
      </c>
      <c r="H15" s="1"/>
      <c r="J15" s="1"/>
      <c r="K15" s="1"/>
      <c r="O15" s="15" t="s">
        <v>76</v>
      </c>
      <c r="P15" s="16">
        <v>7.3120000000000003</v>
      </c>
      <c r="Q15" s="16">
        <v>3</v>
      </c>
      <c r="R15" s="17">
        <v>6.2600000000000003E-2</v>
      </c>
    </row>
    <row r="16" spans="1:18" ht="15.75" thickBot="1" x14ac:dyDescent="0.3">
      <c r="A16" t="s">
        <v>16</v>
      </c>
      <c r="B16" s="2">
        <v>0.5</v>
      </c>
      <c r="C16" s="2">
        <v>0</v>
      </c>
      <c r="D16" s="2">
        <v>0.125</v>
      </c>
      <c r="E16" s="2">
        <v>0.25</v>
      </c>
      <c r="F16" s="2">
        <v>0.25</v>
      </c>
      <c r="G16" s="5">
        <v>0</v>
      </c>
      <c r="O16" s="12" t="s">
        <v>106</v>
      </c>
    </row>
    <row r="17" spans="1:18" ht="15.75" thickBot="1" x14ac:dyDescent="0.3">
      <c r="A17" t="s">
        <v>17</v>
      </c>
      <c r="B17" s="2">
        <v>0.2</v>
      </c>
      <c r="C17" s="2">
        <v>0</v>
      </c>
      <c r="D17" s="2">
        <v>0.4</v>
      </c>
      <c r="E17" s="2">
        <v>0.4</v>
      </c>
      <c r="F17" s="2">
        <v>0.4</v>
      </c>
      <c r="G17" s="5">
        <v>0</v>
      </c>
      <c r="H17" s="1"/>
      <c r="J17" s="1"/>
      <c r="K17" s="1"/>
      <c r="O17" s="7" t="s">
        <v>72</v>
      </c>
      <c r="P17" s="8" t="s">
        <v>73</v>
      </c>
      <c r="Q17" s="8" t="s">
        <v>74</v>
      </c>
      <c r="R17" s="8" t="s">
        <v>75</v>
      </c>
    </row>
    <row r="18" spans="1:18" ht="15.75" thickBot="1" x14ac:dyDescent="0.3">
      <c r="C18" s="1"/>
      <c r="D18" s="1"/>
      <c r="O18" s="9" t="s">
        <v>76</v>
      </c>
      <c r="P18" s="10">
        <v>20</v>
      </c>
      <c r="Q18" s="10">
        <v>18</v>
      </c>
      <c r="R18" s="11">
        <v>0.33279999999999998</v>
      </c>
    </row>
    <row r="19" spans="1:18" x14ac:dyDescent="0.25">
      <c r="B19" t="s">
        <v>35</v>
      </c>
      <c r="C19" t="s">
        <v>36</v>
      </c>
      <c r="D19" t="s">
        <v>37</v>
      </c>
      <c r="E19" t="s">
        <v>38</v>
      </c>
      <c r="F19" t="s">
        <v>39</v>
      </c>
      <c r="G19" t="s">
        <v>28</v>
      </c>
      <c r="H19" s="1"/>
      <c r="J19" s="1"/>
      <c r="K19" s="1"/>
      <c r="O19" s="12" t="s">
        <v>107</v>
      </c>
    </row>
    <row r="20" spans="1:18" x14ac:dyDescent="0.25">
      <c r="A20" t="s">
        <v>40</v>
      </c>
      <c r="B20" s="2">
        <v>0.32429999999999998</v>
      </c>
      <c r="C20" s="5">
        <v>0</v>
      </c>
      <c r="D20" s="5">
        <v>0</v>
      </c>
      <c r="E20" s="5">
        <v>0.14860000000000001</v>
      </c>
      <c r="F20" s="5">
        <v>0.54049999999999998</v>
      </c>
      <c r="G20" s="5">
        <v>0</v>
      </c>
    </row>
    <row r="21" spans="1:18" x14ac:dyDescent="0.25">
      <c r="A21" t="s">
        <v>24</v>
      </c>
      <c r="B21" s="2">
        <v>0.35139999999999999</v>
      </c>
      <c r="C21" s="5">
        <v>0</v>
      </c>
      <c r="D21" s="5">
        <v>1.35E-2</v>
      </c>
      <c r="E21" s="5">
        <v>0.14860000000000001</v>
      </c>
      <c r="F21" s="5">
        <v>0.51349999999999996</v>
      </c>
      <c r="G21" s="5">
        <f>1/74</f>
        <v>1.3513513513513514E-2</v>
      </c>
      <c r="H21" s="1"/>
      <c r="J21" s="1"/>
      <c r="K21" s="1"/>
    </row>
    <row r="22" spans="1:18" x14ac:dyDescent="0.25">
      <c r="A22" t="s">
        <v>23</v>
      </c>
      <c r="B22" s="2">
        <v>0.30509999999999998</v>
      </c>
      <c r="C22" s="5">
        <v>0</v>
      </c>
      <c r="D22" s="5">
        <v>1.6899999999999998E-2</v>
      </c>
      <c r="E22" s="5">
        <v>0.2034</v>
      </c>
      <c r="F22" s="5">
        <v>0.49149999999999999</v>
      </c>
      <c r="G22" s="5">
        <f>2/59</f>
        <v>3.3898305084745763E-2</v>
      </c>
    </row>
    <row r="23" spans="1:18" x14ac:dyDescent="0.25">
      <c r="A23" t="s">
        <v>19</v>
      </c>
      <c r="B23" s="2">
        <v>0.3125</v>
      </c>
      <c r="C23" s="5">
        <v>3.1300000000000001E-2</v>
      </c>
      <c r="D23" s="5">
        <v>0.1094</v>
      </c>
      <c r="E23" s="5">
        <v>0.2969</v>
      </c>
      <c r="F23" s="5">
        <v>0.3281</v>
      </c>
      <c r="G23" s="5">
        <f>5/64</f>
        <v>7.8125E-2</v>
      </c>
      <c r="H23" s="1"/>
      <c r="J23" s="1"/>
      <c r="K23" s="1"/>
    </row>
    <row r="25" spans="1:18" x14ac:dyDescent="0.25">
      <c r="B25" t="s">
        <v>35</v>
      </c>
      <c r="C25" t="s">
        <v>36</v>
      </c>
      <c r="D25" t="s">
        <v>37</v>
      </c>
      <c r="E25" t="s">
        <v>38</v>
      </c>
      <c r="F25" t="s">
        <v>39</v>
      </c>
      <c r="G25" t="s">
        <v>28</v>
      </c>
      <c r="H25" s="1"/>
      <c r="J25" s="1"/>
      <c r="K25" s="1"/>
    </row>
    <row r="26" spans="1:18" x14ac:dyDescent="0.25">
      <c r="A26" t="s">
        <v>18</v>
      </c>
      <c r="B26" s="4">
        <v>0.32469999999999999</v>
      </c>
      <c r="C26" s="4">
        <v>7.4000000000000003E-3</v>
      </c>
      <c r="D26" s="4">
        <v>3.32E-2</v>
      </c>
      <c r="E26" s="4">
        <v>0.1956</v>
      </c>
      <c r="F26" s="4">
        <v>0.4723</v>
      </c>
      <c r="G26" s="5">
        <f>8/271</f>
        <v>2.9520295202952029E-2</v>
      </c>
    </row>
    <row r="27" spans="1:18" x14ac:dyDescent="0.25">
      <c r="C27" s="1"/>
      <c r="D27" s="1"/>
      <c r="H27" s="1"/>
      <c r="J27" s="1"/>
      <c r="K27" s="1"/>
    </row>
    <row r="29" spans="1:18" x14ac:dyDescent="0.25">
      <c r="H29" s="1"/>
      <c r="J29" s="1"/>
      <c r="K29" s="1"/>
    </row>
    <row r="31" spans="1:18" x14ac:dyDescent="0.25">
      <c r="H31" s="1"/>
      <c r="J31" s="1"/>
      <c r="K31" s="1"/>
    </row>
    <row r="33" spans="8:11" x14ac:dyDescent="0.25">
      <c r="H33" s="1"/>
      <c r="J33" s="1"/>
      <c r="K33" s="1"/>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66</vt:i4>
      </vt:variant>
    </vt:vector>
  </HeadingPairs>
  <TitlesOfParts>
    <vt:vector size="87" baseType="lpstr">
      <vt:lpstr>Hoja1</vt:lpstr>
      <vt:lpstr>Pregunta 4</vt:lpstr>
      <vt:lpstr>Pregunta 4.b</vt:lpstr>
      <vt:lpstr>Pregunta 5</vt:lpstr>
      <vt:lpstr>Pregunta 6</vt:lpstr>
      <vt:lpstr>Pregunta 7</vt:lpstr>
      <vt:lpstr>Pregunta 8</vt:lpstr>
      <vt:lpstr>Pregunta 9</vt:lpstr>
      <vt:lpstr>Pregunta 10</vt:lpstr>
      <vt:lpstr>Pregunta 11</vt:lpstr>
      <vt:lpstr>Pregunta 12</vt:lpstr>
      <vt:lpstr>Pregunta 13</vt:lpstr>
      <vt:lpstr>Pregunta 14</vt:lpstr>
      <vt:lpstr>Pregunta 15</vt:lpstr>
      <vt:lpstr>Pregunta 16</vt:lpstr>
      <vt:lpstr>Pregunta 17</vt:lpstr>
      <vt:lpstr>Pregunta 18</vt:lpstr>
      <vt:lpstr>Pregunta 19</vt:lpstr>
      <vt:lpstr>Pregunta 20</vt:lpstr>
      <vt:lpstr>Pregunta 21</vt:lpstr>
      <vt:lpstr>Pregunta 22</vt:lpstr>
      <vt:lpstr>'Pregunta 4'!_Toc17969542</vt:lpstr>
      <vt:lpstr>'Pregunta 4.b'!_Toc17969543</vt:lpstr>
      <vt:lpstr>'Pregunta 4.b'!_Toc17969544</vt:lpstr>
      <vt:lpstr>'Pregunta 4.b'!_Toc17969545</vt:lpstr>
      <vt:lpstr>'Pregunta 4.b'!_Toc17969546</vt:lpstr>
      <vt:lpstr>'Pregunta 4.b'!_Toc17969547</vt:lpstr>
      <vt:lpstr>'Pregunta 4.b'!_Toc17969548</vt:lpstr>
      <vt:lpstr>'Pregunta 4.b'!_Toc17969549</vt:lpstr>
      <vt:lpstr>'Pregunta 4.b'!_Toc17969550</vt:lpstr>
      <vt:lpstr>'Pregunta 5'!_Toc17969551</vt:lpstr>
      <vt:lpstr>'Pregunta 6'!_Toc17969552</vt:lpstr>
      <vt:lpstr>'Pregunta 7'!_Toc17969553</vt:lpstr>
      <vt:lpstr>'Pregunta 7'!_Toc17969554</vt:lpstr>
      <vt:lpstr>'Pregunta 7'!_Toc17969555</vt:lpstr>
      <vt:lpstr>'Pregunta 7'!_Toc17969556</vt:lpstr>
      <vt:lpstr>'Pregunta 8'!_Toc17969557</vt:lpstr>
      <vt:lpstr>'Pregunta 8'!_Toc17969558</vt:lpstr>
      <vt:lpstr>'Pregunta 8'!_Toc17969559</vt:lpstr>
      <vt:lpstr>'Pregunta 8'!_Toc17969560</vt:lpstr>
      <vt:lpstr>'Pregunta 9'!_Toc17969561</vt:lpstr>
      <vt:lpstr>'Pregunta 9'!_Toc17969562</vt:lpstr>
      <vt:lpstr>'Pregunta 9'!_Toc17969563</vt:lpstr>
      <vt:lpstr>'Pregunta 9'!_Toc17969564</vt:lpstr>
      <vt:lpstr>'Pregunta 9'!_Toc17969565</vt:lpstr>
      <vt:lpstr>'Pregunta 9'!_Toc17969566</vt:lpstr>
      <vt:lpstr>'Pregunta 10'!_Toc17969567</vt:lpstr>
      <vt:lpstr>'Pregunta 10'!_Toc17969568</vt:lpstr>
      <vt:lpstr>'Pregunta 10'!_Toc17969569</vt:lpstr>
      <vt:lpstr>'Pregunta 10'!_Toc17969570</vt:lpstr>
      <vt:lpstr>'Pregunta 10'!_Toc17969571</vt:lpstr>
      <vt:lpstr>'Pregunta 10'!_Toc17969572</vt:lpstr>
      <vt:lpstr>'Pregunta 11'!_Toc17969573</vt:lpstr>
      <vt:lpstr>'Pregunta 11'!_Toc17969574</vt:lpstr>
      <vt:lpstr>'Pregunta 11'!_Toc17969575</vt:lpstr>
      <vt:lpstr>'Pregunta 11'!_Toc17969576</vt:lpstr>
      <vt:lpstr>'Pregunta 12'!_Toc17969577</vt:lpstr>
      <vt:lpstr>'Pregunta 12'!_Toc17969578</vt:lpstr>
      <vt:lpstr>'Pregunta 13'!_Toc17969579</vt:lpstr>
      <vt:lpstr>'Pregunta 14'!_Toc17969580</vt:lpstr>
      <vt:lpstr>'Pregunta 14'!_Toc17969581</vt:lpstr>
      <vt:lpstr>'Pregunta 14'!_Toc17969582</vt:lpstr>
      <vt:lpstr>'Pregunta 14'!_Toc17969583</vt:lpstr>
      <vt:lpstr>'Pregunta 15'!_Toc17969584</vt:lpstr>
      <vt:lpstr>'Pregunta 15'!_Toc17969585</vt:lpstr>
      <vt:lpstr>'Pregunta 15'!_Toc17969586</vt:lpstr>
      <vt:lpstr>'Pregunta 16'!_Toc17969587</vt:lpstr>
      <vt:lpstr>'Pregunta 17'!_Toc17969588</vt:lpstr>
      <vt:lpstr>'Pregunta 17'!_Toc17969589</vt:lpstr>
      <vt:lpstr>'Pregunta 18'!_Toc17969590</vt:lpstr>
      <vt:lpstr>'Pregunta 18'!_Toc17969591</vt:lpstr>
      <vt:lpstr>'Pregunta 18'!_Toc17969592</vt:lpstr>
      <vt:lpstr>'Pregunta 18'!_Toc17969593</vt:lpstr>
      <vt:lpstr>'Pregunta 19'!_Toc17969594</vt:lpstr>
      <vt:lpstr>'Pregunta 19'!_Toc17969595</vt:lpstr>
      <vt:lpstr>'Pregunta 19'!_Toc17969596</vt:lpstr>
      <vt:lpstr>'Pregunta 19'!_Toc17969597</vt:lpstr>
      <vt:lpstr>'Pregunta 19'!_Toc17969598</vt:lpstr>
      <vt:lpstr>'Pregunta 19'!_Toc17969599</vt:lpstr>
      <vt:lpstr>'Pregunta 20'!_Toc17969600</vt:lpstr>
      <vt:lpstr>'Pregunta 20'!_Toc17969601</vt:lpstr>
      <vt:lpstr>'Pregunta 20'!_Toc17969602</vt:lpstr>
      <vt:lpstr>'Pregunta 20'!_Toc17969603</vt:lpstr>
      <vt:lpstr>'Pregunta 20'!_Toc17969604</vt:lpstr>
      <vt:lpstr>'Pregunta 20'!_Toc17969605</vt:lpstr>
      <vt:lpstr>'Pregunta 21'!_Toc17969606</vt:lpstr>
      <vt:lpstr>'Pregunta 22'!_Toc17969607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dc:creator>
  <cp:lastModifiedBy>rober</cp:lastModifiedBy>
  <dcterms:created xsi:type="dcterms:W3CDTF">2019-08-12T11:32:48Z</dcterms:created>
  <dcterms:modified xsi:type="dcterms:W3CDTF">2019-11-28T15:34:57Z</dcterms:modified>
</cp:coreProperties>
</file>