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2" i="1" l="1"/>
  <c r="I114" i="1"/>
  <c r="K122" i="1"/>
  <c r="O114" i="1"/>
  <c r="J122" i="1"/>
  <c r="T118" i="1" l="1"/>
  <c r="T112" i="1"/>
  <c r="C114" i="1"/>
  <c r="E112" i="1"/>
  <c r="O116" i="1" l="1"/>
  <c r="O112" i="1"/>
  <c r="C89" i="1"/>
  <c r="C121" i="1" l="1"/>
  <c r="C123" i="1"/>
  <c r="C122" i="1"/>
  <c r="B116" i="1" l="1"/>
  <c r="C105" i="1"/>
  <c r="D105" i="1" l="1"/>
  <c r="E105" i="1"/>
  <c r="F105" i="1"/>
  <c r="G105" i="1"/>
  <c r="H105" i="1"/>
  <c r="I105" i="1"/>
  <c r="J105" i="1"/>
  <c r="D103" i="1"/>
  <c r="E103" i="1"/>
  <c r="F103" i="1"/>
  <c r="G103" i="1"/>
  <c r="H103" i="1"/>
  <c r="I103" i="1"/>
  <c r="J103" i="1"/>
  <c r="C103" i="1"/>
  <c r="D101" i="1"/>
  <c r="E101" i="1"/>
  <c r="F101" i="1"/>
  <c r="G101" i="1"/>
  <c r="H101" i="1"/>
  <c r="I101" i="1"/>
  <c r="J101" i="1"/>
  <c r="C101" i="1"/>
  <c r="D99" i="1"/>
  <c r="E99" i="1"/>
  <c r="F99" i="1"/>
  <c r="G99" i="1"/>
  <c r="H99" i="1"/>
  <c r="I99" i="1"/>
  <c r="J99" i="1"/>
  <c r="C99" i="1"/>
  <c r="D97" i="1"/>
  <c r="E97" i="1"/>
  <c r="F97" i="1"/>
  <c r="G97" i="1"/>
  <c r="H97" i="1"/>
  <c r="I97" i="1"/>
  <c r="J97" i="1"/>
  <c r="C97" i="1"/>
  <c r="D95" i="1"/>
  <c r="E95" i="1"/>
  <c r="F95" i="1"/>
  <c r="G95" i="1"/>
  <c r="H95" i="1"/>
  <c r="I95" i="1"/>
  <c r="J95" i="1"/>
  <c r="C95" i="1"/>
  <c r="D93" i="1"/>
  <c r="E93" i="1"/>
  <c r="F93" i="1"/>
  <c r="G93" i="1"/>
  <c r="H93" i="1"/>
  <c r="I93" i="1"/>
  <c r="J93" i="1"/>
  <c r="C93" i="1"/>
  <c r="D91" i="1"/>
  <c r="E91" i="1"/>
  <c r="F91" i="1"/>
  <c r="G91" i="1"/>
  <c r="H91" i="1"/>
  <c r="I91" i="1"/>
  <c r="J91" i="1"/>
  <c r="C91" i="1"/>
  <c r="D89" i="1"/>
  <c r="E89" i="1"/>
  <c r="F89" i="1"/>
  <c r="G89" i="1"/>
  <c r="H89" i="1"/>
  <c r="I89" i="1"/>
  <c r="J89" i="1"/>
  <c r="I116" i="1"/>
  <c r="J118" i="1" s="1"/>
</calcChain>
</file>

<file path=xl/sharedStrings.xml><?xml version="1.0" encoding="utf-8"?>
<sst xmlns="http://schemas.openxmlformats.org/spreadsheetml/2006/main" count="111" uniqueCount="57">
  <si>
    <t>Основные характеристики</t>
  </si>
  <si>
    <t>Предельный ток I, А:</t>
  </si>
  <si>
    <t>Характеристики образца</t>
  </si>
  <si>
    <t>a, мм</t>
  </si>
  <si>
    <t>l, мм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</si>
  <si>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3,5</t>
    </r>
    <r>
      <rPr>
        <sz val="11"/>
        <color theme="1"/>
        <rFont val="Calibri"/>
        <family val="2"/>
        <scheme val="minor"/>
      </rPr>
      <t>, мм</t>
    </r>
  </si>
  <si>
    <r>
      <t>Зависимость между индукцией B в зазоре магнита и током I</t>
    </r>
    <r>
      <rPr>
        <b/>
        <vertAlign val="subscript"/>
        <sz val="14"/>
        <color theme="1"/>
        <rFont val="Calibri"/>
        <family val="2"/>
        <charset val="204"/>
        <scheme val="minor"/>
      </rPr>
      <t xml:space="preserve">м </t>
    </r>
    <r>
      <rPr>
        <b/>
        <sz val="14"/>
        <color theme="1"/>
        <rFont val="Calibri"/>
        <family val="2"/>
        <charset val="204"/>
        <scheme val="minor"/>
      </rPr>
      <t>через обмотки магнита</t>
    </r>
  </si>
  <si>
    <t>I, А</t>
  </si>
  <si>
    <t>B, мТл</t>
  </si>
  <si>
    <r>
      <t>Зависимость U</t>
    </r>
    <r>
      <rPr>
        <b/>
        <vertAlign val="subscript"/>
        <sz val="14"/>
        <color theme="1"/>
        <rFont val="Calibri"/>
        <family val="2"/>
        <charset val="204"/>
        <scheme val="minor"/>
      </rPr>
      <t>34</t>
    </r>
    <r>
      <rPr>
        <b/>
        <sz val="14"/>
        <color theme="1"/>
        <rFont val="Calibri"/>
        <family val="2"/>
        <charset val="204"/>
        <scheme val="minor"/>
      </rPr>
      <t xml:space="preserve"> от тока I</t>
    </r>
    <r>
      <rPr>
        <b/>
        <vertAlign val="subscript"/>
        <sz val="14"/>
        <color theme="1"/>
        <rFont val="Calibri"/>
        <family val="2"/>
        <charset val="204"/>
        <scheme val="minor"/>
      </rPr>
      <t>м</t>
    </r>
  </si>
  <si>
    <t>Первая серия</t>
  </si>
  <si>
    <r>
      <t>I</t>
    </r>
    <r>
      <rPr>
        <vertAlign val="subscript"/>
        <sz val="12"/>
        <color theme="1"/>
        <rFont val="Calibri"/>
        <family val="2"/>
        <scheme val="minor"/>
      </rPr>
      <t>обр</t>
    </r>
    <r>
      <rPr>
        <sz val="12"/>
        <color theme="1"/>
        <rFont val="Calibri"/>
        <family val="2"/>
        <scheme val="minor"/>
      </rPr>
      <t>, мА</t>
    </r>
  </si>
  <si>
    <r>
      <t>U</t>
    </r>
    <r>
      <rPr>
        <vertAlign val="subscript"/>
        <sz val="12"/>
        <color theme="1"/>
        <rFont val="Calibri"/>
        <family val="2"/>
        <scheme val="minor"/>
      </rPr>
      <t xml:space="preserve">0, </t>
    </r>
    <r>
      <rPr>
        <sz val="12"/>
        <color theme="1"/>
        <rFont val="Calibri"/>
        <family val="2"/>
        <scheme val="minor"/>
      </rPr>
      <t>мВ</t>
    </r>
  </si>
  <si>
    <t>U, мВ</t>
  </si>
  <si>
    <t>Вторая серия</t>
  </si>
  <si>
    <r>
      <t>U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charset val="204"/>
        <scheme val="minor"/>
      </rPr>
      <t>,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мВ</t>
    </r>
  </si>
  <si>
    <t>Третья серия</t>
  </si>
  <si>
    <t>Четвертая серия</t>
  </si>
  <si>
    <t>Пятая серия</t>
  </si>
  <si>
    <t>Шестая серия</t>
  </si>
  <si>
    <t>Седьмая серия</t>
  </si>
  <si>
    <t>Восьмая серия</t>
  </si>
  <si>
    <t>Восьмая серия* (поле в обратном направлении)</t>
  </si>
  <si>
    <t>При подключенных концах 3, 5</t>
  </si>
  <si>
    <t>Рассчет ЭДС Холла при разных токах через образец</t>
  </si>
  <si>
    <t>E, мВ</t>
  </si>
  <si>
    <t>I=0,3 мА</t>
  </si>
  <si>
    <t>I=0,4 мА</t>
  </si>
  <si>
    <t>I=0,5 мА</t>
  </si>
  <si>
    <t>I=0,6 мА</t>
  </si>
  <si>
    <t>I=0,7 мА</t>
  </si>
  <si>
    <t>I=0,8 мА</t>
  </si>
  <si>
    <t>I=0,9 мА</t>
  </si>
  <si>
    <t>I=1,0 мА</t>
  </si>
  <si>
    <r>
      <t>I</t>
    </r>
    <r>
      <rPr>
        <b/>
        <vertAlign val="subscript"/>
        <sz val="12"/>
        <color theme="1"/>
        <rFont val="Calibri"/>
        <family val="2"/>
        <charset val="204"/>
        <scheme val="minor"/>
      </rPr>
      <t>М</t>
    </r>
    <r>
      <rPr>
        <b/>
        <sz val="12"/>
        <color theme="1"/>
        <rFont val="Calibri"/>
        <family val="2"/>
        <charset val="204"/>
        <scheme val="minor"/>
      </rPr>
      <t>, А</t>
    </r>
  </si>
  <si>
    <r>
      <t>U</t>
    </r>
    <r>
      <rPr>
        <b/>
        <vertAlign val="subscript"/>
        <sz val="12"/>
        <color theme="1"/>
        <rFont val="Calibri"/>
        <family val="2"/>
        <charset val="204"/>
        <scheme val="minor"/>
      </rPr>
      <t>34</t>
    </r>
    <r>
      <rPr>
        <b/>
        <sz val="12"/>
        <color theme="1"/>
        <rFont val="Calibri"/>
        <family val="2"/>
        <charset val="204"/>
        <scheme val="minor"/>
      </rPr>
      <t>, мВ</t>
    </r>
  </si>
  <si>
    <t>(последнее: B в обратном направлении)</t>
  </si>
  <si>
    <t>Зависимость k(I)</t>
  </si>
  <si>
    <r>
      <t>n, м</t>
    </r>
    <r>
      <rPr>
        <vertAlign val="superscript"/>
        <sz val="12"/>
        <color theme="1"/>
        <rFont val="Calibri"/>
        <family val="2"/>
        <scheme val="minor"/>
      </rPr>
      <t>-3</t>
    </r>
  </si>
  <si>
    <t>Расчет погрешностей</t>
  </si>
  <si>
    <t>Ток образец, мА</t>
  </si>
  <si>
    <t>Ток магнит, А</t>
  </si>
  <si>
    <r>
      <t>Сигма n, м</t>
    </r>
    <r>
      <rPr>
        <vertAlign val="superscript"/>
        <sz val="12"/>
        <color theme="1"/>
        <rFont val="Calibri"/>
        <family val="2"/>
        <scheme val="minor"/>
      </rPr>
      <t>-3</t>
    </r>
  </si>
  <si>
    <r>
      <t>Сигма k, 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/Кл</t>
    </r>
  </si>
  <si>
    <r>
      <t>Угл коэффициент по графику,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/Кл:</t>
    </r>
  </si>
  <si>
    <t xml:space="preserve">Сигма Rx, </t>
  </si>
  <si>
    <r>
      <t>Удельная проводимость, (Ом*м)</t>
    </r>
    <r>
      <rPr>
        <vertAlign val="superscript"/>
        <sz val="11"/>
        <color theme="1"/>
        <rFont val="Calibri"/>
        <family val="2"/>
        <charset val="204"/>
        <scheme val="minor"/>
      </rPr>
      <t>-1</t>
    </r>
  </si>
  <si>
    <r>
      <t>Сигма проводимости, (Ом*м)</t>
    </r>
    <r>
      <rPr>
        <vertAlign val="superscript"/>
        <sz val="11"/>
        <color theme="1"/>
        <rFont val="Calibri"/>
        <family val="2"/>
        <charset val="204"/>
        <scheme val="minor"/>
      </rPr>
      <t>-1</t>
    </r>
  </si>
  <si>
    <t>Погрешность проводимости, %</t>
  </si>
  <si>
    <r>
      <t>Напряжение U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мВ</t>
    </r>
  </si>
  <si>
    <r>
      <t>Подвижность b, 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/(В*с)</t>
    </r>
  </si>
  <si>
    <r>
      <t>Подвижность по табличке, 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/(В*с)</t>
    </r>
  </si>
  <si>
    <t>Относительная разница, %</t>
  </si>
  <si>
    <t>Погрешность концентрации, %</t>
  </si>
  <si>
    <t>Погрешность постоянной Холла, %</t>
  </si>
  <si>
    <r>
      <t>R</t>
    </r>
    <r>
      <rPr>
        <b/>
        <vertAlign val="subscript"/>
        <sz val="12"/>
        <color theme="1"/>
        <rFont val="Calibri"/>
        <family val="2"/>
        <charset val="204"/>
        <scheme val="minor"/>
      </rPr>
      <t>x</t>
    </r>
    <r>
      <rPr>
        <b/>
        <sz val="12"/>
        <color theme="1"/>
        <rFont val="Calibri"/>
        <family val="2"/>
        <charset val="204"/>
        <scheme val="minor"/>
      </rPr>
      <t>, м</t>
    </r>
    <r>
      <rPr>
        <b/>
        <vertAlign val="superscript"/>
        <sz val="12"/>
        <color theme="1"/>
        <rFont val="Calibri"/>
        <family val="2"/>
        <charset val="204"/>
        <scheme val="minor"/>
      </rPr>
      <t>3</t>
    </r>
    <r>
      <rPr>
        <b/>
        <sz val="12"/>
        <color theme="1"/>
        <rFont val="Calibri"/>
        <family val="2"/>
        <charset val="204"/>
        <scheme val="minor"/>
      </rPr>
      <t>/Кл</t>
    </r>
  </si>
  <si>
    <r>
      <t>Сигма подвижности, 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/(В*с)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</si>
</sst>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charset val="204"/>
      <scheme val="minor"/>
    </font>
    <font>
      <b/>
      <vertAlign val="subscript"/>
      <sz val="12"/>
      <color theme="1"/>
      <name val="Calibri"/>
      <family val="2"/>
      <charset val="204"/>
      <scheme val="minor"/>
    </font>
    <font>
      <sz val="10"/>
      <color theme="1"/>
      <name val="Var(--jp-code-font-family)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charset val="204"/>
      <scheme val="minor"/>
    </font>
    <font>
      <b/>
      <vertAlign val="superscript"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2" borderId="0" xfId="0" applyFont="1" applyFill="1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8" fillId="0" borderId="1" xfId="0" applyFont="1" applyBorder="1"/>
    <xf numFmtId="0" fontId="3" fillId="0" borderId="1" xfId="0" applyFont="1" applyBorder="1"/>
    <xf numFmtId="2" fontId="4" fillId="0" borderId="1" xfId="0" applyNumberFormat="1" applyFont="1" applyBorder="1"/>
    <xf numFmtId="165" fontId="4" fillId="0" borderId="1" xfId="0" applyNumberFormat="1" applyFont="1" applyBorder="1"/>
    <xf numFmtId="164" fontId="8" fillId="0" borderId="1" xfId="0" applyNumberFormat="1" applyFont="1" applyBorder="1"/>
    <xf numFmtId="165" fontId="4" fillId="0" borderId="0" xfId="0" applyNumberFormat="1" applyFont="1" applyFill="1" applyBorder="1"/>
    <xf numFmtId="2" fontId="3" fillId="4" borderId="1" xfId="0" applyNumberFormat="1" applyFont="1" applyFill="1" applyBorder="1"/>
    <xf numFmtId="165" fontId="3" fillId="4" borderId="1" xfId="0" applyNumberFormat="1" applyFont="1" applyFill="1" applyBorder="1"/>
    <xf numFmtId="0" fontId="4" fillId="0" borderId="0" xfId="0" applyFont="1"/>
    <xf numFmtId="0" fontId="8" fillId="0" borderId="0" xfId="0" applyFont="1" applyBorder="1"/>
    <xf numFmtId="0" fontId="0" fillId="0" borderId="0" xfId="0" applyBorder="1"/>
    <xf numFmtId="0" fontId="3" fillId="0" borderId="2" xfId="0" applyFont="1" applyBorder="1"/>
    <xf numFmtId="2" fontId="3" fillId="4" borderId="3" xfId="0" applyNumberFormat="1" applyFont="1" applyFill="1" applyBorder="1"/>
    <xf numFmtId="2" fontId="4" fillId="0" borderId="3" xfId="0" applyNumberFormat="1" applyFont="1" applyBorder="1"/>
    <xf numFmtId="0" fontId="3" fillId="0" borderId="5" xfId="0" applyFont="1" applyBorder="1"/>
    <xf numFmtId="165" fontId="4" fillId="0" borderId="3" xfId="0" applyNumberFormat="1" applyFont="1" applyBorder="1"/>
    <xf numFmtId="165" fontId="3" fillId="4" borderId="3" xfId="0" applyNumberFormat="1" applyFont="1" applyFill="1" applyBorder="1"/>
    <xf numFmtId="0" fontId="3" fillId="0" borderId="6" xfId="0" applyFont="1" applyBorder="1"/>
    <xf numFmtId="0" fontId="0" fillId="0" borderId="4" xfId="0" applyBorder="1"/>
    <xf numFmtId="0" fontId="3" fillId="5" borderId="2" xfId="0" applyFont="1" applyFill="1" applyBorder="1"/>
    <xf numFmtId="0" fontId="0" fillId="0" borderId="6" xfId="0" applyBorder="1"/>
    <xf numFmtId="0" fontId="3" fillId="5" borderId="5" xfId="0" applyFont="1" applyFill="1" applyBorder="1"/>
    <xf numFmtId="0" fontId="8" fillId="0" borderId="0" xfId="0" applyFont="1"/>
    <xf numFmtId="0" fontId="0" fillId="4" borderId="0" xfId="0" applyFont="1" applyFill="1"/>
    <xf numFmtId="0" fontId="8" fillId="4" borderId="0" xfId="0" applyFont="1" applyFill="1"/>
    <xf numFmtId="0" fontId="0" fillId="4" borderId="0" xfId="0" applyFill="1"/>
    <xf numFmtId="0" fontId="5" fillId="4" borderId="0" xfId="0" applyFont="1" applyFill="1"/>
    <xf numFmtId="2" fontId="0" fillId="0" borderId="0" xfId="0" applyNumberFormat="1"/>
    <xf numFmtId="11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Fill="1"/>
    <xf numFmtId="0" fontId="2" fillId="4" borderId="0" xfId="0" applyFont="1" applyFill="1"/>
    <xf numFmtId="0" fontId="3" fillId="4" borderId="0" xfId="0" applyFont="1" applyFill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99</xdr:row>
      <xdr:rowOff>171450</xdr:rowOff>
    </xdr:from>
    <xdr:to>
      <xdr:col>23</xdr:col>
      <xdr:colOff>256456</xdr:colOff>
      <xdr:row>109</xdr:row>
      <xdr:rowOff>37856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20983575"/>
          <a:ext cx="5752381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tabSelected="1" topLeftCell="A106" workbookViewId="0">
      <selection activeCell="K120" sqref="K120"/>
    </sheetView>
  </sheetViews>
  <sheetFormatPr defaultRowHeight="15"/>
  <cols>
    <col min="2" max="2" width="11" bestFit="1" customWidth="1"/>
    <col min="3" max="3" width="13.7109375" bestFit="1" customWidth="1"/>
    <col min="9" max="9" width="12" bestFit="1" customWidth="1"/>
  </cols>
  <sheetData>
    <row r="1" spans="1:14" ht="18.75">
      <c r="A1" s="3" t="s">
        <v>0</v>
      </c>
      <c r="B1" s="4"/>
      <c r="C1" s="4"/>
      <c r="D1" s="2"/>
    </row>
    <row r="3" spans="1:14">
      <c r="A3" s="5" t="s">
        <v>1</v>
      </c>
      <c r="B3" s="5"/>
      <c r="C3" s="5"/>
      <c r="D3" s="5">
        <v>1.3</v>
      </c>
    </row>
    <row r="5" spans="1:14">
      <c r="A5" s="5" t="s">
        <v>2</v>
      </c>
      <c r="B5" s="5"/>
      <c r="C5" s="5"/>
      <c r="N5" s="38"/>
    </row>
    <row r="6" spans="1:14" ht="18">
      <c r="A6" s="6" t="s">
        <v>3</v>
      </c>
      <c r="B6" s="6" t="s">
        <v>5</v>
      </c>
      <c r="C6" s="6" t="s">
        <v>4</v>
      </c>
    </row>
    <row r="7" spans="1:14">
      <c r="A7" s="7">
        <v>1</v>
      </c>
      <c r="B7" s="7">
        <v>5</v>
      </c>
      <c r="C7" s="7">
        <v>4</v>
      </c>
    </row>
    <row r="9" spans="1:14" ht="20.25">
      <c r="A9" s="3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1" spans="1:14" ht="15.75">
      <c r="A11" s="12" t="s">
        <v>7</v>
      </c>
      <c r="B11" s="13">
        <v>0.15</v>
      </c>
      <c r="C11" s="13">
        <v>0.3</v>
      </c>
      <c r="D11" s="13">
        <v>0.46</v>
      </c>
      <c r="E11" s="13">
        <v>0.6</v>
      </c>
      <c r="F11" s="13">
        <v>0.75</v>
      </c>
      <c r="G11" s="13">
        <v>0.9</v>
      </c>
      <c r="H11" s="13">
        <v>1.05</v>
      </c>
      <c r="I11" s="13">
        <v>1.28</v>
      </c>
    </row>
    <row r="12" spans="1:14" ht="15.75">
      <c r="A12" s="12" t="s">
        <v>8</v>
      </c>
      <c r="B12" s="13">
        <v>179.4</v>
      </c>
      <c r="C12" s="13">
        <v>327.95</v>
      </c>
      <c r="D12" s="13">
        <v>503.65</v>
      </c>
      <c r="E12" s="13">
        <v>638.85</v>
      </c>
      <c r="F12" s="13">
        <v>772.55</v>
      </c>
      <c r="G12" s="13">
        <v>878.55</v>
      </c>
      <c r="H12" s="13">
        <v>952.6</v>
      </c>
      <c r="I12" s="13">
        <v>1033.3499999999999</v>
      </c>
    </row>
    <row r="14" spans="1:14" ht="20.25">
      <c r="A14" s="3" t="s">
        <v>9</v>
      </c>
      <c r="B14" s="2"/>
      <c r="C14" s="2"/>
      <c r="D14" s="2"/>
    </row>
    <row r="16" spans="1:14" ht="15.75">
      <c r="A16" s="9" t="s">
        <v>10</v>
      </c>
      <c r="B16" s="10"/>
    </row>
    <row r="17" spans="1:9" ht="18.75">
      <c r="A17" s="11" t="s">
        <v>11</v>
      </c>
      <c r="B17" s="11">
        <v>0.3</v>
      </c>
    </row>
    <row r="18" spans="1:9" ht="18.75">
      <c r="A18" s="11" t="s">
        <v>12</v>
      </c>
      <c r="B18" s="11">
        <v>-5.7000000000000002E-2</v>
      </c>
    </row>
    <row r="20" spans="1:9" ht="15.75">
      <c r="A20" s="12" t="s">
        <v>7</v>
      </c>
      <c r="B20" s="13">
        <v>0.15</v>
      </c>
      <c r="C20" s="13">
        <v>0.3</v>
      </c>
      <c r="D20" s="13">
        <v>0.45</v>
      </c>
      <c r="E20" s="13">
        <v>0.6</v>
      </c>
      <c r="F20" s="13">
        <v>0.75</v>
      </c>
      <c r="G20" s="13">
        <v>0.9</v>
      </c>
      <c r="H20" s="13">
        <v>1.05</v>
      </c>
      <c r="I20" s="13">
        <v>1.27</v>
      </c>
    </row>
    <row r="21" spans="1:9" ht="15.75">
      <c r="A21" s="12" t="s">
        <v>13</v>
      </c>
      <c r="B21" s="14">
        <v>-0.1</v>
      </c>
      <c r="C21" s="14">
        <v>-0.15</v>
      </c>
      <c r="D21" s="14">
        <v>-0.193</v>
      </c>
      <c r="E21" s="14">
        <v>-0.23499999999999999</v>
      </c>
      <c r="F21" s="14">
        <v>-0.27</v>
      </c>
      <c r="G21" s="14">
        <v>-0.30199999999999999</v>
      </c>
      <c r="H21" s="14">
        <v>-0.32500000000000001</v>
      </c>
      <c r="I21" s="14">
        <v>-0.34699999999999998</v>
      </c>
    </row>
    <row r="23" spans="1:9" ht="15.75">
      <c r="A23" s="9" t="s">
        <v>14</v>
      </c>
      <c r="B23" s="10"/>
    </row>
    <row r="24" spans="1:9" ht="18.75">
      <c r="A24" s="11" t="s">
        <v>11</v>
      </c>
      <c r="B24" s="11">
        <v>0.4</v>
      </c>
    </row>
    <row r="25" spans="1:9" ht="18.75">
      <c r="A25" s="11" t="s">
        <v>15</v>
      </c>
      <c r="B25" s="11">
        <v>-8.6999999999999994E-2</v>
      </c>
    </row>
    <row r="27" spans="1:9" ht="15.75">
      <c r="A27" s="12" t="s">
        <v>7</v>
      </c>
      <c r="B27" s="13">
        <v>0.15</v>
      </c>
      <c r="C27" s="13">
        <v>0.3</v>
      </c>
      <c r="D27" s="13">
        <v>0.45</v>
      </c>
      <c r="E27" s="13">
        <v>0.6</v>
      </c>
      <c r="F27" s="13">
        <v>0.75</v>
      </c>
      <c r="G27" s="13">
        <v>0.9</v>
      </c>
      <c r="H27" s="13">
        <v>1.05</v>
      </c>
      <c r="I27" s="13">
        <v>1.26</v>
      </c>
    </row>
    <row r="28" spans="1:9" ht="15.75">
      <c r="A28" s="12" t="s">
        <v>13</v>
      </c>
      <c r="B28" s="14">
        <v>-0.14299999999999999</v>
      </c>
      <c r="C28" s="14">
        <v>-0.19700000000000001</v>
      </c>
      <c r="D28" s="14">
        <v>-0.26100000000000001</v>
      </c>
      <c r="E28" s="14">
        <v>-0.315</v>
      </c>
      <c r="F28" s="14">
        <v>-0.36299999999999999</v>
      </c>
      <c r="G28" s="14">
        <v>-0.40300000000000002</v>
      </c>
      <c r="H28" s="14">
        <v>-0.432</v>
      </c>
      <c r="I28" s="14">
        <v>-0.46300000000000002</v>
      </c>
    </row>
    <row r="30" spans="1:9" ht="15.75">
      <c r="A30" s="9" t="s">
        <v>16</v>
      </c>
      <c r="B30" s="10"/>
    </row>
    <row r="31" spans="1:9" ht="18.75">
      <c r="A31" s="11" t="s">
        <v>11</v>
      </c>
      <c r="B31" s="11">
        <v>0.5</v>
      </c>
    </row>
    <row r="32" spans="1:9" ht="18.75">
      <c r="A32" s="11" t="s">
        <v>15</v>
      </c>
      <c r="B32" s="11">
        <v>-0.108</v>
      </c>
    </row>
    <row r="34" spans="1:9" ht="15.75">
      <c r="A34" s="12" t="s">
        <v>7</v>
      </c>
      <c r="B34" s="13">
        <v>0.15</v>
      </c>
      <c r="C34" s="13">
        <v>0.3</v>
      </c>
      <c r="D34" s="13">
        <v>0.45</v>
      </c>
      <c r="E34" s="13">
        <v>0.6</v>
      </c>
      <c r="F34" s="13">
        <v>0.75</v>
      </c>
      <c r="G34" s="13">
        <v>0.9</v>
      </c>
      <c r="H34" s="13">
        <v>1.05</v>
      </c>
      <c r="I34" s="13">
        <v>1.26</v>
      </c>
    </row>
    <row r="35" spans="1:9" ht="15.75">
      <c r="A35" s="12" t="s">
        <v>13</v>
      </c>
      <c r="B35" s="14">
        <v>-0.11799999999999999</v>
      </c>
      <c r="C35" s="14">
        <v>-0.251</v>
      </c>
      <c r="D35" s="14">
        <v>-0.32100000000000001</v>
      </c>
      <c r="E35" s="14">
        <v>-0.39200000000000002</v>
      </c>
      <c r="F35" s="14">
        <v>-0.45300000000000001</v>
      </c>
      <c r="G35" s="14">
        <v>-0.501</v>
      </c>
      <c r="H35" s="14">
        <v>-0.54</v>
      </c>
      <c r="I35" s="14">
        <v>-0.57499999999999996</v>
      </c>
    </row>
    <row r="37" spans="1:9" ht="15.75">
      <c r="A37" s="9" t="s">
        <v>17</v>
      </c>
      <c r="B37" s="10"/>
    </row>
    <row r="38" spans="1:9" ht="18.75">
      <c r="A38" s="11" t="s">
        <v>11</v>
      </c>
      <c r="B38" s="11">
        <v>0.6</v>
      </c>
    </row>
    <row r="39" spans="1:9" ht="18.75">
      <c r="A39" s="11" t="s">
        <v>15</v>
      </c>
      <c r="B39" s="11">
        <v>-0.13100000000000001</v>
      </c>
    </row>
    <row r="41" spans="1:9" ht="15.75">
      <c r="A41" s="12" t="s">
        <v>7</v>
      </c>
      <c r="B41" s="13">
        <v>0.15</v>
      </c>
      <c r="C41" s="13">
        <v>0.3</v>
      </c>
      <c r="D41" s="13">
        <v>0.45</v>
      </c>
      <c r="E41" s="13">
        <v>0.6</v>
      </c>
      <c r="F41" s="13">
        <v>0.75</v>
      </c>
      <c r="G41" s="13">
        <v>0.9</v>
      </c>
      <c r="H41" s="13">
        <v>1.05</v>
      </c>
      <c r="I41" s="13">
        <v>1.26</v>
      </c>
    </row>
    <row r="42" spans="1:9" ht="15.75">
      <c r="A42" s="12" t="s">
        <v>13</v>
      </c>
      <c r="B42" s="14">
        <v>-0.21199999999999999</v>
      </c>
      <c r="C42" s="14">
        <v>-0.29699999999999999</v>
      </c>
      <c r="D42" s="14">
        <v>-0.38700000000000001</v>
      </c>
      <c r="E42" s="14">
        <v>-0.46800000000000003</v>
      </c>
      <c r="F42" s="14">
        <v>-0.54700000000000004</v>
      </c>
      <c r="G42" s="14">
        <v>-0.60399999999999998</v>
      </c>
      <c r="H42" s="14">
        <v>-0.64700000000000002</v>
      </c>
      <c r="I42" s="14">
        <v>-0.68899999999999995</v>
      </c>
    </row>
    <row r="44" spans="1:9" ht="15.75">
      <c r="A44" s="9" t="s">
        <v>18</v>
      </c>
      <c r="B44" s="10"/>
    </row>
    <row r="45" spans="1:9" ht="18.75">
      <c r="A45" s="11" t="s">
        <v>11</v>
      </c>
      <c r="B45" s="11">
        <v>0.7</v>
      </c>
    </row>
    <row r="46" spans="1:9" ht="18.75">
      <c r="A46" s="11" t="s">
        <v>15</v>
      </c>
      <c r="B46" s="11">
        <v>-0.153</v>
      </c>
    </row>
    <row r="48" spans="1:9" ht="15.75">
      <c r="A48" s="12" t="s">
        <v>7</v>
      </c>
      <c r="B48" s="13">
        <v>0.15</v>
      </c>
      <c r="C48" s="13">
        <v>0.3</v>
      </c>
      <c r="D48" s="13">
        <v>0.45</v>
      </c>
      <c r="E48" s="13">
        <v>0.6</v>
      </c>
      <c r="F48" s="13">
        <v>0.75</v>
      </c>
      <c r="G48" s="13">
        <v>0.9</v>
      </c>
      <c r="H48" s="13">
        <v>1.05</v>
      </c>
      <c r="I48" s="13">
        <v>1.25</v>
      </c>
    </row>
    <row r="49" spans="1:9" ht="15.75">
      <c r="A49" s="12" t="s">
        <v>13</v>
      </c>
      <c r="B49" s="14">
        <v>-0.251</v>
      </c>
      <c r="C49" s="14">
        <v>-0.35399999999999998</v>
      </c>
      <c r="D49" s="14">
        <v>-0.45500000000000002</v>
      </c>
      <c r="E49" s="14">
        <v>-0.54900000000000004</v>
      </c>
      <c r="F49" s="14">
        <v>-0.63700000000000001</v>
      </c>
      <c r="G49" s="14">
        <v>-0.70499999999999996</v>
      </c>
      <c r="H49" s="14">
        <v>-0.75900000000000001</v>
      </c>
      <c r="I49" s="14">
        <v>-0.80800000000000005</v>
      </c>
    </row>
    <row r="51" spans="1:9" ht="15.75">
      <c r="A51" s="9" t="s">
        <v>19</v>
      </c>
      <c r="B51" s="10"/>
    </row>
    <row r="52" spans="1:9" ht="18.75">
      <c r="A52" s="11" t="s">
        <v>11</v>
      </c>
      <c r="B52" s="11">
        <v>0.8</v>
      </c>
    </row>
    <row r="53" spans="1:9" ht="18.75">
      <c r="A53" s="11" t="s">
        <v>15</v>
      </c>
      <c r="B53" s="11">
        <v>-0.17399999999999999</v>
      </c>
    </row>
    <row r="55" spans="1:9" ht="15.75">
      <c r="A55" s="12" t="s">
        <v>7</v>
      </c>
      <c r="B55" s="13">
        <v>0.15</v>
      </c>
      <c r="C55" s="13">
        <v>0.3</v>
      </c>
      <c r="D55" s="13">
        <v>0.45</v>
      </c>
      <c r="E55" s="13">
        <v>0.6</v>
      </c>
      <c r="F55" s="13">
        <v>0.75</v>
      </c>
      <c r="G55" s="13">
        <v>0.9</v>
      </c>
      <c r="H55" s="13">
        <v>1.05</v>
      </c>
      <c r="I55" s="13">
        <v>1.25</v>
      </c>
    </row>
    <row r="56" spans="1:9" ht="15.75">
      <c r="A56" s="12" t="s">
        <v>13</v>
      </c>
      <c r="B56" s="14">
        <v>-0.28199999999999997</v>
      </c>
      <c r="C56" s="14">
        <v>-0.40200000000000002</v>
      </c>
      <c r="D56" s="14">
        <v>-0.52200000000000002</v>
      </c>
      <c r="E56" s="14">
        <v>-0.627</v>
      </c>
      <c r="F56" s="14">
        <v>-0.72499999999999998</v>
      </c>
      <c r="G56" s="14">
        <v>-0.80700000000000005</v>
      </c>
      <c r="H56" s="14">
        <v>-0.86599999999999999</v>
      </c>
      <c r="I56" s="14">
        <v>-0.92100000000000004</v>
      </c>
    </row>
    <row r="58" spans="1:9" ht="15.75">
      <c r="A58" s="9" t="s">
        <v>20</v>
      </c>
      <c r="B58" s="10"/>
    </row>
    <row r="59" spans="1:9" ht="18.75">
      <c r="A59" s="11" t="s">
        <v>11</v>
      </c>
      <c r="B59" s="11">
        <v>0.9</v>
      </c>
    </row>
    <row r="60" spans="1:9" ht="18.75">
      <c r="A60" s="11" t="s">
        <v>15</v>
      </c>
      <c r="B60" s="11">
        <v>-0.19600000000000001</v>
      </c>
    </row>
    <row r="62" spans="1:9" ht="15.75">
      <c r="A62" s="12" t="s">
        <v>7</v>
      </c>
      <c r="B62" s="13">
        <v>0.15</v>
      </c>
      <c r="C62" s="13">
        <v>0.3</v>
      </c>
      <c r="D62" s="13">
        <v>0.45</v>
      </c>
      <c r="E62" s="13">
        <v>0.6</v>
      </c>
      <c r="F62" s="13">
        <v>0.75</v>
      </c>
      <c r="G62" s="13">
        <v>0.9</v>
      </c>
      <c r="H62" s="13">
        <v>1.05</v>
      </c>
      <c r="I62" s="13">
        <v>1.25</v>
      </c>
    </row>
    <row r="63" spans="1:9" ht="15.75">
      <c r="A63" s="12" t="s">
        <v>13</v>
      </c>
      <c r="B63" s="14">
        <v>-0.32200000000000001</v>
      </c>
      <c r="C63" s="14">
        <v>-0.45400000000000001</v>
      </c>
      <c r="D63" s="14">
        <v>-0.57799999999999996</v>
      </c>
      <c r="E63" s="14">
        <v>-0.70299999999999996</v>
      </c>
      <c r="F63" s="14">
        <v>-0.81699999999999995</v>
      </c>
      <c r="G63" s="14">
        <v>-0.90500000000000003</v>
      </c>
      <c r="H63" s="14">
        <v>-0.97299999999999998</v>
      </c>
      <c r="I63" s="14">
        <v>-1.0349999999999999</v>
      </c>
    </row>
    <row r="65" spans="1:9" ht="15.75">
      <c r="A65" s="9" t="s">
        <v>21</v>
      </c>
      <c r="B65" s="10"/>
    </row>
    <row r="66" spans="1:9" ht="18.75">
      <c r="A66" s="11" t="s">
        <v>11</v>
      </c>
      <c r="B66" s="15">
        <v>1</v>
      </c>
    </row>
    <row r="67" spans="1:9" ht="18.75">
      <c r="A67" s="11" t="s">
        <v>15</v>
      </c>
      <c r="B67" s="11">
        <v>-0.218</v>
      </c>
    </row>
    <row r="69" spans="1:9" ht="15.75">
      <c r="A69" s="12" t="s">
        <v>7</v>
      </c>
      <c r="B69" s="13">
        <v>0.15</v>
      </c>
      <c r="C69" s="13">
        <v>0.3</v>
      </c>
      <c r="D69" s="13">
        <v>0.45</v>
      </c>
      <c r="E69" s="13">
        <v>0.6</v>
      </c>
      <c r="F69" s="13">
        <v>0.75</v>
      </c>
      <c r="G69" s="13">
        <v>0.9</v>
      </c>
      <c r="H69" s="13">
        <v>1.05</v>
      </c>
      <c r="I69" s="13">
        <v>1.24</v>
      </c>
    </row>
    <row r="70" spans="1:9" ht="15.75">
      <c r="A70" s="12" t="s">
        <v>13</v>
      </c>
      <c r="B70" s="14">
        <v>-0.35299999999999998</v>
      </c>
      <c r="C70" s="14">
        <v>-0.5</v>
      </c>
      <c r="D70" s="14">
        <v>-0.64700000000000002</v>
      </c>
      <c r="E70" s="14">
        <v>-0.78800000000000003</v>
      </c>
      <c r="F70" s="14">
        <v>-0.90700000000000003</v>
      </c>
      <c r="G70" s="14">
        <v>-1.008</v>
      </c>
      <c r="H70" s="14">
        <v>-1.0780000000000001</v>
      </c>
      <c r="I70" s="14">
        <v>-1.149</v>
      </c>
    </row>
    <row r="72" spans="1:9" ht="15.75">
      <c r="A72" s="9" t="s">
        <v>22</v>
      </c>
      <c r="B72" s="10"/>
      <c r="C72" s="5"/>
      <c r="D72" s="5"/>
      <c r="E72" s="5"/>
      <c r="F72" s="5"/>
    </row>
    <row r="73" spans="1:9" ht="18.75">
      <c r="A73" s="11" t="s">
        <v>11</v>
      </c>
      <c r="B73" s="15">
        <v>1</v>
      </c>
    </row>
    <row r="74" spans="1:9" ht="18.75">
      <c r="A74" s="11" t="s">
        <v>15</v>
      </c>
      <c r="B74" s="11">
        <v>-0.184</v>
      </c>
    </row>
    <row r="76" spans="1:9" ht="15.75">
      <c r="A76" s="12" t="s">
        <v>7</v>
      </c>
      <c r="B76" s="13">
        <v>0.15</v>
      </c>
      <c r="C76" s="13">
        <v>0.3</v>
      </c>
      <c r="D76" s="13">
        <v>0.45</v>
      </c>
      <c r="E76" s="13">
        <v>0.6</v>
      </c>
      <c r="F76" s="13">
        <v>0.75</v>
      </c>
      <c r="G76" s="13">
        <v>0.9</v>
      </c>
      <c r="H76" s="13">
        <v>1.05</v>
      </c>
      <c r="I76" s="13">
        <v>1.24</v>
      </c>
    </row>
    <row r="77" spans="1:9" ht="15.75">
      <c r="A77" s="12" t="s">
        <v>13</v>
      </c>
      <c r="B77" s="14">
        <v>-4.7E-2</v>
      </c>
      <c r="C77" s="14">
        <v>0.10100000000000001</v>
      </c>
      <c r="D77" s="14">
        <v>0.245</v>
      </c>
      <c r="E77" s="14">
        <v>0.38400000000000001</v>
      </c>
      <c r="F77" s="14">
        <v>0.503</v>
      </c>
      <c r="G77" s="14">
        <v>0.59699999999999998</v>
      </c>
      <c r="H77" s="14">
        <v>0.67600000000000005</v>
      </c>
      <c r="I77" s="14">
        <v>0.74099999999999999</v>
      </c>
    </row>
    <row r="79" spans="1:9" ht="18.75">
      <c r="A79" s="3" t="s">
        <v>23</v>
      </c>
      <c r="B79" s="2"/>
      <c r="C79" s="2"/>
      <c r="D79" s="2"/>
    </row>
    <row r="80" spans="1:9" ht="18.75">
      <c r="A80" s="11" t="s">
        <v>11</v>
      </c>
      <c r="B80" s="15">
        <v>1</v>
      </c>
    </row>
    <row r="81" spans="1:12" ht="18.75">
      <c r="A81" s="11" t="s">
        <v>15</v>
      </c>
      <c r="B81" s="11">
        <v>-4.0650000000000004</v>
      </c>
    </row>
    <row r="83" spans="1:12" ht="18.75">
      <c r="A83" s="3" t="s">
        <v>24</v>
      </c>
      <c r="B83" s="2"/>
      <c r="C83" s="2"/>
      <c r="D83" s="2"/>
      <c r="E83" s="2"/>
      <c r="F83" s="2"/>
      <c r="G83" s="2"/>
    </row>
    <row r="85" spans="1:12" ht="15.75">
      <c r="A85" s="8"/>
      <c r="B85" s="8"/>
    </row>
    <row r="86" spans="1:12" ht="15.75">
      <c r="A86" s="22" t="s">
        <v>8</v>
      </c>
      <c r="B86" s="25"/>
      <c r="C86" s="23">
        <v>179.4</v>
      </c>
      <c r="D86" s="17">
        <v>327.95</v>
      </c>
      <c r="E86" s="17">
        <v>503.65</v>
      </c>
      <c r="F86" s="17">
        <v>638.85</v>
      </c>
      <c r="G86" s="17">
        <v>772.55</v>
      </c>
      <c r="H86" s="17">
        <v>878.55</v>
      </c>
      <c r="I86" s="17">
        <v>952.6</v>
      </c>
      <c r="J86" s="17">
        <v>1033.3499999999999</v>
      </c>
    </row>
    <row r="87" spans="1:12" ht="18.75">
      <c r="A87" s="22" t="s">
        <v>34</v>
      </c>
      <c r="B87" s="28"/>
      <c r="C87" s="24">
        <v>0.15</v>
      </c>
      <c r="D87" s="13">
        <v>0.3</v>
      </c>
      <c r="E87" s="13">
        <v>0.46</v>
      </c>
      <c r="F87" s="13">
        <v>0.6</v>
      </c>
      <c r="G87" s="13">
        <v>0.75</v>
      </c>
      <c r="H87" s="13">
        <v>0.9</v>
      </c>
      <c r="I87" s="13">
        <v>1.05</v>
      </c>
      <c r="J87" s="13">
        <v>1.28</v>
      </c>
    </row>
    <row r="88" spans="1:12" ht="18.75">
      <c r="A88" s="22" t="s">
        <v>35</v>
      </c>
      <c r="B88" s="25" t="s">
        <v>26</v>
      </c>
      <c r="C88" s="26">
        <v>-0.1</v>
      </c>
      <c r="D88" s="14">
        <v>-0.15</v>
      </c>
      <c r="E88" s="14">
        <v>-0.193</v>
      </c>
      <c r="F88" s="14">
        <v>-0.23499999999999999</v>
      </c>
      <c r="G88" s="14">
        <v>-0.27</v>
      </c>
      <c r="H88" s="14">
        <v>-0.30199999999999999</v>
      </c>
      <c r="I88" s="14">
        <v>-0.32500000000000001</v>
      </c>
      <c r="J88" s="14">
        <v>-0.34699999999999998</v>
      </c>
      <c r="L88" s="16"/>
    </row>
    <row r="89" spans="1:12" ht="15.75">
      <c r="A89" s="22" t="s">
        <v>25</v>
      </c>
      <c r="B89" s="31"/>
      <c r="C89" s="27">
        <f>C88-0.057</f>
        <v>-0.157</v>
      </c>
      <c r="D89" s="18">
        <f t="shared" ref="D89:J89" si="0">D88-0.057</f>
        <v>-0.20699999999999999</v>
      </c>
      <c r="E89" s="18">
        <f t="shared" si="0"/>
        <v>-0.25</v>
      </c>
      <c r="F89" s="18">
        <f t="shared" si="0"/>
        <v>-0.29199999999999998</v>
      </c>
      <c r="G89" s="18">
        <f t="shared" si="0"/>
        <v>-0.32700000000000001</v>
      </c>
      <c r="H89" s="18">
        <f t="shared" si="0"/>
        <v>-0.35899999999999999</v>
      </c>
      <c r="I89" s="18">
        <f t="shared" si="0"/>
        <v>-0.38200000000000001</v>
      </c>
      <c r="J89" s="18">
        <f t="shared" si="0"/>
        <v>-0.40399999999999997</v>
      </c>
    </row>
    <row r="90" spans="1:12" ht="18.75">
      <c r="A90" s="22" t="s">
        <v>35</v>
      </c>
      <c r="B90" s="25" t="s">
        <v>27</v>
      </c>
      <c r="C90" s="26">
        <v>-0.14299999999999999</v>
      </c>
      <c r="D90" s="14">
        <v>-0.19700000000000001</v>
      </c>
      <c r="E90" s="14">
        <v>-0.26100000000000001</v>
      </c>
      <c r="F90" s="14">
        <v>-0.315</v>
      </c>
      <c r="G90" s="14">
        <v>-0.36299999999999999</v>
      </c>
      <c r="H90" s="14">
        <v>-0.40300000000000002</v>
      </c>
      <c r="I90" s="14">
        <v>-0.432</v>
      </c>
      <c r="J90" s="14">
        <v>-0.46300000000000002</v>
      </c>
      <c r="L90" s="20"/>
    </row>
    <row r="91" spans="1:12" ht="15.75">
      <c r="A91" s="22" t="s">
        <v>25</v>
      </c>
      <c r="B91" s="29"/>
      <c r="C91" s="27">
        <f>C90-0.087</f>
        <v>-0.22999999999999998</v>
      </c>
      <c r="D91" s="18">
        <f t="shared" ref="D91:J91" si="1">D90-0.087</f>
        <v>-0.28400000000000003</v>
      </c>
      <c r="E91" s="18">
        <f t="shared" si="1"/>
        <v>-0.34799999999999998</v>
      </c>
      <c r="F91" s="18">
        <f t="shared" si="1"/>
        <v>-0.40200000000000002</v>
      </c>
      <c r="G91" s="18">
        <f t="shared" si="1"/>
        <v>-0.44999999999999996</v>
      </c>
      <c r="H91" s="18">
        <f t="shared" si="1"/>
        <v>-0.49</v>
      </c>
      <c r="I91" s="18">
        <f t="shared" si="1"/>
        <v>-0.51900000000000002</v>
      </c>
      <c r="J91" s="18">
        <f t="shared" si="1"/>
        <v>-0.55000000000000004</v>
      </c>
    </row>
    <row r="92" spans="1:12" ht="18.75">
      <c r="A92" s="22" t="s">
        <v>35</v>
      </c>
      <c r="B92" s="25" t="s">
        <v>28</v>
      </c>
      <c r="C92" s="26">
        <v>-0.11799999999999999</v>
      </c>
      <c r="D92" s="14">
        <v>-0.251</v>
      </c>
      <c r="E92" s="14">
        <v>-0.32100000000000001</v>
      </c>
      <c r="F92" s="14">
        <v>-0.39200000000000002</v>
      </c>
      <c r="G92" s="14">
        <v>-0.45300000000000001</v>
      </c>
      <c r="H92" s="14">
        <v>-0.501</v>
      </c>
      <c r="I92" s="14">
        <v>-0.54</v>
      </c>
      <c r="J92" s="14">
        <v>-0.57499999999999996</v>
      </c>
      <c r="L92" s="20"/>
    </row>
    <row r="93" spans="1:12" ht="15.75">
      <c r="A93" s="22" t="s">
        <v>25</v>
      </c>
      <c r="B93" s="29"/>
      <c r="C93" s="27">
        <f>C92-0.108</f>
        <v>-0.22599999999999998</v>
      </c>
      <c r="D93" s="18">
        <f t="shared" ref="D93:J93" si="2">D92-0.108</f>
        <v>-0.35899999999999999</v>
      </c>
      <c r="E93" s="18">
        <f t="shared" si="2"/>
        <v>-0.42899999999999999</v>
      </c>
      <c r="F93" s="18">
        <f t="shared" si="2"/>
        <v>-0.5</v>
      </c>
      <c r="G93" s="18">
        <f t="shared" si="2"/>
        <v>-0.56100000000000005</v>
      </c>
      <c r="H93" s="18">
        <f t="shared" si="2"/>
        <v>-0.60899999999999999</v>
      </c>
      <c r="I93" s="18">
        <f t="shared" si="2"/>
        <v>-0.64800000000000002</v>
      </c>
      <c r="J93" s="18">
        <f t="shared" si="2"/>
        <v>-0.68299999999999994</v>
      </c>
    </row>
    <row r="94" spans="1:12" ht="18.75">
      <c r="A94" s="22" t="s">
        <v>35</v>
      </c>
      <c r="B94" s="25" t="s">
        <v>29</v>
      </c>
      <c r="C94" s="26">
        <v>-0.21199999999999999</v>
      </c>
      <c r="D94" s="14">
        <v>-0.29699999999999999</v>
      </c>
      <c r="E94" s="14">
        <v>-0.38700000000000001</v>
      </c>
      <c r="F94" s="14">
        <v>-0.46800000000000003</v>
      </c>
      <c r="G94" s="14">
        <v>-0.54700000000000004</v>
      </c>
      <c r="H94" s="14">
        <v>-0.60399999999999998</v>
      </c>
      <c r="I94" s="14">
        <v>-0.64700000000000002</v>
      </c>
      <c r="J94" s="14">
        <v>-0.68899999999999995</v>
      </c>
      <c r="L94" s="20"/>
    </row>
    <row r="95" spans="1:12" ht="15.75">
      <c r="A95" s="22" t="s">
        <v>25</v>
      </c>
      <c r="B95" s="29"/>
      <c r="C95" s="27">
        <f>C94-0.131</f>
        <v>-0.34299999999999997</v>
      </c>
      <c r="D95" s="18">
        <f t="shared" ref="D95:J95" si="3">D94-0.131</f>
        <v>-0.42799999999999999</v>
      </c>
      <c r="E95" s="18">
        <f t="shared" si="3"/>
        <v>-0.51800000000000002</v>
      </c>
      <c r="F95" s="18">
        <f t="shared" si="3"/>
        <v>-0.59899999999999998</v>
      </c>
      <c r="G95" s="18">
        <f t="shared" si="3"/>
        <v>-0.67800000000000005</v>
      </c>
      <c r="H95" s="18">
        <f t="shared" si="3"/>
        <v>-0.73499999999999999</v>
      </c>
      <c r="I95" s="18">
        <f t="shared" si="3"/>
        <v>-0.77800000000000002</v>
      </c>
      <c r="J95" s="18">
        <f t="shared" si="3"/>
        <v>-0.82</v>
      </c>
    </row>
    <row r="96" spans="1:12" ht="18.75">
      <c r="A96" s="22" t="s">
        <v>35</v>
      </c>
      <c r="B96" s="25" t="s">
        <v>30</v>
      </c>
      <c r="C96" s="26">
        <v>-0.251</v>
      </c>
      <c r="D96" s="14">
        <v>-0.35399999999999998</v>
      </c>
      <c r="E96" s="14">
        <v>-0.45500000000000002</v>
      </c>
      <c r="F96" s="14">
        <v>-0.54900000000000004</v>
      </c>
      <c r="G96" s="14">
        <v>-0.63700000000000001</v>
      </c>
      <c r="H96" s="14">
        <v>-0.70499999999999996</v>
      </c>
      <c r="I96" s="14">
        <v>-0.75900000000000001</v>
      </c>
      <c r="J96" s="14">
        <v>-0.80800000000000005</v>
      </c>
      <c r="L96" s="20"/>
    </row>
    <row r="97" spans="1:26" ht="15.75">
      <c r="A97" s="22" t="s">
        <v>25</v>
      </c>
      <c r="B97" s="29"/>
      <c r="C97" s="27">
        <f>C96-0.153</f>
        <v>-0.40400000000000003</v>
      </c>
      <c r="D97" s="18">
        <f t="shared" ref="D97:J97" si="4">D96-0.153</f>
        <v>-0.50700000000000001</v>
      </c>
      <c r="E97" s="18">
        <f t="shared" si="4"/>
        <v>-0.60799999999999998</v>
      </c>
      <c r="F97" s="18">
        <f t="shared" si="4"/>
        <v>-0.70200000000000007</v>
      </c>
      <c r="G97" s="18">
        <f t="shared" si="4"/>
        <v>-0.79</v>
      </c>
      <c r="H97" s="18">
        <f t="shared" si="4"/>
        <v>-0.85799999999999998</v>
      </c>
      <c r="I97" s="18">
        <f t="shared" si="4"/>
        <v>-0.91200000000000003</v>
      </c>
      <c r="J97" s="18">
        <f t="shared" si="4"/>
        <v>-0.96100000000000008</v>
      </c>
    </row>
    <row r="98" spans="1:26" ht="18.75">
      <c r="A98" s="22" t="s">
        <v>35</v>
      </c>
      <c r="B98" s="25" t="s">
        <v>31</v>
      </c>
      <c r="C98" s="26">
        <v>-0.28199999999999997</v>
      </c>
      <c r="D98" s="14">
        <v>-0.40200000000000002</v>
      </c>
      <c r="E98" s="14">
        <v>-0.52200000000000002</v>
      </c>
      <c r="F98" s="14">
        <v>-0.627</v>
      </c>
      <c r="G98" s="14">
        <v>-0.72499999999999998</v>
      </c>
      <c r="H98" s="14">
        <v>-0.80700000000000005</v>
      </c>
      <c r="I98" s="14">
        <v>-0.86599999999999999</v>
      </c>
      <c r="J98" s="14">
        <v>-0.92100000000000004</v>
      </c>
      <c r="L98" s="20"/>
    </row>
    <row r="99" spans="1:26" ht="15.75">
      <c r="A99" s="22" t="s">
        <v>25</v>
      </c>
      <c r="B99" s="29"/>
      <c r="C99" s="27">
        <f>C98-0.174</f>
        <v>-0.45599999999999996</v>
      </c>
      <c r="D99" s="18">
        <f t="shared" ref="D99:J99" si="5">D98-0.174</f>
        <v>-0.57600000000000007</v>
      </c>
      <c r="E99" s="18">
        <f t="shared" si="5"/>
        <v>-0.69599999999999995</v>
      </c>
      <c r="F99" s="18">
        <f t="shared" si="5"/>
        <v>-0.80099999999999993</v>
      </c>
      <c r="G99" s="18">
        <f t="shared" si="5"/>
        <v>-0.89900000000000002</v>
      </c>
      <c r="H99" s="18">
        <f t="shared" si="5"/>
        <v>-0.98100000000000009</v>
      </c>
      <c r="I99" s="18">
        <f t="shared" si="5"/>
        <v>-1.04</v>
      </c>
      <c r="J99" s="18">
        <f t="shared" si="5"/>
        <v>-1.095</v>
      </c>
    </row>
    <row r="100" spans="1:26" ht="18.75">
      <c r="A100" s="22" t="s">
        <v>35</v>
      </c>
      <c r="B100" s="25" t="s">
        <v>32</v>
      </c>
      <c r="C100" s="26">
        <v>-0.32200000000000001</v>
      </c>
      <c r="D100" s="14">
        <v>-0.45400000000000001</v>
      </c>
      <c r="E100" s="14">
        <v>-0.57799999999999996</v>
      </c>
      <c r="F100" s="14">
        <v>-0.70299999999999996</v>
      </c>
      <c r="G100" s="14">
        <v>-0.81699999999999995</v>
      </c>
      <c r="H100" s="14">
        <v>-0.90500000000000003</v>
      </c>
      <c r="I100" s="14">
        <v>-0.97299999999999998</v>
      </c>
      <c r="J100" s="14">
        <v>-1.0349999999999999</v>
      </c>
      <c r="L100" s="20"/>
    </row>
    <row r="101" spans="1:26" ht="15.75">
      <c r="A101" s="22" t="s">
        <v>25</v>
      </c>
      <c r="B101" s="29"/>
      <c r="C101" s="27">
        <f>C100-0.196</f>
        <v>-0.51800000000000002</v>
      </c>
      <c r="D101" s="18">
        <f t="shared" ref="D101:J101" si="6">D100-0.196</f>
        <v>-0.65</v>
      </c>
      <c r="E101" s="18">
        <f t="shared" si="6"/>
        <v>-0.77400000000000002</v>
      </c>
      <c r="F101" s="18">
        <f t="shared" si="6"/>
        <v>-0.89900000000000002</v>
      </c>
      <c r="G101" s="18">
        <f t="shared" si="6"/>
        <v>-1.0129999999999999</v>
      </c>
      <c r="H101" s="18">
        <f t="shared" si="6"/>
        <v>-1.101</v>
      </c>
      <c r="I101" s="18">
        <f t="shared" si="6"/>
        <v>-1.169</v>
      </c>
      <c r="J101" s="18">
        <f t="shared" si="6"/>
        <v>-1.2309999999999999</v>
      </c>
      <c r="L101" s="21"/>
    </row>
    <row r="102" spans="1:26" ht="18.75">
      <c r="A102" s="22" t="s">
        <v>35</v>
      </c>
      <c r="B102" s="25" t="s">
        <v>33</v>
      </c>
      <c r="C102" s="26">
        <v>-0.35299999999999998</v>
      </c>
      <c r="D102" s="14">
        <v>-0.5</v>
      </c>
      <c r="E102" s="14">
        <v>-0.64700000000000002</v>
      </c>
      <c r="F102" s="14">
        <v>-0.78800000000000003</v>
      </c>
      <c r="G102" s="14">
        <v>-0.90700000000000003</v>
      </c>
      <c r="H102" s="14">
        <v>-1.008</v>
      </c>
      <c r="I102" s="14">
        <v>-1.0780000000000001</v>
      </c>
      <c r="J102" s="14">
        <v>-1.149</v>
      </c>
      <c r="L102" s="20"/>
    </row>
    <row r="103" spans="1:26" ht="15.75">
      <c r="A103" s="22" t="s">
        <v>25</v>
      </c>
      <c r="B103" s="29"/>
      <c r="C103" s="27">
        <f>C102-0.218</f>
        <v>-0.57099999999999995</v>
      </c>
      <c r="D103" s="18">
        <f t="shared" ref="D103:J103" si="7">D102-0.218</f>
        <v>-0.71799999999999997</v>
      </c>
      <c r="E103" s="18">
        <f t="shared" si="7"/>
        <v>-0.86499999999999999</v>
      </c>
      <c r="F103" s="18">
        <f t="shared" si="7"/>
        <v>-1.006</v>
      </c>
      <c r="G103" s="18">
        <f t="shared" si="7"/>
        <v>-1.125</v>
      </c>
      <c r="H103" s="18">
        <f t="shared" si="7"/>
        <v>-1.226</v>
      </c>
      <c r="I103" s="18">
        <f t="shared" si="7"/>
        <v>-1.296</v>
      </c>
      <c r="J103" s="18">
        <f t="shared" si="7"/>
        <v>-1.367</v>
      </c>
      <c r="L103" s="21"/>
    </row>
    <row r="104" spans="1:26" ht="18.75">
      <c r="A104" s="30" t="s">
        <v>35</v>
      </c>
      <c r="B104" s="32" t="s">
        <v>33</v>
      </c>
      <c r="C104" s="26">
        <v>-4.7E-2</v>
      </c>
      <c r="D104" s="14">
        <v>0.10100000000000001</v>
      </c>
      <c r="E104" s="14">
        <v>0.245</v>
      </c>
      <c r="F104" s="14">
        <v>0.38400000000000001</v>
      </c>
      <c r="G104" s="14">
        <v>0.503</v>
      </c>
      <c r="H104" s="14">
        <v>0.59699999999999998</v>
      </c>
      <c r="I104" s="14">
        <v>0.67600000000000005</v>
      </c>
      <c r="J104" s="14">
        <v>0.74099999999999999</v>
      </c>
      <c r="L104" s="20"/>
    </row>
    <row r="105" spans="1:26" ht="15.75">
      <c r="A105" s="22" t="s">
        <v>25</v>
      </c>
      <c r="B105" s="29"/>
      <c r="C105" s="27">
        <f>C104-0.184</f>
        <v>-0.23099999999999998</v>
      </c>
      <c r="D105" s="18">
        <f t="shared" ref="D105:J105" si="8">D104-0.184</f>
        <v>-8.299999999999999E-2</v>
      </c>
      <c r="E105" s="18">
        <f t="shared" si="8"/>
        <v>6.0999999999999999E-2</v>
      </c>
      <c r="F105" s="18">
        <f t="shared" si="8"/>
        <v>0.2</v>
      </c>
      <c r="G105" s="18">
        <f t="shared" si="8"/>
        <v>0.31900000000000001</v>
      </c>
      <c r="H105" s="18">
        <f t="shared" si="8"/>
        <v>0.41299999999999998</v>
      </c>
      <c r="I105" s="18">
        <f t="shared" si="8"/>
        <v>0.49200000000000005</v>
      </c>
      <c r="J105" s="18">
        <f t="shared" si="8"/>
        <v>0.55699999999999994</v>
      </c>
    </row>
    <row r="107" spans="1:26" ht="15.75">
      <c r="A107" s="19" t="s">
        <v>36</v>
      </c>
    </row>
    <row r="110" spans="1:26" ht="18.75">
      <c r="A110" s="3" t="s">
        <v>37</v>
      </c>
      <c r="B110" s="2"/>
      <c r="C110" s="2"/>
    </row>
    <row r="112" spans="1:26" ht="18">
      <c r="A112" s="34" t="s">
        <v>44</v>
      </c>
      <c r="B112" s="35"/>
      <c r="C112" s="35"/>
      <c r="D112" s="36"/>
      <c r="E112" s="40">
        <f>-909.383397433581/1000</f>
        <v>-0.90938339743358099</v>
      </c>
      <c r="G112" s="35" t="s">
        <v>43</v>
      </c>
      <c r="H112" s="36"/>
      <c r="I112" s="39">
        <v>7.3792435432552605E-5</v>
      </c>
      <c r="K112" s="36" t="s">
        <v>46</v>
      </c>
      <c r="L112" s="36"/>
      <c r="M112" s="36"/>
      <c r="N112" s="36"/>
      <c r="O112">
        <f>(10^-3*5*10^-3)/(4.065*10^-3*10^-3*4*10^-3)</f>
        <v>307.50307503075027</v>
      </c>
      <c r="Q112" s="36" t="s">
        <v>50</v>
      </c>
      <c r="R112" s="36"/>
      <c r="S112" s="36"/>
      <c r="T112">
        <f>O112/(1.6*10^-19*B116)*10^4</f>
        <v>2796.3819109273704</v>
      </c>
      <c r="W112" s="36" t="s">
        <v>56</v>
      </c>
      <c r="X112" s="36"/>
      <c r="Y112" s="36"/>
      <c r="Z112">
        <f>T112*U116/100</f>
        <v>36.90096739984731</v>
      </c>
    </row>
    <row r="114" spans="1:21" ht="19.5">
      <c r="A114" s="43" t="s">
        <v>55</v>
      </c>
      <c r="B114" s="36"/>
      <c r="C114" s="33">
        <f>-E112*10^-3</f>
        <v>9.0938339743358099E-4</v>
      </c>
      <c r="G114" s="43" t="s">
        <v>45</v>
      </c>
      <c r="H114" s="36"/>
      <c r="I114" s="44">
        <f>K122*C114/100</f>
        <v>1.2000421527604639E-5</v>
      </c>
      <c r="K114" s="36" t="s">
        <v>48</v>
      </c>
      <c r="L114" s="36"/>
      <c r="M114" s="36"/>
      <c r="N114" s="36"/>
      <c r="O114">
        <f>((C122/4.065)^2+(C120/1)^2)^0.5*100</f>
        <v>1.3195968424645459</v>
      </c>
      <c r="Q114" s="36" t="s">
        <v>51</v>
      </c>
      <c r="R114" s="36"/>
      <c r="S114" s="36"/>
      <c r="T114" s="36"/>
      <c r="U114">
        <v>3900</v>
      </c>
    </row>
    <row r="116" spans="1:21" ht="18">
      <c r="A116" s="35" t="s">
        <v>38</v>
      </c>
      <c r="B116">
        <f>1/(C114*1.6*10^-19)</f>
        <v>6.8727887683439737E+21</v>
      </c>
      <c r="G116" s="35" t="s">
        <v>42</v>
      </c>
      <c r="H116" s="36"/>
      <c r="I116">
        <f>I114/(1.6*10^-19*(C114^2))</f>
        <v>9.0694818624438616E+19</v>
      </c>
      <c r="K116" s="36" t="s">
        <v>47</v>
      </c>
      <c r="L116" s="36"/>
      <c r="M116" s="36"/>
      <c r="N116" s="36"/>
      <c r="O116">
        <f>O114*O112/100</f>
        <v>4.0578008685871643</v>
      </c>
      <c r="Q116" s="36" t="s">
        <v>48</v>
      </c>
      <c r="R116" s="36"/>
      <c r="S116" s="36"/>
      <c r="T116" s="36"/>
      <c r="U116">
        <v>1.3195968424645459</v>
      </c>
    </row>
    <row r="118" spans="1:21" ht="18.75">
      <c r="A118" s="37" t="s">
        <v>39</v>
      </c>
      <c r="B118" s="36"/>
      <c r="C118" s="36"/>
      <c r="G118" s="36" t="s">
        <v>53</v>
      </c>
      <c r="H118" s="36"/>
      <c r="I118" s="36"/>
      <c r="J118" s="41">
        <f>I116/B116*100</f>
        <v>1.3196217966450308</v>
      </c>
      <c r="Q118" s="36" t="s">
        <v>52</v>
      </c>
      <c r="R118" s="36"/>
      <c r="S118" s="36"/>
      <c r="T118">
        <f>(U114-T112)/U114*100</f>
        <v>28.297899719811014</v>
      </c>
    </row>
    <row r="120" spans="1:21">
      <c r="A120" t="s">
        <v>40</v>
      </c>
      <c r="C120">
        <v>0.01</v>
      </c>
      <c r="G120" s="42" t="s">
        <v>54</v>
      </c>
      <c r="H120" s="42"/>
      <c r="I120" s="42"/>
      <c r="J120" s="42"/>
      <c r="K120" s="44">
        <v>1.3196217915296884</v>
      </c>
    </row>
    <row r="121" spans="1:21">
      <c r="A121" t="s">
        <v>41</v>
      </c>
      <c r="C121">
        <f>0.005*1.27</f>
        <v>6.3500000000000006E-3</v>
      </c>
    </row>
    <row r="122" spans="1:21" ht="18">
      <c r="A122" t="s">
        <v>49</v>
      </c>
      <c r="C122">
        <f>0.035</f>
        <v>3.5000000000000003E-2</v>
      </c>
      <c r="J122">
        <f>C114*10^4</f>
        <v>9.0938339743358103</v>
      </c>
      <c r="K122" s="38">
        <f>((C122/4.065)^2+(C120/1)^2+(7.38*10^-8/C114)^2)^0.5*100</f>
        <v>1.3196217966450303</v>
      </c>
    </row>
    <row r="123" spans="1:21">
      <c r="A123" t="s">
        <v>8</v>
      </c>
      <c r="C123">
        <f>0.05*1033.35+0.1</f>
        <v>51.767499999999998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2021-10-06T19:56:16Z</dcterms:modified>
</cp:coreProperties>
</file>