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31"/>
  <workbookPr/>
  <xr:revisionPtr revIDLastSave="0" documentId="8_{5063CF16-9219-4777-93A3-D6E46F189E49}" xr6:coauthVersionLast="47" xr6:coauthVersionMax="47" xr10:uidLastSave="{00000000-0000-0000-0000-000000000000}"/>
  <bookViews>
    <workbookView xWindow="0" yWindow="0" windowWidth="22368" windowHeight="9215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5" i="1" l="1"/>
  <c r="D55" i="1" s="1"/>
  <c r="B52" i="1"/>
  <c r="B56" i="1" s="1"/>
  <c r="D56" i="1" s="1"/>
  <c r="A52" i="1"/>
  <c r="B54" i="1" s="1"/>
  <c r="D54" i="1" s="1"/>
  <c r="Q50" i="1"/>
  <c r="G48" i="1"/>
  <c r="F48" i="1"/>
  <c r="G49" i="1" s="1"/>
  <c r="B57" i="1" s="1"/>
  <c r="D57" i="1" s="1"/>
  <c r="V47" i="1"/>
  <c r="U56" i="1" s="1"/>
  <c r="V56" i="1" s="1"/>
  <c r="N47" i="1"/>
  <c r="V46" i="1"/>
  <c r="N46" i="1"/>
  <c r="V45" i="1"/>
  <c r="U54" i="1" s="1"/>
  <c r="V54" i="1" s="1"/>
  <c r="W54" i="1" s="1"/>
  <c r="N45" i="1"/>
  <c r="N48" i="1" s="1"/>
  <c r="M50" i="1" s="1"/>
  <c r="H45" i="1"/>
  <c r="B58" i="1" s="1"/>
  <c r="B33" i="1"/>
  <c r="D33" i="1" s="1"/>
  <c r="B30" i="1"/>
  <c r="B34" i="1" s="1"/>
  <c r="D34" i="1" s="1"/>
  <c r="A30" i="1"/>
  <c r="B32" i="1" s="1"/>
  <c r="D32" i="1" s="1"/>
  <c r="Q28" i="1"/>
  <c r="G26" i="1"/>
  <c r="F26" i="1"/>
  <c r="G27" i="1" s="1"/>
  <c r="B35" i="1" s="1"/>
  <c r="D35" i="1" s="1"/>
  <c r="V25" i="1"/>
  <c r="U34" i="1" s="1"/>
  <c r="V34" i="1" s="1"/>
  <c r="N25" i="1"/>
  <c r="V24" i="1"/>
  <c r="N24" i="1"/>
  <c r="V23" i="1"/>
  <c r="U32" i="1" s="1"/>
  <c r="V32" i="1" s="1"/>
  <c r="W32" i="1" s="1"/>
  <c r="N23" i="1"/>
  <c r="N26" i="1" s="1"/>
  <c r="M28" i="1" s="1"/>
  <c r="H23" i="1"/>
  <c r="B36" i="1" s="1"/>
  <c r="B12" i="1"/>
  <c r="D12" i="1" s="1"/>
  <c r="B9" i="1"/>
  <c r="B13" i="1" s="1"/>
  <c r="D13" i="1" s="1"/>
  <c r="A9" i="1"/>
  <c r="B11" i="1" s="1"/>
  <c r="D11" i="1" s="1"/>
  <c r="Q8" i="1"/>
  <c r="G5" i="1"/>
  <c r="F5" i="1"/>
  <c r="G6" i="1" s="1"/>
  <c r="B14" i="1" s="1"/>
  <c r="D14" i="1" s="1"/>
  <c r="V4" i="1"/>
  <c r="U13" i="1" s="1"/>
  <c r="V13" i="1" s="1"/>
  <c r="N4" i="1"/>
  <c r="V3" i="1"/>
  <c r="N3" i="1"/>
  <c r="V2" i="1"/>
  <c r="U11" i="1" s="1"/>
  <c r="V11" i="1" s="1"/>
  <c r="W11" i="1" s="1"/>
  <c r="N2" i="1"/>
  <c r="N5" i="1" s="1"/>
  <c r="M8" i="1" s="1"/>
  <c r="H2" i="1"/>
  <c r="B15" i="1" s="1"/>
  <c r="M9" i="1" l="1"/>
  <c r="O8" i="1"/>
  <c r="E14" i="1"/>
  <c r="D17" i="1"/>
  <c r="M29" i="1"/>
  <c r="O28" i="1"/>
  <c r="E35" i="1"/>
  <c r="D38" i="1"/>
  <c r="M51" i="1"/>
  <c r="O50" i="1"/>
  <c r="E57" i="1"/>
  <c r="D60" i="1"/>
  <c r="M52" i="1" l="1"/>
  <c r="O52" i="1" s="1"/>
  <c r="Q51" i="1" s="1"/>
  <c r="Q52" i="1" s="1"/>
  <c r="B69" i="1" s="1"/>
  <c r="O51" i="1"/>
  <c r="M30" i="1"/>
  <c r="O30" i="1" s="1"/>
  <c r="Q29" i="1" s="1"/>
  <c r="Q30" i="1" s="1"/>
  <c r="B68" i="1" s="1"/>
  <c r="O29" i="1"/>
  <c r="M10" i="1"/>
  <c r="O10" i="1" s="1"/>
  <c r="Q9" i="1" s="1"/>
  <c r="Q10" i="1" s="1"/>
  <c r="B67" i="1" s="1"/>
  <c r="B70" i="1" s="1"/>
  <c r="O9" i="1"/>
</calcChain>
</file>

<file path=xl/sharedStrings.xml><?xml version="1.0" encoding="utf-8"?>
<sst xmlns="http://schemas.openxmlformats.org/spreadsheetml/2006/main" count="188" uniqueCount="49">
  <si>
    <t>LABORATORIO #1</t>
  </si>
  <si>
    <t>DELL OPTIPLEX 7010</t>
  </si>
  <si>
    <t>consumo energetico laboratorio 1</t>
  </si>
  <si>
    <t>tarifa 1</t>
  </si>
  <si>
    <t>CABLE Y BRAKERS</t>
  </si>
  <si>
    <t>PC</t>
  </si>
  <si>
    <t>W</t>
  </si>
  <si>
    <t>tarifa 2</t>
  </si>
  <si>
    <t>largo</t>
  </si>
  <si>
    <t>ancho</t>
  </si>
  <si>
    <t>alto</t>
  </si>
  <si>
    <t>area termica</t>
  </si>
  <si>
    <t>personas</t>
  </si>
  <si>
    <t>pc W</t>
  </si>
  <si>
    <t>moonnitor W</t>
  </si>
  <si>
    <t>Monitor</t>
  </si>
  <si>
    <t>MONITOR</t>
  </si>
  <si>
    <t>Aire</t>
  </si>
  <si>
    <t>AIRE</t>
  </si>
  <si>
    <t>tomas</t>
  </si>
  <si>
    <t>4 pc en cada uno</t>
  </si>
  <si>
    <t>calibre</t>
  </si>
  <si>
    <t>AWG</t>
  </si>
  <si>
    <t>TW</t>
  </si>
  <si>
    <t>Area</t>
  </si>
  <si>
    <t>Area Termica</t>
  </si>
  <si>
    <t>dia</t>
  </si>
  <si>
    <t>KwH</t>
  </si>
  <si>
    <t>LPS</t>
  </si>
  <si>
    <t>breaker</t>
  </si>
  <si>
    <t>A</t>
  </si>
  <si>
    <t>semana</t>
  </si>
  <si>
    <t>c.Breaker</t>
  </si>
  <si>
    <t>mes</t>
  </si>
  <si>
    <t xml:space="preserve">area </t>
  </si>
  <si>
    <t>persona</t>
  </si>
  <si>
    <t>potencia</t>
  </si>
  <si>
    <t>numero</t>
  </si>
  <si>
    <t>btu</t>
  </si>
  <si>
    <t>AIRE ACONDICIONADO JAMES INVERTER 30000 BTU MENOR CONSUMO</t>
  </si>
  <si>
    <t>LABORATORIO #2</t>
  </si>
  <si>
    <t>3 pc en cada uno</t>
  </si>
  <si>
    <t>Aire Acondicionado Split Inverter 24000 BTU/h</t>
  </si>
  <si>
    <t>CONSUMO TOTAL EN LOS 3 LABORATORIOS</t>
  </si>
  <si>
    <t>LAB 1</t>
  </si>
  <si>
    <t>L</t>
  </si>
  <si>
    <t>LAB 2</t>
  </si>
  <si>
    <t>LAB3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</si>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</sst>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_ "/>
    <numFmt numFmtId="168" formatCode="0.00_ "/>
  </numFmts>
  <fonts count="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rgb="FF444444"/>
      <name val="Times New Roman"/>
      <charset val="134"/>
    </font>
    <font>
      <b/>
      <sz val="11"/>
      <color rgb="FFE7E6E6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05496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2" xfId="0" applyFont="1" applyBorder="1">
      <alignment vertical="center"/>
    </xf>
    <xf numFmtId="0" fontId="0" fillId="0" borderId="5" xfId="0" applyBorder="1">
      <alignment vertical="center"/>
    </xf>
    <xf numFmtId="0" fontId="2" fillId="0" borderId="0" xfId="0" applyFont="1">
      <alignment vertical="center"/>
    </xf>
    <xf numFmtId="168" fontId="1" fillId="2" borderId="1" xfId="0" applyNumberFormat="1" applyFont="1" applyFill="1" applyBorder="1">
      <alignment vertical="center"/>
    </xf>
    <xf numFmtId="164" fontId="0" fillId="0" borderId="0" xfId="0" applyNumberFormat="1">
      <alignment vertical="center"/>
    </xf>
    <xf numFmtId="168" fontId="0" fillId="0" borderId="1" xfId="0" applyNumberFormat="1" applyBorder="1">
      <alignment vertical="center"/>
    </xf>
    <xf numFmtId="0" fontId="1" fillId="3" borderId="1" xfId="0" applyFont="1" applyFill="1" applyBorder="1">
      <alignment vertical="center"/>
    </xf>
    <xf numFmtId="168" fontId="1" fillId="3" borderId="1" xfId="0" applyNumberFormat="1" applyFont="1" applyFill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0"/>
  <sheetViews>
    <sheetView tabSelected="1" workbookViewId="0">
      <selection activeCell="B67" sqref="B67"/>
    </sheetView>
  </sheetViews>
  <sheetFormatPr defaultColWidth="8.875" defaultRowHeight="14.45"/>
  <cols>
    <col min="1" max="1" width="12.5" customWidth="1"/>
    <col min="2" max="2" width="12.75" customWidth="1"/>
    <col min="3" max="3" width="5.625" customWidth="1"/>
    <col min="4" max="4" width="12.25" customWidth="1"/>
    <col min="5" max="5" width="9" customWidth="1"/>
    <col min="6" max="6" width="5.75" customWidth="1"/>
    <col min="7" max="7" width="12.875" customWidth="1"/>
    <col min="8" max="8" width="10.125" customWidth="1"/>
    <col min="17" max="17" width="11.75"/>
    <col min="21" max="21" width="16.875" customWidth="1"/>
    <col min="22" max="22" width="5.625" customWidth="1"/>
    <col min="23" max="23" width="12.5" customWidth="1"/>
  </cols>
  <sheetData>
    <row r="1" spans="1:24" ht="13.5">
      <c r="A1" s="17" t="s">
        <v>0</v>
      </c>
      <c r="B1" s="17"/>
      <c r="C1" s="17"/>
      <c r="D1" s="17"/>
      <c r="E1" s="17"/>
      <c r="F1" s="17"/>
      <c r="G1" s="17"/>
      <c r="I1" s="14" t="s">
        <v>1</v>
      </c>
      <c r="J1" s="14"/>
      <c r="L1" s="15" t="s">
        <v>2</v>
      </c>
      <c r="M1" s="15"/>
      <c r="N1" s="15"/>
      <c r="O1" s="15"/>
      <c r="Q1" s="1" t="s">
        <v>3</v>
      </c>
      <c r="R1" s="2">
        <v>4.6360999999999999</v>
      </c>
      <c r="U1" s="16" t="s">
        <v>4</v>
      </c>
      <c r="V1" s="16"/>
      <c r="W1" s="16"/>
      <c r="X1" s="16"/>
    </row>
    <row r="2" spans="1:24">
      <c r="F2">
        <v>20</v>
      </c>
      <c r="G2">
        <v>20</v>
      </c>
      <c r="H2">
        <f>F2+G2</f>
        <v>40</v>
      </c>
      <c r="L2" s="2">
        <v>20</v>
      </c>
      <c r="M2" s="2" t="s">
        <v>5</v>
      </c>
      <c r="N2" s="2">
        <f>F5</f>
        <v>5000</v>
      </c>
      <c r="O2" s="2" t="s">
        <v>6</v>
      </c>
      <c r="Q2" s="1" t="s">
        <v>7</v>
      </c>
      <c r="R2" s="2">
        <v>6.0327000000000002</v>
      </c>
      <c r="U2" t="s">
        <v>5</v>
      </c>
      <c r="V2">
        <f>F4</f>
        <v>250</v>
      </c>
    </row>
    <row r="3" spans="1:24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14</v>
      </c>
      <c r="L3" s="2">
        <v>20</v>
      </c>
      <c r="M3" s="2" t="s">
        <v>15</v>
      </c>
      <c r="N3" s="2">
        <f>G5</f>
        <v>760</v>
      </c>
      <c r="O3" s="2" t="s">
        <v>6</v>
      </c>
      <c r="U3" t="s">
        <v>16</v>
      </c>
      <c r="V3">
        <f>G4</f>
        <v>38</v>
      </c>
    </row>
    <row r="4" spans="1:24">
      <c r="A4" s="2">
        <v>5</v>
      </c>
      <c r="B4" s="2">
        <v>5</v>
      </c>
      <c r="C4" s="2">
        <v>2.5</v>
      </c>
      <c r="D4" s="2">
        <v>1</v>
      </c>
      <c r="E4" s="2">
        <v>22</v>
      </c>
      <c r="F4" s="2">
        <v>250</v>
      </c>
      <c r="G4" s="2">
        <v>38</v>
      </c>
      <c r="L4" s="2">
        <v>1</v>
      </c>
      <c r="M4" s="2" t="s">
        <v>17</v>
      </c>
      <c r="N4" s="2">
        <f>H19</f>
        <v>2405</v>
      </c>
      <c r="O4" s="2" t="s">
        <v>6</v>
      </c>
      <c r="U4" t="s">
        <v>18</v>
      </c>
      <c r="V4">
        <f>H19</f>
        <v>2405</v>
      </c>
    </row>
    <row r="5" spans="1:24">
      <c r="F5" s="2">
        <f>+F2*F4</f>
        <v>5000</v>
      </c>
      <c r="G5" s="2">
        <f>G2*G4</f>
        <v>760</v>
      </c>
      <c r="N5" s="1">
        <f>SUM(N2:N4)</f>
        <v>8165</v>
      </c>
    </row>
    <row r="6" spans="1:24">
      <c r="G6" s="1">
        <f>F5+G5</f>
        <v>5760</v>
      </c>
      <c r="U6" s="2" t="s">
        <v>19</v>
      </c>
      <c r="V6" s="2">
        <v>5</v>
      </c>
      <c r="W6" s="2"/>
      <c r="X6" s="2" t="s">
        <v>20</v>
      </c>
    </row>
    <row r="7" spans="1:24">
      <c r="U7" s="2" t="s">
        <v>21</v>
      </c>
      <c r="V7" s="2">
        <v>14</v>
      </c>
      <c r="W7" s="2" t="s">
        <v>22</v>
      </c>
      <c r="X7" s="2" t="s">
        <v>23</v>
      </c>
    </row>
    <row r="8" spans="1:24">
      <c r="A8" s="1" t="s">
        <v>24</v>
      </c>
      <c r="B8" s="1" t="s">
        <v>25</v>
      </c>
      <c r="L8" s="1" t="s">
        <v>26</v>
      </c>
      <c r="M8" s="2">
        <f>N5*8</f>
        <v>65320</v>
      </c>
      <c r="N8" s="2" t="s">
        <v>6</v>
      </c>
      <c r="O8" s="2">
        <f>M8/1000</f>
        <v>65.319999999999993</v>
      </c>
      <c r="P8" s="2" t="s">
        <v>27</v>
      </c>
      <c r="Q8" s="2">
        <f>R1*50</f>
        <v>231.80500000000001</v>
      </c>
      <c r="R8" s="2" t="s">
        <v>28</v>
      </c>
      <c r="U8" s="2" t="s">
        <v>29</v>
      </c>
      <c r="V8" s="2">
        <v>10</v>
      </c>
      <c r="W8" s="2" t="s">
        <v>30</v>
      </c>
      <c r="X8" s="2"/>
    </row>
    <row r="9" spans="1:24">
      <c r="A9" s="2">
        <f>A4*B4</f>
        <v>25</v>
      </c>
      <c r="B9" s="2">
        <f>B4*C4*D4</f>
        <v>12.5</v>
      </c>
      <c r="L9" s="1" t="s">
        <v>31</v>
      </c>
      <c r="M9" s="2">
        <f>M8*5</f>
        <v>326600</v>
      </c>
      <c r="N9" s="2" t="s">
        <v>6</v>
      </c>
      <c r="O9" s="2">
        <f>M9/1000</f>
        <v>326.60000000000002</v>
      </c>
      <c r="P9" s="2" t="s">
        <v>27</v>
      </c>
      <c r="Q9" s="2">
        <f>(O10-50)*R2</f>
        <v>7579.4842800000006</v>
      </c>
      <c r="R9" s="2" t="s">
        <v>28</v>
      </c>
      <c r="U9" s="2" t="s">
        <v>32</v>
      </c>
      <c r="V9" s="2">
        <v>5</v>
      </c>
      <c r="W9" s="2"/>
      <c r="X9" s="2"/>
    </row>
    <row r="10" spans="1:24">
      <c r="L10" s="1" t="s">
        <v>33</v>
      </c>
      <c r="M10" s="2">
        <f>M9*4</f>
        <v>1306400</v>
      </c>
      <c r="N10" s="2" t="s">
        <v>6</v>
      </c>
      <c r="O10" s="2">
        <f>M10/1000</f>
        <v>1306.4000000000001</v>
      </c>
      <c r="P10" s="2" t="s">
        <v>27</v>
      </c>
      <c r="Q10" s="9">
        <f>SUM(Q8:Q9)</f>
        <v>7811.2892800000009</v>
      </c>
      <c r="R10" s="2" t="s">
        <v>28</v>
      </c>
    </row>
    <row r="11" spans="1:24">
      <c r="A11" s="1" t="s">
        <v>34</v>
      </c>
      <c r="B11" s="2">
        <f>A9</f>
        <v>25</v>
      </c>
      <c r="C11" s="3">
        <v>500</v>
      </c>
      <c r="D11" s="2">
        <f>B11*C11</f>
        <v>12500</v>
      </c>
      <c r="U11" s="10">
        <f>(V2+V3)/110</f>
        <v>2.6181818181818182</v>
      </c>
      <c r="V11" s="10">
        <f>U11*4</f>
        <v>10.472727272727273</v>
      </c>
      <c r="W11" s="10">
        <f>V11*2</f>
        <v>20.945454545454545</v>
      </c>
    </row>
    <row r="12" spans="1:24">
      <c r="A12" s="1" t="s">
        <v>35</v>
      </c>
      <c r="B12" s="2">
        <f>E4</f>
        <v>22</v>
      </c>
      <c r="C12" s="3">
        <v>500</v>
      </c>
      <c r="D12" s="2">
        <f>B12*C12</f>
        <v>11000</v>
      </c>
    </row>
    <row r="13" spans="1:24">
      <c r="A13" s="1" t="s">
        <v>11</v>
      </c>
      <c r="B13" s="2">
        <f>B9</f>
        <v>12.5</v>
      </c>
      <c r="C13" s="3">
        <v>500</v>
      </c>
      <c r="D13" s="2">
        <f>B13*C13</f>
        <v>6250</v>
      </c>
      <c r="U13" s="10">
        <f>V4/220</f>
        <v>10.931818181818182</v>
      </c>
      <c r="V13" s="10">
        <f>U13*2</f>
        <v>21.863636363636363</v>
      </c>
    </row>
    <row r="14" spans="1:24">
      <c r="A14" s="1" t="s">
        <v>36</v>
      </c>
      <c r="B14" s="2">
        <f>G6</f>
        <v>5760</v>
      </c>
      <c r="C14" s="3">
        <v>1.75</v>
      </c>
      <c r="D14" s="2">
        <f>B14*C14</f>
        <v>10080</v>
      </c>
      <c r="E14" s="2">
        <f>D14/B15</f>
        <v>252</v>
      </c>
    </row>
    <row r="15" spans="1:24">
      <c r="A15" s="1" t="s">
        <v>37</v>
      </c>
      <c r="B15" s="2">
        <f>+H2</f>
        <v>40</v>
      </c>
      <c r="U15" s="2" t="s">
        <v>19</v>
      </c>
      <c r="V15" s="2">
        <v>1</v>
      </c>
      <c r="W15" s="2"/>
      <c r="X15" s="2"/>
    </row>
    <row r="16" spans="1:24">
      <c r="U16" s="2" t="s">
        <v>21</v>
      </c>
      <c r="V16" s="2">
        <v>10</v>
      </c>
      <c r="W16" s="2" t="s">
        <v>22</v>
      </c>
      <c r="X16" s="2" t="s">
        <v>23</v>
      </c>
    </row>
    <row r="17" spans="1:25">
      <c r="C17" s="4" t="s">
        <v>17</v>
      </c>
      <c r="D17" s="5">
        <f>D11+D12+D13+E14</f>
        <v>30002</v>
      </c>
      <c r="E17" s="6" t="s">
        <v>38</v>
      </c>
      <c r="U17" s="2" t="s">
        <v>29</v>
      </c>
      <c r="V17" s="2">
        <v>25</v>
      </c>
      <c r="W17" s="2" t="s">
        <v>30</v>
      </c>
      <c r="X17" s="2"/>
    </row>
    <row r="18" spans="1:25">
      <c r="U18" s="2" t="s">
        <v>32</v>
      </c>
      <c r="V18" s="2">
        <v>1</v>
      </c>
      <c r="W18" s="2"/>
      <c r="X18" s="2"/>
    </row>
    <row r="19" spans="1:25">
      <c r="A19" t="s">
        <v>39</v>
      </c>
      <c r="H19">
        <v>2405</v>
      </c>
      <c r="I19" t="s">
        <v>6</v>
      </c>
    </row>
    <row r="20" spans="1:25" ht="15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13.5"/>
    <row r="22" spans="1:25" ht="14.45" customHeight="1">
      <c r="A22" s="17" t="s">
        <v>40</v>
      </c>
      <c r="B22" s="17"/>
      <c r="C22" s="17"/>
      <c r="D22" s="17"/>
      <c r="E22" s="17"/>
      <c r="F22" s="17"/>
      <c r="G22" s="17"/>
      <c r="L22" s="15" t="s">
        <v>2</v>
      </c>
      <c r="M22" s="15"/>
      <c r="N22" s="15"/>
      <c r="O22" s="15"/>
      <c r="Q22" s="1" t="s">
        <v>3</v>
      </c>
      <c r="R22" s="2">
        <v>4.6360999999999999</v>
      </c>
      <c r="U22" s="16" t="s">
        <v>4</v>
      </c>
      <c r="V22" s="16"/>
      <c r="W22" s="16"/>
      <c r="X22" s="16"/>
    </row>
    <row r="23" spans="1:25" ht="13.5">
      <c r="F23">
        <v>15</v>
      </c>
      <c r="G23">
        <v>15</v>
      </c>
      <c r="H23">
        <f>F23+G23</f>
        <v>30</v>
      </c>
      <c r="L23" s="2">
        <v>15</v>
      </c>
      <c r="M23" s="2" t="s">
        <v>5</v>
      </c>
      <c r="N23" s="2">
        <f>F26</f>
        <v>6150</v>
      </c>
      <c r="O23" s="2" t="s">
        <v>6</v>
      </c>
      <c r="Q23" s="1" t="s">
        <v>7</v>
      </c>
      <c r="R23" s="2">
        <v>6.0327000000000002</v>
      </c>
      <c r="U23" t="s">
        <v>5</v>
      </c>
      <c r="V23">
        <f>F25</f>
        <v>410</v>
      </c>
    </row>
    <row r="24" spans="1:25">
      <c r="A24" s="1" t="s">
        <v>8</v>
      </c>
      <c r="B24" s="1" t="s">
        <v>9</v>
      </c>
      <c r="C24" s="1" t="s">
        <v>10</v>
      </c>
      <c r="D24" s="1" t="s">
        <v>11</v>
      </c>
      <c r="E24" s="1" t="s">
        <v>12</v>
      </c>
      <c r="F24" s="1" t="s">
        <v>13</v>
      </c>
      <c r="G24" s="1" t="s">
        <v>14</v>
      </c>
      <c r="L24" s="2">
        <v>15</v>
      </c>
      <c r="M24" s="2" t="s">
        <v>15</v>
      </c>
      <c r="N24" s="2">
        <f>G26</f>
        <v>570</v>
      </c>
      <c r="O24" s="2" t="s">
        <v>6</v>
      </c>
      <c r="U24" t="s">
        <v>16</v>
      </c>
      <c r="V24">
        <f>G25</f>
        <v>38</v>
      </c>
    </row>
    <row r="25" spans="1:25">
      <c r="A25" s="2">
        <v>4</v>
      </c>
      <c r="B25" s="2">
        <v>4</v>
      </c>
      <c r="C25" s="2">
        <v>2.5</v>
      </c>
      <c r="D25" s="2">
        <v>1</v>
      </c>
      <c r="E25" s="2">
        <v>17</v>
      </c>
      <c r="F25" s="2">
        <v>410</v>
      </c>
      <c r="G25" s="2">
        <v>38</v>
      </c>
      <c r="L25" s="2">
        <v>1</v>
      </c>
      <c r="M25" s="2" t="s">
        <v>17</v>
      </c>
      <c r="N25" s="2">
        <f>E40</f>
        <v>2180</v>
      </c>
      <c r="O25" s="2" t="s">
        <v>6</v>
      </c>
      <c r="U25" t="s">
        <v>18</v>
      </c>
      <c r="V25">
        <f>E40</f>
        <v>2180</v>
      </c>
    </row>
    <row r="26" spans="1:25">
      <c r="F26" s="2">
        <f>F23*F25</f>
        <v>6150</v>
      </c>
      <c r="G26" s="2">
        <f>G23*G25</f>
        <v>570</v>
      </c>
      <c r="N26" s="1">
        <f>SUM(N23:N25)</f>
        <v>8900</v>
      </c>
      <c r="O26" s="1" t="s">
        <v>6</v>
      </c>
    </row>
    <row r="27" spans="1:25">
      <c r="G27" s="1">
        <f>F26+G26</f>
        <v>6720</v>
      </c>
      <c r="U27" s="2" t="s">
        <v>19</v>
      </c>
      <c r="V27" s="2">
        <v>5</v>
      </c>
      <c r="W27" s="2"/>
      <c r="X27" s="2" t="s">
        <v>41</v>
      </c>
    </row>
    <row r="28" spans="1:25">
      <c r="L28" s="1" t="s">
        <v>26</v>
      </c>
      <c r="M28" s="2">
        <f>N26*8</f>
        <v>71200</v>
      </c>
      <c r="N28" s="2" t="s">
        <v>6</v>
      </c>
      <c r="O28" s="2">
        <f>M28/1000</f>
        <v>71.2</v>
      </c>
      <c r="P28" s="2" t="s">
        <v>27</v>
      </c>
      <c r="Q28" s="2">
        <f>50*R22</f>
        <v>231.80500000000001</v>
      </c>
      <c r="R28" s="2" t="s">
        <v>28</v>
      </c>
      <c r="U28" s="2" t="s">
        <v>21</v>
      </c>
      <c r="V28" s="2">
        <v>14</v>
      </c>
      <c r="W28" s="2" t="s">
        <v>22</v>
      </c>
      <c r="X28" s="2" t="s">
        <v>23</v>
      </c>
    </row>
    <row r="29" spans="1:25">
      <c r="A29" s="1" t="s">
        <v>24</v>
      </c>
      <c r="B29" s="1" t="s">
        <v>25</v>
      </c>
      <c r="L29" s="1" t="s">
        <v>31</v>
      </c>
      <c r="M29" s="2">
        <f>M28*5</f>
        <v>356000</v>
      </c>
      <c r="N29" s="2" t="s">
        <v>6</v>
      </c>
      <c r="O29" s="2">
        <f>M29/1000</f>
        <v>356</v>
      </c>
      <c r="P29" s="2" t="s">
        <v>27</v>
      </c>
      <c r="Q29" s="2">
        <f>(O30-50)*R23</f>
        <v>8288.9297999999999</v>
      </c>
      <c r="R29" s="2" t="s">
        <v>28</v>
      </c>
      <c r="U29" s="2" t="s">
        <v>29</v>
      </c>
      <c r="V29" s="2">
        <v>10</v>
      </c>
      <c r="W29" s="2" t="s">
        <v>30</v>
      </c>
      <c r="X29" s="2"/>
    </row>
    <row r="30" spans="1:25">
      <c r="A30" s="2">
        <f>A25*B25</f>
        <v>16</v>
      </c>
      <c r="B30" s="2">
        <f>+B25*C25*D25</f>
        <v>10</v>
      </c>
      <c r="L30" s="1" t="s">
        <v>33</v>
      </c>
      <c r="M30" s="2">
        <f>M29*4</f>
        <v>1424000</v>
      </c>
      <c r="N30" s="2" t="s">
        <v>6</v>
      </c>
      <c r="O30" s="2">
        <f>M30/1000</f>
        <v>1424</v>
      </c>
      <c r="P30" s="2" t="s">
        <v>27</v>
      </c>
      <c r="Q30" s="9">
        <f>Q28+Q29</f>
        <v>8520.7348000000002</v>
      </c>
      <c r="R30" s="2" t="s">
        <v>28</v>
      </c>
      <c r="U30" s="2" t="s">
        <v>32</v>
      </c>
      <c r="V30" s="2">
        <v>5</v>
      </c>
      <c r="W30" s="2"/>
      <c r="X30" s="2"/>
    </row>
    <row r="32" spans="1:25">
      <c r="A32" s="1" t="s">
        <v>34</v>
      </c>
      <c r="B32" s="2">
        <f>+A30</f>
        <v>16</v>
      </c>
      <c r="C32" s="2">
        <v>500</v>
      </c>
      <c r="D32" s="2">
        <f>B32*C32</f>
        <v>8000</v>
      </c>
      <c r="U32" s="10">
        <f>(V23+V24)/110</f>
        <v>4.0727272727272723</v>
      </c>
      <c r="V32" s="10">
        <f>U32*3</f>
        <v>12.218181818181817</v>
      </c>
      <c r="W32" s="10">
        <f>V32*2</f>
        <v>24.436363636363634</v>
      </c>
    </row>
    <row r="33" spans="1:25">
      <c r="A33" s="1" t="s">
        <v>35</v>
      </c>
      <c r="B33" s="2">
        <f>+E25</f>
        <v>17</v>
      </c>
      <c r="C33" s="2">
        <v>500</v>
      </c>
      <c r="D33" s="2">
        <f>B33*C33</f>
        <v>8500</v>
      </c>
    </row>
    <row r="34" spans="1:25">
      <c r="A34" s="1" t="s">
        <v>11</v>
      </c>
      <c r="B34" s="2">
        <f>B30</f>
        <v>10</v>
      </c>
      <c r="C34" s="2">
        <v>500</v>
      </c>
      <c r="D34" s="2">
        <f>B34*C34</f>
        <v>5000</v>
      </c>
      <c r="U34" s="10">
        <f>V25/220</f>
        <v>9.9090909090909083</v>
      </c>
      <c r="V34" s="10">
        <f>U34*2</f>
        <v>19.818181818181817</v>
      </c>
    </row>
    <row r="35" spans="1:25">
      <c r="A35" s="1" t="s">
        <v>36</v>
      </c>
      <c r="B35" s="2">
        <f>G27</f>
        <v>6720</v>
      </c>
      <c r="C35" s="2">
        <v>1.75</v>
      </c>
      <c r="D35" s="2">
        <f>B35*C35</f>
        <v>11760</v>
      </c>
      <c r="E35" s="2">
        <f>D35/B36</f>
        <v>392</v>
      </c>
    </row>
    <row r="36" spans="1:25">
      <c r="A36" s="1" t="s">
        <v>37</v>
      </c>
      <c r="B36" s="2">
        <f>H23</f>
        <v>30</v>
      </c>
      <c r="U36" s="2" t="s">
        <v>19</v>
      </c>
      <c r="V36" s="2">
        <v>1</v>
      </c>
      <c r="W36" s="2"/>
      <c r="X36" s="2"/>
    </row>
    <row r="37" spans="1:25">
      <c r="U37" s="2" t="s">
        <v>21</v>
      </c>
      <c r="V37" s="2">
        <v>12</v>
      </c>
      <c r="W37" s="2" t="s">
        <v>22</v>
      </c>
      <c r="X37" s="2" t="s">
        <v>23</v>
      </c>
    </row>
    <row r="38" spans="1:25" ht="15.6">
      <c r="C38" s="4" t="s">
        <v>17</v>
      </c>
      <c r="D38" s="5">
        <f>D32+D33+D34+E35</f>
        <v>21892</v>
      </c>
      <c r="E38" s="6" t="s">
        <v>38</v>
      </c>
      <c r="G38" s="8"/>
      <c r="U38" s="2" t="s">
        <v>29</v>
      </c>
      <c r="V38" s="2">
        <v>20</v>
      </c>
      <c r="W38" s="2" t="s">
        <v>30</v>
      </c>
      <c r="X38" s="2"/>
    </row>
    <row r="39" spans="1:25">
      <c r="U39" s="2" t="s">
        <v>32</v>
      </c>
      <c r="V39" s="2">
        <v>1</v>
      </c>
      <c r="W39" s="2"/>
      <c r="X39" s="2"/>
    </row>
    <row r="40" spans="1:25">
      <c r="A40" t="s">
        <v>42</v>
      </c>
      <c r="E40">
        <v>2180</v>
      </c>
      <c r="F40" t="s">
        <v>6</v>
      </c>
    </row>
    <row r="42" spans="1:25" ht="15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 ht="13.5"/>
    <row r="44" spans="1:25" ht="14.45" customHeight="1">
      <c r="A44" s="17" t="s">
        <v>40</v>
      </c>
      <c r="B44" s="17"/>
      <c r="C44" s="17"/>
      <c r="D44" s="17"/>
      <c r="E44" s="17"/>
      <c r="F44" s="17"/>
      <c r="G44" s="17"/>
      <c r="L44" s="15" t="s">
        <v>2</v>
      </c>
      <c r="M44" s="15"/>
      <c r="N44" s="15"/>
      <c r="O44" s="15"/>
      <c r="Q44" s="1" t="s">
        <v>3</v>
      </c>
      <c r="R44" s="2">
        <v>4.6360999999999999</v>
      </c>
      <c r="U44" s="16" t="s">
        <v>4</v>
      </c>
      <c r="V44" s="16"/>
      <c r="W44" s="16"/>
      <c r="X44" s="16"/>
    </row>
    <row r="45" spans="1:25" ht="13.5">
      <c r="F45">
        <v>10</v>
      </c>
      <c r="G45">
        <v>10</v>
      </c>
      <c r="H45">
        <f>F45+G45</f>
        <v>20</v>
      </c>
      <c r="L45" s="2">
        <v>10</v>
      </c>
      <c r="M45" s="2" t="s">
        <v>5</v>
      </c>
      <c r="N45" s="2">
        <f>+F48</f>
        <v>3500</v>
      </c>
      <c r="O45" s="2" t="s">
        <v>6</v>
      </c>
      <c r="Q45" s="1" t="s">
        <v>7</v>
      </c>
      <c r="R45" s="2">
        <v>6.0327000000000002</v>
      </c>
      <c r="U45" t="s">
        <v>5</v>
      </c>
      <c r="V45">
        <f>F47</f>
        <v>350</v>
      </c>
    </row>
    <row r="46" spans="1:25">
      <c r="A46" s="1" t="s">
        <v>8</v>
      </c>
      <c r="B46" s="1" t="s">
        <v>9</v>
      </c>
      <c r="C46" s="1" t="s">
        <v>10</v>
      </c>
      <c r="D46" s="1" t="s">
        <v>11</v>
      </c>
      <c r="E46" s="1" t="s">
        <v>12</v>
      </c>
      <c r="F46" s="1" t="s">
        <v>13</v>
      </c>
      <c r="G46" s="1" t="s">
        <v>14</v>
      </c>
      <c r="L46" s="2">
        <v>10</v>
      </c>
      <c r="M46" s="2" t="s">
        <v>15</v>
      </c>
      <c r="N46" s="2">
        <f>G48</f>
        <v>380</v>
      </c>
      <c r="O46" s="2" t="s">
        <v>6</v>
      </c>
      <c r="U46" t="s">
        <v>16</v>
      </c>
      <c r="V46">
        <f>G47</f>
        <v>38</v>
      </c>
    </row>
    <row r="47" spans="1:25">
      <c r="A47" s="2">
        <v>3</v>
      </c>
      <c r="B47" s="2">
        <v>3</v>
      </c>
      <c r="C47" s="2">
        <v>2.5</v>
      </c>
      <c r="D47" s="2">
        <v>1</v>
      </c>
      <c r="E47" s="2">
        <v>12</v>
      </c>
      <c r="F47" s="2">
        <v>350</v>
      </c>
      <c r="G47" s="2">
        <v>38</v>
      </c>
      <c r="L47" s="2">
        <v>1</v>
      </c>
      <c r="M47" s="2" t="s">
        <v>17</v>
      </c>
      <c r="N47" s="2">
        <f>G60</f>
        <v>2390</v>
      </c>
      <c r="O47" s="2" t="s">
        <v>6</v>
      </c>
      <c r="U47" t="s">
        <v>18</v>
      </c>
      <c r="V47">
        <f>G60</f>
        <v>2390</v>
      </c>
    </row>
    <row r="48" spans="1:25">
      <c r="F48" s="2">
        <f>F45*F47</f>
        <v>3500</v>
      </c>
      <c r="G48" s="2">
        <f>G45*G47</f>
        <v>380</v>
      </c>
      <c r="N48" s="1">
        <f>SUM(N45:N47)</f>
        <v>6270</v>
      </c>
      <c r="O48" s="1" t="s">
        <v>6</v>
      </c>
    </row>
    <row r="49" spans="1:25">
      <c r="G49" s="1">
        <f>F48+G48</f>
        <v>3880</v>
      </c>
      <c r="U49" s="2" t="s">
        <v>19</v>
      </c>
      <c r="V49" s="2">
        <v>3</v>
      </c>
      <c r="W49" s="2"/>
      <c r="X49" s="2" t="s">
        <v>20</v>
      </c>
    </row>
    <row r="50" spans="1:25">
      <c r="L50" s="1" t="s">
        <v>26</v>
      </c>
      <c r="M50" s="2">
        <f>N48*8</f>
        <v>50160</v>
      </c>
      <c r="N50" s="2" t="s">
        <v>6</v>
      </c>
      <c r="O50" s="2">
        <f t="shared" ref="O50:O52" si="0">M50/1000</f>
        <v>50.16</v>
      </c>
      <c r="P50" s="2" t="s">
        <v>27</v>
      </c>
      <c r="Q50" s="2">
        <f>50*R44</f>
        <v>231.80500000000001</v>
      </c>
      <c r="R50" s="2" t="s">
        <v>28</v>
      </c>
      <c r="U50" s="2" t="s">
        <v>21</v>
      </c>
      <c r="V50" s="2">
        <v>14</v>
      </c>
      <c r="W50" s="2" t="s">
        <v>22</v>
      </c>
      <c r="X50" s="2" t="s">
        <v>23</v>
      </c>
    </row>
    <row r="51" spans="1:25">
      <c r="A51" s="1" t="s">
        <v>24</v>
      </c>
      <c r="B51" s="1" t="s">
        <v>25</v>
      </c>
      <c r="L51" s="1" t="s">
        <v>31</v>
      </c>
      <c r="M51" s="2">
        <f>M50*5</f>
        <v>250800</v>
      </c>
      <c r="N51" s="2" t="s">
        <v>6</v>
      </c>
      <c r="O51" s="2">
        <f t="shared" si="0"/>
        <v>250.8</v>
      </c>
      <c r="P51" s="2" t="s">
        <v>27</v>
      </c>
      <c r="Q51" s="2">
        <f>(O52-50)*R45</f>
        <v>5750.3696400000008</v>
      </c>
      <c r="R51" s="2" t="s">
        <v>28</v>
      </c>
      <c r="U51" s="2" t="s">
        <v>29</v>
      </c>
      <c r="V51" s="2">
        <v>5</v>
      </c>
      <c r="W51" s="2" t="s">
        <v>30</v>
      </c>
      <c r="X51" s="2"/>
    </row>
    <row r="52" spans="1:25">
      <c r="A52">
        <f>A47*B47</f>
        <v>9</v>
      </c>
      <c r="B52">
        <f>B47*C47*D47</f>
        <v>7.5</v>
      </c>
      <c r="L52" s="1" t="s">
        <v>33</v>
      </c>
      <c r="M52" s="2">
        <f>M51*4</f>
        <v>1003200</v>
      </c>
      <c r="N52" s="2" t="s">
        <v>6</v>
      </c>
      <c r="O52" s="2">
        <f t="shared" si="0"/>
        <v>1003.2</v>
      </c>
      <c r="P52" s="2" t="s">
        <v>27</v>
      </c>
      <c r="Q52" s="9">
        <f>SUM(Q50:Q51)</f>
        <v>5982.1746400000011</v>
      </c>
      <c r="R52" s="2" t="s">
        <v>28</v>
      </c>
      <c r="U52" s="2" t="s">
        <v>32</v>
      </c>
      <c r="V52" s="2">
        <v>3</v>
      </c>
      <c r="W52" s="2"/>
      <c r="X52" s="2"/>
    </row>
    <row r="54" spans="1:25">
      <c r="A54" s="1" t="s">
        <v>34</v>
      </c>
      <c r="B54" s="2">
        <f>A52</f>
        <v>9</v>
      </c>
      <c r="C54" s="3">
        <v>500</v>
      </c>
      <c r="D54" s="2">
        <f>B54*C54</f>
        <v>4500</v>
      </c>
      <c r="U54" s="10">
        <f>(V45+V46)/110</f>
        <v>3.5272727272727273</v>
      </c>
      <c r="V54" s="10">
        <f>U54*4</f>
        <v>14.109090909090909</v>
      </c>
      <c r="W54" s="10">
        <f>V54*2</f>
        <v>28.218181818181819</v>
      </c>
    </row>
    <row r="55" spans="1:25">
      <c r="A55" s="1" t="s">
        <v>35</v>
      </c>
      <c r="B55" s="2">
        <f>E47</f>
        <v>12</v>
      </c>
      <c r="C55" s="3">
        <v>500</v>
      </c>
      <c r="D55" s="2">
        <f>B55*C55</f>
        <v>6000</v>
      </c>
    </row>
    <row r="56" spans="1:25">
      <c r="A56" s="1" t="s">
        <v>11</v>
      </c>
      <c r="B56" s="2">
        <f>B52</f>
        <v>7.5</v>
      </c>
      <c r="C56" s="3">
        <v>500</v>
      </c>
      <c r="D56" s="2">
        <f>B56*C56</f>
        <v>3750</v>
      </c>
      <c r="U56" s="10">
        <f>V47/220</f>
        <v>10.863636363636363</v>
      </c>
      <c r="V56" s="10">
        <f>U56*2</f>
        <v>21.727272727272727</v>
      </c>
    </row>
    <row r="57" spans="1:25">
      <c r="A57" s="1" t="s">
        <v>36</v>
      </c>
      <c r="B57" s="2">
        <f>G49</f>
        <v>3880</v>
      </c>
      <c r="C57" s="3">
        <v>1.75</v>
      </c>
      <c r="D57" s="2">
        <f>B57*C57</f>
        <v>6790</v>
      </c>
      <c r="E57" s="2">
        <f>D57/B58</f>
        <v>339.5</v>
      </c>
    </row>
    <row r="58" spans="1:25">
      <c r="A58" s="1" t="s">
        <v>37</v>
      </c>
      <c r="B58" s="2">
        <f>H45</f>
        <v>20</v>
      </c>
      <c r="U58" s="2" t="s">
        <v>19</v>
      </c>
      <c r="V58" s="2">
        <v>1</v>
      </c>
      <c r="W58" s="2"/>
      <c r="X58" s="2"/>
    </row>
    <row r="59" spans="1:25">
      <c r="U59" s="2" t="s">
        <v>21</v>
      </c>
      <c r="V59" s="2">
        <v>10</v>
      </c>
      <c r="W59" s="2" t="s">
        <v>22</v>
      </c>
      <c r="X59" s="2" t="s">
        <v>23</v>
      </c>
    </row>
    <row r="60" spans="1:25">
      <c r="C60" s="4" t="s">
        <v>17</v>
      </c>
      <c r="D60" s="5">
        <f>D54+D55+D56+E57</f>
        <v>14589.5</v>
      </c>
      <c r="E60" s="6" t="s">
        <v>38</v>
      </c>
      <c r="G60">
        <v>2390</v>
      </c>
      <c r="H60" t="s">
        <v>6</v>
      </c>
      <c r="U60" s="2" t="s">
        <v>29</v>
      </c>
      <c r="V60" s="2">
        <v>20</v>
      </c>
      <c r="W60" s="2" t="s">
        <v>30</v>
      </c>
      <c r="X60" s="2"/>
    </row>
    <row r="61" spans="1:25">
      <c r="U61" s="2" t="s">
        <v>32</v>
      </c>
      <c r="V61" s="2">
        <v>1</v>
      </c>
      <c r="W61" s="2"/>
      <c r="X61" s="2"/>
    </row>
    <row r="63" spans="1:25" ht="15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 ht="13.5"/>
    <row r="65" spans="1:7" ht="14.45" customHeight="1">
      <c r="A65" s="17" t="s">
        <v>43</v>
      </c>
      <c r="B65" s="17"/>
      <c r="C65" s="17"/>
      <c r="D65" s="17"/>
      <c r="E65" s="17"/>
      <c r="F65" s="17"/>
      <c r="G65" s="17"/>
    </row>
    <row r="66" spans="1:7" ht="13.5"/>
    <row r="67" spans="1:7">
      <c r="A67" s="2" t="s">
        <v>44</v>
      </c>
      <c r="B67" s="11">
        <f>Q10</f>
        <v>7811.2892800000009</v>
      </c>
      <c r="C67" s="2" t="s">
        <v>45</v>
      </c>
    </row>
    <row r="68" spans="1:7">
      <c r="A68" s="2" t="s">
        <v>46</v>
      </c>
      <c r="B68" s="11">
        <f>Q30</f>
        <v>8520.7348000000002</v>
      </c>
      <c r="C68" s="2" t="s">
        <v>45</v>
      </c>
    </row>
    <row r="69" spans="1:7">
      <c r="A69" s="2" t="s">
        <v>47</v>
      </c>
      <c r="B69" s="11">
        <f>Q52</f>
        <v>5982.1746400000011</v>
      </c>
      <c r="C69" s="2" t="s">
        <v>45</v>
      </c>
    </row>
    <row r="70" spans="1:7">
      <c r="A70" s="12" t="s">
        <v>48</v>
      </c>
      <c r="B70" s="13">
        <f>SUM(B67:B69)</f>
        <v>22314.19872</v>
      </c>
      <c r="C70" s="12" t="s">
        <v>45</v>
      </c>
    </row>
  </sheetData>
  <mergeCells count="11">
    <mergeCell ref="A44:G44"/>
    <mergeCell ref="L44:O44"/>
    <mergeCell ref="U44:X44"/>
    <mergeCell ref="A65:G65"/>
    <mergeCell ref="A1:G1"/>
    <mergeCell ref="I1:J1"/>
    <mergeCell ref="L1:O1"/>
    <mergeCell ref="U1:X1"/>
    <mergeCell ref="A22:G22"/>
    <mergeCell ref="L22:O22"/>
    <mergeCell ref="U22:X2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Ryuk</dc:creator>
  <cp:keywords/>
  <dc:description/>
  <cp:lastModifiedBy/>
  <cp:revision/>
  <dcterms:created xsi:type="dcterms:W3CDTF">2022-04-06T22:40:37Z</dcterms:created>
  <dcterms:modified xsi:type="dcterms:W3CDTF">2022-04-07T01:51:25Z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FA301C8BE04F44CDBAA17989462A26AC</vt:lpwstr>
  </property>
  <property fmtid="{D5CDD505-2E9C-101B-9397-08002B2CF9AE}" pid="3" name="KSOProductBuildVer">
    <vt:lpwstr>3082-11.2.0.11042</vt:lpwstr>
  </property>
</Properties>
</file>