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Data" sheetId="1" r:id="rId4"/>
    <sheet state="visible" name="Transposed" sheetId="2" r:id="rId5"/>
    <sheet state="visible" name="Descriptive Statistics" sheetId="3" r:id="rId6"/>
  </sheets>
  <definedNames/>
  <calcPr/>
</workbook>
</file>

<file path=xl/sharedStrings.xml><?xml version="1.0" encoding="utf-8"?>
<sst xmlns="http://schemas.openxmlformats.org/spreadsheetml/2006/main" count="57" uniqueCount="35">
  <si>
    <t>Date</t>
  </si>
  <si>
    <t>Week #</t>
  </si>
  <si>
    <t>Total Screen Time</t>
  </si>
  <si>
    <t>Maps</t>
  </si>
  <si>
    <t>Gmail</t>
  </si>
  <si>
    <t>Yahoo Fantasy</t>
  </si>
  <si>
    <t>Spotify</t>
  </si>
  <si>
    <t>Alarm Clock</t>
  </si>
  <si>
    <t>Chrome</t>
  </si>
  <si>
    <t>TikTok</t>
  </si>
  <si>
    <t>Messages</t>
  </si>
  <si>
    <t>Facebook</t>
  </si>
  <si>
    <t>USAA</t>
  </si>
  <si>
    <t>Camera</t>
  </si>
  <si>
    <t>Total Unlocks</t>
  </si>
  <si>
    <t>Most Unlocks</t>
  </si>
  <si>
    <t>Most Unlocked Hour</t>
  </si>
  <si>
    <t>Notifications</t>
  </si>
  <si>
    <t>Thursday</t>
  </si>
  <si>
    <t>Wed</t>
  </si>
  <si>
    <t>tuesday</t>
  </si>
  <si>
    <t>Monday</t>
  </si>
  <si>
    <t>Friday</t>
  </si>
  <si>
    <t>App Name</t>
  </si>
  <si>
    <t>App Total</t>
  </si>
  <si>
    <t>Min</t>
  </si>
  <si>
    <t>Max</t>
  </si>
  <si>
    <t>Mean</t>
  </si>
  <si>
    <t>Median</t>
  </si>
  <si>
    <t>Mode</t>
  </si>
  <si>
    <t>Sum</t>
  </si>
  <si>
    <t>Range</t>
  </si>
  <si>
    <t>Variance</t>
  </si>
  <si>
    <t>Standard Dev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</si>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</sst>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, yyyy"/>
    <numFmt numFmtId="165" formatCode="h:mm am/p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2" fontId="2" numFmtId="0" xfId="0" applyFill="1" applyFont="1"/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6" width="15.25"/>
    <col customWidth="1" min="17" max="17" width="17.13"/>
    <col customWidth="1" min="18" max="27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>
        <v>44858.0</v>
      </c>
      <c r="B2" s="1">
        <v>43.0</v>
      </c>
      <c r="C2" s="1">
        <f>35+26/60</f>
        <v>35.43333333</v>
      </c>
      <c r="D2" s="3">
        <f>2+27/60</f>
        <v>2.45</v>
      </c>
      <c r="E2" s="3">
        <f>3+17/60</f>
        <v>3.283333333</v>
      </c>
      <c r="F2" s="3">
        <f>3+2/60</f>
        <v>3.033333333</v>
      </c>
      <c r="G2" s="3">
        <f>26/60</f>
        <v>0.4333333333</v>
      </c>
      <c r="H2" s="3">
        <f>2+14/60</f>
        <v>2.233333333</v>
      </c>
      <c r="I2" s="3">
        <f>8+51/60</f>
        <v>8.85</v>
      </c>
      <c r="J2" s="3">
        <f>5/60</f>
        <v>0.08333333333</v>
      </c>
      <c r="K2" s="3">
        <f>7+20/60</f>
        <v>7.333333333</v>
      </c>
      <c r="L2" s="3">
        <f>7/60</f>
        <v>0.1166666667</v>
      </c>
      <c r="M2" s="3">
        <f t="shared" ref="M2:N2" si="1">2/60</f>
        <v>0.03333333333</v>
      </c>
      <c r="N2" s="3">
        <f t="shared" si="1"/>
        <v>0.03333333333</v>
      </c>
      <c r="O2" s="1">
        <v>203.0</v>
      </c>
      <c r="P2" s="1" t="s">
        <v>18</v>
      </c>
      <c r="Q2" s="4">
        <v>0.7916666666666666</v>
      </c>
      <c r="R2" s="1">
        <v>121.0</v>
      </c>
    </row>
    <row r="3">
      <c r="A3" s="2">
        <v>44865.0</v>
      </c>
      <c r="B3" s="1">
        <v>44.0</v>
      </c>
      <c r="C3" s="3">
        <f>17+4/60</f>
        <v>17.06666667</v>
      </c>
      <c r="D3" s="3">
        <f>5/60</f>
        <v>0.08333333333</v>
      </c>
      <c r="E3" s="3">
        <f>2+58/60</f>
        <v>2.966666667</v>
      </c>
      <c r="F3" s="3">
        <f>12/60</f>
        <v>0.2</v>
      </c>
      <c r="G3" s="3">
        <f>35/60</f>
        <v>0.5833333333</v>
      </c>
      <c r="H3" s="3">
        <f>2+33/60</f>
        <v>2.55</v>
      </c>
      <c r="I3" s="3">
        <f>4+7/60</f>
        <v>4.116666667</v>
      </c>
      <c r="J3" s="1">
        <v>0.0</v>
      </c>
      <c r="K3" s="3">
        <f>2+19/60</f>
        <v>2.316666667</v>
      </c>
      <c r="L3" s="3">
        <f>8/60</f>
        <v>0.1333333333</v>
      </c>
      <c r="M3" s="3">
        <f>2/60</f>
        <v>0.03333333333</v>
      </c>
      <c r="N3" s="1">
        <v>0.0</v>
      </c>
      <c r="O3" s="1">
        <v>71.0</v>
      </c>
      <c r="P3" s="1" t="s">
        <v>19</v>
      </c>
      <c r="Q3" s="4">
        <v>0.25</v>
      </c>
      <c r="R3" s="1">
        <v>52.0</v>
      </c>
    </row>
    <row r="4">
      <c r="A4" s="2">
        <v>44872.0</v>
      </c>
      <c r="B4" s="1">
        <v>45.0</v>
      </c>
      <c r="C4" s="3">
        <f>37+32/60</f>
        <v>37.53333333</v>
      </c>
      <c r="D4" s="3">
        <f>6/60</f>
        <v>0.1</v>
      </c>
      <c r="E4" s="3">
        <f>2+36/60</f>
        <v>2.6</v>
      </c>
      <c r="F4" s="3">
        <f>4+6/60</f>
        <v>4.1</v>
      </c>
      <c r="G4" s="3">
        <f>2+33/60</f>
        <v>2.55</v>
      </c>
      <c r="H4" s="3">
        <f>2+41/60</f>
        <v>2.683333333</v>
      </c>
      <c r="I4" s="3">
        <f>7+42/60</f>
        <v>7.7</v>
      </c>
      <c r="J4" s="3">
        <f>11/60</f>
        <v>0.1833333333</v>
      </c>
      <c r="K4" s="3">
        <f>4+27/60</f>
        <v>4.45</v>
      </c>
      <c r="L4" s="3">
        <f>1+22/60</f>
        <v>1.366666667</v>
      </c>
      <c r="M4" s="3">
        <f>10/60</f>
        <v>0.1666666667</v>
      </c>
      <c r="N4" s="3">
        <f>16/60</f>
        <v>0.2666666667</v>
      </c>
      <c r="O4" s="1">
        <v>216.0</v>
      </c>
      <c r="P4" s="1" t="s">
        <v>20</v>
      </c>
      <c r="Q4" s="4">
        <v>0.7916666666666666</v>
      </c>
      <c r="R4" s="1">
        <v>86.0</v>
      </c>
    </row>
    <row r="5">
      <c r="A5" s="2">
        <v>44879.0</v>
      </c>
      <c r="B5" s="1">
        <v>46.0</v>
      </c>
      <c r="C5" s="3">
        <f>36+17/60</f>
        <v>36.28333333</v>
      </c>
      <c r="D5" s="3">
        <f>53/60</f>
        <v>0.8833333333</v>
      </c>
      <c r="E5" s="3">
        <f>4+54/60</f>
        <v>4.9</v>
      </c>
      <c r="F5" s="3">
        <f>2+15/60</f>
        <v>2.25</v>
      </c>
      <c r="G5" s="3">
        <f>4+23/60</f>
        <v>4.383333333</v>
      </c>
      <c r="H5" s="3">
        <f>2+46/60</f>
        <v>2.766666667</v>
      </c>
      <c r="I5" s="3">
        <f>8+48/60</f>
        <v>8.8</v>
      </c>
      <c r="J5" s="3">
        <f>13/60</f>
        <v>0.2166666667</v>
      </c>
      <c r="K5" s="3">
        <f>3+35/60</f>
        <v>3.583333333</v>
      </c>
      <c r="L5" s="3">
        <f>59/60</f>
        <v>0.9833333333</v>
      </c>
      <c r="M5" s="3">
        <f t="shared" ref="M5:M6" si="2">24/60</f>
        <v>0.4</v>
      </c>
      <c r="N5" s="3">
        <f>1/60</f>
        <v>0.01666666667</v>
      </c>
      <c r="O5" s="1">
        <v>176.0</v>
      </c>
      <c r="P5" s="1" t="s">
        <v>21</v>
      </c>
      <c r="Q5" s="4">
        <v>0.4583333333333333</v>
      </c>
      <c r="R5" s="1">
        <v>74.0</v>
      </c>
    </row>
    <row r="6">
      <c r="A6" s="2">
        <v>44886.0</v>
      </c>
      <c r="B6" s="1">
        <v>47.0</v>
      </c>
      <c r="C6" s="3">
        <f>43+15/60</f>
        <v>43.25</v>
      </c>
      <c r="D6" s="3">
        <f>1/60</f>
        <v>0.01666666667</v>
      </c>
      <c r="E6" s="3">
        <f>4+11/60</f>
        <v>4.183333333</v>
      </c>
      <c r="F6" s="3">
        <f>4+25/60</f>
        <v>4.416666667</v>
      </c>
      <c r="G6" s="3">
        <f>2+10/60</f>
        <v>2.166666667</v>
      </c>
      <c r="H6" s="3">
        <f>51/60</f>
        <v>0.85</v>
      </c>
      <c r="I6" s="3">
        <f>12+29/60</f>
        <v>12.48333333</v>
      </c>
      <c r="J6" s="3">
        <f>1+10/60</f>
        <v>1.166666667</v>
      </c>
      <c r="K6" s="3">
        <f>7+57/60</f>
        <v>7.95</v>
      </c>
      <c r="L6" s="3">
        <f>37/60</f>
        <v>0.6166666667</v>
      </c>
      <c r="M6" s="3">
        <f t="shared" si="2"/>
        <v>0.4</v>
      </c>
      <c r="N6" s="3">
        <f>2/60</f>
        <v>0.03333333333</v>
      </c>
      <c r="O6" s="1">
        <v>197.0</v>
      </c>
      <c r="P6" s="1" t="s">
        <v>22</v>
      </c>
      <c r="Q6" s="4">
        <v>0.20833333333333334</v>
      </c>
      <c r="R6" s="1">
        <v>98.0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</v>
      </c>
      <c r="B1" s="1" t="s">
        <v>24</v>
      </c>
      <c r="C1" s="2">
        <v>44858.0</v>
      </c>
      <c r="D1" s="2">
        <v>44865.0</v>
      </c>
      <c r="E1" s="2">
        <v>44872.0</v>
      </c>
      <c r="F1" s="2">
        <v>44879.0</v>
      </c>
      <c r="G1" s="2">
        <v>44886.0</v>
      </c>
    </row>
    <row r="2">
      <c r="A2" s="1" t="s">
        <v>3</v>
      </c>
      <c r="B2" s="3">
        <f t="shared" ref="B2:B12" si="1">SUM(C2:G2)</f>
        <v>3.533333333</v>
      </c>
      <c r="C2" s="3">
        <f>2+27/60</f>
        <v>2.45</v>
      </c>
      <c r="D2" s="3">
        <f>5/60</f>
        <v>0.08333333333</v>
      </c>
      <c r="E2" s="3">
        <f>6/60</f>
        <v>0.1</v>
      </c>
      <c r="F2" s="3">
        <f>53/60</f>
        <v>0.8833333333</v>
      </c>
      <c r="G2" s="3">
        <f>1/60</f>
        <v>0.01666666667</v>
      </c>
    </row>
    <row r="3">
      <c r="A3" s="1" t="s">
        <v>4</v>
      </c>
      <c r="B3" s="3">
        <f t="shared" si="1"/>
        <v>17.93333333</v>
      </c>
      <c r="C3" s="3">
        <f>3+17/60</f>
        <v>3.283333333</v>
      </c>
      <c r="D3" s="3">
        <f>2+58/60</f>
        <v>2.966666667</v>
      </c>
      <c r="E3" s="3">
        <f>2+36/60</f>
        <v>2.6</v>
      </c>
      <c r="F3" s="3">
        <f>4+54/60</f>
        <v>4.9</v>
      </c>
      <c r="G3" s="3">
        <f>4+11/60</f>
        <v>4.183333333</v>
      </c>
    </row>
    <row r="4">
      <c r="A4" s="1" t="s">
        <v>5</v>
      </c>
      <c r="B4" s="3">
        <f t="shared" si="1"/>
        <v>14</v>
      </c>
      <c r="C4" s="3">
        <f>3+2/60</f>
        <v>3.033333333</v>
      </c>
      <c r="D4" s="3">
        <f>12/60</f>
        <v>0.2</v>
      </c>
      <c r="E4" s="3">
        <f>4+6/60</f>
        <v>4.1</v>
      </c>
      <c r="F4" s="3">
        <f>2+15/60</f>
        <v>2.25</v>
      </c>
      <c r="G4" s="3">
        <f>4+25/60</f>
        <v>4.416666667</v>
      </c>
    </row>
    <row r="5">
      <c r="A5" s="1" t="s">
        <v>6</v>
      </c>
      <c r="B5" s="3">
        <f t="shared" si="1"/>
        <v>10.11666667</v>
      </c>
      <c r="C5" s="3">
        <f>26/60</f>
        <v>0.4333333333</v>
      </c>
      <c r="D5" s="3">
        <f>35/60</f>
        <v>0.5833333333</v>
      </c>
      <c r="E5" s="3">
        <f>2+33/60</f>
        <v>2.55</v>
      </c>
      <c r="F5" s="3">
        <f>4+23/60</f>
        <v>4.383333333</v>
      </c>
      <c r="G5" s="3">
        <f>2+10/60</f>
        <v>2.166666667</v>
      </c>
    </row>
    <row r="6">
      <c r="A6" s="1" t="s">
        <v>7</v>
      </c>
      <c r="B6" s="3">
        <f t="shared" si="1"/>
        <v>11.08333333</v>
      </c>
      <c r="C6" s="3">
        <f>2+14/60</f>
        <v>2.233333333</v>
      </c>
      <c r="D6" s="3">
        <f>2+33/60</f>
        <v>2.55</v>
      </c>
      <c r="E6" s="3">
        <f>2+41/60</f>
        <v>2.683333333</v>
      </c>
      <c r="F6" s="3">
        <f>2+46/60</f>
        <v>2.766666667</v>
      </c>
      <c r="G6" s="3">
        <f>51/60</f>
        <v>0.85</v>
      </c>
    </row>
    <row r="7">
      <c r="A7" s="1" t="s">
        <v>8</v>
      </c>
      <c r="B7" s="3">
        <f t="shared" si="1"/>
        <v>41.95</v>
      </c>
      <c r="C7" s="3">
        <f>8+51/60</f>
        <v>8.85</v>
      </c>
      <c r="D7" s="3">
        <f>4+7/60</f>
        <v>4.116666667</v>
      </c>
      <c r="E7" s="3">
        <f>7+42/60</f>
        <v>7.7</v>
      </c>
      <c r="F7" s="3">
        <f>8+48/60</f>
        <v>8.8</v>
      </c>
      <c r="G7" s="3">
        <f>12+29/60</f>
        <v>12.48333333</v>
      </c>
    </row>
    <row r="8">
      <c r="A8" s="1" t="s">
        <v>9</v>
      </c>
      <c r="B8" s="3">
        <f t="shared" si="1"/>
        <v>1.65</v>
      </c>
      <c r="C8" s="3">
        <f>5/60</f>
        <v>0.08333333333</v>
      </c>
      <c r="D8" s="1">
        <v>0.0</v>
      </c>
      <c r="E8" s="3">
        <f>11/60</f>
        <v>0.1833333333</v>
      </c>
      <c r="F8" s="3">
        <f>13/60</f>
        <v>0.2166666667</v>
      </c>
      <c r="G8" s="3">
        <f>1+10/60</f>
        <v>1.166666667</v>
      </c>
    </row>
    <row r="9">
      <c r="A9" s="1" t="s">
        <v>10</v>
      </c>
      <c r="B9" s="3">
        <f t="shared" si="1"/>
        <v>25.63333333</v>
      </c>
      <c r="C9" s="3">
        <f>7+20/60</f>
        <v>7.333333333</v>
      </c>
      <c r="D9" s="3">
        <f>2+19/60</f>
        <v>2.316666667</v>
      </c>
      <c r="E9" s="3">
        <f>4+27/60</f>
        <v>4.45</v>
      </c>
      <c r="F9" s="3">
        <f>3+35/60</f>
        <v>3.583333333</v>
      </c>
      <c r="G9" s="3">
        <f>7+57/60</f>
        <v>7.95</v>
      </c>
    </row>
    <row r="10">
      <c r="A10" s="1" t="s">
        <v>11</v>
      </c>
      <c r="B10" s="3">
        <f t="shared" si="1"/>
        <v>3.216666667</v>
      </c>
      <c r="C10" s="3">
        <f>7/60</f>
        <v>0.1166666667</v>
      </c>
      <c r="D10" s="3">
        <f>8/60</f>
        <v>0.1333333333</v>
      </c>
      <c r="E10" s="3">
        <f>1+22/60</f>
        <v>1.366666667</v>
      </c>
      <c r="F10" s="3">
        <f>59/60</f>
        <v>0.9833333333</v>
      </c>
      <c r="G10" s="3">
        <f>37/60</f>
        <v>0.6166666667</v>
      </c>
    </row>
    <row r="11">
      <c r="A11" s="1" t="s">
        <v>12</v>
      </c>
      <c r="B11" s="3">
        <f t="shared" si="1"/>
        <v>1.033333333</v>
      </c>
      <c r="C11" s="3">
        <f t="shared" ref="C11:D11" si="2">2/60</f>
        <v>0.03333333333</v>
      </c>
      <c r="D11" s="3">
        <f t="shared" si="2"/>
        <v>0.03333333333</v>
      </c>
      <c r="E11" s="3">
        <f>10/60</f>
        <v>0.1666666667</v>
      </c>
      <c r="F11" s="3">
        <f t="shared" ref="F11:G11" si="3">24/60</f>
        <v>0.4</v>
      </c>
      <c r="G11" s="3">
        <f t="shared" si="3"/>
        <v>0.4</v>
      </c>
    </row>
    <row r="12">
      <c r="A12" s="1" t="s">
        <v>13</v>
      </c>
      <c r="B12" s="3">
        <f t="shared" si="1"/>
        <v>0.35</v>
      </c>
      <c r="C12" s="3">
        <f>2/60</f>
        <v>0.03333333333</v>
      </c>
      <c r="D12" s="1">
        <v>0.0</v>
      </c>
      <c r="E12" s="3">
        <f>16/60</f>
        <v>0.2666666667</v>
      </c>
      <c r="F12" s="3">
        <f>1/60</f>
        <v>0.01666666667</v>
      </c>
      <c r="G12" s="3">
        <f>2/60</f>
        <v>0.03333333333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</row>
    <row r="2">
      <c r="A2" s="1" t="s">
        <v>25</v>
      </c>
      <c r="B2" s="3">
        <f>MIN(InitialData!D2:D6)</f>
        <v>0.01666666667</v>
      </c>
      <c r="C2" s="3">
        <f>MIN(InitialData!E2:E6)</f>
        <v>2.6</v>
      </c>
      <c r="D2" s="3">
        <f>MIN(InitialData!F2:F6)</f>
        <v>0.2</v>
      </c>
      <c r="E2" s="3">
        <f>MIN(InitialData!G2:G6)</f>
        <v>0.4333333333</v>
      </c>
      <c r="F2" s="3">
        <f>MIN(InitialData!H2:H6)</f>
        <v>0.85</v>
      </c>
      <c r="G2" s="3">
        <f>MIN(InitialData!I2:I6)</f>
        <v>4.116666667</v>
      </c>
      <c r="H2" s="3">
        <f>MIN(InitialData!J2:J6)</f>
        <v>0</v>
      </c>
      <c r="I2" s="3">
        <f>MIN(InitialData!K2:K6)</f>
        <v>2.316666667</v>
      </c>
      <c r="J2" s="3">
        <f>MIN(InitialData!L2:L6)</f>
        <v>0.1166666667</v>
      </c>
      <c r="K2" s="3">
        <f>MIN(InitialData!M2:M6)</f>
        <v>0.03333333333</v>
      </c>
      <c r="L2" s="3">
        <f>MIN(InitialData!N2:N6)</f>
        <v>0</v>
      </c>
    </row>
    <row r="3">
      <c r="A3" s="1" t="s">
        <v>26</v>
      </c>
      <c r="B3" s="3">
        <f>MAX(InitialData!D2:D6)</f>
        <v>2.45</v>
      </c>
      <c r="C3" s="3">
        <f>MAX(InitialData!E2:E6)</f>
        <v>4.9</v>
      </c>
      <c r="D3" s="3">
        <f>MAX(InitialData!F2:F6)</f>
        <v>4.416666667</v>
      </c>
      <c r="E3" s="3">
        <f>MAX(InitialData!G2:G6)</f>
        <v>4.383333333</v>
      </c>
      <c r="F3" s="3">
        <f>MAX(InitialData!H2:H6)</f>
        <v>2.766666667</v>
      </c>
      <c r="G3" s="3">
        <f>MAX(InitialData!I2:I6)</f>
        <v>12.48333333</v>
      </c>
      <c r="H3" s="3">
        <f>MAX(InitialData!J2:J6)</f>
        <v>1.166666667</v>
      </c>
      <c r="I3" s="3">
        <f>MAX(InitialData!K2:K6)</f>
        <v>7.95</v>
      </c>
      <c r="J3" s="3">
        <f>MAX(InitialData!L2:L6)</f>
        <v>1.366666667</v>
      </c>
      <c r="K3" s="3">
        <f>MAX(InitialData!M2:M6)</f>
        <v>0.4</v>
      </c>
      <c r="L3" s="3">
        <f>MAX(InitialData!N2:N6)</f>
        <v>0.2666666667</v>
      </c>
    </row>
    <row r="4">
      <c r="A4" s="1" t="s">
        <v>27</v>
      </c>
      <c r="B4" s="3">
        <f>AVERAGE(InitialData!D2:D6)</f>
        <v>0.7066666667</v>
      </c>
      <c r="C4" s="3">
        <f>AVERAGE(InitialData!E2:E6)</f>
        <v>3.586666667</v>
      </c>
      <c r="D4" s="3">
        <f>AVERAGE(InitialData!F2:F6)</f>
        <v>2.8</v>
      </c>
      <c r="E4" s="3">
        <f>AVERAGE(InitialData!G2:G6)</f>
        <v>2.023333333</v>
      </c>
      <c r="F4" s="3">
        <f>AVERAGE(InitialData!H2:H6)</f>
        <v>2.216666667</v>
      </c>
      <c r="G4" s="3">
        <f>AVERAGE(InitialData!I2:I6)</f>
        <v>8.39</v>
      </c>
      <c r="H4" s="3">
        <f>AVERAGE(InitialData!J2:J6)</f>
        <v>0.33</v>
      </c>
      <c r="I4" s="3">
        <f>AVERAGE(InitialData!K2:K6)</f>
        <v>5.126666667</v>
      </c>
      <c r="J4" s="3">
        <f>AVERAGE(InitialData!L2:L6)</f>
        <v>0.6433333333</v>
      </c>
      <c r="K4" s="3">
        <f>AVERAGE(InitialData!M2:M6)</f>
        <v>0.2066666667</v>
      </c>
      <c r="L4" s="3">
        <f>AVERAGE(InitialData!N2:N6)</f>
        <v>0.07</v>
      </c>
    </row>
    <row r="5">
      <c r="A5" s="1" t="s">
        <v>28</v>
      </c>
      <c r="B5" s="5">
        <f>MEDIAN(InitialData!D2:D6)</f>
        <v>0.1</v>
      </c>
      <c r="C5" s="5">
        <f>MEDIAN(InitialData!E2:E6)</f>
        <v>3.283333333</v>
      </c>
      <c r="D5" s="5">
        <f>MEDIAN(InitialData!F2:F6)</f>
        <v>3.033333333</v>
      </c>
      <c r="E5" s="5">
        <f>MEDIAN(InitialData!G2:G6)</f>
        <v>2.166666667</v>
      </c>
      <c r="F5" s="5">
        <f>MEDIAN(InitialData!H2:H6)</f>
        <v>2.55</v>
      </c>
      <c r="G5" s="5">
        <f>MEDIAN(InitialData!I2:I6)</f>
        <v>8.8</v>
      </c>
      <c r="H5" s="5">
        <f>MEDIAN(InitialData!J2:J6)</f>
        <v>0.1833333333</v>
      </c>
      <c r="I5" s="5">
        <f>MEDIAN(InitialData!K2:K6)</f>
        <v>4.45</v>
      </c>
      <c r="J5" s="5">
        <f>MEDIAN(InitialData!L2:L6)</f>
        <v>0.6166666667</v>
      </c>
      <c r="K5" s="5">
        <f>MEDIAN(InitialData!M2:M6)</f>
        <v>0.1666666667</v>
      </c>
      <c r="L5" s="5">
        <f>MEDIAN(InitialData!N2:N6)</f>
        <v>0.03333333333</v>
      </c>
    </row>
    <row r="6">
      <c r="A6" s="6">
        <v>0.25</v>
      </c>
      <c r="B6" s="5">
        <f>QUARTILE(InitialData!D2:D6, 1)</f>
        <v>0.08333333333</v>
      </c>
      <c r="C6" s="5">
        <f>QUARTILE(InitialData!E2:E6, 1)</f>
        <v>2.966666667</v>
      </c>
      <c r="D6" s="5">
        <f>QUARTILE(InitialData!F2:F6, 1)</f>
        <v>2.25</v>
      </c>
      <c r="E6" s="5">
        <f>QUARTILE(InitialData!G2:G6, 1)</f>
        <v>0.5833333333</v>
      </c>
      <c r="F6" s="5">
        <f>QUARTILE(InitialData!H2:H6, 1)</f>
        <v>2.233333333</v>
      </c>
      <c r="G6" s="5">
        <f>QUARTILE(InitialData!I2:I6, 1)</f>
        <v>7.7</v>
      </c>
      <c r="H6" s="5">
        <f>QUARTILE(InitialData!J2:J6, 1)</f>
        <v>0.08333333333</v>
      </c>
      <c r="I6" s="5">
        <f>QUARTILE(InitialData!K2:K6, 1)</f>
        <v>3.583333333</v>
      </c>
      <c r="J6" s="5">
        <f>QUARTILE(InitialData!L2:L6, 1)</f>
        <v>0.1333333333</v>
      </c>
      <c r="K6" s="5">
        <f>QUARTILE(InitialData!M2:M6, 1)</f>
        <v>0.03333333333</v>
      </c>
      <c r="L6" s="5">
        <f>QUARTILE(InitialData!N2:N6, 1)</f>
        <v>0.01666666667</v>
      </c>
    </row>
    <row r="7">
      <c r="A7" s="6">
        <v>0.75</v>
      </c>
      <c r="B7" s="5">
        <f>QUARTILE(InitialData!D2:D6, 3)</f>
        <v>0.8833333333</v>
      </c>
      <c r="C7" s="5">
        <f>QUARTILE(InitialData!E2:E6, 3)</f>
        <v>4.183333333</v>
      </c>
      <c r="D7" s="5">
        <f>QUARTILE(InitialData!F2:F6, 3)</f>
        <v>4.1</v>
      </c>
      <c r="E7" s="5">
        <f>QUARTILE(InitialData!G2:G6, 3)</f>
        <v>2.55</v>
      </c>
      <c r="F7" s="5">
        <f>QUARTILE(InitialData!H2:H6, 3)</f>
        <v>2.683333333</v>
      </c>
      <c r="G7" s="5">
        <f>QUARTILE(InitialData!I2:I6, 3)</f>
        <v>8.85</v>
      </c>
      <c r="H7" s="5">
        <f>QUARTILE(InitialData!J2:J6, 3)</f>
        <v>0.2166666667</v>
      </c>
      <c r="I7" s="5">
        <f>QUARTILE(InitialData!K2:K6, 3)</f>
        <v>7.333333333</v>
      </c>
      <c r="J7" s="5">
        <f>QUARTILE(InitialData!L2:L6, 3)</f>
        <v>0.9833333333</v>
      </c>
      <c r="K7" s="5">
        <f>QUARTILE(InitialData!M2:M6, 3)</f>
        <v>0.4</v>
      </c>
      <c r="L7" s="5">
        <f>QUARTILE(InitialData!N2:N6, 3)</f>
        <v>0.03333333333</v>
      </c>
    </row>
    <row r="8">
      <c r="A8" s="1" t="s">
        <v>29</v>
      </c>
      <c r="B8" s="5" t="str">
        <f>MODE(InitialData!D2:D6)</f>
        <v>#N/A</v>
      </c>
      <c r="C8" s="5" t="str">
        <f>MODE(InitialData!E2:E6)</f>
        <v>#N/A</v>
      </c>
      <c r="D8" s="5" t="str">
        <f>MODE(InitialData!F2:F6)</f>
        <v>#N/A</v>
      </c>
      <c r="E8" s="5" t="str">
        <f>MODE(InitialData!G2:G6)</f>
        <v>#N/A</v>
      </c>
      <c r="F8" s="5" t="str">
        <f>MODE(InitialData!H2:H6)</f>
        <v>#N/A</v>
      </c>
      <c r="G8" s="5" t="str">
        <f>MODE(InitialData!I2:I6)</f>
        <v>#N/A</v>
      </c>
      <c r="H8" s="5" t="str">
        <f>MODE(InitialData!J2:J6)</f>
        <v>#N/A</v>
      </c>
      <c r="I8" s="5" t="str">
        <f>MODE(InitialData!K2:K6)</f>
        <v>#N/A</v>
      </c>
      <c r="J8" s="5" t="str">
        <f>MODE(InitialData!L2:L6)</f>
        <v>#N/A</v>
      </c>
      <c r="K8" s="5">
        <f>MODE(InitialData!M2:M6)</f>
        <v>0.03333333333</v>
      </c>
      <c r="L8" s="5">
        <f>MODE(InitialData!N2:N6)</f>
        <v>0.03333333333</v>
      </c>
    </row>
    <row r="9">
      <c r="A9" s="1" t="s">
        <v>30</v>
      </c>
      <c r="B9" s="5">
        <f>SUM(InitialData!D2:D6)</f>
        <v>3.533333333</v>
      </c>
      <c r="C9" s="5">
        <f>SUM(InitialData!E2:E6)</f>
        <v>17.93333333</v>
      </c>
      <c r="D9" s="5">
        <f>SUM(InitialData!F2:F6)</f>
        <v>14</v>
      </c>
      <c r="E9" s="5">
        <f>SUM(InitialData!G2:G6)</f>
        <v>10.11666667</v>
      </c>
      <c r="F9" s="5">
        <f>SUM(InitialData!H2:H6)</f>
        <v>11.08333333</v>
      </c>
      <c r="G9" s="5">
        <f>SUM(InitialData!I2:I6)</f>
        <v>41.95</v>
      </c>
      <c r="H9" s="5">
        <f>SUM(InitialData!J2:J6)</f>
        <v>1.65</v>
      </c>
      <c r="I9" s="5">
        <f>SUM(InitialData!K2:K6)</f>
        <v>25.63333333</v>
      </c>
      <c r="J9" s="5">
        <f>SUM(InitialData!L2:L6)</f>
        <v>3.216666667</v>
      </c>
      <c r="K9" s="5">
        <f>SUM(InitialData!M2:M6)</f>
        <v>1.033333333</v>
      </c>
      <c r="L9" s="5">
        <f>SUM(InitialData!N2:N6)</f>
        <v>0.35</v>
      </c>
    </row>
    <row r="10">
      <c r="A10" s="1" t="s">
        <v>31</v>
      </c>
      <c r="B10" s="5">
        <f t="shared" ref="B10:L10" si="1">B3-B2</f>
        <v>2.433333333</v>
      </c>
      <c r="C10" s="5">
        <f t="shared" si="1"/>
        <v>2.3</v>
      </c>
      <c r="D10" s="5">
        <f t="shared" si="1"/>
        <v>4.216666667</v>
      </c>
      <c r="E10" s="5">
        <f t="shared" si="1"/>
        <v>3.95</v>
      </c>
      <c r="F10" s="5">
        <f t="shared" si="1"/>
        <v>1.916666667</v>
      </c>
      <c r="G10" s="5">
        <f t="shared" si="1"/>
        <v>8.366666667</v>
      </c>
      <c r="H10" s="5">
        <f t="shared" si="1"/>
        <v>1.166666667</v>
      </c>
      <c r="I10" s="5">
        <f t="shared" si="1"/>
        <v>5.633333333</v>
      </c>
      <c r="J10" s="5">
        <f t="shared" si="1"/>
        <v>1.25</v>
      </c>
      <c r="K10" s="5">
        <f t="shared" si="1"/>
        <v>0.3666666667</v>
      </c>
      <c r="L10" s="5">
        <f t="shared" si="1"/>
        <v>0.2666666667</v>
      </c>
    </row>
    <row r="11">
      <c r="A11" s="1" t="s">
        <v>32</v>
      </c>
      <c r="B11" s="5">
        <f>VAR(InitialData!D2:D6)</f>
        <v>1.075777778</v>
      </c>
      <c r="C11" s="5">
        <f>VAR(InitialData!E2:E6)</f>
        <v>0.8826944444</v>
      </c>
      <c r="D11" s="5">
        <f>VAR(InitialData!F2:F6)</f>
        <v>2.855138889</v>
      </c>
      <c r="E11" s="5">
        <f>VAR(InitialData!G2:G6)</f>
        <v>2.617305556</v>
      </c>
      <c r="F11" s="5">
        <f>VAR(InitialData!H2:H6)</f>
        <v>0.6248611111</v>
      </c>
      <c r="G11" s="5">
        <f>VAR(InitialData!I2:I6)</f>
        <v>8.968138889</v>
      </c>
      <c r="H11" s="5">
        <f>VAR(InitialData!J2:J6)</f>
        <v>0.2260277778</v>
      </c>
      <c r="I11" s="5">
        <f>VAR(InitialData!K2:K6)</f>
        <v>5.894111111</v>
      </c>
      <c r="J11" s="5">
        <f>VAR(InitialData!L2:L6)</f>
        <v>0.29425</v>
      </c>
      <c r="K11" s="5">
        <f>VAR(InitialData!M2:M6)</f>
        <v>0.03411111111</v>
      </c>
      <c r="L11" s="5">
        <f>VAR(InitialData!N2:N6)</f>
        <v>0.01227777778</v>
      </c>
    </row>
    <row r="12">
      <c r="A12" s="1" t="s">
        <v>33</v>
      </c>
      <c r="B12" s="5">
        <f>STDEV(InitialData!D2:D6)</f>
        <v>1.037197078</v>
      </c>
      <c r="C12" s="5">
        <f>STDEV(InitialData!E2:E6)</f>
        <v>0.939518198</v>
      </c>
      <c r="D12" s="5">
        <f>STDEV(InitialData!F2:F6)</f>
        <v>1.689715624</v>
      </c>
      <c r="E12" s="5">
        <f>STDEV(InitialData!G2:G6)</f>
        <v>1.617808875</v>
      </c>
      <c r="F12" s="5">
        <f>STDEV(InitialData!H2:H6)</f>
        <v>0.7904815691</v>
      </c>
      <c r="G12" s="5">
        <f>STDEV(InitialData!I2:I6)</f>
        <v>2.994685107</v>
      </c>
      <c r="H12" s="5">
        <f>STDEV(InitialData!J2:J6)</f>
        <v>0.4754237876</v>
      </c>
      <c r="I12" s="5">
        <f>STDEV(InitialData!K2:K6)</f>
        <v>2.427779049</v>
      </c>
      <c r="J12" s="5">
        <f>STDEV(InitialData!L2:L6)</f>
        <v>0.5424481542</v>
      </c>
      <c r="K12" s="5">
        <f>STDEV(InitialData!M2:M6)</f>
        <v>0.1846919357</v>
      </c>
      <c r="L12" s="5">
        <f>STDEV(InitialData!N2:N6)</f>
        <v>0.1108051343</v>
      </c>
    </row>
    <row r="13">
      <c r="A13" s="1" t="s">
        <v>34</v>
      </c>
      <c r="B13" s="5">
        <f>COUNT(InitialData!D2:D6)</f>
        <v>5</v>
      </c>
      <c r="C13" s="5">
        <f>COUNT(InitialData!E2:E6)</f>
        <v>5</v>
      </c>
      <c r="D13" s="5">
        <f>COUNT(InitialData!F2:F6)</f>
        <v>5</v>
      </c>
      <c r="E13" s="5">
        <f>COUNT(InitialData!G2:G6)</f>
        <v>5</v>
      </c>
      <c r="F13" s="5">
        <f>COUNT(InitialData!H2:H6)</f>
        <v>5</v>
      </c>
      <c r="G13" s="5">
        <f>COUNT(InitialData!I2:I6)</f>
        <v>5</v>
      </c>
      <c r="H13" s="5">
        <f>COUNT(InitialData!J2:J6)</f>
        <v>5</v>
      </c>
      <c r="I13" s="5">
        <f>COUNT(InitialData!K2:K6)</f>
        <v>5</v>
      </c>
      <c r="J13" s="5">
        <f>COUNT(InitialData!L2:L6)</f>
        <v>5</v>
      </c>
      <c r="K13" s="5">
        <f>COUNT(InitialData!M2:M6)</f>
        <v>5</v>
      </c>
      <c r="L13" s="5">
        <f>COUNT(InitialData!N2:N6)</f>
        <v>5</v>
      </c>
    </row>
  </sheetData>
  <drawing r:id="rId1"/>
</worksheet>
</file>