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watson/Desktop/"/>
    </mc:Choice>
  </mc:AlternateContent>
  <xr:revisionPtr revIDLastSave="0" documentId="13_ncr:1_{1F7F3380-C039-0A48-A550-515898ED75B8}" xr6:coauthVersionLast="45" xr6:coauthVersionMax="45" xr10:uidLastSave="{00000000-0000-0000-0000-000000000000}"/>
  <bookViews>
    <workbookView xWindow="480" yWindow="460" windowWidth="27640" windowHeight="16400" activeTab="1" xr2:uid="{C5BBCB76-1739-EF49-A096-9AB3E916324D}"/>
  </bookViews>
  <sheets>
    <sheet name="1-3" sheetId="1" r:id="rId1"/>
    <sheet name="5-6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G11" i="5" s="1"/>
  <c r="F11" i="5"/>
  <c r="J8" i="5"/>
  <c r="I8" i="5"/>
  <c r="F8" i="5"/>
  <c r="E8" i="5"/>
  <c r="G5" i="5"/>
  <c r="E5" i="5"/>
  <c r="J30" i="1"/>
  <c r="D30" i="1"/>
  <c r="I29" i="1"/>
  <c r="D29" i="1"/>
  <c r="D23" i="1"/>
  <c r="G23" i="1"/>
  <c r="D24" i="1"/>
  <c r="G24" i="1"/>
  <c r="D25" i="1"/>
  <c r="G25" i="1"/>
  <c r="E16" i="1"/>
  <c r="D17" i="1" s="1"/>
  <c r="G16" i="1"/>
  <c r="F17" i="1" s="1"/>
  <c r="C17" i="1"/>
  <c r="D12" i="1"/>
  <c r="G12" i="1" s="1"/>
  <c r="D11" i="1"/>
  <c r="G11" i="1" s="1"/>
  <c r="D9" i="1"/>
  <c r="G9" i="1" s="1"/>
  <c r="D8" i="1"/>
  <c r="G8" i="1" s="1"/>
  <c r="D10" i="1"/>
  <c r="G10" i="1" s="1"/>
  <c r="C19" i="1" l="1"/>
</calcChain>
</file>

<file path=xl/sharedStrings.xml><?xml version="1.0" encoding="utf-8"?>
<sst xmlns="http://schemas.openxmlformats.org/spreadsheetml/2006/main" count="59" uniqueCount="38">
  <si>
    <t>OPVW</t>
  </si>
  <si>
    <t>Chapter 2</t>
  </si>
  <si>
    <t>Forward Pricing</t>
  </si>
  <si>
    <t>a</t>
  </si>
  <si>
    <t>b</t>
  </si>
  <si>
    <t>c</t>
  </si>
  <si>
    <t>d</t>
  </si>
  <si>
    <t>e</t>
  </si>
  <si>
    <t>Stock Price</t>
  </si>
  <si>
    <t>Time to Mat</t>
  </si>
  <si>
    <t>Exp. Div</t>
  </si>
  <si>
    <t>Interest</t>
  </si>
  <si>
    <t>Fwd Price</t>
  </si>
  <si>
    <t>F = S x (1 + r x t) - D</t>
  </si>
  <si>
    <t>Price</t>
  </si>
  <si>
    <t>Div</t>
  </si>
  <si>
    <t>Div 1</t>
  </si>
  <si>
    <t>Div 2</t>
  </si>
  <si>
    <t>Rate</t>
  </si>
  <si>
    <t>t1</t>
  </si>
  <si>
    <t>t2</t>
  </si>
  <si>
    <t>Futures Price</t>
  </si>
  <si>
    <t>Exp. Div.</t>
  </si>
  <si>
    <t xml:space="preserve">Implied Div. </t>
  </si>
  <si>
    <t>Implied Rate</t>
  </si>
  <si>
    <t>-</t>
  </si>
  <si>
    <t>Carry Cost</t>
  </si>
  <si>
    <t>Time</t>
  </si>
  <si>
    <t>Buy the commodity</t>
  </si>
  <si>
    <t>Buy the futures contract</t>
  </si>
  <si>
    <t>Trading Price</t>
  </si>
  <si>
    <t>&gt;&gt;&gt;</t>
  </si>
  <si>
    <t>Convenience Yield</t>
  </si>
  <si>
    <t>Correct Cash Price</t>
  </si>
  <si>
    <t>Exchange Rate</t>
  </si>
  <si>
    <t>D rate</t>
  </si>
  <si>
    <t>F rate</t>
  </si>
  <si>
    <t>Forward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</si>
</sst>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0" fontId="3" fillId="0" borderId="0" xfId="0" applyFont="1"/>
    <xf numFmtId="167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68BD-1F62-624B-B0EE-45643EBD074D}">
  <dimension ref="A2:J31"/>
  <sheetViews>
    <sheetView workbookViewId="0">
      <selection activeCell="I14" sqref="I14"/>
    </sheetView>
  </sheetViews>
  <sheetFormatPr baseColWidth="10" defaultRowHeight="16" x14ac:dyDescent="0.2"/>
  <cols>
    <col min="2" max="2" width="12.1640625" style="7" bestFit="1" customWidth="1"/>
    <col min="3" max="3" width="12.1640625" bestFit="1" customWidth="1"/>
    <col min="4" max="4" width="11.33203125" bestFit="1" customWidth="1"/>
    <col min="5" max="6" width="7.5" bestFit="1" customWidth="1"/>
  </cols>
  <sheetData>
    <row r="2" spans="1:8" x14ac:dyDescent="0.2">
      <c r="A2" t="s">
        <v>0</v>
      </c>
    </row>
    <row r="3" spans="1:8" x14ac:dyDescent="0.2">
      <c r="A3" t="s">
        <v>1</v>
      </c>
    </row>
    <row r="4" spans="1:8" x14ac:dyDescent="0.2">
      <c r="A4" t="s">
        <v>2</v>
      </c>
    </row>
    <row r="5" spans="1:8" x14ac:dyDescent="0.2">
      <c r="D5" t="s">
        <v>13</v>
      </c>
    </row>
    <row r="7" spans="1:8" x14ac:dyDescent="0.2">
      <c r="B7" s="8">
        <v>1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</row>
    <row r="8" spans="1:8" x14ac:dyDescent="0.2">
      <c r="B8" s="10" t="s">
        <v>3</v>
      </c>
      <c r="C8" s="3">
        <v>46.85</v>
      </c>
      <c r="D8">
        <f>2/12</f>
        <v>0.16666666666666666</v>
      </c>
      <c r="E8" s="3">
        <v>0</v>
      </c>
      <c r="F8" s="1">
        <v>4.8000000000000001E-2</v>
      </c>
      <c r="G8" s="4">
        <f>C8*(1+F8*D8)-E8</f>
        <v>47.224800000000002</v>
      </c>
    </row>
    <row r="9" spans="1:8" x14ac:dyDescent="0.2">
      <c r="B9" s="10" t="s">
        <v>4</v>
      </c>
      <c r="C9" s="3">
        <v>94.66</v>
      </c>
      <c r="D9">
        <f>10/52</f>
        <v>0.19230769230769232</v>
      </c>
      <c r="E9" s="3">
        <v>0.5</v>
      </c>
      <c r="F9" s="1">
        <v>2.75E-2</v>
      </c>
      <c r="G9" s="4">
        <f t="shared" ref="G9:G12" si="0">C9*(1+F9*D9)-E9</f>
        <v>94.66060576923077</v>
      </c>
    </row>
    <row r="10" spans="1:8" x14ac:dyDescent="0.2">
      <c r="B10" s="10" t="s">
        <v>5</v>
      </c>
      <c r="C10" s="3">
        <v>53.28</v>
      </c>
      <c r="D10">
        <f>216/365</f>
        <v>0.59178082191780823</v>
      </c>
      <c r="E10" s="3">
        <v>0.3</v>
      </c>
      <c r="F10" s="1">
        <v>6.0999999999999999E-2</v>
      </c>
      <c r="G10" s="4">
        <f t="shared" si="0"/>
        <v>54.903335013698637</v>
      </c>
    </row>
    <row r="11" spans="1:8" x14ac:dyDescent="0.2">
      <c r="B11" s="10" t="s">
        <v>6</v>
      </c>
      <c r="C11" s="3">
        <v>130</v>
      </c>
      <c r="D11">
        <f>1/12</f>
        <v>8.3333333333333329E-2</v>
      </c>
      <c r="E11" s="3">
        <v>0.75</v>
      </c>
      <c r="F11" s="1">
        <v>3.2199999999999999E-2</v>
      </c>
      <c r="G11" s="4">
        <f t="shared" si="0"/>
        <v>129.59883333333335</v>
      </c>
    </row>
    <row r="12" spans="1:8" x14ac:dyDescent="0.2">
      <c r="B12" s="10" t="s">
        <v>7</v>
      </c>
      <c r="C12" s="3">
        <v>19.7</v>
      </c>
      <c r="D12">
        <f>5/12</f>
        <v>0.41666666666666669</v>
      </c>
      <c r="E12" s="3">
        <v>0.16</v>
      </c>
      <c r="F12" s="1">
        <v>8.3099999999999993E-2</v>
      </c>
      <c r="G12" s="4">
        <f t="shared" si="0"/>
        <v>20.222112499999998</v>
      </c>
    </row>
    <row r="13" spans="1:8" x14ac:dyDescent="0.2">
      <c r="F13" s="2"/>
    </row>
    <row r="15" spans="1:8" x14ac:dyDescent="0.2">
      <c r="B15" s="8">
        <v>2</v>
      </c>
      <c r="C15" s="5" t="s">
        <v>14</v>
      </c>
      <c r="D15" s="5" t="s">
        <v>16</v>
      </c>
      <c r="E15" s="5" t="s">
        <v>19</v>
      </c>
      <c r="F15" s="5" t="s">
        <v>17</v>
      </c>
      <c r="G15" s="5" t="s">
        <v>20</v>
      </c>
      <c r="H15" s="5" t="s">
        <v>18</v>
      </c>
    </row>
    <row r="16" spans="1:8" x14ac:dyDescent="0.2">
      <c r="C16" s="3">
        <v>123.15</v>
      </c>
      <c r="D16" s="3">
        <v>2.6</v>
      </c>
      <c r="E16">
        <f>10/12</f>
        <v>0.83333333333333337</v>
      </c>
      <c r="F16" s="3">
        <v>2.6</v>
      </c>
      <c r="G16">
        <f>4/12</f>
        <v>0.33333333333333331</v>
      </c>
      <c r="H16" s="2">
        <v>5.2999999999999999E-2</v>
      </c>
    </row>
    <row r="17" spans="2:10" x14ac:dyDescent="0.2">
      <c r="C17" s="3">
        <f>C16*(1+H16)</f>
        <v>129.67695000000001</v>
      </c>
      <c r="D17" s="3">
        <f>D16*(1+H16*E16)</f>
        <v>2.7148333333333334</v>
      </c>
      <c r="F17" s="3">
        <f>F16*(1+H16*G16)</f>
        <v>2.6459333333333337</v>
      </c>
    </row>
    <row r="19" spans="2:10" x14ac:dyDescent="0.2">
      <c r="C19" s="3">
        <f>C17-D17-F17</f>
        <v>124.31618333333334</v>
      </c>
    </row>
    <row r="22" spans="2:10" x14ac:dyDescent="0.2">
      <c r="B22" s="8">
        <v>3</v>
      </c>
      <c r="C22" s="5" t="s">
        <v>21</v>
      </c>
      <c r="D22" s="5" t="s">
        <v>9</v>
      </c>
      <c r="E22" s="5" t="s">
        <v>22</v>
      </c>
      <c r="F22" s="5" t="s">
        <v>11</v>
      </c>
      <c r="G22" s="5" t="s">
        <v>14</v>
      </c>
    </row>
    <row r="23" spans="2:10" x14ac:dyDescent="0.2">
      <c r="B23" s="10" t="s">
        <v>3</v>
      </c>
      <c r="C23" s="3">
        <v>39.950000000000003</v>
      </c>
      <c r="D23" s="6">
        <f>3/12</f>
        <v>0.25</v>
      </c>
      <c r="E23" s="3">
        <v>0.1</v>
      </c>
      <c r="F23" s="1">
        <v>3.7499999999999999E-2</v>
      </c>
      <c r="G23" s="3">
        <f>C23/(1+F23*D23)+E23</f>
        <v>39.678947368421063</v>
      </c>
    </row>
    <row r="24" spans="2:10" x14ac:dyDescent="0.2">
      <c r="B24" s="10" t="s">
        <v>4</v>
      </c>
      <c r="C24" s="3">
        <v>114.1</v>
      </c>
      <c r="D24" s="6">
        <f>19/52</f>
        <v>0.36538461538461536</v>
      </c>
      <c r="E24" s="3">
        <v>0.62</v>
      </c>
      <c r="F24" s="1">
        <v>7.1099999999999997E-2</v>
      </c>
      <c r="G24" s="3">
        <f>C24/(1+F24*D24)+E24</f>
        <v>111.83086991972019</v>
      </c>
    </row>
    <row r="25" spans="2:10" x14ac:dyDescent="0.2">
      <c r="B25" s="10" t="s">
        <v>5</v>
      </c>
      <c r="C25" s="3">
        <v>80.760000000000005</v>
      </c>
      <c r="D25" s="6">
        <f>35/365</f>
        <v>9.5890410958904104E-2</v>
      </c>
      <c r="E25" s="3">
        <v>0.25</v>
      </c>
      <c r="F25" s="1">
        <v>0.05</v>
      </c>
      <c r="G25" s="3">
        <f>C25/(1+F25*D25)+E25</f>
        <v>80.624642126789368</v>
      </c>
    </row>
    <row r="28" spans="2:10" x14ac:dyDescent="0.2">
      <c r="B28" s="8">
        <v>4</v>
      </c>
      <c r="C28" s="5" t="s">
        <v>14</v>
      </c>
      <c r="D28" s="5" t="s">
        <v>9</v>
      </c>
      <c r="E28" s="5" t="s">
        <v>15</v>
      </c>
      <c r="F28" s="5" t="s">
        <v>11</v>
      </c>
      <c r="G28" s="5" t="s">
        <v>12</v>
      </c>
      <c r="I28" s="5" t="s">
        <v>23</v>
      </c>
      <c r="J28" s="5" t="s">
        <v>24</v>
      </c>
    </row>
    <row r="29" spans="2:10" x14ac:dyDescent="0.2">
      <c r="B29" s="10" t="s">
        <v>3</v>
      </c>
      <c r="C29" s="3">
        <v>76.599999999999994</v>
      </c>
      <c r="D29">
        <f>84/365</f>
        <v>0.23013698630136986</v>
      </c>
      <c r="E29" t="s">
        <v>25</v>
      </c>
      <c r="F29" s="1">
        <v>4.2500000000000003E-2</v>
      </c>
      <c r="G29" s="3">
        <v>76.95</v>
      </c>
      <c r="I29" s="3">
        <f>(C29*(1+F29*D29))-G29</f>
        <v>0.39921095890409219</v>
      </c>
    </row>
    <row r="30" spans="2:10" x14ac:dyDescent="0.2">
      <c r="B30" s="10" t="s">
        <v>4</v>
      </c>
      <c r="C30" s="3">
        <v>76.7</v>
      </c>
      <c r="D30">
        <f>84/365</f>
        <v>0.23013698630136986</v>
      </c>
      <c r="E30" s="3">
        <v>0.51</v>
      </c>
      <c r="F30" t="s">
        <v>25</v>
      </c>
      <c r="G30" s="3">
        <v>77.3</v>
      </c>
      <c r="J30" s="1">
        <f>(((G30+E30)/C30)-1)/D30</f>
        <v>6.2884149748556911E-2</v>
      </c>
    </row>
    <row r="31" spans="2:10" x14ac:dyDescent="0.2">
      <c r="B3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5F5C-04C0-BF4F-AA15-2F31EEEC1089}">
  <dimension ref="A4:J11"/>
  <sheetViews>
    <sheetView tabSelected="1" workbookViewId="0">
      <selection activeCell="H12" sqref="H12"/>
    </sheetView>
  </sheetViews>
  <sheetFormatPr baseColWidth="10" defaultRowHeight="16" x14ac:dyDescent="0.2"/>
  <cols>
    <col min="2" max="2" width="10.83203125" style="7"/>
    <col min="3" max="3" width="21" bestFit="1" customWidth="1"/>
    <col min="7" max="7" width="11.83203125" bestFit="1" customWidth="1"/>
    <col min="9" max="9" width="15.83203125" bestFit="1" customWidth="1"/>
    <col min="10" max="10" width="16" bestFit="1" customWidth="1"/>
  </cols>
  <sheetData>
    <row r="4" spans="1:10" x14ac:dyDescent="0.2">
      <c r="B4" s="8">
        <v>5</v>
      </c>
      <c r="C4" s="5" t="s">
        <v>14</v>
      </c>
      <c r="D4" s="5" t="s">
        <v>26</v>
      </c>
      <c r="E4" s="5" t="s">
        <v>27</v>
      </c>
      <c r="F4" s="5" t="s">
        <v>18</v>
      </c>
      <c r="G4" s="5" t="s">
        <v>12</v>
      </c>
    </row>
    <row r="5" spans="1:10" x14ac:dyDescent="0.2">
      <c r="B5" s="10" t="s">
        <v>3</v>
      </c>
      <c r="C5" s="3">
        <v>463.25</v>
      </c>
      <c r="D5" s="3">
        <v>2.75</v>
      </c>
      <c r="E5">
        <f>5/12</f>
        <v>0.41666666666666669</v>
      </c>
      <c r="F5" s="1">
        <v>6.4000000000000001E-2</v>
      </c>
      <c r="G5" s="4">
        <f>C5*(1+F5*E5)+(5*D5)</f>
        <v>489.3533333333333</v>
      </c>
    </row>
    <row r="6" spans="1:10" x14ac:dyDescent="0.2">
      <c r="B6" s="10" t="s">
        <v>4</v>
      </c>
      <c r="C6" t="s">
        <v>28</v>
      </c>
    </row>
    <row r="7" spans="1:10" x14ac:dyDescent="0.2">
      <c r="B7" s="10" t="s">
        <v>5</v>
      </c>
      <c r="C7" t="s">
        <v>29</v>
      </c>
      <c r="G7" s="5" t="s">
        <v>30</v>
      </c>
      <c r="H7" s="5"/>
      <c r="I7" s="5" t="s">
        <v>33</v>
      </c>
      <c r="J7" s="5" t="s">
        <v>32</v>
      </c>
    </row>
    <row r="8" spans="1:10" x14ac:dyDescent="0.2">
      <c r="A8" s="11" t="s">
        <v>31</v>
      </c>
      <c r="B8" s="10" t="s">
        <v>6</v>
      </c>
      <c r="C8" s="3">
        <v>463.25</v>
      </c>
      <c r="D8" s="3">
        <v>2.75</v>
      </c>
      <c r="E8">
        <f>2/12</f>
        <v>0.16666666666666666</v>
      </c>
      <c r="F8" s="2">
        <f>F5</f>
        <v>6.4000000000000001E-2</v>
      </c>
      <c r="G8" s="3">
        <v>468.5</v>
      </c>
      <c r="H8" s="4"/>
      <c r="I8" s="4">
        <f>(G8-(2*D8))/(1+E8*F8)</f>
        <v>458.11345646437996</v>
      </c>
      <c r="J8" s="4">
        <f>C8-I8</f>
        <v>5.1365435356200351</v>
      </c>
    </row>
    <row r="9" spans="1:10" x14ac:dyDescent="0.2">
      <c r="B9" s="8"/>
    </row>
    <row r="10" spans="1:10" x14ac:dyDescent="0.2">
      <c r="B10" s="8">
        <v>6</v>
      </c>
      <c r="C10" t="s">
        <v>34</v>
      </c>
      <c r="D10" t="s">
        <v>35</v>
      </c>
      <c r="E10" t="s">
        <v>36</v>
      </c>
      <c r="F10" t="s">
        <v>27</v>
      </c>
      <c r="G10" t="s">
        <v>37</v>
      </c>
    </row>
    <row r="11" spans="1:10" x14ac:dyDescent="0.2">
      <c r="C11">
        <f>1.24/1</f>
        <v>1.24</v>
      </c>
      <c r="D11" s="2">
        <v>2.3199999999999998E-2</v>
      </c>
      <c r="E11" s="2">
        <v>3.78E-2</v>
      </c>
      <c r="F11">
        <f>3/12</f>
        <v>0.25</v>
      </c>
      <c r="G11">
        <f>C11*(1+D11*F11)/(1+E11*F11)</f>
        <v>1.2355163703006589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1-3</vt:lpstr>
      <vt:lpstr>5-6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2020-12-13T23:11:47Z</dcterms:created>
  <dcterms:modified xsi:type="dcterms:W3CDTF">2020-12-17T18:31:42Z</dcterms:modified>
</cp:coreProperties>
</file>