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book\Documents\ProyectoAssembleCuestionarioLocalStorage\"/>
    </mc:Choice>
  </mc:AlternateContent>
  <xr:revisionPtr revIDLastSave="0" documentId="13_ncr:1_{17A4E4C5-DE8C-4BC5-AAD0-F460F2E3893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strucciones" sheetId="6" r:id="rId1"/>
    <sheet name="Registro" sheetId="1" r:id="rId2"/>
    <sheet name="Incidencias Abiertas" sheetId="3" r:id="rId3"/>
    <sheet name="Reportes" sheetId="4" r:id="rId4"/>
  </sheets>
  <definedNames>
    <definedName name="_xlnm._FilterDatabase" localSheetId="1" hidden="1">Registro!$B$7:$K$13</definedName>
    <definedName name="Abierto" localSheetId="3">OFFSET(Reportes!$AO$16,1,0,COUNTA(Reportes!$AN$17:$AN$117)-COUNTIF(Reportes!$AN$17:$AN$117,"")+1,1)</definedName>
    <definedName name="Nombre" localSheetId="3">OFFSET(Reportes!$AN$16,1,0,COUNTA(Reportes!$AN$17:$AN$117)-COUNTIF(Reportes!$AN$17:$AN$117,"")+1,1)</definedName>
    <definedName name="Resuelto" localSheetId="3">OFFSET(Reportes!$AP$16,1,0,COUNTA(Reportes!$AN$17:$AN$117)-COUNTIF(Reportes!$AN$17:$AN$117,"")+1,1)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C4" i="4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" i="1"/>
  <c r="AF20" i="4" s="1"/>
  <c r="J11" i="1"/>
  <c r="AF23" i="4" s="1"/>
  <c r="J12" i="1"/>
  <c r="J9" i="1"/>
  <c r="AF22" i="4"/>
  <c r="O8" i="1"/>
  <c r="P8" i="1"/>
  <c r="R8" i="1"/>
  <c r="S8" i="1"/>
  <c r="U8" i="1"/>
  <c r="V8" i="1"/>
  <c r="W8" i="1"/>
  <c r="X8" i="1"/>
  <c r="Y8" i="1"/>
  <c r="Z8" i="1"/>
  <c r="AI8" i="1"/>
  <c r="AL8" i="1"/>
  <c r="AK8" i="1" s="1"/>
  <c r="O9" i="1"/>
  <c r="P9" i="1"/>
  <c r="Q9" i="1"/>
  <c r="R9" i="1"/>
  <c r="S9" i="1"/>
  <c r="U9" i="1"/>
  <c r="V9" i="1"/>
  <c r="W9" i="1"/>
  <c r="X9" i="1"/>
  <c r="Y9" i="1"/>
  <c r="Z9" i="1"/>
  <c r="AI9" i="1"/>
  <c r="AL9" i="1"/>
  <c r="O10" i="1"/>
  <c r="P10" i="1"/>
  <c r="R10" i="1"/>
  <c r="S10" i="1"/>
  <c r="U10" i="1"/>
  <c r="V10" i="1"/>
  <c r="X10" i="1"/>
  <c r="Y10" i="1"/>
  <c r="Z10" i="1"/>
  <c r="AI10" i="1"/>
  <c r="AL10" i="1"/>
  <c r="O11" i="1"/>
  <c r="P11" i="1"/>
  <c r="Q11" i="1"/>
  <c r="R11" i="1"/>
  <c r="S11" i="1"/>
  <c r="U11" i="1"/>
  <c r="V11" i="1"/>
  <c r="X11" i="1"/>
  <c r="Y11" i="1"/>
  <c r="AI11" i="1"/>
  <c r="AL11" i="1"/>
  <c r="O12" i="1"/>
  <c r="P12" i="1"/>
  <c r="Q12" i="1"/>
  <c r="R12" i="1"/>
  <c r="S12" i="1"/>
  <c r="T12" i="1"/>
  <c r="U12" i="1"/>
  <c r="V12" i="1"/>
  <c r="X12" i="1"/>
  <c r="Y12" i="1"/>
  <c r="AI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O16" i="1"/>
  <c r="AC16" i="1" s="1"/>
  <c r="P16" i="1"/>
  <c r="R16" i="1"/>
  <c r="S16" i="1"/>
  <c r="T16" i="1"/>
  <c r="U16" i="1"/>
  <c r="V16" i="1"/>
  <c r="W16" i="1"/>
  <c r="X16" i="1"/>
  <c r="Y16" i="1"/>
  <c r="Z16" i="1"/>
  <c r="O17" i="1"/>
  <c r="P17" i="1"/>
  <c r="AB17" i="1" s="1"/>
  <c r="Q17" i="1"/>
  <c r="R17" i="1"/>
  <c r="AC17" i="1" s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F21" i="4" l="1"/>
  <c r="AC12" i="1"/>
  <c r="AB12" i="1"/>
  <c r="AB9" i="1"/>
  <c r="AC9" i="1"/>
  <c r="AC8" i="1"/>
  <c r="AC11" i="1"/>
  <c r="AB8" i="1"/>
  <c r="AC10" i="1"/>
  <c r="AB10" i="1"/>
  <c r="AK9" i="1"/>
  <c r="AK10" i="1"/>
  <c r="AB16" i="1"/>
  <c r="AK11" i="1"/>
  <c r="AL12" i="1"/>
  <c r="AL13" i="1"/>
  <c r="AK13" i="1" s="1"/>
  <c r="AB11" i="1"/>
  <c r="AL21" i="1"/>
  <c r="AK21" i="1" s="1"/>
  <c r="AL22" i="1"/>
  <c r="AK22" i="1" s="1"/>
  <c r="AL23" i="1"/>
  <c r="AK23" i="1" s="1"/>
  <c r="AL24" i="1"/>
  <c r="AK24" i="1" s="1"/>
  <c r="AL25" i="1"/>
  <c r="AK25" i="1" s="1"/>
  <c r="AL26" i="1"/>
  <c r="AK26" i="1" s="1"/>
  <c r="AL27" i="1"/>
  <c r="AK27" i="1" s="1"/>
  <c r="AL28" i="1"/>
  <c r="AK28" i="1" s="1"/>
  <c r="AL29" i="1"/>
  <c r="AK29" i="1" s="1"/>
  <c r="AL30" i="1"/>
  <c r="AK30" i="1" s="1"/>
  <c r="AL31" i="1"/>
  <c r="AK31" i="1" s="1"/>
  <c r="AL32" i="1"/>
  <c r="AK32" i="1" s="1"/>
  <c r="AL33" i="1"/>
  <c r="AK33" i="1" s="1"/>
  <c r="AL34" i="1"/>
  <c r="AK34" i="1" s="1"/>
  <c r="AL35" i="1"/>
  <c r="AK35" i="1" s="1"/>
  <c r="AL36" i="1"/>
  <c r="AK36" i="1" s="1"/>
  <c r="AL37" i="1"/>
  <c r="AK37" i="1" s="1"/>
  <c r="AL38" i="1"/>
  <c r="AK38" i="1" s="1"/>
  <c r="AL39" i="1"/>
  <c r="AK39" i="1" s="1"/>
  <c r="AL40" i="1"/>
  <c r="AK40" i="1" s="1"/>
  <c r="AL41" i="1"/>
  <c r="AK41" i="1" s="1"/>
  <c r="AL42" i="1"/>
  <c r="AK42" i="1" s="1"/>
  <c r="AL43" i="1"/>
  <c r="AK43" i="1" s="1"/>
  <c r="AL44" i="1"/>
  <c r="AK44" i="1" s="1"/>
  <c r="AL45" i="1"/>
  <c r="AK45" i="1" s="1"/>
  <c r="AL46" i="1"/>
  <c r="AK46" i="1" s="1"/>
  <c r="AL47" i="1"/>
  <c r="AK47" i="1" s="1"/>
  <c r="AL48" i="1"/>
  <c r="AK48" i="1" s="1"/>
  <c r="AL49" i="1"/>
  <c r="AK49" i="1" s="1"/>
  <c r="AL50" i="1"/>
  <c r="AK50" i="1" s="1"/>
  <c r="AL51" i="1"/>
  <c r="AK51" i="1" s="1"/>
  <c r="AL52" i="1"/>
  <c r="AK52" i="1" s="1"/>
  <c r="AL53" i="1"/>
  <c r="AK53" i="1" s="1"/>
  <c r="AL54" i="1"/>
  <c r="AK54" i="1" s="1"/>
  <c r="AL55" i="1"/>
  <c r="AK55" i="1" s="1"/>
  <c r="AL56" i="1"/>
  <c r="AK56" i="1" s="1"/>
  <c r="AL57" i="1"/>
  <c r="AK57" i="1" s="1"/>
  <c r="AL58" i="1"/>
  <c r="AK58" i="1" s="1"/>
  <c r="AL59" i="1"/>
  <c r="AK59" i="1" s="1"/>
  <c r="AL60" i="1"/>
  <c r="AK60" i="1" s="1"/>
  <c r="AL61" i="1"/>
  <c r="AK61" i="1" s="1"/>
  <c r="AL62" i="1"/>
  <c r="AK62" i="1" s="1"/>
  <c r="AL63" i="1"/>
  <c r="AK63" i="1" s="1"/>
  <c r="AL64" i="1"/>
  <c r="AK64" i="1" s="1"/>
  <c r="AL65" i="1"/>
  <c r="AK65" i="1" s="1"/>
  <c r="AL66" i="1"/>
  <c r="AK66" i="1" s="1"/>
  <c r="AL67" i="1"/>
  <c r="AK67" i="1" s="1"/>
  <c r="AL68" i="1"/>
  <c r="AK68" i="1" s="1"/>
  <c r="AL69" i="1"/>
  <c r="AK69" i="1" s="1"/>
  <c r="AL70" i="1"/>
  <c r="AK70" i="1" s="1"/>
  <c r="AL71" i="1"/>
  <c r="AK71" i="1" s="1"/>
  <c r="AL72" i="1"/>
  <c r="AK72" i="1" s="1"/>
  <c r="AL73" i="1"/>
  <c r="AK73" i="1" s="1"/>
  <c r="AL74" i="1"/>
  <c r="AK74" i="1" s="1"/>
  <c r="AL75" i="1"/>
  <c r="AK75" i="1" s="1"/>
  <c r="AL76" i="1"/>
  <c r="AK76" i="1" s="1"/>
  <c r="AL77" i="1"/>
  <c r="AK77" i="1" s="1"/>
  <c r="AL78" i="1"/>
  <c r="AK78" i="1" s="1"/>
  <c r="AL79" i="1"/>
  <c r="AK79" i="1" s="1"/>
  <c r="AL80" i="1"/>
  <c r="AK80" i="1" s="1"/>
  <c r="AL81" i="1"/>
  <c r="AK81" i="1" s="1"/>
  <c r="AL82" i="1"/>
  <c r="AK82" i="1" s="1"/>
  <c r="AL83" i="1"/>
  <c r="AK83" i="1" s="1"/>
  <c r="AL84" i="1"/>
  <c r="AK84" i="1" s="1"/>
  <c r="AL85" i="1"/>
  <c r="AK85" i="1" s="1"/>
  <c r="AL86" i="1"/>
  <c r="AK86" i="1" s="1"/>
  <c r="AL87" i="1"/>
  <c r="AK87" i="1" s="1"/>
  <c r="AL88" i="1"/>
  <c r="AK88" i="1" s="1"/>
  <c r="AL89" i="1"/>
  <c r="AK89" i="1" s="1"/>
  <c r="AL90" i="1"/>
  <c r="AK90" i="1" s="1"/>
  <c r="AL91" i="1"/>
  <c r="AK91" i="1" s="1"/>
  <c r="AL92" i="1"/>
  <c r="AK92" i="1" s="1"/>
  <c r="AL93" i="1"/>
  <c r="AK93" i="1" s="1"/>
  <c r="AL94" i="1"/>
  <c r="AK94" i="1" s="1"/>
  <c r="AL95" i="1"/>
  <c r="AK95" i="1" s="1"/>
  <c r="AL96" i="1"/>
  <c r="AK96" i="1" s="1"/>
  <c r="AL97" i="1"/>
  <c r="AK97" i="1" s="1"/>
  <c r="AL98" i="1"/>
  <c r="AK98" i="1" s="1"/>
  <c r="AL99" i="1"/>
  <c r="AK99" i="1" s="1"/>
  <c r="AL100" i="1"/>
  <c r="AK100" i="1" s="1"/>
  <c r="AL101" i="1"/>
  <c r="AK101" i="1" s="1"/>
  <c r="AL102" i="1"/>
  <c r="AK102" i="1" s="1"/>
  <c r="AL103" i="1"/>
  <c r="AK103" i="1" s="1"/>
  <c r="AL104" i="1"/>
  <c r="AK104" i="1" s="1"/>
  <c r="AL105" i="1"/>
  <c r="AK105" i="1" s="1"/>
  <c r="AL106" i="1"/>
  <c r="AK106" i="1" s="1"/>
  <c r="AL107" i="1"/>
  <c r="AK107" i="1" s="1"/>
  <c r="AL108" i="1"/>
  <c r="AK108" i="1" s="1"/>
  <c r="AL109" i="1"/>
  <c r="AK109" i="1" s="1"/>
  <c r="AL110" i="1"/>
  <c r="AK110" i="1" s="1"/>
  <c r="AL111" i="1"/>
  <c r="AK111" i="1" s="1"/>
  <c r="AL112" i="1"/>
  <c r="AK112" i="1" s="1"/>
  <c r="AL113" i="1"/>
  <c r="AK113" i="1" s="1"/>
  <c r="AL114" i="1"/>
  <c r="AK114" i="1" s="1"/>
  <c r="AL115" i="1"/>
  <c r="AK115" i="1" s="1"/>
  <c r="AL116" i="1"/>
  <c r="AK116" i="1" s="1"/>
  <c r="AL117" i="1"/>
  <c r="AK117" i="1" s="1"/>
  <c r="AL118" i="1"/>
  <c r="AK118" i="1" s="1"/>
  <c r="AL119" i="1"/>
  <c r="AK119" i="1" s="1"/>
  <c r="AL120" i="1"/>
  <c r="AK120" i="1" s="1"/>
  <c r="AL121" i="1"/>
  <c r="AK121" i="1" s="1"/>
  <c r="AL122" i="1"/>
  <c r="AK122" i="1" s="1"/>
  <c r="AL123" i="1"/>
  <c r="AK123" i="1" s="1"/>
  <c r="AL124" i="1"/>
  <c r="AK124" i="1" s="1"/>
  <c r="AL125" i="1"/>
  <c r="AK125" i="1" s="1"/>
  <c r="AL126" i="1"/>
  <c r="AK126" i="1" s="1"/>
  <c r="AL127" i="1"/>
  <c r="AK127" i="1" s="1"/>
  <c r="AL128" i="1"/>
  <c r="AK128" i="1" s="1"/>
  <c r="AL129" i="1"/>
  <c r="AK129" i="1" s="1"/>
  <c r="AL130" i="1"/>
  <c r="AK130" i="1" s="1"/>
  <c r="AL131" i="1"/>
  <c r="AK131" i="1" s="1"/>
  <c r="AL132" i="1"/>
  <c r="AK132" i="1" s="1"/>
  <c r="AL133" i="1"/>
  <c r="AK133" i="1" s="1"/>
  <c r="AL134" i="1"/>
  <c r="AK134" i="1" s="1"/>
  <c r="AL135" i="1"/>
  <c r="AK135" i="1" s="1"/>
  <c r="AL136" i="1"/>
  <c r="AK136" i="1" s="1"/>
  <c r="AL137" i="1"/>
  <c r="AK137" i="1" s="1"/>
  <c r="AL138" i="1"/>
  <c r="AK138" i="1" s="1"/>
  <c r="AL139" i="1"/>
  <c r="AK139" i="1" s="1"/>
  <c r="AL140" i="1"/>
  <c r="AK140" i="1" s="1"/>
  <c r="AL141" i="1"/>
  <c r="AK141" i="1" s="1"/>
  <c r="AL142" i="1"/>
  <c r="AK142" i="1" s="1"/>
  <c r="AL143" i="1"/>
  <c r="AK143" i="1" s="1"/>
  <c r="AL144" i="1"/>
  <c r="AK144" i="1" s="1"/>
  <c r="AL145" i="1"/>
  <c r="AK145" i="1" s="1"/>
  <c r="AL146" i="1"/>
  <c r="AK146" i="1" s="1"/>
  <c r="AL147" i="1"/>
  <c r="AK147" i="1" s="1"/>
  <c r="AL148" i="1"/>
  <c r="AK148" i="1" s="1"/>
  <c r="AL149" i="1"/>
  <c r="AK149" i="1" s="1"/>
  <c r="AL150" i="1"/>
  <c r="AK150" i="1" s="1"/>
  <c r="AL151" i="1"/>
  <c r="AK151" i="1" s="1"/>
  <c r="AL152" i="1"/>
  <c r="AK152" i="1" s="1"/>
  <c r="AL153" i="1"/>
  <c r="AK153" i="1" s="1"/>
  <c r="AL154" i="1"/>
  <c r="AK154" i="1" s="1"/>
  <c r="AL155" i="1"/>
  <c r="AK155" i="1" s="1"/>
  <c r="AL156" i="1"/>
  <c r="AK156" i="1" s="1"/>
  <c r="AL157" i="1"/>
  <c r="AK157" i="1" s="1"/>
  <c r="AL158" i="1"/>
  <c r="AK158" i="1" s="1"/>
  <c r="AL159" i="1"/>
  <c r="AK159" i="1" s="1"/>
  <c r="AL160" i="1"/>
  <c r="AK160" i="1" s="1"/>
  <c r="AL161" i="1"/>
  <c r="AK161" i="1" s="1"/>
  <c r="AL162" i="1"/>
  <c r="AK162" i="1" s="1"/>
  <c r="AL163" i="1"/>
  <c r="AK163" i="1" s="1"/>
  <c r="AL164" i="1"/>
  <c r="AK164" i="1" s="1"/>
  <c r="AL165" i="1"/>
  <c r="AK165" i="1" s="1"/>
  <c r="AL166" i="1"/>
  <c r="AK166" i="1" s="1"/>
  <c r="AL167" i="1"/>
  <c r="AK167" i="1" s="1"/>
  <c r="AL168" i="1"/>
  <c r="AK168" i="1" s="1"/>
  <c r="AL169" i="1"/>
  <c r="AK169" i="1" s="1"/>
  <c r="AL170" i="1"/>
  <c r="AK170" i="1" s="1"/>
  <c r="AL171" i="1"/>
  <c r="AK171" i="1" s="1"/>
  <c r="AL172" i="1"/>
  <c r="AK172" i="1" s="1"/>
  <c r="AL173" i="1"/>
  <c r="AK173" i="1" s="1"/>
  <c r="AL174" i="1"/>
  <c r="AK174" i="1" s="1"/>
  <c r="AL175" i="1"/>
  <c r="AK175" i="1" s="1"/>
  <c r="AL176" i="1"/>
  <c r="AK176" i="1" s="1"/>
  <c r="AL177" i="1"/>
  <c r="AK177" i="1" s="1"/>
  <c r="AL178" i="1"/>
  <c r="AK178" i="1" s="1"/>
  <c r="AL179" i="1"/>
  <c r="AK179" i="1" s="1"/>
  <c r="AL180" i="1"/>
  <c r="AK180" i="1" s="1"/>
  <c r="AL181" i="1"/>
  <c r="AK181" i="1" s="1"/>
  <c r="AL182" i="1"/>
  <c r="AK182" i="1" s="1"/>
  <c r="AL183" i="1"/>
  <c r="AK183" i="1" s="1"/>
  <c r="AL184" i="1"/>
  <c r="AK184" i="1" s="1"/>
  <c r="AL185" i="1"/>
  <c r="AK185" i="1" s="1"/>
  <c r="AL186" i="1"/>
  <c r="AK186" i="1" s="1"/>
  <c r="AL187" i="1"/>
  <c r="AK187" i="1" s="1"/>
  <c r="AL188" i="1"/>
  <c r="AK188" i="1" s="1"/>
  <c r="AL189" i="1"/>
  <c r="AK189" i="1" s="1"/>
  <c r="AL190" i="1"/>
  <c r="AK190" i="1" s="1"/>
  <c r="AL191" i="1"/>
  <c r="AK191" i="1" s="1"/>
  <c r="AL192" i="1"/>
  <c r="AK192" i="1" s="1"/>
  <c r="AL193" i="1"/>
  <c r="AK193" i="1" s="1"/>
  <c r="AL194" i="1"/>
  <c r="AK194" i="1" s="1"/>
  <c r="AL195" i="1"/>
  <c r="AK195" i="1" s="1"/>
  <c r="AL196" i="1"/>
  <c r="AK196" i="1" s="1"/>
  <c r="AL197" i="1"/>
  <c r="AK197" i="1" s="1"/>
  <c r="AL198" i="1"/>
  <c r="AK198" i="1" s="1"/>
  <c r="AL199" i="1"/>
  <c r="AK199" i="1" s="1"/>
  <c r="AL200" i="1"/>
  <c r="AK200" i="1" s="1"/>
  <c r="AL201" i="1"/>
  <c r="AK201" i="1" s="1"/>
  <c r="AL202" i="1"/>
  <c r="AK202" i="1" s="1"/>
  <c r="AL203" i="1"/>
  <c r="AK203" i="1" s="1"/>
  <c r="AL204" i="1"/>
  <c r="AK204" i="1" s="1"/>
  <c r="AL205" i="1"/>
  <c r="AK205" i="1" s="1"/>
  <c r="AL206" i="1"/>
  <c r="AK206" i="1" s="1"/>
  <c r="AL207" i="1"/>
  <c r="AK207" i="1" s="1"/>
  <c r="AL208" i="1"/>
  <c r="AK208" i="1" s="1"/>
  <c r="AL209" i="1"/>
  <c r="AK209" i="1" s="1"/>
  <c r="AL210" i="1"/>
  <c r="AK210" i="1" s="1"/>
  <c r="AL211" i="1"/>
  <c r="AK211" i="1" s="1"/>
  <c r="AL212" i="1"/>
  <c r="AK212" i="1" s="1"/>
  <c r="AL213" i="1"/>
  <c r="AK213" i="1" s="1"/>
  <c r="AL214" i="1"/>
  <c r="AK214" i="1" s="1"/>
  <c r="AL215" i="1"/>
  <c r="AK215" i="1" s="1"/>
  <c r="AL216" i="1"/>
  <c r="AK216" i="1" s="1"/>
  <c r="AL217" i="1"/>
  <c r="AK217" i="1" s="1"/>
  <c r="AL218" i="1"/>
  <c r="AK218" i="1" s="1"/>
  <c r="AL219" i="1"/>
  <c r="AK219" i="1" s="1"/>
  <c r="AL220" i="1"/>
  <c r="AK220" i="1" s="1"/>
  <c r="AL221" i="1"/>
  <c r="AK221" i="1" s="1"/>
  <c r="AL222" i="1"/>
  <c r="AK222" i="1" s="1"/>
  <c r="AL223" i="1"/>
  <c r="AK223" i="1" s="1"/>
  <c r="AL224" i="1"/>
  <c r="AK224" i="1" s="1"/>
  <c r="AL225" i="1"/>
  <c r="AK225" i="1" s="1"/>
  <c r="AL226" i="1"/>
  <c r="AK226" i="1" s="1"/>
  <c r="AL227" i="1"/>
  <c r="AK227" i="1" s="1"/>
  <c r="AL228" i="1"/>
  <c r="AK228" i="1" s="1"/>
  <c r="AL229" i="1"/>
  <c r="AK229" i="1" s="1"/>
  <c r="AL230" i="1"/>
  <c r="AK230" i="1" s="1"/>
  <c r="AL231" i="1"/>
  <c r="AK231" i="1" s="1"/>
  <c r="AL232" i="1"/>
  <c r="AK232" i="1" s="1"/>
  <c r="AL233" i="1"/>
  <c r="AK233" i="1" s="1"/>
  <c r="AL234" i="1"/>
  <c r="AK234" i="1" s="1"/>
  <c r="AL235" i="1"/>
  <c r="AK235" i="1" s="1"/>
  <c r="AL236" i="1"/>
  <c r="AK236" i="1" s="1"/>
  <c r="AL237" i="1"/>
  <c r="AK237" i="1" s="1"/>
  <c r="AL238" i="1"/>
  <c r="AK238" i="1" s="1"/>
  <c r="AL239" i="1"/>
  <c r="AK239" i="1" s="1"/>
  <c r="AL240" i="1"/>
  <c r="AK240" i="1" s="1"/>
  <c r="AL241" i="1"/>
  <c r="AK241" i="1" s="1"/>
  <c r="AL242" i="1"/>
  <c r="AK242" i="1" s="1"/>
  <c r="AL243" i="1"/>
  <c r="AK243" i="1" s="1"/>
  <c r="AL244" i="1"/>
  <c r="AK244" i="1" s="1"/>
  <c r="AL245" i="1"/>
  <c r="AK245" i="1" s="1"/>
  <c r="AL246" i="1"/>
  <c r="AK246" i="1" s="1"/>
  <c r="AL247" i="1"/>
  <c r="AK247" i="1" s="1"/>
  <c r="AL248" i="1"/>
  <c r="AK248" i="1" s="1"/>
  <c r="AL249" i="1"/>
  <c r="AK249" i="1" s="1"/>
  <c r="AL250" i="1"/>
  <c r="AK250" i="1" s="1"/>
  <c r="AL251" i="1"/>
  <c r="AK251" i="1" s="1"/>
  <c r="AL252" i="1"/>
  <c r="AK252" i="1" s="1"/>
  <c r="AL253" i="1"/>
  <c r="AK253" i="1" s="1"/>
  <c r="AL254" i="1"/>
  <c r="AK254" i="1" s="1"/>
  <c r="AL255" i="1"/>
  <c r="AK255" i="1" s="1"/>
  <c r="AL256" i="1"/>
  <c r="AK256" i="1" s="1"/>
  <c r="AL257" i="1"/>
  <c r="AK257" i="1" s="1"/>
  <c r="AL258" i="1"/>
  <c r="AK258" i="1" s="1"/>
  <c r="AL259" i="1"/>
  <c r="AK259" i="1" s="1"/>
  <c r="AL260" i="1"/>
  <c r="AK260" i="1" s="1"/>
  <c r="AL261" i="1"/>
  <c r="AK261" i="1" s="1"/>
  <c r="AL262" i="1"/>
  <c r="AK262" i="1" s="1"/>
  <c r="AL263" i="1"/>
  <c r="AK263" i="1" s="1"/>
  <c r="AL264" i="1"/>
  <c r="AK264" i="1" s="1"/>
  <c r="AL265" i="1"/>
  <c r="AK265" i="1" s="1"/>
  <c r="AL266" i="1"/>
  <c r="AK266" i="1" s="1"/>
  <c r="AL267" i="1"/>
  <c r="AK267" i="1" s="1"/>
  <c r="AL268" i="1"/>
  <c r="AK268" i="1" s="1"/>
  <c r="AL269" i="1"/>
  <c r="AK269" i="1" s="1"/>
  <c r="AL270" i="1"/>
  <c r="AK270" i="1" s="1"/>
  <c r="AL271" i="1"/>
  <c r="AK271" i="1" s="1"/>
  <c r="AL272" i="1"/>
  <c r="AK272" i="1" s="1"/>
  <c r="AL273" i="1"/>
  <c r="AK273" i="1" s="1"/>
  <c r="AL274" i="1"/>
  <c r="AK274" i="1" s="1"/>
  <c r="AL275" i="1"/>
  <c r="AK275" i="1" s="1"/>
  <c r="AL276" i="1"/>
  <c r="AK276" i="1" s="1"/>
  <c r="AL277" i="1"/>
  <c r="AK277" i="1" s="1"/>
  <c r="AL278" i="1"/>
  <c r="AK278" i="1" s="1"/>
  <c r="AL279" i="1"/>
  <c r="AK279" i="1" s="1"/>
  <c r="AL280" i="1"/>
  <c r="AK280" i="1" s="1"/>
  <c r="AL281" i="1"/>
  <c r="AK281" i="1" s="1"/>
  <c r="AL282" i="1"/>
  <c r="AK282" i="1" s="1"/>
  <c r="AL283" i="1"/>
  <c r="AK283" i="1" s="1"/>
  <c r="AL284" i="1"/>
  <c r="AK284" i="1" s="1"/>
  <c r="AL285" i="1"/>
  <c r="AK285" i="1" s="1"/>
  <c r="AL286" i="1"/>
  <c r="AK286" i="1" s="1"/>
  <c r="AL287" i="1"/>
  <c r="AK287" i="1" s="1"/>
  <c r="AL288" i="1"/>
  <c r="AK288" i="1" s="1"/>
  <c r="AL289" i="1"/>
  <c r="AK289" i="1" s="1"/>
  <c r="AL290" i="1"/>
  <c r="AK290" i="1" s="1"/>
  <c r="AL291" i="1"/>
  <c r="AK291" i="1" s="1"/>
  <c r="AL292" i="1"/>
  <c r="AK292" i="1" s="1"/>
  <c r="AL293" i="1"/>
  <c r="AK293" i="1" s="1"/>
  <c r="AL294" i="1"/>
  <c r="AK294" i="1" s="1"/>
  <c r="AL295" i="1"/>
  <c r="AK295" i="1" s="1"/>
  <c r="AL296" i="1"/>
  <c r="AK296" i="1" s="1"/>
  <c r="AL297" i="1"/>
  <c r="AK297" i="1" s="1"/>
  <c r="AL298" i="1"/>
  <c r="AK298" i="1" s="1"/>
  <c r="AL299" i="1"/>
  <c r="AK299" i="1" s="1"/>
  <c r="AL300" i="1"/>
  <c r="AK300" i="1" s="1"/>
  <c r="AL301" i="1"/>
  <c r="AK301" i="1" s="1"/>
  <c r="AL302" i="1"/>
  <c r="AK302" i="1" s="1"/>
  <c r="AL303" i="1"/>
  <c r="AK303" i="1" s="1"/>
  <c r="AL304" i="1"/>
  <c r="AK304" i="1" s="1"/>
  <c r="AL305" i="1"/>
  <c r="AK305" i="1" s="1"/>
  <c r="AL306" i="1"/>
  <c r="AK306" i="1" s="1"/>
  <c r="AL307" i="1"/>
  <c r="AK307" i="1" s="1"/>
  <c r="AL308" i="1"/>
  <c r="AK308" i="1" s="1"/>
  <c r="AL309" i="1"/>
  <c r="AK309" i="1" s="1"/>
  <c r="AL310" i="1"/>
  <c r="AK310" i="1" s="1"/>
  <c r="AL311" i="1"/>
  <c r="AK311" i="1" s="1"/>
  <c r="AL312" i="1"/>
  <c r="AK312" i="1" s="1"/>
  <c r="AL313" i="1"/>
  <c r="AK313" i="1" s="1"/>
  <c r="AL314" i="1"/>
  <c r="AK314" i="1" s="1"/>
  <c r="AL315" i="1"/>
  <c r="AK315" i="1" s="1"/>
  <c r="AL316" i="1"/>
  <c r="AK316" i="1" s="1"/>
  <c r="AL317" i="1"/>
  <c r="AK317" i="1" s="1"/>
  <c r="AL318" i="1"/>
  <c r="AK318" i="1" s="1"/>
  <c r="AL319" i="1"/>
  <c r="AK319" i="1" s="1"/>
  <c r="AL320" i="1"/>
  <c r="AK320" i="1" s="1"/>
  <c r="AL321" i="1"/>
  <c r="AK321" i="1" s="1"/>
  <c r="AL322" i="1"/>
  <c r="AK322" i="1" s="1"/>
  <c r="AL323" i="1"/>
  <c r="AK323" i="1" s="1"/>
  <c r="AL324" i="1"/>
  <c r="AK324" i="1" s="1"/>
  <c r="AL325" i="1"/>
  <c r="AK325" i="1" s="1"/>
  <c r="AL326" i="1"/>
  <c r="AK326" i="1" s="1"/>
  <c r="AL327" i="1"/>
  <c r="AK327" i="1" s="1"/>
  <c r="AL328" i="1"/>
  <c r="AK328" i="1" s="1"/>
  <c r="AL329" i="1"/>
  <c r="AK329" i="1" s="1"/>
  <c r="AL330" i="1"/>
  <c r="AK330" i="1" s="1"/>
  <c r="AL331" i="1"/>
  <c r="AK331" i="1" s="1"/>
  <c r="AL332" i="1"/>
  <c r="AK332" i="1" s="1"/>
  <c r="AL333" i="1"/>
  <c r="AK333" i="1" s="1"/>
  <c r="AL334" i="1"/>
  <c r="AK334" i="1" s="1"/>
  <c r="AL335" i="1"/>
  <c r="AK335" i="1" s="1"/>
  <c r="AL336" i="1"/>
  <c r="AK336" i="1" s="1"/>
  <c r="AL337" i="1"/>
  <c r="AK337" i="1" s="1"/>
  <c r="AL338" i="1"/>
  <c r="AK338" i="1" s="1"/>
  <c r="AL339" i="1"/>
  <c r="AK339" i="1" s="1"/>
  <c r="AL340" i="1"/>
  <c r="AK340" i="1" s="1"/>
  <c r="AL341" i="1"/>
  <c r="AK341" i="1" s="1"/>
  <c r="AL342" i="1"/>
  <c r="AK342" i="1" s="1"/>
  <c r="AL343" i="1"/>
  <c r="AK343" i="1" s="1"/>
  <c r="AL344" i="1"/>
  <c r="AK344" i="1" s="1"/>
  <c r="AL345" i="1"/>
  <c r="AK345" i="1" s="1"/>
  <c r="AL346" i="1"/>
  <c r="AK346" i="1" s="1"/>
  <c r="AL347" i="1"/>
  <c r="AK347" i="1" s="1"/>
  <c r="AL348" i="1"/>
  <c r="AK348" i="1" s="1"/>
  <c r="AL349" i="1"/>
  <c r="AK349" i="1" s="1"/>
  <c r="AL350" i="1"/>
  <c r="AK350" i="1" s="1"/>
  <c r="AL351" i="1"/>
  <c r="AK351" i="1" s="1"/>
  <c r="AL352" i="1"/>
  <c r="AK352" i="1" s="1"/>
  <c r="AL353" i="1"/>
  <c r="AK353" i="1" s="1"/>
  <c r="AL354" i="1"/>
  <c r="AK354" i="1" s="1"/>
  <c r="AL355" i="1"/>
  <c r="AK355" i="1" s="1"/>
  <c r="AL356" i="1"/>
  <c r="AK356" i="1" s="1"/>
  <c r="AL357" i="1"/>
  <c r="AK357" i="1" s="1"/>
  <c r="AL358" i="1"/>
  <c r="AK358" i="1" s="1"/>
  <c r="AL359" i="1"/>
  <c r="AK359" i="1" s="1"/>
  <c r="AL360" i="1"/>
  <c r="AK360" i="1" s="1"/>
  <c r="AL361" i="1"/>
  <c r="AK361" i="1" s="1"/>
  <c r="AL362" i="1"/>
  <c r="AK362" i="1" s="1"/>
  <c r="AL363" i="1"/>
  <c r="AK363" i="1" s="1"/>
  <c r="AL364" i="1"/>
  <c r="AK364" i="1" s="1"/>
  <c r="AL365" i="1"/>
  <c r="AK365" i="1" s="1"/>
  <c r="AL366" i="1"/>
  <c r="AK366" i="1" s="1"/>
  <c r="AL367" i="1"/>
  <c r="AK367" i="1" s="1"/>
  <c r="AL368" i="1"/>
  <c r="AK368" i="1" s="1"/>
  <c r="AL369" i="1"/>
  <c r="AK369" i="1" s="1"/>
  <c r="AL370" i="1"/>
  <c r="AK370" i="1" s="1"/>
  <c r="AL371" i="1"/>
  <c r="AK371" i="1" s="1"/>
  <c r="AL372" i="1"/>
  <c r="AK372" i="1" s="1"/>
  <c r="AL373" i="1"/>
  <c r="AK373" i="1" s="1"/>
  <c r="AL374" i="1"/>
  <c r="AK374" i="1" s="1"/>
  <c r="AL375" i="1"/>
  <c r="AK375" i="1" s="1"/>
  <c r="AL376" i="1"/>
  <c r="AK376" i="1" s="1"/>
  <c r="AL377" i="1"/>
  <c r="AK377" i="1" s="1"/>
  <c r="AL378" i="1"/>
  <c r="AK378" i="1" s="1"/>
  <c r="AL379" i="1"/>
  <c r="AK379" i="1" s="1"/>
  <c r="AL380" i="1"/>
  <c r="AK380" i="1" s="1"/>
  <c r="AL381" i="1"/>
  <c r="AK381" i="1" s="1"/>
  <c r="AL382" i="1"/>
  <c r="AK382" i="1" s="1"/>
  <c r="AL383" i="1"/>
  <c r="AK383" i="1" s="1"/>
  <c r="AL384" i="1"/>
  <c r="AK384" i="1" s="1"/>
  <c r="AL385" i="1"/>
  <c r="AK385" i="1" s="1"/>
  <c r="AL386" i="1"/>
  <c r="AK386" i="1" s="1"/>
  <c r="AL387" i="1"/>
  <c r="AK387" i="1" s="1"/>
  <c r="AL388" i="1"/>
  <c r="AK388" i="1" s="1"/>
  <c r="AL389" i="1"/>
  <c r="AK389" i="1" s="1"/>
  <c r="AL390" i="1"/>
  <c r="AK390" i="1" s="1"/>
  <c r="AL391" i="1"/>
  <c r="AK391" i="1" s="1"/>
  <c r="AL392" i="1"/>
  <c r="AK392" i="1" s="1"/>
  <c r="AL393" i="1"/>
  <c r="AK393" i="1" s="1"/>
  <c r="AL394" i="1"/>
  <c r="AK394" i="1" s="1"/>
  <c r="AL395" i="1"/>
  <c r="AK395" i="1" s="1"/>
  <c r="AL396" i="1"/>
  <c r="AK396" i="1" s="1"/>
  <c r="AL397" i="1"/>
  <c r="AK397" i="1" s="1"/>
  <c r="AL398" i="1"/>
  <c r="AK398" i="1" s="1"/>
  <c r="AL399" i="1"/>
  <c r="AK399" i="1" s="1"/>
  <c r="AL400" i="1"/>
  <c r="AK400" i="1" s="1"/>
  <c r="AL401" i="1"/>
  <c r="AK401" i="1" s="1"/>
  <c r="AL402" i="1"/>
  <c r="AK402" i="1" s="1"/>
  <c r="AL403" i="1"/>
  <c r="AK403" i="1" s="1"/>
  <c r="AL404" i="1"/>
  <c r="AK404" i="1" s="1"/>
  <c r="AL405" i="1"/>
  <c r="AK405" i="1" s="1"/>
  <c r="AL406" i="1"/>
  <c r="AK406" i="1" s="1"/>
  <c r="AL407" i="1"/>
  <c r="AK407" i="1" s="1"/>
  <c r="AL408" i="1"/>
  <c r="AK408" i="1" s="1"/>
  <c r="AL409" i="1"/>
  <c r="AK409" i="1" s="1"/>
  <c r="AL410" i="1"/>
  <c r="AK410" i="1" s="1"/>
  <c r="AL411" i="1"/>
  <c r="AK411" i="1" s="1"/>
  <c r="AL412" i="1"/>
  <c r="AK412" i="1" s="1"/>
  <c r="AL413" i="1"/>
  <c r="AK413" i="1" s="1"/>
  <c r="AL414" i="1"/>
  <c r="AK414" i="1" s="1"/>
  <c r="AL415" i="1"/>
  <c r="AK415" i="1" s="1"/>
  <c r="AL416" i="1"/>
  <c r="AK416" i="1" s="1"/>
  <c r="AL417" i="1"/>
  <c r="AK417" i="1" s="1"/>
  <c r="AL418" i="1"/>
  <c r="AK418" i="1" s="1"/>
  <c r="AL419" i="1"/>
  <c r="AK419" i="1" s="1"/>
  <c r="AL420" i="1"/>
  <c r="AK420" i="1" s="1"/>
  <c r="AL421" i="1"/>
  <c r="AK421" i="1" s="1"/>
  <c r="AL422" i="1"/>
  <c r="AK422" i="1" s="1"/>
  <c r="AL423" i="1"/>
  <c r="AK423" i="1" s="1"/>
  <c r="AL424" i="1"/>
  <c r="AK424" i="1" s="1"/>
  <c r="AL425" i="1"/>
  <c r="AK425" i="1" s="1"/>
  <c r="AL426" i="1"/>
  <c r="AK426" i="1" s="1"/>
  <c r="AL427" i="1"/>
  <c r="AK427" i="1" s="1"/>
  <c r="AL428" i="1"/>
  <c r="AK428" i="1" s="1"/>
  <c r="AL429" i="1"/>
  <c r="AK429" i="1" s="1"/>
  <c r="AL430" i="1"/>
  <c r="AK430" i="1" s="1"/>
  <c r="AL431" i="1"/>
  <c r="AK431" i="1" s="1"/>
  <c r="AL432" i="1"/>
  <c r="AK432" i="1" s="1"/>
  <c r="AL433" i="1"/>
  <c r="AK433" i="1" s="1"/>
  <c r="AL434" i="1"/>
  <c r="AK434" i="1" s="1"/>
  <c r="AL435" i="1"/>
  <c r="AK435" i="1" s="1"/>
  <c r="AL436" i="1"/>
  <c r="AK436" i="1" s="1"/>
  <c r="AL437" i="1"/>
  <c r="AK437" i="1" s="1"/>
  <c r="AL438" i="1"/>
  <c r="AK438" i="1" s="1"/>
  <c r="AL439" i="1"/>
  <c r="AK439" i="1" s="1"/>
  <c r="AL440" i="1"/>
  <c r="AK440" i="1" s="1"/>
  <c r="AL441" i="1"/>
  <c r="AK441" i="1" s="1"/>
  <c r="AL442" i="1"/>
  <c r="AK442" i="1" s="1"/>
  <c r="AL443" i="1"/>
  <c r="AK443" i="1" s="1"/>
  <c r="AL444" i="1"/>
  <c r="AK444" i="1" s="1"/>
  <c r="AL445" i="1"/>
  <c r="AK445" i="1" s="1"/>
  <c r="AL446" i="1"/>
  <c r="AK446" i="1" s="1"/>
  <c r="AL447" i="1"/>
  <c r="AK447" i="1" s="1"/>
  <c r="AL448" i="1"/>
  <c r="AK448" i="1" s="1"/>
  <c r="AL449" i="1"/>
  <c r="AK449" i="1" s="1"/>
  <c r="AL450" i="1"/>
  <c r="AK450" i="1" s="1"/>
  <c r="AL451" i="1"/>
  <c r="AK451" i="1" s="1"/>
  <c r="AL452" i="1"/>
  <c r="AK452" i="1" s="1"/>
  <c r="AL453" i="1"/>
  <c r="AK453" i="1" s="1"/>
  <c r="AL454" i="1"/>
  <c r="AK454" i="1" s="1"/>
  <c r="AL455" i="1"/>
  <c r="AK455" i="1" s="1"/>
  <c r="AL456" i="1"/>
  <c r="AK456" i="1" s="1"/>
  <c r="AL457" i="1"/>
  <c r="AK457" i="1" s="1"/>
  <c r="AL458" i="1"/>
  <c r="AK458" i="1" s="1"/>
  <c r="AL459" i="1"/>
  <c r="AK459" i="1" s="1"/>
  <c r="AL460" i="1"/>
  <c r="AK460" i="1" s="1"/>
  <c r="AL461" i="1"/>
  <c r="AK461" i="1" s="1"/>
  <c r="AL462" i="1"/>
  <c r="AK462" i="1" s="1"/>
  <c r="AL463" i="1"/>
  <c r="AK463" i="1" s="1"/>
  <c r="AL464" i="1"/>
  <c r="AK464" i="1" s="1"/>
  <c r="AL465" i="1"/>
  <c r="AK465" i="1" s="1"/>
  <c r="AL466" i="1"/>
  <c r="AK466" i="1" s="1"/>
  <c r="AL467" i="1"/>
  <c r="AK467" i="1" s="1"/>
  <c r="AL468" i="1"/>
  <c r="AK468" i="1" s="1"/>
  <c r="AL469" i="1"/>
  <c r="AK469" i="1" s="1"/>
  <c r="AL470" i="1"/>
  <c r="AK470" i="1" s="1"/>
  <c r="AL471" i="1"/>
  <c r="AK471" i="1" s="1"/>
  <c r="AL472" i="1"/>
  <c r="AK472" i="1" s="1"/>
  <c r="AL473" i="1"/>
  <c r="AK473" i="1" s="1"/>
  <c r="AL474" i="1"/>
  <c r="AK474" i="1" s="1"/>
  <c r="AL475" i="1"/>
  <c r="AK475" i="1" s="1"/>
  <c r="AL476" i="1"/>
  <c r="AK476" i="1" s="1"/>
  <c r="AL477" i="1"/>
  <c r="AK477" i="1" s="1"/>
  <c r="AL478" i="1"/>
  <c r="AK478" i="1" s="1"/>
  <c r="AL479" i="1"/>
  <c r="AK479" i="1" s="1"/>
  <c r="AL480" i="1"/>
  <c r="AK480" i="1" s="1"/>
  <c r="AL481" i="1"/>
  <c r="AK481" i="1" s="1"/>
  <c r="AL482" i="1"/>
  <c r="AK482" i="1" s="1"/>
  <c r="AL483" i="1"/>
  <c r="AK483" i="1" s="1"/>
  <c r="AL484" i="1"/>
  <c r="AK484" i="1" s="1"/>
  <c r="AL485" i="1"/>
  <c r="AK485" i="1" s="1"/>
  <c r="AL486" i="1"/>
  <c r="AK486" i="1" s="1"/>
  <c r="AL487" i="1"/>
  <c r="AK487" i="1" s="1"/>
  <c r="AL488" i="1"/>
  <c r="AK488" i="1" s="1"/>
  <c r="AL489" i="1"/>
  <c r="AK489" i="1" s="1"/>
  <c r="AL490" i="1"/>
  <c r="AK490" i="1" s="1"/>
  <c r="AL491" i="1"/>
  <c r="AK491" i="1" s="1"/>
  <c r="AL492" i="1"/>
  <c r="AK492" i="1" s="1"/>
  <c r="AL493" i="1"/>
  <c r="AK493" i="1" s="1"/>
  <c r="AL494" i="1"/>
  <c r="AK494" i="1" s="1"/>
  <c r="AL495" i="1"/>
  <c r="AK495" i="1" s="1"/>
  <c r="AL496" i="1"/>
  <c r="AK496" i="1" s="1"/>
  <c r="AL497" i="1"/>
  <c r="AK497" i="1" s="1"/>
  <c r="AL498" i="1"/>
  <c r="AK498" i="1" s="1"/>
  <c r="AL499" i="1"/>
  <c r="AK499" i="1" s="1"/>
  <c r="AL500" i="1"/>
  <c r="AK500" i="1" s="1"/>
  <c r="AL501" i="1"/>
  <c r="AK501" i="1" s="1"/>
  <c r="AL502" i="1"/>
  <c r="AK502" i="1" s="1"/>
  <c r="AL503" i="1"/>
  <c r="AK503" i="1" s="1"/>
  <c r="AL504" i="1"/>
  <c r="AK504" i="1" s="1"/>
  <c r="AL505" i="1"/>
  <c r="AK505" i="1" s="1"/>
  <c r="AL506" i="1"/>
  <c r="AK506" i="1" s="1"/>
  <c r="AL507" i="1"/>
  <c r="AK507" i="1" s="1"/>
  <c r="AL508" i="1"/>
  <c r="AK508" i="1" s="1"/>
  <c r="AL509" i="1"/>
  <c r="AK509" i="1" s="1"/>
  <c r="AL510" i="1"/>
  <c r="AK510" i="1" s="1"/>
  <c r="AL511" i="1"/>
  <c r="AK511" i="1" s="1"/>
  <c r="AL512" i="1"/>
  <c r="AK512" i="1" s="1"/>
  <c r="AL513" i="1"/>
  <c r="AK513" i="1" s="1"/>
  <c r="AL514" i="1"/>
  <c r="AK514" i="1" s="1"/>
  <c r="AL515" i="1"/>
  <c r="AK515" i="1" s="1"/>
  <c r="AL516" i="1"/>
  <c r="AK516" i="1" s="1"/>
  <c r="AL517" i="1"/>
  <c r="AK517" i="1" s="1"/>
  <c r="AL518" i="1"/>
  <c r="AK518" i="1" s="1"/>
  <c r="AL519" i="1"/>
  <c r="AK519" i="1" s="1"/>
  <c r="AL520" i="1"/>
  <c r="AK520" i="1" s="1"/>
  <c r="AL521" i="1"/>
  <c r="AK521" i="1" s="1"/>
  <c r="AL522" i="1"/>
  <c r="AK522" i="1" s="1"/>
  <c r="AL523" i="1"/>
  <c r="AK523" i="1" s="1"/>
  <c r="AL524" i="1"/>
  <c r="AK524" i="1" s="1"/>
  <c r="AL525" i="1"/>
  <c r="AK525" i="1" s="1"/>
  <c r="AL526" i="1"/>
  <c r="AK526" i="1" s="1"/>
  <c r="AL527" i="1"/>
  <c r="AK527" i="1" s="1"/>
  <c r="AL528" i="1"/>
  <c r="AK528" i="1" s="1"/>
  <c r="AL529" i="1"/>
  <c r="AK529" i="1" s="1"/>
  <c r="AL530" i="1"/>
  <c r="AK530" i="1" s="1"/>
  <c r="AL531" i="1"/>
  <c r="AK531" i="1" s="1"/>
  <c r="AL532" i="1"/>
  <c r="AK532" i="1" s="1"/>
  <c r="AL533" i="1"/>
  <c r="AK533" i="1" s="1"/>
  <c r="AL534" i="1"/>
  <c r="AK534" i="1" s="1"/>
  <c r="AL535" i="1"/>
  <c r="AK535" i="1" s="1"/>
  <c r="AL536" i="1"/>
  <c r="AK536" i="1" s="1"/>
  <c r="AL537" i="1"/>
  <c r="AK537" i="1" s="1"/>
  <c r="AL538" i="1"/>
  <c r="AK538" i="1" s="1"/>
  <c r="AL539" i="1"/>
  <c r="AK539" i="1" s="1"/>
  <c r="AL540" i="1"/>
  <c r="AK540" i="1" s="1"/>
  <c r="AL541" i="1"/>
  <c r="AK541" i="1" s="1"/>
  <c r="AL542" i="1"/>
  <c r="AK542" i="1" s="1"/>
  <c r="AL543" i="1"/>
  <c r="AK543" i="1" s="1"/>
  <c r="AL544" i="1"/>
  <c r="AK544" i="1" s="1"/>
  <c r="AL545" i="1"/>
  <c r="AK545" i="1" s="1"/>
  <c r="AL546" i="1"/>
  <c r="AK546" i="1" s="1"/>
  <c r="AL547" i="1"/>
  <c r="AK547" i="1" s="1"/>
  <c r="AL548" i="1"/>
  <c r="AK548" i="1" s="1"/>
  <c r="AL549" i="1"/>
  <c r="AK549" i="1" s="1"/>
  <c r="AL550" i="1"/>
  <c r="AK550" i="1" s="1"/>
  <c r="AL551" i="1"/>
  <c r="AK551" i="1" s="1"/>
  <c r="AL552" i="1"/>
  <c r="AK552" i="1" s="1"/>
  <c r="AL553" i="1"/>
  <c r="AK553" i="1" s="1"/>
  <c r="AL554" i="1"/>
  <c r="AK554" i="1" s="1"/>
  <c r="AL555" i="1"/>
  <c r="AK555" i="1" s="1"/>
  <c r="AL556" i="1"/>
  <c r="AK556" i="1" s="1"/>
  <c r="AL557" i="1"/>
  <c r="AK557" i="1" s="1"/>
  <c r="AL558" i="1"/>
  <c r="AK558" i="1" s="1"/>
  <c r="AL559" i="1"/>
  <c r="AK559" i="1" s="1"/>
  <c r="AL560" i="1"/>
  <c r="AK560" i="1" s="1"/>
  <c r="AL561" i="1"/>
  <c r="AK561" i="1" s="1"/>
  <c r="AL562" i="1"/>
  <c r="AK562" i="1" s="1"/>
  <c r="AL563" i="1"/>
  <c r="AK563" i="1" s="1"/>
  <c r="AL564" i="1"/>
  <c r="AK564" i="1" s="1"/>
  <c r="AL565" i="1"/>
  <c r="AK565" i="1" s="1"/>
  <c r="AL566" i="1"/>
  <c r="AK566" i="1" s="1"/>
  <c r="AL567" i="1"/>
  <c r="AK567" i="1" s="1"/>
  <c r="AL568" i="1"/>
  <c r="AK568" i="1" s="1"/>
  <c r="AL569" i="1"/>
  <c r="AK569" i="1" s="1"/>
  <c r="AL570" i="1"/>
  <c r="AK570" i="1" s="1"/>
  <c r="AL571" i="1"/>
  <c r="AK571" i="1" s="1"/>
  <c r="AL572" i="1"/>
  <c r="AK572" i="1" s="1"/>
  <c r="AL573" i="1"/>
  <c r="AK573" i="1" s="1"/>
  <c r="AL574" i="1"/>
  <c r="AK574" i="1" s="1"/>
  <c r="AL575" i="1"/>
  <c r="AK575" i="1" s="1"/>
  <c r="AL576" i="1"/>
  <c r="AK576" i="1" s="1"/>
  <c r="AL577" i="1"/>
  <c r="AK577" i="1" s="1"/>
  <c r="AL578" i="1"/>
  <c r="AK578" i="1" s="1"/>
  <c r="AL579" i="1"/>
  <c r="AK579" i="1" s="1"/>
  <c r="AL580" i="1"/>
  <c r="AK580" i="1" s="1"/>
  <c r="AL581" i="1"/>
  <c r="AK581" i="1" s="1"/>
  <c r="AL582" i="1"/>
  <c r="AK582" i="1" s="1"/>
  <c r="AL583" i="1"/>
  <c r="AK583" i="1" s="1"/>
  <c r="AL584" i="1"/>
  <c r="AK584" i="1" s="1"/>
  <c r="AL585" i="1"/>
  <c r="AK585" i="1" s="1"/>
  <c r="AL586" i="1"/>
  <c r="AK586" i="1" s="1"/>
  <c r="AL587" i="1"/>
  <c r="AK587" i="1" s="1"/>
  <c r="AL588" i="1"/>
  <c r="AK588" i="1" s="1"/>
  <c r="AL589" i="1"/>
  <c r="AK589" i="1" s="1"/>
  <c r="AL590" i="1"/>
  <c r="AK590" i="1" s="1"/>
  <c r="AL591" i="1"/>
  <c r="AK591" i="1" s="1"/>
  <c r="AL592" i="1"/>
  <c r="AK592" i="1" s="1"/>
  <c r="AL593" i="1"/>
  <c r="AK593" i="1" s="1"/>
  <c r="AL594" i="1"/>
  <c r="AK594" i="1" s="1"/>
  <c r="AL595" i="1"/>
  <c r="AK595" i="1" s="1"/>
  <c r="AL596" i="1"/>
  <c r="AK596" i="1" s="1"/>
  <c r="AL597" i="1"/>
  <c r="AK597" i="1" s="1"/>
  <c r="AL598" i="1"/>
  <c r="AK598" i="1" s="1"/>
  <c r="AL599" i="1"/>
  <c r="AK599" i="1" s="1"/>
  <c r="AL600" i="1"/>
  <c r="AK600" i="1" s="1"/>
  <c r="AL601" i="1"/>
  <c r="AK601" i="1" s="1"/>
  <c r="AL602" i="1"/>
  <c r="AK602" i="1" s="1"/>
  <c r="AL603" i="1"/>
  <c r="AK603" i="1" s="1"/>
  <c r="AL604" i="1"/>
  <c r="AK604" i="1" s="1"/>
  <c r="AL605" i="1"/>
  <c r="AK605" i="1" s="1"/>
  <c r="AL606" i="1"/>
  <c r="AK606" i="1" s="1"/>
  <c r="AL607" i="1"/>
  <c r="AK607" i="1" s="1"/>
  <c r="AL608" i="1"/>
  <c r="AK608" i="1" s="1"/>
  <c r="AL609" i="1"/>
  <c r="AK609" i="1" s="1"/>
  <c r="AL610" i="1"/>
  <c r="AK610" i="1" s="1"/>
  <c r="AL611" i="1"/>
  <c r="AK611" i="1" s="1"/>
  <c r="AL612" i="1"/>
  <c r="AK612" i="1" s="1"/>
  <c r="AL613" i="1"/>
  <c r="AK613" i="1" s="1"/>
  <c r="AL614" i="1"/>
  <c r="AK614" i="1" s="1"/>
  <c r="AL615" i="1"/>
  <c r="AK615" i="1" s="1"/>
  <c r="AL616" i="1"/>
  <c r="AK616" i="1" s="1"/>
  <c r="AL617" i="1"/>
  <c r="AK617" i="1" s="1"/>
  <c r="AL618" i="1"/>
  <c r="AK618" i="1" s="1"/>
  <c r="AL619" i="1"/>
  <c r="AK619" i="1" s="1"/>
  <c r="AL620" i="1"/>
  <c r="AK620" i="1" s="1"/>
  <c r="AL621" i="1"/>
  <c r="AK621" i="1" s="1"/>
  <c r="AL622" i="1"/>
  <c r="AK622" i="1" s="1"/>
  <c r="AL623" i="1"/>
  <c r="AK623" i="1" s="1"/>
  <c r="AL624" i="1"/>
  <c r="AK624" i="1" s="1"/>
  <c r="AL625" i="1"/>
  <c r="AK625" i="1" s="1"/>
  <c r="AL626" i="1"/>
  <c r="AK626" i="1" s="1"/>
  <c r="AL627" i="1"/>
  <c r="AK627" i="1" s="1"/>
  <c r="AL628" i="1"/>
  <c r="AK628" i="1" s="1"/>
  <c r="AL629" i="1"/>
  <c r="AK629" i="1" s="1"/>
  <c r="AL630" i="1"/>
  <c r="AK630" i="1" s="1"/>
  <c r="AL631" i="1"/>
  <c r="AK631" i="1" s="1"/>
  <c r="AL632" i="1"/>
  <c r="AK632" i="1" s="1"/>
  <c r="AL633" i="1"/>
  <c r="AK633" i="1" s="1"/>
  <c r="AL634" i="1"/>
  <c r="AK634" i="1" s="1"/>
  <c r="AL635" i="1"/>
  <c r="AK635" i="1" s="1"/>
  <c r="AL636" i="1"/>
  <c r="AK636" i="1" s="1"/>
  <c r="AL637" i="1"/>
  <c r="AK637" i="1" s="1"/>
  <c r="AL638" i="1"/>
  <c r="AK638" i="1" s="1"/>
  <c r="AL639" i="1"/>
  <c r="AK639" i="1" s="1"/>
  <c r="AL640" i="1"/>
  <c r="AK640" i="1" s="1"/>
  <c r="AL641" i="1"/>
  <c r="AK641" i="1" s="1"/>
  <c r="AL642" i="1"/>
  <c r="AK642" i="1" s="1"/>
  <c r="AL643" i="1"/>
  <c r="AK643" i="1" s="1"/>
  <c r="AL644" i="1"/>
  <c r="AK644" i="1" s="1"/>
  <c r="AL645" i="1"/>
  <c r="AK645" i="1" s="1"/>
  <c r="AL646" i="1"/>
  <c r="AK646" i="1" s="1"/>
  <c r="AL647" i="1"/>
  <c r="AK647" i="1" s="1"/>
  <c r="AL648" i="1"/>
  <c r="AK648" i="1" s="1"/>
  <c r="AL649" i="1"/>
  <c r="AK649" i="1" s="1"/>
  <c r="AL650" i="1"/>
  <c r="AK650" i="1" s="1"/>
  <c r="AL651" i="1"/>
  <c r="AK651" i="1" s="1"/>
  <c r="AL652" i="1"/>
  <c r="AK652" i="1" s="1"/>
  <c r="AL653" i="1"/>
  <c r="AK653" i="1" s="1"/>
  <c r="AL654" i="1"/>
  <c r="AK654" i="1" s="1"/>
  <c r="AL655" i="1"/>
  <c r="AK655" i="1" s="1"/>
  <c r="AL656" i="1"/>
  <c r="AK656" i="1" s="1"/>
  <c r="AL657" i="1"/>
  <c r="AK657" i="1" s="1"/>
  <c r="AL658" i="1"/>
  <c r="AK658" i="1" s="1"/>
  <c r="AL659" i="1"/>
  <c r="AK659" i="1" s="1"/>
  <c r="AL660" i="1"/>
  <c r="AK660" i="1" s="1"/>
  <c r="AL661" i="1"/>
  <c r="AK661" i="1" s="1"/>
  <c r="AL662" i="1"/>
  <c r="AK662" i="1" s="1"/>
  <c r="AL663" i="1"/>
  <c r="AK663" i="1" s="1"/>
  <c r="AL664" i="1"/>
  <c r="AK664" i="1" s="1"/>
  <c r="AL665" i="1"/>
  <c r="AK665" i="1" s="1"/>
  <c r="AL666" i="1"/>
  <c r="AK666" i="1" s="1"/>
  <c r="AL667" i="1"/>
  <c r="AK667" i="1" s="1"/>
  <c r="AL668" i="1"/>
  <c r="AK668" i="1" s="1"/>
  <c r="AL669" i="1"/>
  <c r="AK669" i="1" s="1"/>
  <c r="AL670" i="1"/>
  <c r="AK670" i="1" s="1"/>
  <c r="AL671" i="1"/>
  <c r="AK671" i="1" s="1"/>
  <c r="AL672" i="1"/>
  <c r="AK672" i="1" s="1"/>
  <c r="AL673" i="1"/>
  <c r="AK673" i="1" s="1"/>
  <c r="AL674" i="1"/>
  <c r="AK674" i="1" s="1"/>
  <c r="AL675" i="1"/>
  <c r="AK675" i="1" s="1"/>
  <c r="AL676" i="1"/>
  <c r="AK676" i="1" s="1"/>
  <c r="AL677" i="1"/>
  <c r="AK677" i="1" s="1"/>
  <c r="AL678" i="1"/>
  <c r="AK678" i="1" s="1"/>
  <c r="AL679" i="1"/>
  <c r="AK679" i="1" s="1"/>
  <c r="AL680" i="1"/>
  <c r="AK680" i="1" s="1"/>
  <c r="AL681" i="1"/>
  <c r="AK681" i="1" s="1"/>
  <c r="AL682" i="1"/>
  <c r="AK682" i="1" s="1"/>
  <c r="AL683" i="1"/>
  <c r="AK683" i="1" s="1"/>
  <c r="AL684" i="1"/>
  <c r="AK684" i="1" s="1"/>
  <c r="AL685" i="1"/>
  <c r="AK685" i="1" s="1"/>
  <c r="AL686" i="1"/>
  <c r="AK686" i="1" s="1"/>
  <c r="AL687" i="1"/>
  <c r="AK687" i="1" s="1"/>
  <c r="AL688" i="1"/>
  <c r="AK688" i="1" s="1"/>
  <c r="AL689" i="1"/>
  <c r="AK689" i="1" s="1"/>
  <c r="AL690" i="1"/>
  <c r="AK690" i="1" s="1"/>
  <c r="AL691" i="1"/>
  <c r="AK691" i="1" s="1"/>
  <c r="AL692" i="1"/>
  <c r="AK692" i="1" s="1"/>
  <c r="AL693" i="1"/>
  <c r="AK693" i="1" s="1"/>
  <c r="AL694" i="1"/>
  <c r="AK694" i="1" s="1"/>
  <c r="AL695" i="1"/>
  <c r="AK695" i="1" s="1"/>
  <c r="AL696" i="1"/>
  <c r="AK696" i="1" s="1"/>
  <c r="AL697" i="1"/>
  <c r="AK697" i="1" s="1"/>
  <c r="AL698" i="1"/>
  <c r="AK698" i="1" s="1"/>
  <c r="AL699" i="1"/>
  <c r="AK699" i="1" s="1"/>
  <c r="AL700" i="1"/>
  <c r="AK700" i="1" s="1"/>
  <c r="AL701" i="1"/>
  <c r="AK701" i="1" s="1"/>
  <c r="AL702" i="1"/>
  <c r="AK702" i="1" s="1"/>
  <c r="AL703" i="1"/>
  <c r="AK703" i="1" s="1"/>
  <c r="AL704" i="1"/>
  <c r="AK704" i="1" s="1"/>
  <c r="AL705" i="1"/>
  <c r="AK705" i="1" s="1"/>
  <c r="AL706" i="1"/>
  <c r="AK706" i="1" s="1"/>
  <c r="AL707" i="1"/>
  <c r="AK707" i="1" s="1"/>
  <c r="AL708" i="1"/>
  <c r="AK708" i="1" s="1"/>
  <c r="AL709" i="1"/>
  <c r="AK709" i="1" s="1"/>
  <c r="AL710" i="1"/>
  <c r="AK710" i="1" s="1"/>
  <c r="AL711" i="1"/>
  <c r="AK711" i="1" s="1"/>
  <c r="AL712" i="1"/>
  <c r="AK712" i="1" s="1"/>
  <c r="AL713" i="1"/>
  <c r="AK713" i="1" s="1"/>
  <c r="AL714" i="1"/>
  <c r="AK714" i="1" s="1"/>
  <c r="AL715" i="1"/>
  <c r="AK715" i="1" s="1"/>
  <c r="AL716" i="1"/>
  <c r="AK716" i="1" s="1"/>
  <c r="AL717" i="1"/>
  <c r="AK717" i="1" s="1"/>
  <c r="AL718" i="1"/>
  <c r="AK718" i="1" s="1"/>
  <c r="AL719" i="1"/>
  <c r="AK719" i="1" s="1"/>
  <c r="AL720" i="1"/>
  <c r="AK720" i="1" s="1"/>
  <c r="AL721" i="1"/>
  <c r="AK721" i="1" s="1"/>
  <c r="AL722" i="1"/>
  <c r="AK722" i="1" s="1"/>
  <c r="AL723" i="1"/>
  <c r="AK723" i="1" s="1"/>
  <c r="AL724" i="1"/>
  <c r="AK724" i="1" s="1"/>
  <c r="AL725" i="1"/>
  <c r="AK725" i="1" s="1"/>
  <c r="AL726" i="1"/>
  <c r="AK726" i="1" s="1"/>
  <c r="AL727" i="1"/>
  <c r="AK727" i="1" s="1"/>
  <c r="AL728" i="1"/>
  <c r="AK728" i="1" s="1"/>
  <c r="AL729" i="1"/>
  <c r="AK729" i="1" s="1"/>
  <c r="AL730" i="1"/>
  <c r="AK730" i="1" s="1"/>
  <c r="AL731" i="1"/>
  <c r="AK731" i="1" s="1"/>
  <c r="AL732" i="1"/>
  <c r="AK732" i="1" s="1"/>
  <c r="AL733" i="1"/>
  <c r="AK733" i="1" s="1"/>
  <c r="AL734" i="1"/>
  <c r="AK734" i="1" s="1"/>
  <c r="AL735" i="1"/>
  <c r="AK735" i="1" s="1"/>
  <c r="AL736" i="1"/>
  <c r="AK736" i="1" s="1"/>
  <c r="AL737" i="1"/>
  <c r="AK737" i="1" s="1"/>
  <c r="AL738" i="1"/>
  <c r="AK738" i="1" s="1"/>
  <c r="AL739" i="1"/>
  <c r="AK739" i="1" s="1"/>
  <c r="AL740" i="1"/>
  <c r="AK740" i="1" s="1"/>
  <c r="AL741" i="1"/>
  <c r="AK741" i="1" s="1"/>
  <c r="AL742" i="1"/>
  <c r="AK742" i="1" s="1"/>
  <c r="AL743" i="1"/>
  <c r="AK743" i="1" s="1"/>
  <c r="AL744" i="1"/>
  <c r="AK744" i="1" s="1"/>
  <c r="AL745" i="1"/>
  <c r="AK745" i="1" s="1"/>
  <c r="AL746" i="1"/>
  <c r="AK746" i="1" s="1"/>
  <c r="AL747" i="1"/>
  <c r="AK747" i="1" s="1"/>
  <c r="AL748" i="1"/>
  <c r="AK748" i="1" s="1"/>
  <c r="AL749" i="1"/>
  <c r="AK749" i="1" s="1"/>
  <c r="AL750" i="1"/>
  <c r="AK750" i="1" s="1"/>
  <c r="AL751" i="1"/>
  <c r="AK751" i="1" s="1"/>
  <c r="AL752" i="1"/>
  <c r="AK752" i="1" s="1"/>
  <c r="AL753" i="1"/>
  <c r="AK753" i="1" s="1"/>
  <c r="AL754" i="1"/>
  <c r="AK754" i="1" s="1"/>
  <c r="AL755" i="1"/>
  <c r="AK755" i="1" s="1"/>
  <c r="AL756" i="1"/>
  <c r="AK756" i="1" s="1"/>
  <c r="AL757" i="1"/>
  <c r="AK757" i="1" s="1"/>
  <c r="AL758" i="1"/>
  <c r="AK758" i="1" s="1"/>
  <c r="AL759" i="1"/>
  <c r="AK759" i="1" s="1"/>
  <c r="AL760" i="1"/>
  <c r="AK760" i="1" s="1"/>
  <c r="AL761" i="1"/>
  <c r="AK761" i="1" s="1"/>
  <c r="AL762" i="1"/>
  <c r="AK762" i="1" s="1"/>
  <c r="AL763" i="1"/>
  <c r="AK763" i="1" s="1"/>
  <c r="AL764" i="1"/>
  <c r="AK764" i="1" s="1"/>
  <c r="AL765" i="1"/>
  <c r="AK765" i="1" s="1"/>
  <c r="AL766" i="1"/>
  <c r="AK766" i="1" s="1"/>
  <c r="AL767" i="1"/>
  <c r="AK767" i="1" s="1"/>
  <c r="AL768" i="1"/>
  <c r="AK768" i="1" s="1"/>
  <c r="AL769" i="1"/>
  <c r="AK769" i="1" s="1"/>
  <c r="AL770" i="1"/>
  <c r="AK770" i="1" s="1"/>
  <c r="AL771" i="1"/>
  <c r="AK771" i="1" s="1"/>
  <c r="AL772" i="1"/>
  <c r="AK772" i="1" s="1"/>
  <c r="AL773" i="1"/>
  <c r="AK773" i="1" s="1"/>
  <c r="AL774" i="1"/>
  <c r="AK774" i="1" s="1"/>
  <c r="AL775" i="1"/>
  <c r="AK775" i="1" s="1"/>
  <c r="AL776" i="1"/>
  <c r="AK776" i="1" s="1"/>
  <c r="AL777" i="1"/>
  <c r="AK777" i="1" s="1"/>
  <c r="AL778" i="1"/>
  <c r="AK778" i="1" s="1"/>
  <c r="AL779" i="1"/>
  <c r="AK779" i="1" s="1"/>
  <c r="AL780" i="1"/>
  <c r="AK780" i="1" s="1"/>
  <c r="AL781" i="1"/>
  <c r="AK781" i="1" s="1"/>
  <c r="AL782" i="1"/>
  <c r="AK782" i="1" s="1"/>
  <c r="AL783" i="1"/>
  <c r="AK783" i="1" s="1"/>
  <c r="AL784" i="1"/>
  <c r="AK784" i="1" s="1"/>
  <c r="AL785" i="1"/>
  <c r="AK785" i="1" s="1"/>
  <c r="AL786" i="1"/>
  <c r="AK786" i="1" s="1"/>
  <c r="AL787" i="1"/>
  <c r="AK787" i="1" s="1"/>
  <c r="AL788" i="1"/>
  <c r="AK788" i="1" s="1"/>
  <c r="AL789" i="1"/>
  <c r="AK789" i="1" s="1"/>
  <c r="AL790" i="1"/>
  <c r="AK790" i="1" s="1"/>
  <c r="AL791" i="1"/>
  <c r="AK791" i="1" s="1"/>
  <c r="AL792" i="1"/>
  <c r="AK792" i="1" s="1"/>
  <c r="AL793" i="1"/>
  <c r="AK793" i="1" s="1"/>
  <c r="AL794" i="1"/>
  <c r="AK794" i="1" s="1"/>
  <c r="AL795" i="1"/>
  <c r="AK795" i="1" s="1"/>
  <c r="AL796" i="1"/>
  <c r="AK796" i="1" s="1"/>
  <c r="AL797" i="1"/>
  <c r="AK797" i="1" s="1"/>
  <c r="AL798" i="1"/>
  <c r="AK798" i="1" s="1"/>
  <c r="AL799" i="1"/>
  <c r="AK799" i="1" s="1"/>
  <c r="AL800" i="1"/>
  <c r="AK800" i="1" s="1"/>
  <c r="AL801" i="1"/>
  <c r="AK801" i="1" s="1"/>
  <c r="AL802" i="1"/>
  <c r="AK802" i="1" s="1"/>
  <c r="AL803" i="1"/>
  <c r="AK803" i="1" s="1"/>
  <c r="AL804" i="1"/>
  <c r="AK804" i="1" s="1"/>
  <c r="AL805" i="1"/>
  <c r="AK805" i="1" s="1"/>
  <c r="AL806" i="1"/>
  <c r="AK806" i="1" s="1"/>
  <c r="AL807" i="1"/>
  <c r="AK807" i="1" s="1"/>
  <c r="AL808" i="1"/>
  <c r="AK808" i="1" s="1"/>
  <c r="AL809" i="1"/>
  <c r="AK809" i="1" s="1"/>
  <c r="AL810" i="1"/>
  <c r="AK810" i="1" s="1"/>
  <c r="AL811" i="1"/>
  <c r="AK811" i="1" s="1"/>
  <c r="AL812" i="1"/>
  <c r="AK812" i="1" s="1"/>
  <c r="AL813" i="1"/>
  <c r="AK813" i="1" s="1"/>
  <c r="AL814" i="1"/>
  <c r="AK814" i="1" s="1"/>
  <c r="AL815" i="1"/>
  <c r="AK815" i="1" s="1"/>
  <c r="AL816" i="1"/>
  <c r="AK816" i="1" s="1"/>
  <c r="AL817" i="1"/>
  <c r="AK817" i="1" s="1"/>
  <c r="AL818" i="1"/>
  <c r="AK818" i="1" s="1"/>
  <c r="AL819" i="1"/>
  <c r="AK819" i="1" s="1"/>
  <c r="AL820" i="1"/>
  <c r="AK820" i="1" s="1"/>
  <c r="AL821" i="1"/>
  <c r="AK821" i="1" s="1"/>
  <c r="AL822" i="1"/>
  <c r="AK822" i="1" s="1"/>
  <c r="AL823" i="1"/>
  <c r="AK823" i="1" s="1"/>
  <c r="AL824" i="1"/>
  <c r="AK824" i="1" s="1"/>
  <c r="AL825" i="1"/>
  <c r="AK825" i="1" s="1"/>
  <c r="AL826" i="1"/>
  <c r="AK826" i="1" s="1"/>
  <c r="AL827" i="1"/>
  <c r="AK827" i="1" s="1"/>
  <c r="AL828" i="1"/>
  <c r="AK828" i="1" s="1"/>
  <c r="AL829" i="1"/>
  <c r="AK829" i="1" s="1"/>
  <c r="AL830" i="1"/>
  <c r="AK830" i="1" s="1"/>
  <c r="AL831" i="1"/>
  <c r="AK831" i="1" s="1"/>
  <c r="AL832" i="1"/>
  <c r="AK832" i="1" s="1"/>
  <c r="AL833" i="1"/>
  <c r="AK833" i="1" s="1"/>
  <c r="AL834" i="1"/>
  <c r="AK834" i="1" s="1"/>
  <c r="AL835" i="1"/>
  <c r="AK835" i="1" s="1"/>
  <c r="AL836" i="1"/>
  <c r="AK836" i="1" s="1"/>
  <c r="AL837" i="1"/>
  <c r="AK837" i="1" s="1"/>
  <c r="AL838" i="1"/>
  <c r="AK838" i="1" s="1"/>
  <c r="AL839" i="1"/>
  <c r="AK839" i="1" s="1"/>
  <c r="AL840" i="1"/>
  <c r="AK840" i="1" s="1"/>
  <c r="AL841" i="1"/>
  <c r="AK841" i="1" s="1"/>
  <c r="AL842" i="1"/>
  <c r="AK842" i="1" s="1"/>
  <c r="AL843" i="1"/>
  <c r="AK843" i="1" s="1"/>
  <c r="AL844" i="1"/>
  <c r="AK844" i="1" s="1"/>
  <c r="AL845" i="1"/>
  <c r="AK845" i="1" s="1"/>
  <c r="AL846" i="1"/>
  <c r="AK846" i="1" s="1"/>
  <c r="AL847" i="1"/>
  <c r="AK847" i="1" s="1"/>
  <c r="AL848" i="1"/>
  <c r="AK848" i="1" s="1"/>
  <c r="AL849" i="1"/>
  <c r="AK849" i="1" s="1"/>
  <c r="AL850" i="1"/>
  <c r="AK850" i="1" s="1"/>
  <c r="AL851" i="1"/>
  <c r="AK851" i="1" s="1"/>
  <c r="AL852" i="1"/>
  <c r="AK852" i="1" s="1"/>
  <c r="AL853" i="1"/>
  <c r="AK853" i="1" s="1"/>
  <c r="AL854" i="1"/>
  <c r="AK854" i="1" s="1"/>
  <c r="AL855" i="1"/>
  <c r="AK855" i="1" s="1"/>
  <c r="AL856" i="1"/>
  <c r="AK856" i="1" s="1"/>
  <c r="AL857" i="1"/>
  <c r="AK857" i="1" s="1"/>
  <c r="AL858" i="1"/>
  <c r="AK858" i="1" s="1"/>
  <c r="AL859" i="1"/>
  <c r="AK859" i="1" s="1"/>
  <c r="AL860" i="1"/>
  <c r="AK860" i="1" s="1"/>
  <c r="AL861" i="1"/>
  <c r="AK861" i="1" s="1"/>
  <c r="AL862" i="1"/>
  <c r="AK862" i="1" s="1"/>
  <c r="AL863" i="1"/>
  <c r="AK863" i="1" s="1"/>
  <c r="AL864" i="1"/>
  <c r="AK864" i="1" s="1"/>
  <c r="AL865" i="1"/>
  <c r="AK865" i="1" s="1"/>
  <c r="AL866" i="1"/>
  <c r="AK866" i="1" s="1"/>
  <c r="AL867" i="1"/>
  <c r="AK867" i="1" s="1"/>
  <c r="AL868" i="1"/>
  <c r="AK868" i="1" s="1"/>
  <c r="AL869" i="1"/>
  <c r="AK869" i="1" s="1"/>
  <c r="AL870" i="1"/>
  <c r="AK870" i="1" s="1"/>
  <c r="AL871" i="1"/>
  <c r="AK871" i="1" s="1"/>
  <c r="AL872" i="1"/>
  <c r="AK872" i="1" s="1"/>
  <c r="AL873" i="1"/>
  <c r="AK873" i="1" s="1"/>
  <c r="AL874" i="1"/>
  <c r="AK874" i="1" s="1"/>
  <c r="AL875" i="1"/>
  <c r="AK875" i="1" s="1"/>
  <c r="AL876" i="1"/>
  <c r="AK876" i="1" s="1"/>
  <c r="AL877" i="1"/>
  <c r="AK877" i="1" s="1"/>
  <c r="AL878" i="1"/>
  <c r="AK878" i="1" s="1"/>
  <c r="AL879" i="1"/>
  <c r="AK879" i="1" s="1"/>
  <c r="AL880" i="1"/>
  <c r="AK880" i="1" s="1"/>
  <c r="AL881" i="1"/>
  <c r="AK881" i="1" s="1"/>
  <c r="AL882" i="1"/>
  <c r="AK882" i="1" s="1"/>
  <c r="AL883" i="1"/>
  <c r="AK883" i="1" s="1"/>
  <c r="AL884" i="1"/>
  <c r="AK884" i="1" s="1"/>
  <c r="AL885" i="1"/>
  <c r="AK885" i="1" s="1"/>
  <c r="AL886" i="1"/>
  <c r="AK886" i="1" s="1"/>
  <c r="AL887" i="1"/>
  <c r="AK887" i="1" s="1"/>
  <c r="AL888" i="1"/>
  <c r="AK888" i="1" s="1"/>
  <c r="AL889" i="1"/>
  <c r="AK889" i="1" s="1"/>
  <c r="AL890" i="1"/>
  <c r="AK890" i="1" s="1"/>
  <c r="AL891" i="1"/>
  <c r="AK891" i="1" s="1"/>
  <c r="AL892" i="1"/>
  <c r="AK892" i="1" s="1"/>
  <c r="AL893" i="1"/>
  <c r="AK893" i="1" s="1"/>
  <c r="AL894" i="1"/>
  <c r="AK894" i="1" s="1"/>
  <c r="AL895" i="1"/>
  <c r="AK895" i="1" s="1"/>
  <c r="AL896" i="1"/>
  <c r="AK896" i="1" s="1"/>
  <c r="AL897" i="1"/>
  <c r="AK897" i="1" s="1"/>
  <c r="AL898" i="1"/>
  <c r="AK898" i="1" s="1"/>
  <c r="AL899" i="1"/>
  <c r="AK899" i="1" s="1"/>
  <c r="AL900" i="1"/>
  <c r="AK900" i="1" s="1"/>
  <c r="AL901" i="1"/>
  <c r="AK901" i="1" s="1"/>
  <c r="AL902" i="1"/>
  <c r="AK902" i="1" s="1"/>
  <c r="AL903" i="1"/>
  <c r="AK903" i="1" s="1"/>
  <c r="AL904" i="1"/>
  <c r="AK904" i="1" s="1"/>
  <c r="AL905" i="1"/>
  <c r="AK905" i="1" s="1"/>
  <c r="AL906" i="1"/>
  <c r="AK906" i="1" s="1"/>
  <c r="AL907" i="1"/>
  <c r="AK907" i="1" s="1"/>
  <c r="AL908" i="1"/>
  <c r="AK908" i="1" s="1"/>
  <c r="AL909" i="1"/>
  <c r="AK909" i="1" s="1"/>
  <c r="AL910" i="1"/>
  <c r="AK910" i="1" s="1"/>
  <c r="AL911" i="1"/>
  <c r="AK911" i="1" s="1"/>
  <c r="AL912" i="1"/>
  <c r="AK912" i="1" s="1"/>
  <c r="AL913" i="1"/>
  <c r="AK913" i="1" s="1"/>
  <c r="AL914" i="1"/>
  <c r="AK914" i="1" s="1"/>
  <c r="AL915" i="1"/>
  <c r="AK915" i="1" s="1"/>
  <c r="AL916" i="1"/>
  <c r="AK916" i="1" s="1"/>
  <c r="AL917" i="1"/>
  <c r="AK917" i="1" s="1"/>
  <c r="AL918" i="1"/>
  <c r="AK918" i="1" s="1"/>
  <c r="AL919" i="1"/>
  <c r="AK919" i="1" s="1"/>
  <c r="AL920" i="1"/>
  <c r="AK920" i="1" s="1"/>
  <c r="AL921" i="1"/>
  <c r="AK921" i="1" s="1"/>
  <c r="AL922" i="1"/>
  <c r="AK922" i="1" s="1"/>
  <c r="AL923" i="1"/>
  <c r="AK923" i="1" s="1"/>
  <c r="AL924" i="1"/>
  <c r="AK924" i="1" s="1"/>
  <c r="AL925" i="1"/>
  <c r="AK925" i="1" s="1"/>
  <c r="AL926" i="1"/>
  <c r="AK926" i="1" s="1"/>
  <c r="AL927" i="1"/>
  <c r="AK927" i="1" s="1"/>
  <c r="AL928" i="1"/>
  <c r="AK928" i="1" s="1"/>
  <c r="AL929" i="1"/>
  <c r="AK929" i="1" s="1"/>
  <c r="AL930" i="1"/>
  <c r="AK930" i="1" s="1"/>
  <c r="AL931" i="1"/>
  <c r="AK931" i="1" s="1"/>
  <c r="AL932" i="1"/>
  <c r="AK932" i="1" s="1"/>
  <c r="AL933" i="1"/>
  <c r="AK933" i="1" s="1"/>
  <c r="AL934" i="1"/>
  <c r="AK934" i="1" s="1"/>
  <c r="AL935" i="1"/>
  <c r="AK935" i="1" s="1"/>
  <c r="AL936" i="1"/>
  <c r="AK936" i="1" s="1"/>
  <c r="AL937" i="1"/>
  <c r="AK937" i="1" s="1"/>
  <c r="AL938" i="1"/>
  <c r="AK938" i="1" s="1"/>
  <c r="AL939" i="1"/>
  <c r="AK939" i="1" s="1"/>
  <c r="AL940" i="1"/>
  <c r="AK940" i="1" s="1"/>
  <c r="AL941" i="1"/>
  <c r="AK941" i="1" s="1"/>
  <c r="AL942" i="1"/>
  <c r="AK942" i="1" s="1"/>
  <c r="AL943" i="1"/>
  <c r="AK943" i="1" s="1"/>
  <c r="AL944" i="1"/>
  <c r="AK944" i="1" s="1"/>
  <c r="AL945" i="1"/>
  <c r="AK945" i="1" s="1"/>
  <c r="AL946" i="1"/>
  <c r="AK946" i="1" s="1"/>
  <c r="AL947" i="1"/>
  <c r="AK947" i="1" s="1"/>
  <c r="AL948" i="1"/>
  <c r="AK948" i="1" s="1"/>
  <c r="AL949" i="1"/>
  <c r="AK949" i="1" s="1"/>
  <c r="AL950" i="1"/>
  <c r="AK950" i="1" s="1"/>
  <c r="AL951" i="1"/>
  <c r="AK951" i="1" s="1"/>
  <c r="AL952" i="1"/>
  <c r="AK952" i="1" s="1"/>
  <c r="AL953" i="1"/>
  <c r="AK953" i="1" s="1"/>
  <c r="AL954" i="1"/>
  <c r="AK954" i="1" s="1"/>
  <c r="AL955" i="1"/>
  <c r="AK955" i="1" s="1"/>
  <c r="AL956" i="1"/>
  <c r="AK956" i="1" s="1"/>
  <c r="AL957" i="1"/>
  <c r="AK957" i="1" s="1"/>
  <c r="AL958" i="1"/>
  <c r="AK958" i="1" s="1"/>
  <c r="AL959" i="1"/>
  <c r="AK959" i="1" s="1"/>
  <c r="AL960" i="1"/>
  <c r="AK960" i="1" s="1"/>
  <c r="AL961" i="1"/>
  <c r="AK961" i="1" s="1"/>
  <c r="AL962" i="1"/>
  <c r="AK962" i="1" s="1"/>
  <c r="AL963" i="1"/>
  <c r="AK963" i="1" s="1"/>
  <c r="AL964" i="1"/>
  <c r="AK964" i="1" s="1"/>
  <c r="AL965" i="1"/>
  <c r="AK965" i="1" s="1"/>
  <c r="AL966" i="1"/>
  <c r="AK966" i="1" s="1"/>
  <c r="AL967" i="1"/>
  <c r="AK967" i="1" s="1"/>
  <c r="AL968" i="1"/>
  <c r="AK968" i="1" s="1"/>
  <c r="AL969" i="1"/>
  <c r="AK969" i="1" s="1"/>
  <c r="AL970" i="1"/>
  <c r="AK970" i="1" s="1"/>
  <c r="AL971" i="1"/>
  <c r="AK971" i="1" s="1"/>
  <c r="AL972" i="1"/>
  <c r="AK972" i="1" s="1"/>
  <c r="AL973" i="1"/>
  <c r="AK973" i="1" s="1"/>
  <c r="AL974" i="1"/>
  <c r="AK974" i="1" s="1"/>
  <c r="AL975" i="1"/>
  <c r="AK975" i="1" s="1"/>
  <c r="AL976" i="1"/>
  <c r="AK976" i="1" s="1"/>
  <c r="AL977" i="1"/>
  <c r="AK977" i="1" s="1"/>
  <c r="AL978" i="1"/>
  <c r="AK978" i="1" s="1"/>
  <c r="AL979" i="1"/>
  <c r="AK979" i="1" s="1"/>
  <c r="AL980" i="1"/>
  <c r="AK980" i="1" s="1"/>
  <c r="AL981" i="1"/>
  <c r="AK981" i="1" s="1"/>
  <c r="AL982" i="1"/>
  <c r="AK982" i="1" s="1"/>
  <c r="AL983" i="1"/>
  <c r="AK983" i="1" s="1"/>
  <c r="AL984" i="1"/>
  <c r="AK984" i="1" s="1"/>
  <c r="AL985" i="1"/>
  <c r="AK985" i="1" s="1"/>
  <c r="AL986" i="1"/>
  <c r="AK986" i="1" s="1"/>
  <c r="AL987" i="1"/>
  <c r="AK987" i="1" s="1"/>
  <c r="AL988" i="1"/>
  <c r="AK988" i="1" s="1"/>
  <c r="AL989" i="1"/>
  <c r="AK989" i="1" s="1"/>
  <c r="AL990" i="1"/>
  <c r="AK990" i="1" s="1"/>
  <c r="AL991" i="1"/>
  <c r="AK991" i="1" s="1"/>
  <c r="AL992" i="1"/>
  <c r="AK992" i="1" s="1"/>
  <c r="AL993" i="1"/>
  <c r="AK993" i="1" s="1"/>
  <c r="AL994" i="1"/>
  <c r="AK994" i="1" s="1"/>
  <c r="AL995" i="1"/>
  <c r="AK995" i="1" s="1"/>
  <c r="AL996" i="1"/>
  <c r="AK996" i="1" s="1"/>
  <c r="AL997" i="1"/>
  <c r="AK997" i="1" s="1"/>
  <c r="AL998" i="1"/>
  <c r="AK998" i="1" s="1"/>
  <c r="AL999" i="1"/>
  <c r="AK999" i="1" s="1"/>
  <c r="AL1000" i="1"/>
  <c r="AK1000" i="1" s="1"/>
  <c r="AL14" i="1" l="1"/>
  <c r="AK12" i="1"/>
  <c r="C8" i="4"/>
  <c r="D8" i="4"/>
  <c r="E8" i="4"/>
  <c r="F8" i="4"/>
  <c r="C9" i="4"/>
  <c r="D9" i="4"/>
  <c r="E9" i="4"/>
  <c r="F9" i="4"/>
  <c r="AF16" i="4" l="1"/>
  <c r="AF17" i="4"/>
  <c r="AK14" i="1"/>
  <c r="AL15" i="1"/>
  <c r="F10" i="4"/>
  <c r="E10" i="4"/>
  <c r="C10" i="4"/>
  <c r="D10" i="4"/>
  <c r="AK15" i="1" l="1"/>
  <c r="AL17" i="1"/>
  <c r="AK17" i="1" s="1"/>
  <c r="AL16" i="1"/>
  <c r="AK16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O21" i="1"/>
  <c r="AC21" i="1" s="1"/>
  <c r="R21" i="1"/>
  <c r="U21" i="1"/>
  <c r="X21" i="1"/>
  <c r="O22" i="1"/>
  <c r="R22" i="1"/>
  <c r="U22" i="1"/>
  <c r="X22" i="1"/>
  <c r="AB22" i="1"/>
  <c r="AC22" i="1"/>
  <c r="O23" i="1"/>
  <c r="R23" i="1"/>
  <c r="U23" i="1"/>
  <c r="X23" i="1"/>
  <c r="AB23" i="1"/>
  <c r="AC23" i="1"/>
  <c r="O24" i="1"/>
  <c r="R24" i="1"/>
  <c r="U24" i="1"/>
  <c r="X24" i="1"/>
  <c r="AB24" i="1"/>
  <c r="AC24" i="1"/>
  <c r="O25" i="1"/>
  <c r="R25" i="1"/>
  <c r="U25" i="1"/>
  <c r="X25" i="1"/>
  <c r="AB25" i="1"/>
  <c r="AC25" i="1"/>
  <c r="O26" i="1"/>
  <c r="R26" i="1"/>
  <c r="U26" i="1"/>
  <c r="X26" i="1"/>
  <c r="AB26" i="1"/>
  <c r="AC26" i="1"/>
  <c r="O27" i="1"/>
  <c r="R27" i="1"/>
  <c r="U27" i="1"/>
  <c r="X27" i="1"/>
  <c r="AB27" i="1"/>
  <c r="AC27" i="1"/>
  <c r="O28" i="1"/>
  <c r="R28" i="1"/>
  <c r="U28" i="1"/>
  <c r="X28" i="1"/>
  <c r="AB28" i="1"/>
  <c r="AC28" i="1"/>
  <c r="O29" i="1"/>
  <c r="R29" i="1"/>
  <c r="U29" i="1"/>
  <c r="X29" i="1"/>
  <c r="AB29" i="1"/>
  <c r="AC29" i="1"/>
  <c r="O30" i="1"/>
  <c r="R30" i="1"/>
  <c r="U30" i="1"/>
  <c r="X30" i="1"/>
  <c r="AB30" i="1"/>
  <c r="AC30" i="1"/>
  <c r="O31" i="1"/>
  <c r="R31" i="1"/>
  <c r="U31" i="1"/>
  <c r="X31" i="1"/>
  <c r="AB31" i="1"/>
  <c r="AC31" i="1"/>
  <c r="O32" i="1"/>
  <c r="R32" i="1"/>
  <c r="U32" i="1"/>
  <c r="X32" i="1"/>
  <c r="AB32" i="1"/>
  <c r="AC32" i="1"/>
  <c r="O33" i="1"/>
  <c r="R33" i="1"/>
  <c r="U33" i="1"/>
  <c r="X33" i="1"/>
  <c r="AB33" i="1"/>
  <c r="AC33" i="1"/>
  <c r="O34" i="1"/>
  <c r="R34" i="1"/>
  <c r="U34" i="1"/>
  <c r="X34" i="1"/>
  <c r="AB34" i="1"/>
  <c r="AC34" i="1"/>
  <c r="O35" i="1"/>
  <c r="R35" i="1"/>
  <c r="U35" i="1"/>
  <c r="X35" i="1"/>
  <c r="AB35" i="1"/>
  <c r="AC35" i="1"/>
  <c r="O36" i="1"/>
  <c r="R36" i="1"/>
  <c r="U36" i="1"/>
  <c r="X36" i="1"/>
  <c r="AB36" i="1"/>
  <c r="AC36" i="1"/>
  <c r="O37" i="1"/>
  <c r="R37" i="1"/>
  <c r="U37" i="1"/>
  <c r="X37" i="1"/>
  <c r="AB37" i="1"/>
  <c r="AC37" i="1"/>
  <c r="O38" i="1"/>
  <c r="R38" i="1"/>
  <c r="U38" i="1"/>
  <c r="X38" i="1"/>
  <c r="AB38" i="1"/>
  <c r="AC38" i="1"/>
  <c r="O39" i="1"/>
  <c r="R39" i="1"/>
  <c r="U39" i="1"/>
  <c r="X39" i="1"/>
  <c r="AB39" i="1"/>
  <c r="AC39" i="1"/>
  <c r="O40" i="1"/>
  <c r="R40" i="1"/>
  <c r="U40" i="1"/>
  <c r="X40" i="1"/>
  <c r="AB40" i="1"/>
  <c r="AC40" i="1"/>
  <c r="O41" i="1"/>
  <c r="R41" i="1"/>
  <c r="U41" i="1"/>
  <c r="X41" i="1"/>
  <c r="AB41" i="1"/>
  <c r="AC41" i="1"/>
  <c r="O42" i="1"/>
  <c r="R42" i="1"/>
  <c r="U42" i="1"/>
  <c r="X42" i="1"/>
  <c r="AB42" i="1"/>
  <c r="AC42" i="1"/>
  <c r="O43" i="1"/>
  <c r="R43" i="1"/>
  <c r="U43" i="1"/>
  <c r="X43" i="1"/>
  <c r="AB43" i="1"/>
  <c r="AC43" i="1"/>
  <c r="O44" i="1"/>
  <c r="R44" i="1"/>
  <c r="U44" i="1"/>
  <c r="X44" i="1"/>
  <c r="AB44" i="1"/>
  <c r="AC44" i="1"/>
  <c r="O45" i="1"/>
  <c r="R45" i="1"/>
  <c r="U45" i="1"/>
  <c r="X45" i="1"/>
  <c r="AB45" i="1"/>
  <c r="AC45" i="1"/>
  <c r="O46" i="1"/>
  <c r="R46" i="1"/>
  <c r="U46" i="1"/>
  <c r="X46" i="1"/>
  <c r="AB46" i="1"/>
  <c r="AC46" i="1"/>
  <c r="O47" i="1"/>
  <c r="R47" i="1"/>
  <c r="U47" i="1"/>
  <c r="X47" i="1"/>
  <c r="AB47" i="1"/>
  <c r="AC47" i="1"/>
  <c r="O48" i="1"/>
  <c r="R48" i="1"/>
  <c r="U48" i="1"/>
  <c r="X48" i="1"/>
  <c r="AB48" i="1"/>
  <c r="AC48" i="1"/>
  <c r="O49" i="1"/>
  <c r="R49" i="1"/>
  <c r="U49" i="1"/>
  <c r="X49" i="1"/>
  <c r="AB49" i="1"/>
  <c r="AC49" i="1"/>
  <c r="O50" i="1"/>
  <c r="R50" i="1"/>
  <c r="U50" i="1"/>
  <c r="X50" i="1"/>
  <c r="AB50" i="1"/>
  <c r="AC50" i="1"/>
  <c r="O51" i="1"/>
  <c r="R51" i="1"/>
  <c r="U51" i="1"/>
  <c r="X51" i="1"/>
  <c r="AB51" i="1"/>
  <c r="AC51" i="1"/>
  <c r="O52" i="1"/>
  <c r="R52" i="1"/>
  <c r="U52" i="1"/>
  <c r="X52" i="1"/>
  <c r="AB52" i="1"/>
  <c r="AC52" i="1"/>
  <c r="O53" i="1"/>
  <c r="R53" i="1"/>
  <c r="U53" i="1"/>
  <c r="X53" i="1"/>
  <c r="AB53" i="1"/>
  <c r="AC53" i="1"/>
  <c r="O54" i="1"/>
  <c r="R54" i="1"/>
  <c r="U54" i="1"/>
  <c r="X54" i="1"/>
  <c r="AB54" i="1"/>
  <c r="AC54" i="1"/>
  <c r="O55" i="1"/>
  <c r="R55" i="1"/>
  <c r="U55" i="1"/>
  <c r="X55" i="1"/>
  <c r="AB55" i="1"/>
  <c r="AC55" i="1"/>
  <c r="O56" i="1"/>
  <c r="R56" i="1"/>
  <c r="U56" i="1"/>
  <c r="X56" i="1"/>
  <c r="AB56" i="1"/>
  <c r="AC56" i="1"/>
  <c r="O57" i="1"/>
  <c r="R57" i="1"/>
  <c r="U57" i="1"/>
  <c r="X57" i="1"/>
  <c r="AB57" i="1"/>
  <c r="AC57" i="1"/>
  <c r="O58" i="1"/>
  <c r="R58" i="1"/>
  <c r="U58" i="1"/>
  <c r="X58" i="1"/>
  <c r="AB58" i="1"/>
  <c r="AC58" i="1"/>
  <c r="O59" i="1"/>
  <c r="R59" i="1"/>
  <c r="U59" i="1"/>
  <c r="X59" i="1"/>
  <c r="AB59" i="1"/>
  <c r="AC59" i="1"/>
  <c r="O60" i="1"/>
  <c r="R60" i="1"/>
  <c r="U60" i="1"/>
  <c r="X60" i="1"/>
  <c r="AB60" i="1"/>
  <c r="AC60" i="1"/>
  <c r="O61" i="1"/>
  <c r="R61" i="1"/>
  <c r="U61" i="1"/>
  <c r="X61" i="1"/>
  <c r="AB61" i="1"/>
  <c r="AC61" i="1"/>
  <c r="O62" i="1"/>
  <c r="R62" i="1"/>
  <c r="U62" i="1"/>
  <c r="X62" i="1"/>
  <c r="AB62" i="1"/>
  <c r="AC62" i="1"/>
  <c r="O63" i="1"/>
  <c r="R63" i="1"/>
  <c r="U63" i="1"/>
  <c r="X63" i="1"/>
  <c r="AB63" i="1"/>
  <c r="AC63" i="1"/>
  <c r="O64" i="1"/>
  <c r="R64" i="1"/>
  <c r="U64" i="1"/>
  <c r="X64" i="1"/>
  <c r="AB64" i="1"/>
  <c r="AC64" i="1"/>
  <c r="O65" i="1"/>
  <c r="R65" i="1"/>
  <c r="U65" i="1"/>
  <c r="X65" i="1"/>
  <c r="AB65" i="1"/>
  <c r="AC65" i="1"/>
  <c r="O66" i="1"/>
  <c r="R66" i="1"/>
  <c r="U66" i="1"/>
  <c r="X66" i="1"/>
  <c r="AB66" i="1"/>
  <c r="AC66" i="1"/>
  <c r="O67" i="1"/>
  <c r="R67" i="1"/>
  <c r="U67" i="1"/>
  <c r="X67" i="1"/>
  <c r="AB67" i="1"/>
  <c r="AC67" i="1"/>
  <c r="O68" i="1"/>
  <c r="R68" i="1"/>
  <c r="U68" i="1"/>
  <c r="X68" i="1"/>
  <c r="AB68" i="1"/>
  <c r="AC68" i="1"/>
  <c r="O69" i="1"/>
  <c r="R69" i="1"/>
  <c r="U69" i="1"/>
  <c r="X69" i="1"/>
  <c r="AB69" i="1"/>
  <c r="AC69" i="1"/>
  <c r="O70" i="1"/>
  <c r="R70" i="1"/>
  <c r="U70" i="1"/>
  <c r="X70" i="1"/>
  <c r="AB70" i="1"/>
  <c r="AC70" i="1"/>
  <c r="O71" i="1"/>
  <c r="R71" i="1"/>
  <c r="U71" i="1"/>
  <c r="X71" i="1"/>
  <c r="AB71" i="1"/>
  <c r="AC71" i="1"/>
  <c r="O72" i="1"/>
  <c r="R72" i="1"/>
  <c r="U72" i="1"/>
  <c r="X72" i="1"/>
  <c r="AB72" i="1"/>
  <c r="AC72" i="1"/>
  <c r="O73" i="1"/>
  <c r="R73" i="1"/>
  <c r="U73" i="1"/>
  <c r="X73" i="1"/>
  <c r="AB73" i="1"/>
  <c r="AC73" i="1"/>
  <c r="O74" i="1"/>
  <c r="R74" i="1"/>
  <c r="U74" i="1"/>
  <c r="X74" i="1"/>
  <c r="AB74" i="1"/>
  <c r="AC74" i="1"/>
  <c r="O75" i="1"/>
  <c r="R75" i="1"/>
  <c r="U75" i="1"/>
  <c r="X75" i="1"/>
  <c r="AB75" i="1"/>
  <c r="AC75" i="1"/>
  <c r="O76" i="1"/>
  <c r="R76" i="1"/>
  <c r="U76" i="1"/>
  <c r="X76" i="1"/>
  <c r="AB76" i="1"/>
  <c r="AC76" i="1"/>
  <c r="O77" i="1"/>
  <c r="R77" i="1"/>
  <c r="U77" i="1"/>
  <c r="X77" i="1"/>
  <c r="AB77" i="1"/>
  <c r="AC77" i="1"/>
  <c r="O78" i="1"/>
  <c r="R78" i="1"/>
  <c r="U78" i="1"/>
  <c r="X78" i="1"/>
  <c r="AB78" i="1"/>
  <c r="AC78" i="1"/>
  <c r="O79" i="1"/>
  <c r="R79" i="1"/>
  <c r="U79" i="1"/>
  <c r="X79" i="1"/>
  <c r="AB79" i="1"/>
  <c r="AC79" i="1"/>
  <c r="O80" i="1"/>
  <c r="R80" i="1"/>
  <c r="U80" i="1"/>
  <c r="X80" i="1"/>
  <c r="AB80" i="1"/>
  <c r="AC80" i="1"/>
  <c r="O81" i="1"/>
  <c r="R81" i="1"/>
  <c r="U81" i="1"/>
  <c r="X81" i="1"/>
  <c r="AB81" i="1"/>
  <c r="AC81" i="1"/>
  <c r="O82" i="1"/>
  <c r="R82" i="1"/>
  <c r="U82" i="1"/>
  <c r="X82" i="1"/>
  <c r="AB82" i="1"/>
  <c r="AC82" i="1"/>
  <c r="O83" i="1"/>
  <c r="R83" i="1"/>
  <c r="U83" i="1"/>
  <c r="X83" i="1"/>
  <c r="AB83" i="1"/>
  <c r="AC83" i="1"/>
  <c r="O84" i="1"/>
  <c r="R84" i="1"/>
  <c r="U84" i="1"/>
  <c r="X84" i="1"/>
  <c r="AB84" i="1"/>
  <c r="AC84" i="1"/>
  <c r="O85" i="1"/>
  <c r="R85" i="1"/>
  <c r="U85" i="1"/>
  <c r="X85" i="1"/>
  <c r="AB85" i="1"/>
  <c r="AC85" i="1"/>
  <c r="O86" i="1"/>
  <c r="R86" i="1"/>
  <c r="U86" i="1"/>
  <c r="X86" i="1"/>
  <c r="AB86" i="1"/>
  <c r="AC86" i="1"/>
  <c r="O87" i="1"/>
  <c r="R87" i="1"/>
  <c r="U87" i="1"/>
  <c r="X87" i="1"/>
  <c r="AB87" i="1"/>
  <c r="AC87" i="1"/>
  <c r="O88" i="1"/>
  <c r="R88" i="1"/>
  <c r="U88" i="1"/>
  <c r="X88" i="1"/>
  <c r="AB88" i="1"/>
  <c r="AC88" i="1"/>
  <c r="O89" i="1"/>
  <c r="R89" i="1"/>
  <c r="U89" i="1"/>
  <c r="X89" i="1"/>
  <c r="AB89" i="1"/>
  <c r="AC89" i="1"/>
  <c r="O90" i="1"/>
  <c r="R90" i="1"/>
  <c r="U90" i="1"/>
  <c r="X90" i="1"/>
  <c r="AB90" i="1"/>
  <c r="AC90" i="1"/>
  <c r="O91" i="1"/>
  <c r="R91" i="1"/>
  <c r="U91" i="1"/>
  <c r="X91" i="1"/>
  <c r="AB91" i="1"/>
  <c r="AC91" i="1"/>
  <c r="O92" i="1"/>
  <c r="R92" i="1"/>
  <c r="U92" i="1"/>
  <c r="X92" i="1"/>
  <c r="AB92" i="1"/>
  <c r="AC92" i="1"/>
  <c r="O93" i="1"/>
  <c r="R93" i="1"/>
  <c r="U93" i="1"/>
  <c r="X93" i="1"/>
  <c r="AB93" i="1"/>
  <c r="AC93" i="1"/>
  <c r="O94" i="1"/>
  <c r="R94" i="1"/>
  <c r="U94" i="1"/>
  <c r="X94" i="1"/>
  <c r="AB94" i="1"/>
  <c r="AC94" i="1"/>
  <c r="O95" i="1"/>
  <c r="R95" i="1"/>
  <c r="U95" i="1"/>
  <c r="X95" i="1"/>
  <c r="AB95" i="1"/>
  <c r="AC95" i="1"/>
  <c r="O96" i="1"/>
  <c r="R96" i="1"/>
  <c r="U96" i="1"/>
  <c r="X96" i="1"/>
  <c r="AB96" i="1"/>
  <c r="AC96" i="1"/>
  <c r="O97" i="1"/>
  <c r="R97" i="1"/>
  <c r="U97" i="1"/>
  <c r="X97" i="1"/>
  <c r="AB97" i="1"/>
  <c r="AC97" i="1"/>
  <c r="O98" i="1"/>
  <c r="R98" i="1"/>
  <c r="U98" i="1"/>
  <c r="X98" i="1"/>
  <c r="AB98" i="1"/>
  <c r="AC98" i="1"/>
  <c r="O99" i="1"/>
  <c r="R99" i="1"/>
  <c r="U99" i="1"/>
  <c r="X99" i="1"/>
  <c r="AB99" i="1"/>
  <c r="AC99" i="1"/>
  <c r="O100" i="1"/>
  <c r="R100" i="1"/>
  <c r="U100" i="1"/>
  <c r="X100" i="1"/>
  <c r="AB100" i="1"/>
  <c r="AC100" i="1"/>
  <c r="O101" i="1"/>
  <c r="R101" i="1"/>
  <c r="U101" i="1"/>
  <c r="X101" i="1"/>
  <c r="AB101" i="1"/>
  <c r="AC101" i="1"/>
  <c r="O102" i="1"/>
  <c r="R102" i="1"/>
  <c r="U102" i="1"/>
  <c r="X102" i="1"/>
  <c r="AB102" i="1"/>
  <c r="AC102" i="1"/>
  <c r="O103" i="1"/>
  <c r="R103" i="1"/>
  <c r="U103" i="1"/>
  <c r="X103" i="1"/>
  <c r="AB103" i="1"/>
  <c r="AC103" i="1"/>
  <c r="O104" i="1"/>
  <c r="R104" i="1"/>
  <c r="U104" i="1"/>
  <c r="X104" i="1"/>
  <c r="AB104" i="1"/>
  <c r="AC104" i="1"/>
  <c r="O105" i="1"/>
  <c r="R105" i="1"/>
  <c r="U105" i="1"/>
  <c r="X105" i="1"/>
  <c r="AB105" i="1"/>
  <c r="AC105" i="1"/>
  <c r="O106" i="1"/>
  <c r="R106" i="1"/>
  <c r="U106" i="1"/>
  <c r="X106" i="1"/>
  <c r="AB106" i="1"/>
  <c r="AC106" i="1"/>
  <c r="O107" i="1"/>
  <c r="R107" i="1"/>
  <c r="U107" i="1"/>
  <c r="X107" i="1"/>
  <c r="AB107" i="1"/>
  <c r="AC107" i="1"/>
  <c r="O108" i="1"/>
  <c r="R108" i="1"/>
  <c r="U108" i="1"/>
  <c r="X108" i="1"/>
  <c r="AB108" i="1"/>
  <c r="AC108" i="1"/>
  <c r="O109" i="1"/>
  <c r="R109" i="1"/>
  <c r="U109" i="1"/>
  <c r="X109" i="1"/>
  <c r="AB109" i="1"/>
  <c r="AC109" i="1"/>
  <c r="O110" i="1"/>
  <c r="R110" i="1"/>
  <c r="U110" i="1"/>
  <c r="X110" i="1"/>
  <c r="AB110" i="1"/>
  <c r="AC110" i="1"/>
  <c r="O111" i="1"/>
  <c r="R111" i="1"/>
  <c r="U111" i="1"/>
  <c r="X111" i="1"/>
  <c r="AB111" i="1"/>
  <c r="AC111" i="1"/>
  <c r="O112" i="1"/>
  <c r="R112" i="1"/>
  <c r="U112" i="1"/>
  <c r="X112" i="1"/>
  <c r="AB112" i="1"/>
  <c r="AC112" i="1"/>
  <c r="O113" i="1"/>
  <c r="R113" i="1"/>
  <c r="U113" i="1"/>
  <c r="X113" i="1"/>
  <c r="AB113" i="1"/>
  <c r="AC113" i="1"/>
  <c r="O114" i="1"/>
  <c r="R114" i="1"/>
  <c r="U114" i="1"/>
  <c r="X114" i="1"/>
  <c r="AB114" i="1"/>
  <c r="AC114" i="1"/>
  <c r="O115" i="1"/>
  <c r="R115" i="1"/>
  <c r="U115" i="1"/>
  <c r="X115" i="1"/>
  <c r="AB115" i="1"/>
  <c r="AC115" i="1"/>
  <c r="O116" i="1"/>
  <c r="R116" i="1"/>
  <c r="U116" i="1"/>
  <c r="X116" i="1"/>
  <c r="AB116" i="1"/>
  <c r="AC116" i="1"/>
  <c r="O117" i="1"/>
  <c r="R117" i="1"/>
  <c r="U117" i="1"/>
  <c r="X117" i="1"/>
  <c r="AB117" i="1"/>
  <c r="AC117" i="1"/>
  <c r="O118" i="1"/>
  <c r="R118" i="1"/>
  <c r="U118" i="1"/>
  <c r="X118" i="1"/>
  <c r="AB118" i="1"/>
  <c r="AC118" i="1"/>
  <c r="O119" i="1"/>
  <c r="R119" i="1"/>
  <c r="U119" i="1"/>
  <c r="X119" i="1"/>
  <c r="AB119" i="1"/>
  <c r="AC119" i="1"/>
  <c r="O120" i="1"/>
  <c r="R120" i="1"/>
  <c r="U120" i="1"/>
  <c r="X120" i="1"/>
  <c r="AB120" i="1"/>
  <c r="AC120" i="1"/>
  <c r="O121" i="1"/>
  <c r="R121" i="1"/>
  <c r="U121" i="1"/>
  <c r="X121" i="1"/>
  <c r="AB121" i="1"/>
  <c r="AC121" i="1"/>
  <c r="O122" i="1"/>
  <c r="R122" i="1"/>
  <c r="U122" i="1"/>
  <c r="X122" i="1"/>
  <c r="AB122" i="1"/>
  <c r="AC122" i="1"/>
  <c r="O123" i="1"/>
  <c r="R123" i="1"/>
  <c r="U123" i="1"/>
  <c r="X123" i="1"/>
  <c r="AB123" i="1"/>
  <c r="AC123" i="1"/>
  <c r="O124" i="1"/>
  <c r="R124" i="1"/>
  <c r="U124" i="1"/>
  <c r="X124" i="1"/>
  <c r="AB124" i="1"/>
  <c r="AC124" i="1"/>
  <c r="O125" i="1"/>
  <c r="R125" i="1"/>
  <c r="U125" i="1"/>
  <c r="X125" i="1"/>
  <c r="AB125" i="1"/>
  <c r="AC125" i="1"/>
  <c r="O126" i="1"/>
  <c r="R126" i="1"/>
  <c r="U126" i="1"/>
  <c r="X126" i="1"/>
  <c r="AB126" i="1"/>
  <c r="AC126" i="1"/>
  <c r="O127" i="1"/>
  <c r="R127" i="1"/>
  <c r="U127" i="1"/>
  <c r="X127" i="1"/>
  <c r="AB127" i="1"/>
  <c r="AC127" i="1"/>
  <c r="O128" i="1"/>
  <c r="R128" i="1"/>
  <c r="U128" i="1"/>
  <c r="X128" i="1"/>
  <c r="AB128" i="1"/>
  <c r="AC128" i="1"/>
  <c r="O129" i="1"/>
  <c r="R129" i="1"/>
  <c r="U129" i="1"/>
  <c r="X129" i="1"/>
  <c r="AB129" i="1"/>
  <c r="AC129" i="1"/>
  <c r="O130" i="1"/>
  <c r="R130" i="1"/>
  <c r="U130" i="1"/>
  <c r="X130" i="1"/>
  <c r="AB130" i="1"/>
  <c r="AC130" i="1"/>
  <c r="O131" i="1"/>
  <c r="R131" i="1"/>
  <c r="U131" i="1"/>
  <c r="X131" i="1"/>
  <c r="AB131" i="1"/>
  <c r="AC131" i="1"/>
  <c r="O132" i="1"/>
  <c r="R132" i="1"/>
  <c r="U132" i="1"/>
  <c r="X132" i="1"/>
  <c r="AB132" i="1"/>
  <c r="AC132" i="1"/>
  <c r="O133" i="1"/>
  <c r="R133" i="1"/>
  <c r="U133" i="1"/>
  <c r="X133" i="1"/>
  <c r="AB133" i="1"/>
  <c r="AC133" i="1"/>
  <c r="O134" i="1"/>
  <c r="R134" i="1"/>
  <c r="U134" i="1"/>
  <c r="X134" i="1"/>
  <c r="AB134" i="1"/>
  <c r="AC134" i="1"/>
  <c r="O135" i="1"/>
  <c r="R135" i="1"/>
  <c r="U135" i="1"/>
  <c r="X135" i="1"/>
  <c r="AB135" i="1"/>
  <c r="AC135" i="1"/>
  <c r="O136" i="1"/>
  <c r="R136" i="1"/>
  <c r="U136" i="1"/>
  <c r="X136" i="1"/>
  <c r="AB136" i="1"/>
  <c r="AC136" i="1"/>
  <c r="O137" i="1"/>
  <c r="R137" i="1"/>
  <c r="U137" i="1"/>
  <c r="X137" i="1"/>
  <c r="AB137" i="1"/>
  <c r="AC137" i="1"/>
  <c r="O138" i="1"/>
  <c r="R138" i="1"/>
  <c r="U138" i="1"/>
  <c r="X138" i="1"/>
  <c r="AB138" i="1"/>
  <c r="AC138" i="1"/>
  <c r="O139" i="1"/>
  <c r="R139" i="1"/>
  <c r="U139" i="1"/>
  <c r="X139" i="1"/>
  <c r="AB139" i="1"/>
  <c r="AC139" i="1"/>
  <c r="O140" i="1"/>
  <c r="R140" i="1"/>
  <c r="U140" i="1"/>
  <c r="X140" i="1"/>
  <c r="AB140" i="1"/>
  <c r="AC140" i="1"/>
  <c r="O141" i="1"/>
  <c r="R141" i="1"/>
  <c r="U141" i="1"/>
  <c r="X141" i="1"/>
  <c r="AB141" i="1"/>
  <c r="AC141" i="1"/>
  <c r="O142" i="1"/>
  <c r="R142" i="1"/>
  <c r="U142" i="1"/>
  <c r="X142" i="1"/>
  <c r="AB142" i="1"/>
  <c r="AC142" i="1"/>
  <c r="O143" i="1"/>
  <c r="R143" i="1"/>
  <c r="U143" i="1"/>
  <c r="X143" i="1"/>
  <c r="AB143" i="1"/>
  <c r="AC143" i="1"/>
  <c r="O144" i="1"/>
  <c r="R144" i="1"/>
  <c r="U144" i="1"/>
  <c r="X144" i="1"/>
  <c r="AB144" i="1"/>
  <c r="AC144" i="1"/>
  <c r="O145" i="1"/>
  <c r="R145" i="1"/>
  <c r="U145" i="1"/>
  <c r="X145" i="1"/>
  <c r="AB145" i="1"/>
  <c r="AC145" i="1"/>
  <c r="O146" i="1"/>
  <c r="R146" i="1"/>
  <c r="U146" i="1"/>
  <c r="X146" i="1"/>
  <c r="AB146" i="1"/>
  <c r="AC146" i="1"/>
  <c r="O147" i="1"/>
  <c r="R147" i="1"/>
  <c r="U147" i="1"/>
  <c r="X147" i="1"/>
  <c r="AB147" i="1"/>
  <c r="AC147" i="1"/>
  <c r="O148" i="1"/>
  <c r="R148" i="1"/>
  <c r="U148" i="1"/>
  <c r="X148" i="1"/>
  <c r="AB148" i="1"/>
  <c r="AC148" i="1"/>
  <c r="O149" i="1"/>
  <c r="R149" i="1"/>
  <c r="U149" i="1"/>
  <c r="X149" i="1"/>
  <c r="AB149" i="1"/>
  <c r="AC149" i="1"/>
  <c r="O150" i="1"/>
  <c r="R150" i="1"/>
  <c r="U150" i="1"/>
  <c r="X150" i="1"/>
  <c r="AB150" i="1"/>
  <c r="AC150" i="1"/>
  <c r="O151" i="1"/>
  <c r="R151" i="1"/>
  <c r="U151" i="1"/>
  <c r="X151" i="1"/>
  <c r="AB151" i="1"/>
  <c r="AC151" i="1"/>
  <c r="O152" i="1"/>
  <c r="R152" i="1"/>
  <c r="U152" i="1"/>
  <c r="X152" i="1"/>
  <c r="AB152" i="1"/>
  <c r="AC152" i="1"/>
  <c r="O153" i="1"/>
  <c r="R153" i="1"/>
  <c r="U153" i="1"/>
  <c r="X153" i="1"/>
  <c r="AB153" i="1"/>
  <c r="AC153" i="1"/>
  <c r="O154" i="1"/>
  <c r="R154" i="1"/>
  <c r="U154" i="1"/>
  <c r="X154" i="1"/>
  <c r="AB154" i="1"/>
  <c r="AC154" i="1"/>
  <c r="O155" i="1"/>
  <c r="R155" i="1"/>
  <c r="U155" i="1"/>
  <c r="X155" i="1"/>
  <c r="AB155" i="1"/>
  <c r="AC155" i="1"/>
  <c r="O156" i="1"/>
  <c r="R156" i="1"/>
  <c r="U156" i="1"/>
  <c r="X156" i="1"/>
  <c r="AB156" i="1"/>
  <c r="AC156" i="1"/>
  <c r="O157" i="1"/>
  <c r="R157" i="1"/>
  <c r="U157" i="1"/>
  <c r="X157" i="1"/>
  <c r="AB157" i="1"/>
  <c r="AC157" i="1"/>
  <c r="O158" i="1"/>
  <c r="R158" i="1"/>
  <c r="U158" i="1"/>
  <c r="X158" i="1"/>
  <c r="AB158" i="1"/>
  <c r="AC158" i="1"/>
  <c r="O159" i="1"/>
  <c r="R159" i="1"/>
  <c r="U159" i="1"/>
  <c r="X159" i="1"/>
  <c r="AB159" i="1"/>
  <c r="AC159" i="1"/>
  <c r="O160" i="1"/>
  <c r="R160" i="1"/>
  <c r="U160" i="1"/>
  <c r="X160" i="1"/>
  <c r="AB160" i="1"/>
  <c r="AC160" i="1"/>
  <c r="O161" i="1"/>
  <c r="R161" i="1"/>
  <c r="U161" i="1"/>
  <c r="X161" i="1"/>
  <c r="AB161" i="1"/>
  <c r="AC161" i="1"/>
  <c r="O162" i="1"/>
  <c r="R162" i="1"/>
  <c r="U162" i="1"/>
  <c r="X162" i="1"/>
  <c r="AB162" i="1"/>
  <c r="AC162" i="1"/>
  <c r="O163" i="1"/>
  <c r="R163" i="1"/>
  <c r="U163" i="1"/>
  <c r="X163" i="1"/>
  <c r="AB163" i="1"/>
  <c r="AC163" i="1"/>
  <c r="O164" i="1"/>
  <c r="R164" i="1"/>
  <c r="U164" i="1"/>
  <c r="X164" i="1"/>
  <c r="AB164" i="1"/>
  <c r="AC164" i="1"/>
  <c r="O165" i="1"/>
  <c r="R165" i="1"/>
  <c r="U165" i="1"/>
  <c r="X165" i="1"/>
  <c r="AB165" i="1"/>
  <c r="AC165" i="1"/>
  <c r="O166" i="1"/>
  <c r="R166" i="1"/>
  <c r="U166" i="1"/>
  <c r="X166" i="1"/>
  <c r="AB166" i="1"/>
  <c r="AC166" i="1"/>
  <c r="O167" i="1"/>
  <c r="R167" i="1"/>
  <c r="U167" i="1"/>
  <c r="X167" i="1"/>
  <c r="AB167" i="1"/>
  <c r="AC167" i="1"/>
  <c r="O168" i="1"/>
  <c r="R168" i="1"/>
  <c r="U168" i="1"/>
  <c r="X168" i="1"/>
  <c r="AB168" i="1"/>
  <c r="AC168" i="1"/>
  <c r="O169" i="1"/>
  <c r="R169" i="1"/>
  <c r="U169" i="1"/>
  <c r="X169" i="1"/>
  <c r="AB169" i="1"/>
  <c r="AC169" i="1"/>
  <c r="O170" i="1"/>
  <c r="R170" i="1"/>
  <c r="U170" i="1"/>
  <c r="X170" i="1"/>
  <c r="AB170" i="1"/>
  <c r="AC170" i="1"/>
  <c r="O171" i="1"/>
  <c r="R171" i="1"/>
  <c r="U171" i="1"/>
  <c r="X171" i="1"/>
  <c r="AB171" i="1"/>
  <c r="AC171" i="1"/>
  <c r="O172" i="1"/>
  <c r="R172" i="1"/>
  <c r="U172" i="1"/>
  <c r="X172" i="1"/>
  <c r="AB172" i="1"/>
  <c r="AC172" i="1"/>
  <c r="O173" i="1"/>
  <c r="R173" i="1"/>
  <c r="U173" i="1"/>
  <c r="X173" i="1"/>
  <c r="AB173" i="1"/>
  <c r="AC173" i="1"/>
  <c r="O174" i="1"/>
  <c r="R174" i="1"/>
  <c r="U174" i="1"/>
  <c r="X174" i="1"/>
  <c r="AB174" i="1"/>
  <c r="AC174" i="1"/>
  <c r="O175" i="1"/>
  <c r="R175" i="1"/>
  <c r="U175" i="1"/>
  <c r="X175" i="1"/>
  <c r="AB175" i="1"/>
  <c r="AC175" i="1"/>
  <c r="O176" i="1"/>
  <c r="R176" i="1"/>
  <c r="U176" i="1"/>
  <c r="X176" i="1"/>
  <c r="AB176" i="1"/>
  <c r="AC176" i="1"/>
  <c r="O177" i="1"/>
  <c r="R177" i="1"/>
  <c r="U177" i="1"/>
  <c r="X177" i="1"/>
  <c r="AB177" i="1"/>
  <c r="AC177" i="1"/>
  <c r="O178" i="1"/>
  <c r="R178" i="1"/>
  <c r="U178" i="1"/>
  <c r="X178" i="1"/>
  <c r="AB178" i="1"/>
  <c r="AC178" i="1"/>
  <c r="O179" i="1"/>
  <c r="R179" i="1"/>
  <c r="U179" i="1"/>
  <c r="X179" i="1"/>
  <c r="AB179" i="1"/>
  <c r="AC179" i="1"/>
  <c r="O180" i="1"/>
  <c r="R180" i="1"/>
  <c r="U180" i="1"/>
  <c r="X180" i="1"/>
  <c r="AB180" i="1"/>
  <c r="AC180" i="1"/>
  <c r="O181" i="1"/>
  <c r="R181" i="1"/>
  <c r="U181" i="1"/>
  <c r="X181" i="1"/>
  <c r="AB181" i="1"/>
  <c r="AC181" i="1"/>
  <c r="O182" i="1"/>
  <c r="R182" i="1"/>
  <c r="U182" i="1"/>
  <c r="X182" i="1"/>
  <c r="AB182" i="1"/>
  <c r="AC182" i="1"/>
  <c r="O183" i="1"/>
  <c r="R183" i="1"/>
  <c r="U183" i="1"/>
  <c r="X183" i="1"/>
  <c r="AB183" i="1"/>
  <c r="AC183" i="1"/>
  <c r="O184" i="1"/>
  <c r="R184" i="1"/>
  <c r="U184" i="1"/>
  <c r="X184" i="1"/>
  <c r="AB184" i="1"/>
  <c r="AC184" i="1"/>
  <c r="O185" i="1"/>
  <c r="R185" i="1"/>
  <c r="U185" i="1"/>
  <c r="X185" i="1"/>
  <c r="AB185" i="1"/>
  <c r="AC185" i="1"/>
  <c r="O186" i="1"/>
  <c r="R186" i="1"/>
  <c r="U186" i="1"/>
  <c r="X186" i="1"/>
  <c r="AB186" i="1"/>
  <c r="AC186" i="1"/>
  <c r="O187" i="1"/>
  <c r="R187" i="1"/>
  <c r="U187" i="1"/>
  <c r="X187" i="1"/>
  <c r="AB187" i="1"/>
  <c r="AC187" i="1"/>
  <c r="O188" i="1"/>
  <c r="R188" i="1"/>
  <c r="U188" i="1"/>
  <c r="X188" i="1"/>
  <c r="AB188" i="1"/>
  <c r="AC188" i="1"/>
  <c r="O189" i="1"/>
  <c r="R189" i="1"/>
  <c r="U189" i="1"/>
  <c r="X189" i="1"/>
  <c r="AB189" i="1"/>
  <c r="AC189" i="1"/>
  <c r="O190" i="1"/>
  <c r="R190" i="1"/>
  <c r="U190" i="1"/>
  <c r="X190" i="1"/>
  <c r="AB190" i="1"/>
  <c r="AC190" i="1"/>
  <c r="O191" i="1"/>
  <c r="R191" i="1"/>
  <c r="U191" i="1"/>
  <c r="X191" i="1"/>
  <c r="AB191" i="1"/>
  <c r="AC191" i="1"/>
  <c r="O192" i="1"/>
  <c r="R192" i="1"/>
  <c r="U192" i="1"/>
  <c r="X192" i="1"/>
  <c r="AB192" i="1"/>
  <c r="AC192" i="1"/>
  <c r="O193" i="1"/>
  <c r="R193" i="1"/>
  <c r="U193" i="1"/>
  <c r="X193" i="1"/>
  <c r="AB193" i="1"/>
  <c r="AC193" i="1"/>
  <c r="O194" i="1"/>
  <c r="R194" i="1"/>
  <c r="U194" i="1"/>
  <c r="X194" i="1"/>
  <c r="AB194" i="1"/>
  <c r="AC194" i="1"/>
  <c r="O195" i="1"/>
  <c r="R195" i="1"/>
  <c r="U195" i="1"/>
  <c r="X195" i="1"/>
  <c r="AB195" i="1"/>
  <c r="AC195" i="1"/>
  <c r="O196" i="1"/>
  <c r="R196" i="1"/>
  <c r="U196" i="1"/>
  <c r="X196" i="1"/>
  <c r="AB196" i="1"/>
  <c r="AC196" i="1"/>
  <c r="O197" i="1"/>
  <c r="R197" i="1"/>
  <c r="U197" i="1"/>
  <c r="X197" i="1"/>
  <c r="AB197" i="1"/>
  <c r="AC197" i="1"/>
  <c r="O198" i="1"/>
  <c r="R198" i="1"/>
  <c r="U198" i="1"/>
  <c r="X198" i="1"/>
  <c r="AB198" i="1"/>
  <c r="AC198" i="1"/>
  <c r="O199" i="1"/>
  <c r="R199" i="1"/>
  <c r="U199" i="1"/>
  <c r="X199" i="1"/>
  <c r="AB199" i="1"/>
  <c r="AC199" i="1"/>
  <c r="O200" i="1"/>
  <c r="R200" i="1"/>
  <c r="U200" i="1"/>
  <c r="X200" i="1"/>
  <c r="AB200" i="1"/>
  <c r="AC200" i="1"/>
  <c r="O201" i="1"/>
  <c r="R201" i="1"/>
  <c r="U201" i="1"/>
  <c r="X201" i="1"/>
  <c r="AB201" i="1"/>
  <c r="AC201" i="1"/>
  <c r="O202" i="1"/>
  <c r="R202" i="1"/>
  <c r="U202" i="1"/>
  <c r="X202" i="1"/>
  <c r="AB202" i="1"/>
  <c r="AC202" i="1"/>
  <c r="O203" i="1"/>
  <c r="R203" i="1"/>
  <c r="U203" i="1"/>
  <c r="X203" i="1"/>
  <c r="AB203" i="1"/>
  <c r="AC203" i="1"/>
  <c r="O204" i="1"/>
  <c r="R204" i="1"/>
  <c r="U204" i="1"/>
  <c r="X204" i="1"/>
  <c r="AB204" i="1"/>
  <c r="AC204" i="1"/>
  <c r="O205" i="1"/>
  <c r="R205" i="1"/>
  <c r="U205" i="1"/>
  <c r="X205" i="1"/>
  <c r="AB205" i="1"/>
  <c r="AC205" i="1"/>
  <c r="O206" i="1"/>
  <c r="R206" i="1"/>
  <c r="U206" i="1"/>
  <c r="X206" i="1"/>
  <c r="AB206" i="1"/>
  <c r="AC206" i="1"/>
  <c r="O207" i="1"/>
  <c r="R207" i="1"/>
  <c r="U207" i="1"/>
  <c r="X207" i="1"/>
  <c r="AB207" i="1"/>
  <c r="AC207" i="1"/>
  <c r="O208" i="1"/>
  <c r="R208" i="1"/>
  <c r="U208" i="1"/>
  <c r="X208" i="1"/>
  <c r="AB208" i="1"/>
  <c r="AC208" i="1"/>
  <c r="O209" i="1"/>
  <c r="R209" i="1"/>
  <c r="U209" i="1"/>
  <c r="X209" i="1"/>
  <c r="AB209" i="1"/>
  <c r="AC209" i="1"/>
  <c r="O210" i="1"/>
  <c r="R210" i="1"/>
  <c r="U210" i="1"/>
  <c r="X210" i="1"/>
  <c r="AB210" i="1"/>
  <c r="AC210" i="1"/>
  <c r="O211" i="1"/>
  <c r="R211" i="1"/>
  <c r="U211" i="1"/>
  <c r="X211" i="1"/>
  <c r="AB211" i="1"/>
  <c r="AC211" i="1"/>
  <c r="O212" i="1"/>
  <c r="R212" i="1"/>
  <c r="U212" i="1"/>
  <c r="X212" i="1"/>
  <c r="AB212" i="1"/>
  <c r="AC212" i="1"/>
  <c r="O213" i="1"/>
  <c r="R213" i="1"/>
  <c r="U213" i="1"/>
  <c r="X213" i="1"/>
  <c r="AB213" i="1"/>
  <c r="AC213" i="1"/>
  <c r="O214" i="1"/>
  <c r="R214" i="1"/>
  <c r="U214" i="1"/>
  <c r="X214" i="1"/>
  <c r="AB214" i="1"/>
  <c r="AC214" i="1"/>
  <c r="O215" i="1"/>
  <c r="R215" i="1"/>
  <c r="U215" i="1"/>
  <c r="X215" i="1"/>
  <c r="AB215" i="1"/>
  <c r="AC215" i="1"/>
  <c r="O216" i="1"/>
  <c r="R216" i="1"/>
  <c r="U216" i="1"/>
  <c r="X216" i="1"/>
  <c r="AB216" i="1"/>
  <c r="AC216" i="1"/>
  <c r="O217" i="1"/>
  <c r="R217" i="1"/>
  <c r="U217" i="1"/>
  <c r="X217" i="1"/>
  <c r="AB217" i="1"/>
  <c r="AC217" i="1"/>
  <c r="O218" i="1"/>
  <c r="R218" i="1"/>
  <c r="U218" i="1"/>
  <c r="X218" i="1"/>
  <c r="AB218" i="1"/>
  <c r="AC218" i="1"/>
  <c r="O219" i="1"/>
  <c r="R219" i="1"/>
  <c r="U219" i="1"/>
  <c r="X219" i="1"/>
  <c r="AB219" i="1"/>
  <c r="AC219" i="1"/>
  <c r="O220" i="1"/>
  <c r="R220" i="1"/>
  <c r="U220" i="1"/>
  <c r="X220" i="1"/>
  <c r="AB220" i="1"/>
  <c r="AC220" i="1"/>
  <c r="O221" i="1"/>
  <c r="R221" i="1"/>
  <c r="U221" i="1"/>
  <c r="X221" i="1"/>
  <c r="AB221" i="1"/>
  <c r="AC221" i="1"/>
  <c r="O222" i="1"/>
  <c r="R222" i="1"/>
  <c r="U222" i="1"/>
  <c r="X222" i="1"/>
  <c r="AB222" i="1"/>
  <c r="AC222" i="1"/>
  <c r="O223" i="1"/>
  <c r="R223" i="1"/>
  <c r="U223" i="1"/>
  <c r="X223" i="1"/>
  <c r="AB223" i="1"/>
  <c r="AC223" i="1"/>
  <c r="O224" i="1"/>
  <c r="R224" i="1"/>
  <c r="U224" i="1"/>
  <c r="X224" i="1"/>
  <c r="AB224" i="1"/>
  <c r="AC224" i="1"/>
  <c r="O225" i="1"/>
  <c r="R225" i="1"/>
  <c r="U225" i="1"/>
  <c r="X225" i="1"/>
  <c r="AB225" i="1"/>
  <c r="AC225" i="1"/>
  <c r="O226" i="1"/>
  <c r="R226" i="1"/>
  <c r="U226" i="1"/>
  <c r="X226" i="1"/>
  <c r="AB226" i="1"/>
  <c r="AC226" i="1"/>
  <c r="O227" i="1"/>
  <c r="R227" i="1"/>
  <c r="U227" i="1"/>
  <c r="X227" i="1"/>
  <c r="AB227" i="1"/>
  <c r="AC227" i="1"/>
  <c r="O228" i="1"/>
  <c r="R228" i="1"/>
  <c r="U228" i="1"/>
  <c r="X228" i="1"/>
  <c r="AB228" i="1"/>
  <c r="AC228" i="1"/>
  <c r="O229" i="1"/>
  <c r="R229" i="1"/>
  <c r="U229" i="1"/>
  <c r="X229" i="1"/>
  <c r="AB229" i="1"/>
  <c r="AC229" i="1"/>
  <c r="O230" i="1"/>
  <c r="R230" i="1"/>
  <c r="U230" i="1"/>
  <c r="X230" i="1"/>
  <c r="AB230" i="1"/>
  <c r="AC230" i="1"/>
  <c r="O231" i="1"/>
  <c r="R231" i="1"/>
  <c r="U231" i="1"/>
  <c r="X231" i="1"/>
  <c r="AB231" i="1"/>
  <c r="AC231" i="1"/>
  <c r="O232" i="1"/>
  <c r="R232" i="1"/>
  <c r="U232" i="1"/>
  <c r="X232" i="1"/>
  <c r="AB232" i="1"/>
  <c r="AC232" i="1"/>
  <c r="O233" i="1"/>
  <c r="R233" i="1"/>
  <c r="U233" i="1"/>
  <c r="X233" i="1"/>
  <c r="AB233" i="1"/>
  <c r="AC233" i="1"/>
  <c r="O234" i="1"/>
  <c r="R234" i="1"/>
  <c r="U234" i="1"/>
  <c r="X234" i="1"/>
  <c r="AB234" i="1"/>
  <c r="AC234" i="1"/>
  <c r="O235" i="1"/>
  <c r="R235" i="1"/>
  <c r="U235" i="1"/>
  <c r="X235" i="1"/>
  <c r="AB235" i="1"/>
  <c r="AC235" i="1"/>
  <c r="O236" i="1"/>
  <c r="R236" i="1"/>
  <c r="U236" i="1"/>
  <c r="X236" i="1"/>
  <c r="AB236" i="1"/>
  <c r="AC236" i="1"/>
  <c r="O237" i="1"/>
  <c r="R237" i="1"/>
  <c r="U237" i="1"/>
  <c r="X237" i="1"/>
  <c r="AB237" i="1"/>
  <c r="AC237" i="1"/>
  <c r="O238" i="1"/>
  <c r="R238" i="1"/>
  <c r="U238" i="1"/>
  <c r="X238" i="1"/>
  <c r="AB238" i="1"/>
  <c r="AC238" i="1"/>
  <c r="O239" i="1"/>
  <c r="R239" i="1"/>
  <c r="U239" i="1"/>
  <c r="X239" i="1"/>
  <c r="AB239" i="1"/>
  <c r="AC239" i="1"/>
  <c r="O240" i="1"/>
  <c r="R240" i="1"/>
  <c r="U240" i="1"/>
  <c r="X240" i="1"/>
  <c r="AB240" i="1"/>
  <c r="AC240" i="1"/>
  <c r="O241" i="1"/>
  <c r="R241" i="1"/>
  <c r="U241" i="1"/>
  <c r="X241" i="1"/>
  <c r="AB241" i="1"/>
  <c r="AC241" i="1"/>
  <c r="O242" i="1"/>
  <c r="R242" i="1"/>
  <c r="U242" i="1"/>
  <c r="X242" i="1"/>
  <c r="AB242" i="1"/>
  <c r="AC242" i="1"/>
  <c r="O243" i="1"/>
  <c r="R243" i="1"/>
  <c r="U243" i="1"/>
  <c r="X243" i="1"/>
  <c r="AB243" i="1"/>
  <c r="AC243" i="1"/>
  <c r="O244" i="1"/>
  <c r="R244" i="1"/>
  <c r="U244" i="1"/>
  <c r="X244" i="1"/>
  <c r="AB244" i="1"/>
  <c r="AC244" i="1"/>
  <c r="O245" i="1"/>
  <c r="R245" i="1"/>
  <c r="U245" i="1"/>
  <c r="X245" i="1"/>
  <c r="AB245" i="1"/>
  <c r="AC245" i="1"/>
  <c r="O246" i="1"/>
  <c r="R246" i="1"/>
  <c r="U246" i="1"/>
  <c r="X246" i="1"/>
  <c r="AB246" i="1"/>
  <c r="AC246" i="1"/>
  <c r="O247" i="1"/>
  <c r="R247" i="1"/>
  <c r="U247" i="1"/>
  <c r="X247" i="1"/>
  <c r="AB247" i="1"/>
  <c r="AC247" i="1"/>
  <c r="O248" i="1"/>
  <c r="R248" i="1"/>
  <c r="U248" i="1"/>
  <c r="X248" i="1"/>
  <c r="AB248" i="1"/>
  <c r="AC248" i="1"/>
  <c r="O249" i="1"/>
  <c r="R249" i="1"/>
  <c r="U249" i="1"/>
  <c r="X249" i="1"/>
  <c r="AB249" i="1"/>
  <c r="AC249" i="1"/>
  <c r="O250" i="1"/>
  <c r="R250" i="1"/>
  <c r="U250" i="1"/>
  <c r="X250" i="1"/>
  <c r="AB250" i="1"/>
  <c r="AC250" i="1"/>
  <c r="O251" i="1"/>
  <c r="R251" i="1"/>
  <c r="U251" i="1"/>
  <c r="X251" i="1"/>
  <c r="AB251" i="1"/>
  <c r="AC251" i="1"/>
  <c r="O252" i="1"/>
  <c r="R252" i="1"/>
  <c r="U252" i="1"/>
  <c r="X252" i="1"/>
  <c r="AB252" i="1"/>
  <c r="AC252" i="1"/>
  <c r="O253" i="1"/>
  <c r="R253" i="1"/>
  <c r="U253" i="1"/>
  <c r="X253" i="1"/>
  <c r="AB253" i="1"/>
  <c r="AC253" i="1"/>
  <c r="O254" i="1"/>
  <c r="R254" i="1"/>
  <c r="U254" i="1"/>
  <c r="X254" i="1"/>
  <c r="AB254" i="1"/>
  <c r="AC254" i="1"/>
  <c r="O255" i="1"/>
  <c r="R255" i="1"/>
  <c r="U255" i="1"/>
  <c r="X255" i="1"/>
  <c r="AB255" i="1"/>
  <c r="AC255" i="1"/>
  <c r="O256" i="1"/>
  <c r="R256" i="1"/>
  <c r="U256" i="1"/>
  <c r="X256" i="1"/>
  <c r="AB256" i="1"/>
  <c r="AC256" i="1"/>
  <c r="O257" i="1"/>
  <c r="R257" i="1"/>
  <c r="U257" i="1"/>
  <c r="X257" i="1"/>
  <c r="AB257" i="1"/>
  <c r="AC257" i="1"/>
  <c r="O258" i="1"/>
  <c r="R258" i="1"/>
  <c r="U258" i="1"/>
  <c r="X258" i="1"/>
  <c r="AB258" i="1"/>
  <c r="AC258" i="1"/>
  <c r="O259" i="1"/>
  <c r="R259" i="1"/>
  <c r="U259" i="1"/>
  <c r="X259" i="1"/>
  <c r="AB259" i="1"/>
  <c r="AC259" i="1"/>
  <c r="O260" i="1"/>
  <c r="R260" i="1"/>
  <c r="U260" i="1"/>
  <c r="X260" i="1"/>
  <c r="AB260" i="1"/>
  <c r="AC260" i="1"/>
  <c r="O261" i="1"/>
  <c r="R261" i="1"/>
  <c r="U261" i="1"/>
  <c r="X261" i="1"/>
  <c r="AB261" i="1"/>
  <c r="AC261" i="1"/>
  <c r="O262" i="1"/>
  <c r="R262" i="1"/>
  <c r="U262" i="1"/>
  <c r="X262" i="1"/>
  <c r="AB262" i="1"/>
  <c r="AC262" i="1"/>
  <c r="O263" i="1"/>
  <c r="R263" i="1"/>
  <c r="U263" i="1"/>
  <c r="X263" i="1"/>
  <c r="AB263" i="1"/>
  <c r="AC263" i="1"/>
  <c r="O264" i="1"/>
  <c r="R264" i="1"/>
  <c r="U264" i="1"/>
  <c r="X264" i="1"/>
  <c r="AB264" i="1"/>
  <c r="AC264" i="1"/>
  <c r="O265" i="1"/>
  <c r="R265" i="1"/>
  <c r="U265" i="1"/>
  <c r="X265" i="1"/>
  <c r="AB265" i="1"/>
  <c r="AC265" i="1"/>
  <c r="O266" i="1"/>
  <c r="R266" i="1"/>
  <c r="U266" i="1"/>
  <c r="X266" i="1"/>
  <c r="AB266" i="1"/>
  <c r="AC266" i="1"/>
  <c r="O267" i="1"/>
  <c r="R267" i="1"/>
  <c r="U267" i="1"/>
  <c r="X267" i="1"/>
  <c r="AB267" i="1"/>
  <c r="AC267" i="1"/>
  <c r="O268" i="1"/>
  <c r="R268" i="1"/>
  <c r="U268" i="1"/>
  <c r="X268" i="1"/>
  <c r="AB268" i="1"/>
  <c r="AC268" i="1"/>
  <c r="O269" i="1"/>
  <c r="R269" i="1"/>
  <c r="U269" i="1"/>
  <c r="X269" i="1"/>
  <c r="AB269" i="1"/>
  <c r="AC269" i="1"/>
  <c r="O270" i="1"/>
  <c r="R270" i="1"/>
  <c r="U270" i="1"/>
  <c r="X270" i="1"/>
  <c r="AB270" i="1"/>
  <c r="AC270" i="1"/>
  <c r="O271" i="1"/>
  <c r="R271" i="1"/>
  <c r="U271" i="1"/>
  <c r="X271" i="1"/>
  <c r="AB271" i="1"/>
  <c r="AC271" i="1"/>
  <c r="O272" i="1"/>
  <c r="R272" i="1"/>
  <c r="U272" i="1"/>
  <c r="X272" i="1"/>
  <c r="AB272" i="1"/>
  <c r="AC272" i="1"/>
  <c r="O273" i="1"/>
  <c r="R273" i="1"/>
  <c r="U273" i="1"/>
  <c r="X273" i="1"/>
  <c r="AB273" i="1"/>
  <c r="AC273" i="1"/>
  <c r="O274" i="1"/>
  <c r="R274" i="1"/>
  <c r="U274" i="1"/>
  <c r="X274" i="1"/>
  <c r="AB274" i="1"/>
  <c r="AC274" i="1"/>
  <c r="O275" i="1"/>
  <c r="R275" i="1"/>
  <c r="U275" i="1"/>
  <c r="X275" i="1"/>
  <c r="AB275" i="1"/>
  <c r="AC275" i="1"/>
  <c r="O276" i="1"/>
  <c r="R276" i="1"/>
  <c r="U276" i="1"/>
  <c r="X276" i="1"/>
  <c r="AB276" i="1"/>
  <c r="AC276" i="1"/>
  <c r="O277" i="1"/>
  <c r="R277" i="1"/>
  <c r="U277" i="1"/>
  <c r="X277" i="1"/>
  <c r="AB277" i="1"/>
  <c r="AC277" i="1"/>
  <c r="O278" i="1"/>
  <c r="R278" i="1"/>
  <c r="U278" i="1"/>
  <c r="X278" i="1"/>
  <c r="AB278" i="1"/>
  <c r="AC278" i="1"/>
  <c r="O279" i="1"/>
  <c r="R279" i="1"/>
  <c r="U279" i="1"/>
  <c r="X279" i="1"/>
  <c r="AB279" i="1"/>
  <c r="AC279" i="1"/>
  <c r="O280" i="1"/>
  <c r="R280" i="1"/>
  <c r="U280" i="1"/>
  <c r="X280" i="1"/>
  <c r="AB280" i="1"/>
  <c r="AC280" i="1"/>
  <c r="O281" i="1"/>
  <c r="R281" i="1"/>
  <c r="U281" i="1"/>
  <c r="X281" i="1"/>
  <c r="AB281" i="1"/>
  <c r="AC281" i="1"/>
  <c r="O282" i="1"/>
  <c r="R282" i="1"/>
  <c r="U282" i="1"/>
  <c r="X282" i="1"/>
  <c r="AB282" i="1"/>
  <c r="AC282" i="1"/>
  <c r="O283" i="1"/>
  <c r="R283" i="1"/>
  <c r="U283" i="1"/>
  <c r="X283" i="1"/>
  <c r="AB283" i="1"/>
  <c r="AC283" i="1"/>
  <c r="O284" i="1"/>
  <c r="R284" i="1"/>
  <c r="U284" i="1"/>
  <c r="X284" i="1"/>
  <c r="AB284" i="1"/>
  <c r="AC284" i="1"/>
  <c r="O285" i="1"/>
  <c r="R285" i="1"/>
  <c r="U285" i="1"/>
  <c r="X285" i="1"/>
  <c r="AB285" i="1"/>
  <c r="AC285" i="1"/>
  <c r="O286" i="1"/>
  <c r="R286" i="1"/>
  <c r="U286" i="1"/>
  <c r="X286" i="1"/>
  <c r="AB286" i="1"/>
  <c r="AC286" i="1"/>
  <c r="O287" i="1"/>
  <c r="R287" i="1"/>
  <c r="U287" i="1"/>
  <c r="X287" i="1"/>
  <c r="AB287" i="1"/>
  <c r="AC287" i="1"/>
  <c r="O288" i="1"/>
  <c r="R288" i="1"/>
  <c r="U288" i="1"/>
  <c r="X288" i="1"/>
  <c r="AB288" i="1"/>
  <c r="AC288" i="1"/>
  <c r="O289" i="1"/>
  <c r="R289" i="1"/>
  <c r="U289" i="1"/>
  <c r="X289" i="1"/>
  <c r="AB289" i="1"/>
  <c r="AC289" i="1"/>
  <c r="O290" i="1"/>
  <c r="R290" i="1"/>
  <c r="U290" i="1"/>
  <c r="X290" i="1"/>
  <c r="AB290" i="1"/>
  <c r="AC290" i="1"/>
  <c r="O291" i="1"/>
  <c r="R291" i="1"/>
  <c r="U291" i="1"/>
  <c r="X291" i="1"/>
  <c r="AB291" i="1"/>
  <c r="AC291" i="1"/>
  <c r="O292" i="1"/>
  <c r="R292" i="1"/>
  <c r="U292" i="1"/>
  <c r="X292" i="1"/>
  <c r="AB292" i="1"/>
  <c r="AC292" i="1"/>
  <c r="O293" i="1"/>
  <c r="R293" i="1"/>
  <c r="U293" i="1"/>
  <c r="X293" i="1"/>
  <c r="AB293" i="1"/>
  <c r="AC293" i="1"/>
  <c r="O294" i="1"/>
  <c r="R294" i="1"/>
  <c r="U294" i="1"/>
  <c r="X294" i="1"/>
  <c r="AB294" i="1"/>
  <c r="AC294" i="1"/>
  <c r="O295" i="1"/>
  <c r="R295" i="1"/>
  <c r="U295" i="1"/>
  <c r="X295" i="1"/>
  <c r="AB295" i="1"/>
  <c r="AC295" i="1"/>
  <c r="O296" i="1"/>
  <c r="R296" i="1"/>
  <c r="U296" i="1"/>
  <c r="X296" i="1"/>
  <c r="AB296" i="1"/>
  <c r="AC296" i="1"/>
  <c r="O297" i="1"/>
  <c r="R297" i="1"/>
  <c r="U297" i="1"/>
  <c r="X297" i="1"/>
  <c r="AB297" i="1"/>
  <c r="AC297" i="1"/>
  <c r="O298" i="1"/>
  <c r="R298" i="1"/>
  <c r="U298" i="1"/>
  <c r="X298" i="1"/>
  <c r="AB298" i="1"/>
  <c r="AC298" i="1"/>
  <c r="O299" i="1"/>
  <c r="R299" i="1"/>
  <c r="U299" i="1"/>
  <c r="X299" i="1"/>
  <c r="AB299" i="1"/>
  <c r="AC299" i="1"/>
  <c r="O300" i="1"/>
  <c r="R300" i="1"/>
  <c r="U300" i="1"/>
  <c r="X300" i="1"/>
  <c r="AB300" i="1"/>
  <c r="AC300" i="1"/>
  <c r="O301" i="1"/>
  <c r="R301" i="1"/>
  <c r="U301" i="1"/>
  <c r="X301" i="1"/>
  <c r="AB301" i="1"/>
  <c r="AC301" i="1"/>
  <c r="O302" i="1"/>
  <c r="R302" i="1"/>
  <c r="U302" i="1"/>
  <c r="X302" i="1"/>
  <c r="AB302" i="1"/>
  <c r="AC302" i="1"/>
  <c r="O303" i="1"/>
  <c r="R303" i="1"/>
  <c r="U303" i="1"/>
  <c r="X303" i="1"/>
  <c r="AB303" i="1"/>
  <c r="AC303" i="1"/>
  <c r="O304" i="1"/>
  <c r="R304" i="1"/>
  <c r="U304" i="1"/>
  <c r="X304" i="1"/>
  <c r="AB304" i="1"/>
  <c r="AC304" i="1"/>
  <c r="O305" i="1"/>
  <c r="R305" i="1"/>
  <c r="U305" i="1"/>
  <c r="X305" i="1"/>
  <c r="AB305" i="1"/>
  <c r="AC305" i="1"/>
  <c r="O306" i="1"/>
  <c r="R306" i="1"/>
  <c r="U306" i="1"/>
  <c r="X306" i="1"/>
  <c r="AB306" i="1"/>
  <c r="AC306" i="1"/>
  <c r="O307" i="1"/>
  <c r="R307" i="1"/>
  <c r="U307" i="1"/>
  <c r="X307" i="1"/>
  <c r="AB307" i="1"/>
  <c r="AC307" i="1"/>
  <c r="O308" i="1"/>
  <c r="R308" i="1"/>
  <c r="U308" i="1"/>
  <c r="X308" i="1"/>
  <c r="AB308" i="1"/>
  <c r="AC308" i="1"/>
  <c r="O309" i="1"/>
  <c r="R309" i="1"/>
  <c r="U309" i="1"/>
  <c r="X309" i="1"/>
  <c r="AB309" i="1"/>
  <c r="AC309" i="1"/>
  <c r="O310" i="1"/>
  <c r="R310" i="1"/>
  <c r="U310" i="1"/>
  <c r="X310" i="1"/>
  <c r="AB310" i="1"/>
  <c r="AC310" i="1"/>
  <c r="O311" i="1"/>
  <c r="R311" i="1"/>
  <c r="U311" i="1"/>
  <c r="X311" i="1"/>
  <c r="AB311" i="1"/>
  <c r="AC311" i="1"/>
  <c r="O312" i="1"/>
  <c r="R312" i="1"/>
  <c r="U312" i="1"/>
  <c r="X312" i="1"/>
  <c r="AB312" i="1"/>
  <c r="AC312" i="1"/>
  <c r="O313" i="1"/>
  <c r="R313" i="1"/>
  <c r="U313" i="1"/>
  <c r="X313" i="1"/>
  <c r="AB313" i="1"/>
  <c r="AC313" i="1"/>
  <c r="O314" i="1"/>
  <c r="R314" i="1"/>
  <c r="U314" i="1"/>
  <c r="X314" i="1"/>
  <c r="AB314" i="1"/>
  <c r="AC314" i="1"/>
  <c r="O315" i="1"/>
  <c r="R315" i="1"/>
  <c r="U315" i="1"/>
  <c r="X315" i="1"/>
  <c r="AB315" i="1"/>
  <c r="AC315" i="1"/>
  <c r="O316" i="1"/>
  <c r="R316" i="1"/>
  <c r="U316" i="1"/>
  <c r="X316" i="1"/>
  <c r="AB316" i="1"/>
  <c r="AC316" i="1"/>
  <c r="O317" i="1"/>
  <c r="R317" i="1"/>
  <c r="U317" i="1"/>
  <c r="X317" i="1"/>
  <c r="AB317" i="1"/>
  <c r="AC317" i="1"/>
  <c r="O318" i="1"/>
  <c r="R318" i="1"/>
  <c r="U318" i="1"/>
  <c r="X318" i="1"/>
  <c r="AB318" i="1"/>
  <c r="AC318" i="1"/>
  <c r="O319" i="1"/>
  <c r="R319" i="1"/>
  <c r="U319" i="1"/>
  <c r="X319" i="1"/>
  <c r="AB319" i="1"/>
  <c r="AC319" i="1"/>
  <c r="O320" i="1"/>
  <c r="R320" i="1"/>
  <c r="U320" i="1"/>
  <c r="X320" i="1"/>
  <c r="AB320" i="1"/>
  <c r="AC320" i="1"/>
  <c r="O321" i="1"/>
  <c r="R321" i="1"/>
  <c r="U321" i="1"/>
  <c r="X321" i="1"/>
  <c r="AB321" i="1"/>
  <c r="AC321" i="1"/>
  <c r="O322" i="1"/>
  <c r="R322" i="1"/>
  <c r="U322" i="1"/>
  <c r="X322" i="1"/>
  <c r="AB322" i="1"/>
  <c r="AC322" i="1"/>
  <c r="O323" i="1"/>
  <c r="R323" i="1"/>
  <c r="U323" i="1"/>
  <c r="X323" i="1"/>
  <c r="AB323" i="1"/>
  <c r="AC323" i="1"/>
  <c r="O324" i="1"/>
  <c r="R324" i="1"/>
  <c r="U324" i="1"/>
  <c r="X324" i="1"/>
  <c r="AB324" i="1"/>
  <c r="AC324" i="1"/>
  <c r="O325" i="1"/>
  <c r="R325" i="1"/>
  <c r="U325" i="1"/>
  <c r="X325" i="1"/>
  <c r="AB325" i="1"/>
  <c r="AC325" i="1"/>
  <c r="O326" i="1"/>
  <c r="R326" i="1"/>
  <c r="U326" i="1"/>
  <c r="X326" i="1"/>
  <c r="AB326" i="1"/>
  <c r="AC326" i="1"/>
  <c r="O327" i="1"/>
  <c r="R327" i="1"/>
  <c r="U327" i="1"/>
  <c r="X327" i="1"/>
  <c r="AB327" i="1"/>
  <c r="AC327" i="1"/>
  <c r="O328" i="1"/>
  <c r="R328" i="1"/>
  <c r="U328" i="1"/>
  <c r="X328" i="1"/>
  <c r="AB328" i="1"/>
  <c r="AC328" i="1"/>
  <c r="O329" i="1"/>
  <c r="R329" i="1"/>
  <c r="U329" i="1"/>
  <c r="X329" i="1"/>
  <c r="AB329" i="1"/>
  <c r="AC329" i="1"/>
  <c r="O330" i="1"/>
  <c r="R330" i="1"/>
  <c r="U330" i="1"/>
  <c r="X330" i="1"/>
  <c r="AB330" i="1"/>
  <c r="AC330" i="1"/>
  <c r="O331" i="1"/>
  <c r="R331" i="1"/>
  <c r="U331" i="1"/>
  <c r="X331" i="1"/>
  <c r="AB331" i="1"/>
  <c r="AC331" i="1"/>
  <c r="O332" i="1"/>
  <c r="R332" i="1"/>
  <c r="U332" i="1"/>
  <c r="X332" i="1"/>
  <c r="AB332" i="1"/>
  <c r="AC332" i="1"/>
  <c r="O333" i="1"/>
  <c r="R333" i="1"/>
  <c r="U333" i="1"/>
  <c r="X333" i="1"/>
  <c r="AB333" i="1"/>
  <c r="AC333" i="1"/>
  <c r="O334" i="1"/>
  <c r="R334" i="1"/>
  <c r="U334" i="1"/>
  <c r="X334" i="1"/>
  <c r="AB334" i="1"/>
  <c r="AC334" i="1"/>
  <c r="O335" i="1"/>
  <c r="R335" i="1"/>
  <c r="U335" i="1"/>
  <c r="X335" i="1"/>
  <c r="AB335" i="1"/>
  <c r="AC335" i="1"/>
  <c r="O336" i="1"/>
  <c r="R336" i="1"/>
  <c r="U336" i="1"/>
  <c r="X336" i="1"/>
  <c r="AB336" i="1"/>
  <c r="AC336" i="1"/>
  <c r="O337" i="1"/>
  <c r="R337" i="1"/>
  <c r="U337" i="1"/>
  <c r="X337" i="1"/>
  <c r="AB337" i="1"/>
  <c r="AC337" i="1"/>
  <c r="O338" i="1"/>
  <c r="R338" i="1"/>
  <c r="U338" i="1"/>
  <c r="X338" i="1"/>
  <c r="AB338" i="1"/>
  <c r="AC338" i="1"/>
  <c r="O339" i="1"/>
  <c r="R339" i="1"/>
  <c r="U339" i="1"/>
  <c r="X339" i="1"/>
  <c r="AB339" i="1"/>
  <c r="AC339" i="1"/>
  <c r="O340" i="1"/>
  <c r="R340" i="1"/>
  <c r="U340" i="1"/>
  <c r="X340" i="1"/>
  <c r="AB340" i="1"/>
  <c r="AC340" i="1"/>
  <c r="O341" i="1"/>
  <c r="R341" i="1"/>
  <c r="U341" i="1"/>
  <c r="X341" i="1"/>
  <c r="AB341" i="1"/>
  <c r="AC341" i="1"/>
  <c r="O342" i="1"/>
  <c r="R342" i="1"/>
  <c r="U342" i="1"/>
  <c r="X342" i="1"/>
  <c r="AB342" i="1"/>
  <c r="AC342" i="1"/>
  <c r="O343" i="1"/>
  <c r="R343" i="1"/>
  <c r="U343" i="1"/>
  <c r="X343" i="1"/>
  <c r="AB343" i="1"/>
  <c r="AC343" i="1"/>
  <c r="O344" i="1"/>
  <c r="R344" i="1"/>
  <c r="U344" i="1"/>
  <c r="X344" i="1"/>
  <c r="AB344" i="1"/>
  <c r="AC344" i="1"/>
  <c r="O345" i="1"/>
  <c r="R345" i="1"/>
  <c r="U345" i="1"/>
  <c r="X345" i="1"/>
  <c r="AB345" i="1"/>
  <c r="AC345" i="1"/>
  <c r="O346" i="1"/>
  <c r="R346" i="1"/>
  <c r="U346" i="1"/>
  <c r="X346" i="1"/>
  <c r="AB346" i="1"/>
  <c r="AC346" i="1"/>
  <c r="O347" i="1"/>
  <c r="R347" i="1"/>
  <c r="U347" i="1"/>
  <c r="X347" i="1"/>
  <c r="AB347" i="1"/>
  <c r="AC347" i="1"/>
  <c r="O348" i="1"/>
  <c r="R348" i="1"/>
  <c r="U348" i="1"/>
  <c r="X348" i="1"/>
  <c r="AB348" i="1"/>
  <c r="AC348" i="1"/>
  <c r="O349" i="1"/>
  <c r="R349" i="1"/>
  <c r="U349" i="1"/>
  <c r="X349" i="1"/>
  <c r="AB349" i="1"/>
  <c r="AC349" i="1"/>
  <c r="O350" i="1"/>
  <c r="R350" i="1"/>
  <c r="U350" i="1"/>
  <c r="X350" i="1"/>
  <c r="AB350" i="1"/>
  <c r="AC350" i="1"/>
  <c r="O351" i="1"/>
  <c r="R351" i="1"/>
  <c r="U351" i="1"/>
  <c r="X351" i="1"/>
  <c r="AB351" i="1"/>
  <c r="AC351" i="1"/>
  <c r="O352" i="1"/>
  <c r="R352" i="1"/>
  <c r="U352" i="1"/>
  <c r="X352" i="1"/>
  <c r="AB352" i="1"/>
  <c r="AC352" i="1"/>
  <c r="O353" i="1"/>
  <c r="R353" i="1"/>
  <c r="U353" i="1"/>
  <c r="X353" i="1"/>
  <c r="AB353" i="1"/>
  <c r="AC353" i="1"/>
  <c r="O354" i="1"/>
  <c r="R354" i="1"/>
  <c r="U354" i="1"/>
  <c r="X354" i="1"/>
  <c r="AB354" i="1"/>
  <c r="AC354" i="1"/>
  <c r="O355" i="1"/>
  <c r="R355" i="1"/>
  <c r="U355" i="1"/>
  <c r="X355" i="1"/>
  <c r="AB355" i="1"/>
  <c r="AC355" i="1"/>
  <c r="O356" i="1"/>
  <c r="R356" i="1"/>
  <c r="U356" i="1"/>
  <c r="X356" i="1"/>
  <c r="AB356" i="1"/>
  <c r="AC356" i="1"/>
  <c r="O357" i="1"/>
  <c r="R357" i="1"/>
  <c r="U357" i="1"/>
  <c r="X357" i="1"/>
  <c r="AB357" i="1"/>
  <c r="AC357" i="1"/>
  <c r="O358" i="1"/>
  <c r="R358" i="1"/>
  <c r="U358" i="1"/>
  <c r="X358" i="1"/>
  <c r="AB358" i="1"/>
  <c r="AC358" i="1"/>
  <c r="O359" i="1"/>
  <c r="R359" i="1"/>
  <c r="U359" i="1"/>
  <c r="X359" i="1"/>
  <c r="AB359" i="1"/>
  <c r="AC359" i="1"/>
  <c r="O360" i="1"/>
  <c r="R360" i="1"/>
  <c r="U360" i="1"/>
  <c r="X360" i="1"/>
  <c r="AB360" i="1"/>
  <c r="AC360" i="1"/>
  <c r="O361" i="1"/>
  <c r="R361" i="1"/>
  <c r="U361" i="1"/>
  <c r="X361" i="1"/>
  <c r="AB361" i="1"/>
  <c r="AC361" i="1"/>
  <c r="O362" i="1"/>
  <c r="R362" i="1"/>
  <c r="U362" i="1"/>
  <c r="X362" i="1"/>
  <c r="AB362" i="1"/>
  <c r="AC362" i="1"/>
  <c r="O363" i="1"/>
  <c r="R363" i="1"/>
  <c r="U363" i="1"/>
  <c r="X363" i="1"/>
  <c r="AB363" i="1"/>
  <c r="AC363" i="1"/>
  <c r="O364" i="1"/>
  <c r="R364" i="1"/>
  <c r="U364" i="1"/>
  <c r="X364" i="1"/>
  <c r="AB364" i="1"/>
  <c r="AC364" i="1"/>
  <c r="O365" i="1"/>
  <c r="R365" i="1"/>
  <c r="U365" i="1"/>
  <c r="X365" i="1"/>
  <c r="AB365" i="1"/>
  <c r="AC365" i="1"/>
  <c r="O366" i="1"/>
  <c r="R366" i="1"/>
  <c r="U366" i="1"/>
  <c r="X366" i="1"/>
  <c r="AB366" i="1"/>
  <c r="AC366" i="1"/>
  <c r="O367" i="1"/>
  <c r="R367" i="1"/>
  <c r="U367" i="1"/>
  <c r="X367" i="1"/>
  <c r="AB367" i="1"/>
  <c r="AC367" i="1"/>
  <c r="O368" i="1"/>
  <c r="R368" i="1"/>
  <c r="U368" i="1"/>
  <c r="X368" i="1"/>
  <c r="AB368" i="1"/>
  <c r="AC368" i="1"/>
  <c r="O369" i="1"/>
  <c r="R369" i="1"/>
  <c r="U369" i="1"/>
  <c r="X369" i="1"/>
  <c r="AB369" i="1"/>
  <c r="AC369" i="1"/>
  <c r="O370" i="1"/>
  <c r="R370" i="1"/>
  <c r="U370" i="1"/>
  <c r="X370" i="1"/>
  <c r="AB370" i="1"/>
  <c r="AC370" i="1"/>
  <c r="O371" i="1"/>
  <c r="R371" i="1"/>
  <c r="U371" i="1"/>
  <c r="X371" i="1"/>
  <c r="AB371" i="1"/>
  <c r="AC371" i="1"/>
  <c r="O372" i="1"/>
  <c r="R372" i="1"/>
  <c r="U372" i="1"/>
  <c r="X372" i="1"/>
  <c r="AB372" i="1"/>
  <c r="AC372" i="1"/>
  <c r="O373" i="1"/>
  <c r="R373" i="1"/>
  <c r="U373" i="1"/>
  <c r="X373" i="1"/>
  <c r="AB373" i="1"/>
  <c r="AC373" i="1"/>
  <c r="O374" i="1"/>
  <c r="R374" i="1"/>
  <c r="U374" i="1"/>
  <c r="X374" i="1"/>
  <c r="AB374" i="1"/>
  <c r="AC374" i="1"/>
  <c r="O375" i="1"/>
  <c r="R375" i="1"/>
  <c r="U375" i="1"/>
  <c r="X375" i="1"/>
  <c r="AB375" i="1"/>
  <c r="AC375" i="1"/>
  <c r="O376" i="1"/>
  <c r="R376" i="1"/>
  <c r="U376" i="1"/>
  <c r="X376" i="1"/>
  <c r="AB376" i="1"/>
  <c r="AC376" i="1"/>
  <c r="O377" i="1"/>
  <c r="R377" i="1"/>
  <c r="U377" i="1"/>
  <c r="X377" i="1"/>
  <c r="AB377" i="1"/>
  <c r="AC377" i="1"/>
  <c r="O378" i="1"/>
  <c r="R378" i="1"/>
  <c r="U378" i="1"/>
  <c r="X378" i="1"/>
  <c r="AB378" i="1"/>
  <c r="AC378" i="1"/>
  <c r="O379" i="1"/>
  <c r="R379" i="1"/>
  <c r="U379" i="1"/>
  <c r="X379" i="1"/>
  <c r="AB379" i="1"/>
  <c r="AC379" i="1"/>
  <c r="O380" i="1"/>
  <c r="R380" i="1"/>
  <c r="U380" i="1"/>
  <c r="X380" i="1"/>
  <c r="AB380" i="1"/>
  <c r="AC380" i="1"/>
  <c r="O381" i="1"/>
  <c r="R381" i="1"/>
  <c r="U381" i="1"/>
  <c r="X381" i="1"/>
  <c r="AB381" i="1"/>
  <c r="AC381" i="1"/>
  <c r="O382" i="1"/>
  <c r="R382" i="1"/>
  <c r="U382" i="1"/>
  <c r="X382" i="1"/>
  <c r="AB382" i="1"/>
  <c r="AC382" i="1"/>
  <c r="O383" i="1"/>
  <c r="R383" i="1"/>
  <c r="U383" i="1"/>
  <c r="X383" i="1"/>
  <c r="AB383" i="1"/>
  <c r="AC383" i="1"/>
  <c r="O384" i="1"/>
  <c r="R384" i="1"/>
  <c r="U384" i="1"/>
  <c r="X384" i="1"/>
  <c r="AB384" i="1"/>
  <c r="AC384" i="1"/>
  <c r="O385" i="1"/>
  <c r="R385" i="1"/>
  <c r="U385" i="1"/>
  <c r="X385" i="1"/>
  <c r="AB385" i="1"/>
  <c r="AC385" i="1"/>
  <c r="O386" i="1"/>
  <c r="R386" i="1"/>
  <c r="U386" i="1"/>
  <c r="X386" i="1"/>
  <c r="AB386" i="1"/>
  <c r="AC386" i="1"/>
  <c r="O387" i="1"/>
  <c r="R387" i="1"/>
  <c r="U387" i="1"/>
  <c r="X387" i="1"/>
  <c r="AB387" i="1"/>
  <c r="AC387" i="1"/>
  <c r="O388" i="1"/>
  <c r="R388" i="1"/>
  <c r="U388" i="1"/>
  <c r="X388" i="1"/>
  <c r="AB388" i="1"/>
  <c r="AC388" i="1"/>
  <c r="O389" i="1"/>
  <c r="R389" i="1"/>
  <c r="U389" i="1"/>
  <c r="X389" i="1"/>
  <c r="AB389" i="1"/>
  <c r="AC389" i="1"/>
  <c r="O390" i="1"/>
  <c r="R390" i="1"/>
  <c r="U390" i="1"/>
  <c r="X390" i="1"/>
  <c r="AB390" i="1"/>
  <c r="AC390" i="1"/>
  <c r="O391" i="1"/>
  <c r="R391" i="1"/>
  <c r="U391" i="1"/>
  <c r="X391" i="1"/>
  <c r="AB391" i="1"/>
  <c r="AC391" i="1"/>
  <c r="O392" i="1"/>
  <c r="R392" i="1"/>
  <c r="U392" i="1"/>
  <c r="X392" i="1"/>
  <c r="AB392" i="1"/>
  <c r="AC392" i="1"/>
  <c r="O393" i="1"/>
  <c r="R393" i="1"/>
  <c r="U393" i="1"/>
  <c r="X393" i="1"/>
  <c r="AB393" i="1"/>
  <c r="AC393" i="1"/>
  <c r="O394" i="1"/>
  <c r="R394" i="1"/>
  <c r="U394" i="1"/>
  <c r="X394" i="1"/>
  <c r="AB394" i="1"/>
  <c r="AC394" i="1"/>
  <c r="O395" i="1"/>
  <c r="R395" i="1"/>
  <c r="U395" i="1"/>
  <c r="X395" i="1"/>
  <c r="AB395" i="1"/>
  <c r="AC395" i="1"/>
  <c r="O396" i="1"/>
  <c r="R396" i="1"/>
  <c r="U396" i="1"/>
  <c r="X396" i="1"/>
  <c r="AB396" i="1"/>
  <c r="AC396" i="1"/>
  <c r="O397" i="1"/>
  <c r="R397" i="1"/>
  <c r="U397" i="1"/>
  <c r="X397" i="1"/>
  <c r="AB397" i="1"/>
  <c r="AC397" i="1"/>
  <c r="O398" i="1"/>
  <c r="R398" i="1"/>
  <c r="U398" i="1"/>
  <c r="X398" i="1"/>
  <c r="AB398" i="1"/>
  <c r="AC398" i="1"/>
  <c r="O399" i="1"/>
  <c r="R399" i="1"/>
  <c r="U399" i="1"/>
  <c r="X399" i="1"/>
  <c r="AB399" i="1"/>
  <c r="AC399" i="1"/>
  <c r="O400" i="1"/>
  <c r="R400" i="1"/>
  <c r="U400" i="1"/>
  <c r="X400" i="1"/>
  <c r="AB400" i="1"/>
  <c r="AC400" i="1"/>
  <c r="O401" i="1"/>
  <c r="R401" i="1"/>
  <c r="U401" i="1"/>
  <c r="X401" i="1"/>
  <c r="AB401" i="1"/>
  <c r="AC401" i="1"/>
  <c r="O402" i="1"/>
  <c r="R402" i="1"/>
  <c r="U402" i="1"/>
  <c r="X402" i="1"/>
  <c r="AB402" i="1"/>
  <c r="AC402" i="1"/>
  <c r="O403" i="1"/>
  <c r="R403" i="1"/>
  <c r="U403" i="1"/>
  <c r="X403" i="1"/>
  <c r="AB403" i="1"/>
  <c r="AC403" i="1"/>
  <c r="O404" i="1"/>
  <c r="R404" i="1"/>
  <c r="U404" i="1"/>
  <c r="X404" i="1"/>
  <c r="AB404" i="1"/>
  <c r="AC404" i="1"/>
  <c r="O405" i="1"/>
  <c r="R405" i="1"/>
  <c r="U405" i="1"/>
  <c r="X405" i="1"/>
  <c r="AB405" i="1"/>
  <c r="AC405" i="1"/>
  <c r="O406" i="1"/>
  <c r="R406" i="1"/>
  <c r="U406" i="1"/>
  <c r="X406" i="1"/>
  <c r="AB406" i="1"/>
  <c r="AC406" i="1"/>
  <c r="O407" i="1"/>
  <c r="R407" i="1"/>
  <c r="U407" i="1"/>
  <c r="X407" i="1"/>
  <c r="AB407" i="1"/>
  <c r="AC407" i="1"/>
  <c r="O408" i="1"/>
  <c r="R408" i="1"/>
  <c r="U408" i="1"/>
  <c r="X408" i="1"/>
  <c r="AB408" i="1"/>
  <c r="AC408" i="1"/>
  <c r="O409" i="1"/>
  <c r="R409" i="1"/>
  <c r="U409" i="1"/>
  <c r="X409" i="1"/>
  <c r="AB409" i="1"/>
  <c r="AC409" i="1"/>
  <c r="O410" i="1"/>
  <c r="R410" i="1"/>
  <c r="U410" i="1"/>
  <c r="X410" i="1"/>
  <c r="AB410" i="1"/>
  <c r="AC410" i="1"/>
  <c r="O411" i="1"/>
  <c r="R411" i="1"/>
  <c r="U411" i="1"/>
  <c r="X411" i="1"/>
  <c r="AB411" i="1"/>
  <c r="AC411" i="1"/>
  <c r="O412" i="1"/>
  <c r="R412" i="1"/>
  <c r="U412" i="1"/>
  <c r="X412" i="1"/>
  <c r="AB412" i="1"/>
  <c r="AC412" i="1"/>
  <c r="O413" i="1"/>
  <c r="R413" i="1"/>
  <c r="U413" i="1"/>
  <c r="X413" i="1"/>
  <c r="AB413" i="1"/>
  <c r="AC413" i="1"/>
  <c r="O414" i="1"/>
  <c r="R414" i="1"/>
  <c r="U414" i="1"/>
  <c r="X414" i="1"/>
  <c r="AB414" i="1"/>
  <c r="AC414" i="1"/>
  <c r="O415" i="1"/>
  <c r="R415" i="1"/>
  <c r="U415" i="1"/>
  <c r="X415" i="1"/>
  <c r="AB415" i="1"/>
  <c r="AC415" i="1"/>
  <c r="O416" i="1"/>
  <c r="R416" i="1"/>
  <c r="U416" i="1"/>
  <c r="X416" i="1"/>
  <c r="AB416" i="1"/>
  <c r="AC416" i="1"/>
  <c r="O417" i="1"/>
  <c r="R417" i="1"/>
  <c r="U417" i="1"/>
  <c r="X417" i="1"/>
  <c r="AB417" i="1"/>
  <c r="AC417" i="1"/>
  <c r="O418" i="1"/>
  <c r="R418" i="1"/>
  <c r="U418" i="1"/>
  <c r="X418" i="1"/>
  <c r="AB418" i="1"/>
  <c r="AC418" i="1"/>
  <c r="O419" i="1"/>
  <c r="R419" i="1"/>
  <c r="U419" i="1"/>
  <c r="X419" i="1"/>
  <c r="AB419" i="1"/>
  <c r="AC419" i="1"/>
  <c r="O420" i="1"/>
  <c r="R420" i="1"/>
  <c r="U420" i="1"/>
  <c r="X420" i="1"/>
  <c r="AB420" i="1"/>
  <c r="AC420" i="1"/>
  <c r="O421" i="1"/>
  <c r="R421" i="1"/>
  <c r="U421" i="1"/>
  <c r="X421" i="1"/>
  <c r="AB421" i="1"/>
  <c r="AC421" i="1"/>
  <c r="O422" i="1"/>
  <c r="R422" i="1"/>
  <c r="U422" i="1"/>
  <c r="X422" i="1"/>
  <c r="AB422" i="1"/>
  <c r="AC422" i="1"/>
  <c r="O423" i="1"/>
  <c r="R423" i="1"/>
  <c r="U423" i="1"/>
  <c r="X423" i="1"/>
  <c r="AB423" i="1"/>
  <c r="AC423" i="1"/>
  <c r="O424" i="1"/>
  <c r="R424" i="1"/>
  <c r="U424" i="1"/>
  <c r="X424" i="1"/>
  <c r="AB424" i="1"/>
  <c r="AC424" i="1"/>
  <c r="O425" i="1"/>
  <c r="R425" i="1"/>
  <c r="U425" i="1"/>
  <c r="X425" i="1"/>
  <c r="AB425" i="1"/>
  <c r="AC425" i="1"/>
  <c r="O426" i="1"/>
  <c r="R426" i="1"/>
  <c r="U426" i="1"/>
  <c r="X426" i="1"/>
  <c r="AB426" i="1"/>
  <c r="AC426" i="1"/>
  <c r="O427" i="1"/>
  <c r="R427" i="1"/>
  <c r="U427" i="1"/>
  <c r="X427" i="1"/>
  <c r="AB427" i="1"/>
  <c r="AC427" i="1"/>
  <c r="O428" i="1"/>
  <c r="R428" i="1"/>
  <c r="U428" i="1"/>
  <c r="X428" i="1"/>
  <c r="AB428" i="1"/>
  <c r="AC428" i="1"/>
  <c r="O429" i="1"/>
  <c r="R429" i="1"/>
  <c r="U429" i="1"/>
  <c r="X429" i="1"/>
  <c r="AB429" i="1"/>
  <c r="AC429" i="1"/>
  <c r="O430" i="1"/>
  <c r="R430" i="1"/>
  <c r="U430" i="1"/>
  <c r="X430" i="1"/>
  <c r="AB430" i="1"/>
  <c r="AC430" i="1"/>
  <c r="O431" i="1"/>
  <c r="R431" i="1"/>
  <c r="U431" i="1"/>
  <c r="X431" i="1"/>
  <c r="AB431" i="1"/>
  <c r="AC431" i="1"/>
  <c r="O432" i="1"/>
  <c r="R432" i="1"/>
  <c r="U432" i="1"/>
  <c r="X432" i="1"/>
  <c r="AB432" i="1"/>
  <c r="AC432" i="1"/>
  <c r="O433" i="1"/>
  <c r="R433" i="1"/>
  <c r="U433" i="1"/>
  <c r="X433" i="1"/>
  <c r="AB433" i="1"/>
  <c r="AC433" i="1"/>
  <c r="O434" i="1"/>
  <c r="R434" i="1"/>
  <c r="U434" i="1"/>
  <c r="X434" i="1"/>
  <c r="AB434" i="1"/>
  <c r="AC434" i="1"/>
  <c r="O435" i="1"/>
  <c r="R435" i="1"/>
  <c r="U435" i="1"/>
  <c r="X435" i="1"/>
  <c r="AB435" i="1"/>
  <c r="AC435" i="1"/>
  <c r="O436" i="1"/>
  <c r="R436" i="1"/>
  <c r="U436" i="1"/>
  <c r="X436" i="1"/>
  <c r="AB436" i="1"/>
  <c r="AC436" i="1"/>
  <c r="O437" i="1"/>
  <c r="R437" i="1"/>
  <c r="U437" i="1"/>
  <c r="X437" i="1"/>
  <c r="AB437" i="1"/>
  <c r="AC437" i="1"/>
  <c r="O438" i="1"/>
  <c r="R438" i="1"/>
  <c r="U438" i="1"/>
  <c r="X438" i="1"/>
  <c r="AB438" i="1"/>
  <c r="AC438" i="1"/>
  <c r="O439" i="1"/>
  <c r="R439" i="1"/>
  <c r="U439" i="1"/>
  <c r="X439" i="1"/>
  <c r="AB439" i="1"/>
  <c r="AC439" i="1"/>
  <c r="O440" i="1"/>
  <c r="R440" i="1"/>
  <c r="U440" i="1"/>
  <c r="X440" i="1"/>
  <c r="AB440" i="1"/>
  <c r="AC440" i="1"/>
  <c r="O441" i="1"/>
  <c r="R441" i="1"/>
  <c r="U441" i="1"/>
  <c r="X441" i="1"/>
  <c r="AB441" i="1"/>
  <c r="AC441" i="1"/>
  <c r="O442" i="1"/>
  <c r="R442" i="1"/>
  <c r="U442" i="1"/>
  <c r="X442" i="1"/>
  <c r="AB442" i="1"/>
  <c r="AC442" i="1"/>
  <c r="O443" i="1"/>
  <c r="R443" i="1"/>
  <c r="U443" i="1"/>
  <c r="X443" i="1"/>
  <c r="AB443" i="1"/>
  <c r="AC443" i="1"/>
  <c r="O444" i="1"/>
  <c r="R444" i="1"/>
  <c r="U444" i="1"/>
  <c r="X444" i="1"/>
  <c r="AB444" i="1"/>
  <c r="AC444" i="1"/>
  <c r="O445" i="1"/>
  <c r="R445" i="1"/>
  <c r="U445" i="1"/>
  <c r="X445" i="1"/>
  <c r="AB445" i="1"/>
  <c r="AC445" i="1"/>
  <c r="O446" i="1"/>
  <c r="R446" i="1"/>
  <c r="U446" i="1"/>
  <c r="X446" i="1"/>
  <c r="AB446" i="1"/>
  <c r="AC446" i="1"/>
  <c r="O447" i="1"/>
  <c r="R447" i="1"/>
  <c r="U447" i="1"/>
  <c r="X447" i="1"/>
  <c r="AB447" i="1"/>
  <c r="AC447" i="1"/>
  <c r="O448" i="1"/>
  <c r="R448" i="1"/>
  <c r="U448" i="1"/>
  <c r="X448" i="1"/>
  <c r="AB448" i="1"/>
  <c r="AC448" i="1"/>
  <c r="O449" i="1"/>
  <c r="R449" i="1"/>
  <c r="U449" i="1"/>
  <c r="X449" i="1"/>
  <c r="AB449" i="1"/>
  <c r="AC449" i="1"/>
  <c r="O450" i="1"/>
  <c r="R450" i="1"/>
  <c r="U450" i="1"/>
  <c r="X450" i="1"/>
  <c r="AB450" i="1"/>
  <c r="AC450" i="1"/>
  <c r="O451" i="1"/>
  <c r="R451" i="1"/>
  <c r="U451" i="1"/>
  <c r="X451" i="1"/>
  <c r="AB451" i="1"/>
  <c r="AC451" i="1"/>
  <c r="O452" i="1"/>
  <c r="R452" i="1"/>
  <c r="U452" i="1"/>
  <c r="X452" i="1"/>
  <c r="AB452" i="1"/>
  <c r="AC452" i="1"/>
  <c r="O453" i="1"/>
  <c r="R453" i="1"/>
  <c r="U453" i="1"/>
  <c r="X453" i="1"/>
  <c r="AB453" i="1"/>
  <c r="AC453" i="1"/>
  <c r="O454" i="1"/>
  <c r="R454" i="1"/>
  <c r="U454" i="1"/>
  <c r="X454" i="1"/>
  <c r="AB454" i="1"/>
  <c r="AC454" i="1"/>
  <c r="O455" i="1"/>
  <c r="R455" i="1"/>
  <c r="U455" i="1"/>
  <c r="X455" i="1"/>
  <c r="AB455" i="1"/>
  <c r="AC455" i="1"/>
  <c r="O456" i="1"/>
  <c r="R456" i="1"/>
  <c r="U456" i="1"/>
  <c r="X456" i="1"/>
  <c r="AB456" i="1"/>
  <c r="AC456" i="1"/>
  <c r="O457" i="1"/>
  <c r="R457" i="1"/>
  <c r="U457" i="1"/>
  <c r="X457" i="1"/>
  <c r="AB457" i="1"/>
  <c r="AC457" i="1"/>
  <c r="O458" i="1"/>
  <c r="R458" i="1"/>
  <c r="U458" i="1"/>
  <c r="X458" i="1"/>
  <c r="AB458" i="1"/>
  <c r="AC458" i="1"/>
  <c r="O459" i="1"/>
  <c r="R459" i="1"/>
  <c r="U459" i="1"/>
  <c r="X459" i="1"/>
  <c r="AB459" i="1"/>
  <c r="AC459" i="1"/>
  <c r="O460" i="1"/>
  <c r="R460" i="1"/>
  <c r="U460" i="1"/>
  <c r="X460" i="1"/>
  <c r="AB460" i="1"/>
  <c r="AC460" i="1"/>
  <c r="O461" i="1"/>
  <c r="R461" i="1"/>
  <c r="U461" i="1"/>
  <c r="X461" i="1"/>
  <c r="AB461" i="1"/>
  <c r="AC461" i="1"/>
  <c r="O462" i="1"/>
  <c r="R462" i="1"/>
  <c r="U462" i="1"/>
  <c r="X462" i="1"/>
  <c r="AB462" i="1"/>
  <c r="AC462" i="1"/>
  <c r="O463" i="1"/>
  <c r="R463" i="1"/>
  <c r="U463" i="1"/>
  <c r="X463" i="1"/>
  <c r="AB463" i="1"/>
  <c r="AC463" i="1"/>
  <c r="O464" i="1"/>
  <c r="R464" i="1"/>
  <c r="U464" i="1"/>
  <c r="X464" i="1"/>
  <c r="AB464" i="1"/>
  <c r="AC464" i="1"/>
  <c r="O465" i="1"/>
  <c r="R465" i="1"/>
  <c r="U465" i="1"/>
  <c r="X465" i="1"/>
  <c r="AB465" i="1"/>
  <c r="AC465" i="1"/>
  <c r="O466" i="1"/>
  <c r="R466" i="1"/>
  <c r="U466" i="1"/>
  <c r="X466" i="1"/>
  <c r="AB466" i="1"/>
  <c r="AC466" i="1"/>
  <c r="O467" i="1"/>
  <c r="R467" i="1"/>
  <c r="U467" i="1"/>
  <c r="X467" i="1"/>
  <c r="AB467" i="1"/>
  <c r="AC467" i="1"/>
  <c r="O468" i="1"/>
  <c r="R468" i="1"/>
  <c r="U468" i="1"/>
  <c r="X468" i="1"/>
  <c r="AB468" i="1"/>
  <c r="AC468" i="1"/>
  <c r="O469" i="1"/>
  <c r="R469" i="1"/>
  <c r="U469" i="1"/>
  <c r="X469" i="1"/>
  <c r="AB469" i="1"/>
  <c r="AC469" i="1"/>
  <c r="O470" i="1"/>
  <c r="R470" i="1"/>
  <c r="U470" i="1"/>
  <c r="X470" i="1"/>
  <c r="AB470" i="1"/>
  <c r="AC470" i="1"/>
  <c r="O471" i="1"/>
  <c r="R471" i="1"/>
  <c r="U471" i="1"/>
  <c r="X471" i="1"/>
  <c r="AB471" i="1"/>
  <c r="AC471" i="1"/>
  <c r="O472" i="1"/>
  <c r="R472" i="1"/>
  <c r="U472" i="1"/>
  <c r="X472" i="1"/>
  <c r="AB472" i="1"/>
  <c r="AC472" i="1"/>
  <c r="O473" i="1"/>
  <c r="R473" i="1"/>
  <c r="U473" i="1"/>
  <c r="X473" i="1"/>
  <c r="AB473" i="1"/>
  <c r="AC473" i="1"/>
  <c r="O474" i="1"/>
  <c r="R474" i="1"/>
  <c r="U474" i="1"/>
  <c r="X474" i="1"/>
  <c r="AB474" i="1"/>
  <c r="AC474" i="1"/>
  <c r="O475" i="1"/>
  <c r="R475" i="1"/>
  <c r="U475" i="1"/>
  <c r="X475" i="1"/>
  <c r="AB475" i="1"/>
  <c r="AC475" i="1"/>
  <c r="O476" i="1"/>
  <c r="R476" i="1"/>
  <c r="U476" i="1"/>
  <c r="X476" i="1"/>
  <c r="AB476" i="1"/>
  <c r="AC476" i="1"/>
  <c r="O477" i="1"/>
  <c r="R477" i="1"/>
  <c r="U477" i="1"/>
  <c r="X477" i="1"/>
  <c r="AB477" i="1"/>
  <c r="AC477" i="1"/>
  <c r="O478" i="1"/>
  <c r="R478" i="1"/>
  <c r="U478" i="1"/>
  <c r="X478" i="1"/>
  <c r="AB478" i="1"/>
  <c r="AC478" i="1"/>
  <c r="O479" i="1"/>
  <c r="R479" i="1"/>
  <c r="U479" i="1"/>
  <c r="X479" i="1"/>
  <c r="AB479" i="1"/>
  <c r="AC479" i="1"/>
  <c r="O480" i="1"/>
  <c r="R480" i="1"/>
  <c r="U480" i="1"/>
  <c r="X480" i="1"/>
  <c r="AB480" i="1"/>
  <c r="AC480" i="1"/>
  <c r="O481" i="1"/>
  <c r="R481" i="1"/>
  <c r="U481" i="1"/>
  <c r="X481" i="1"/>
  <c r="AB481" i="1"/>
  <c r="AC481" i="1"/>
  <c r="O482" i="1"/>
  <c r="R482" i="1"/>
  <c r="U482" i="1"/>
  <c r="X482" i="1"/>
  <c r="AB482" i="1"/>
  <c r="AC482" i="1"/>
  <c r="O483" i="1"/>
  <c r="R483" i="1"/>
  <c r="U483" i="1"/>
  <c r="X483" i="1"/>
  <c r="AB483" i="1"/>
  <c r="AC483" i="1"/>
  <c r="O484" i="1"/>
  <c r="R484" i="1"/>
  <c r="U484" i="1"/>
  <c r="X484" i="1"/>
  <c r="AB484" i="1"/>
  <c r="AC484" i="1"/>
  <c r="O485" i="1"/>
  <c r="R485" i="1"/>
  <c r="U485" i="1"/>
  <c r="X485" i="1"/>
  <c r="AB485" i="1"/>
  <c r="AC485" i="1"/>
  <c r="O486" i="1"/>
  <c r="R486" i="1"/>
  <c r="U486" i="1"/>
  <c r="X486" i="1"/>
  <c r="AB486" i="1"/>
  <c r="AC486" i="1"/>
  <c r="O487" i="1"/>
  <c r="R487" i="1"/>
  <c r="U487" i="1"/>
  <c r="X487" i="1"/>
  <c r="AB487" i="1"/>
  <c r="AC487" i="1"/>
  <c r="O488" i="1"/>
  <c r="R488" i="1"/>
  <c r="U488" i="1"/>
  <c r="X488" i="1"/>
  <c r="AB488" i="1"/>
  <c r="AC488" i="1"/>
  <c r="O489" i="1"/>
  <c r="R489" i="1"/>
  <c r="U489" i="1"/>
  <c r="X489" i="1"/>
  <c r="AB489" i="1"/>
  <c r="AC489" i="1"/>
  <c r="O490" i="1"/>
  <c r="R490" i="1"/>
  <c r="U490" i="1"/>
  <c r="X490" i="1"/>
  <c r="AB490" i="1"/>
  <c r="AC490" i="1"/>
  <c r="O491" i="1"/>
  <c r="R491" i="1"/>
  <c r="U491" i="1"/>
  <c r="X491" i="1"/>
  <c r="AB491" i="1"/>
  <c r="AC491" i="1"/>
  <c r="O492" i="1"/>
  <c r="R492" i="1"/>
  <c r="U492" i="1"/>
  <c r="X492" i="1"/>
  <c r="AB492" i="1"/>
  <c r="AC492" i="1"/>
  <c r="O493" i="1"/>
  <c r="R493" i="1"/>
  <c r="U493" i="1"/>
  <c r="X493" i="1"/>
  <c r="AB493" i="1"/>
  <c r="AC493" i="1"/>
  <c r="O494" i="1"/>
  <c r="R494" i="1"/>
  <c r="U494" i="1"/>
  <c r="X494" i="1"/>
  <c r="AB494" i="1"/>
  <c r="AC494" i="1"/>
  <c r="O495" i="1"/>
  <c r="R495" i="1"/>
  <c r="U495" i="1"/>
  <c r="X495" i="1"/>
  <c r="AB495" i="1"/>
  <c r="AC495" i="1"/>
  <c r="O496" i="1"/>
  <c r="R496" i="1"/>
  <c r="U496" i="1"/>
  <c r="X496" i="1"/>
  <c r="AB496" i="1"/>
  <c r="AC496" i="1"/>
  <c r="O497" i="1"/>
  <c r="R497" i="1"/>
  <c r="U497" i="1"/>
  <c r="X497" i="1"/>
  <c r="AB497" i="1"/>
  <c r="AC497" i="1"/>
  <c r="O498" i="1"/>
  <c r="R498" i="1"/>
  <c r="U498" i="1"/>
  <c r="X498" i="1"/>
  <c r="AB498" i="1"/>
  <c r="AC498" i="1"/>
  <c r="O499" i="1"/>
  <c r="R499" i="1"/>
  <c r="U499" i="1"/>
  <c r="X499" i="1"/>
  <c r="AB499" i="1"/>
  <c r="AC499" i="1"/>
  <c r="O500" i="1"/>
  <c r="R500" i="1"/>
  <c r="U500" i="1"/>
  <c r="X500" i="1"/>
  <c r="AB500" i="1"/>
  <c r="AC500" i="1"/>
  <c r="O501" i="1"/>
  <c r="R501" i="1"/>
  <c r="U501" i="1"/>
  <c r="X501" i="1"/>
  <c r="AB501" i="1"/>
  <c r="AC501" i="1"/>
  <c r="O502" i="1"/>
  <c r="R502" i="1"/>
  <c r="U502" i="1"/>
  <c r="X502" i="1"/>
  <c r="AB502" i="1"/>
  <c r="AC502" i="1"/>
  <c r="O503" i="1"/>
  <c r="R503" i="1"/>
  <c r="U503" i="1"/>
  <c r="X503" i="1"/>
  <c r="AB503" i="1"/>
  <c r="AC503" i="1"/>
  <c r="O504" i="1"/>
  <c r="R504" i="1"/>
  <c r="U504" i="1"/>
  <c r="X504" i="1"/>
  <c r="AB504" i="1"/>
  <c r="AC504" i="1"/>
  <c r="O505" i="1"/>
  <c r="R505" i="1"/>
  <c r="U505" i="1"/>
  <c r="X505" i="1"/>
  <c r="AB505" i="1"/>
  <c r="AC505" i="1"/>
  <c r="O506" i="1"/>
  <c r="R506" i="1"/>
  <c r="U506" i="1"/>
  <c r="X506" i="1"/>
  <c r="AB506" i="1"/>
  <c r="AC506" i="1"/>
  <c r="O507" i="1"/>
  <c r="R507" i="1"/>
  <c r="U507" i="1"/>
  <c r="X507" i="1"/>
  <c r="AB507" i="1"/>
  <c r="AC507" i="1"/>
  <c r="O508" i="1"/>
  <c r="R508" i="1"/>
  <c r="U508" i="1"/>
  <c r="X508" i="1"/>
  <c r="AB508" i="1"/>
  <c r="AC508" i="1"/>
  <c r="O509" i="1"/>
  <c r="R509" i="1"/>
  <c r="U509" i="1"/>
  <c r="X509" i="1"/>
  <c r="AB509" i="1"/>
  <c r="AC509" i="1"/>
  <c r="O510" i="1"/>
  <c r="R510" i="1"/>
  <c r="U510" i="1"/>
  <c r="X510" i="1"/>
  <c r="AB510" i="1"/>
  <c r="AC510" i="1"/>
  <c r="O511" i="1"/>
  <c r="R511" i="1"/>
  <c r="U511" i="1"/>
  <c r="X511" i="1"/>
  <c r="AB511" i="1"/>
  <c r="AC511" i="1"/>
  <c r="O512" i="1"/>
  <c r="R512" i="1"/>
  <c r="U512" i="1"/>
  <c r="X512" i="1"/>
  <c r="AB512" i="1"/>
  <c r="AC512" i="1"/>
  <c r="O513" i="1"/>
  <c r="R513" i="1"/>
  <c r="U513" i="1"/>
  <c r="X513" i="1"/>
  <c r="AB513" i="1"/>
  <c r="AC513" i="1"/>
  <c r="O514" i="1"/>
  <c r="R514" i="1"/>
  <c r="U514" i="1"/>
  <c r="X514" i="1"/>
  <c r="AB514" i="1"/>
  <c r="AC514" i="1"/>
  <c r="O515" i="1"/>
  <c r="R515" i="1"/>
  <c r="U515" i="1"/>
  <c r="X515" i="1"/>
  <c r="AB515" i="1"/>
  <c r="AC515" i="1"/>
  <c r="O516" i="1"/>
  <c r="R516" i="1"/>
  <c r="U516" i="1"/>
  <c r="X516" i="1"/>
  <c r="AB516" i="1"/>
  <c r="AC516" i="1"/>
  <c r="O517" i="1"/>
  <c r="R517" i="1"/>
  <c r="U517" i="1"/>
  <c r="X517" i="1"/>
  <c r="AB517" i="1"/>
  <c r="AC517" i="1"/>
  <c r="O518" i="1"/>
  <c r="R518" i="1"/>
  <c r="U518" i="1"/>
  <c r="X518" i="1"/>
  <c r="AB518" i="1"/>
  <c r="AC518" i="1"/>
  <c r="O519" i="1"/>
  <c r="R519" i="1"/>
  <c r="U519" i="1"/>
  <c r="X519" i="1"/>
  <c r="AB519" i="1"/>
  <c r="AC519" i="1"/>
  <c r="O520" i="1"/>
  <c r="R520" i="1"/>
  <c r="U520" i="1"/>
  <c r="X520" i="1"/>
  <c r="AB520" i="1"/>
  <c r="AC520" i="1"/>
  <c r="O521" i="1"/>
  <c r="R521" i="1"/>
  <c r="U521" i="1"/>
  <c r="X521" i="1"/>
  <c r="AB521" i="1"/>
  <c r="AC521" i="1"/>
  <c r="O522" i="1"/>
  <c r="R522" i="1"/>
  <c r="U522" i="1"/>
  <c r="X522" i="1"/>
  <c r="AB522" i="1"/>
  <c r="AC522" i="1"/>
  <c r="O523" i="1"/>
  <c r="R523" i="1"/>
  <c r="U523" i="1"/>
  <c r="X523" i="1"/>
  <c r="AB523" i="1"/>
  <c r="AC523" i="1"/>
  <c r="O524" i="1"/>
  <c r="R524" i="1"/>
  <c r="U524" i="1"/>
  <c r="X524" i="1"/>
  <c r="AB524" i="1"/>
  <c r="AC524" i="1"/>
  <c r="O525" i="1"/>
  <c r="R525" i="1"/>
  <c r="U525" i="1"/>
  <c r="X525" i="1"/>
  <c r="AB525" i="1"/>
  <c r="AC525" i="1"/>
  <c r="O526" i="1"/>
  <c r="R526" i="1"/>
  <c r="U526" i="1"/>
  <c r="X526" i="1"/>
  <c r="AB526" i="1"/>
  <c r="AC526" i="1"/>
  <c r="O527" i="1"/>
  <c r="R527" i="1"/>
  <c r="U527" i="1"/>
  <c r="X527" i="1"/>
  <c r="AB527" i="1"/>
  <c r="AC527" i="1"/>
  <c r="O528" i="1"/>
  <c r="R528" i="1"/>
  <c r="U528" i="1"/>
  <c r="X528" i="1"/>
  <c r="AB528" i="1"/>
  <c r="AC528" i="1"/>
  <c r="O529" i="1"/>
  <c r="R529" i="1"/>
  <c r="U529" i="1"/>
  <c r="X529" i="1"/>
  <c r="AB529" i="1"/>
  <c r="AC529" i="1"/>
  <c r="O530" i="1"/>
  <c r="R530" i="1"/>
  <c r="U530" i="1"/>
  <c r="X530" i="1"/>
  <c r="AB530" i="1"/>
  <c r="AC530" i="1"/>
  <c r="O531" i="1"/>
  <c r="R531" i="1"/>
  <c r="U531" i="1"/>
  <c r="X531" i="1"/>
  <c r="AB531" i="1"/>
  <c r="AC531" i="1"/>
  <c r="O532" i="1"/>
  <c r="R532" i="1"/>
  <c r="U532" i="1"/>
  <c r="X532" i="1"/>
  <c r="AB532" i="1"/>
  <c r="AC532" i="1"/>
  <c r="O533" i="1"/>
  <c r="R533" i="1"/>
  <c r="U533" i="1"/>
  <c r="X533" i="1"/>
  <c r="AB533" i="1"/>
  <c r="AC533" i="1"/>
  <c r="O534" i="1"/>
  <c r="R534" i="1"/>
  <c r="U534" i="1"/>
  <c r="X534" i="1"/>
  <c r="AB534" i="1"/>
  <c r="AC534" i="1"/>
  <c r="O535" i="1"/>
  <c r="R535" i="1"/>
  <c r="U535" i="1"/>
  <c r="X535" i="1"/>
  <c r="AB535" i="1"/>
  <c r="AC535" i="1"/>
  <c r="O536" i="1"/>
  <c r="R536" i="1"/>
  <c r="U536" i="1"/>
  <c r="X536" i="1"/>
  <c r="AB536" i="1"/>
  <c r="AC536" i="1"/>
  <c r="O537" i="1"/>
  <c r="R537" i="1"/>
  <c r="U537" i="1"/>
  <c r="X537" i="1"/>
  <c r="AB537" i="1"/>
  <c r="AC537" i="1"/>
  <c r="O538" i="1"/>
  <c r="R538" i="1"/>
  <c r="U538" i="1"/>
  <c r="X538" i="1"/>
  <c r="AB538" i="1"/>
  <c r="AC538" i="1"/>
  <c r="O539" i="1"/>
  <c r="R539" i="1"/>
  <c r="U539" i="1"/>
  <c r="X539" i="1"/>
  <c r="AB539" i="1"/>
  <c r="AC539" i="1"/>
  <c r="O540" i="1"/>
  <c r="R540" i="1"/>
  <c r="U540" i="1"/>
  <c r="X540" i="1"/>
  <c r="AB540" i="1"/>
  <c r="AC540" i="1"/>
  <c r="O541" i="1"/>
  <c r="R541" i="1"/>
  <c r="U541" i="1"/>
  <c r="X541" i="1"/>
  <c r="AB541" i="1"/>
  <c r="AC541" i="1"/>
  <c r="O542" i="1"/>
  <c r="R542" i="1"/>
  <c r="U542" i="1"/>
  <c r="X542" i="1"/>
  <c r="AB542" i="1"/>
  <c r="AC542" i="1"/>
  <c r="O543" i="1"/>
  <c r="R543" i="1"/>
  <c r="U543" i="1"/>
  <c r="X543" i="1"/>
  <c r="AB543" i="1"/>
  <c r="AC543" i="1"/>
  <c r="O544" i="1"/>
  <c r="R544" i="1"/>
  <c r="U544" i="1"/>
  <c r="X544" i="1"/>
  <c r="AB544" i="1"/>
  <c r="AC544" i="1"/>
  <c r="O545" i="1"/>
  <c r="R545" i="1"/>
  <c r="U545" i="1"/>
  <c r="X545" i="1"/>
  <c r="AB545" i="1"/>
  <c r="AC545" i="1"/>
  <c r="O546" i="1"/>
  <c r="R546" i="1"/>
  <c r="U546" i="1"/>
  <c r="X546" i="1"/>
  <c r="AB546" i="1"/>
  <c r="AC546" i="1"/>
  <c r="O547" i="1"/>
  <c r="R547" i="1"/>
  <c r="U547" i="1"/>
  <c r="X547" i="1"/>
  <c r="AB547" i="1"/>
  <c r="AC547" i="1"/>
  <c r="O548" i="1"/>
  <c r="R548" i="1"/>
  <c r="U548" i="1"/>
  <c r="X548" i="1"/>
  <c r="AB548" i="1"/>
  <c r="AC548" i="1"/>
  <c r="O549" i="1"/>
  <c r="R549" i="1"/>
  <c r="U549" i="1"/>
  <c r="X549" i="1"/>
  <c r="AB549" i="1"/>
  <c r="AC549" i="1"/>
  <c r="O550" i="1"/>
  <c r="R550" i="1"/>
  <c r="U550" i="1"/>
  <c r="X550" i="1"/>
  <c r="AB550" i="1"/>
  <c r="AC550" i="1"/>
  <c r="O551" i="1"/>
  <c r="R551" i="1"/>
  <c r="U551" i="1"/>
  <c r="X551" i="1"/>
  <c r="AB551" i="1"/>
  <c r="AC551" i="1"/>
  <c r="O552" i="1"/>
  <c r="R552" i="1"/>
  <c r="U552" i="1"/>
  <c r="X552" i="1"/>
  <c r="AB552" i="1"/>
  <c r="AC552" i="1"/>
  <c r="O553" i="1"/>
  <c r="R553" i="1"/>
  <c r="U553" i="1"/>
  <c r="X553" i="1"/>
  <c r="AB553" i="1"/>
  <c r="AC553" i="1"/>
  <c r="O554" i="1"/>
  <c r="R554" i="1"/>
  <c r="U554" i="1"/>
  <c r="X554" i="1"/>
  <c r="AB554" i="1"/>
  <c r="AC554" i="1"/>
  <c r="O555" i="1"/>
  <c r="R555" i="1"/>
  <c r="U555" i="1"/>
  <c r="X555" i="1"/>
  <c r="AB555" i="1"/>
  <c r="AC555" i="1"/>
  <c r="O556" i="1"/>
  <c r="R556" i="1"/>
  <c r="U556" i="1"/>
  <c r="X556" i="1"/>
  <c r="AB556" i="1"/>
  <c r="AC556" i="1"/>
  <c r="O557" i="1"/>
  <c r="R557" i="1"/>
  <c r="U557" i="1"/>
  <c r="X557" i="1"/>
  <c r="AB557" i="1"/>
  <c r="AC557" i="1"/>
  <c r="O558" i="1"/>
  <c r="R558" i="1"/>
  <c r="U558" i="1"/>
  <c r="X558" i="1"/>
  <c r="AB558" i="1"/>
  <c r="AC558" i="1"/>
  <c r="O559" i="1"/>
  <c r="R559" i="1"/>
  <c r="U559" i="1"/>
  <c r="X559" i="1"/>
  <c r="AB559" i="1"/>
  <c r="AC559" i="1"/>
  <c r="O560" i="1"/>
  <c r="R560" i="1"/>
  <c r="U560" i="1"/>
  <c r="X560" i="1"/>
  <c r="AB560" i="1"/>
  <c r="AC560" i="1"/>
  <c r="O561" i="1"/>
  <c r="R561" i="1"/>
  <c r="U561" i="1"/>
  <c r="X561" i="1"/>
  <c r="AB561" i="1"/>
  <c r="AC561" i="1"/>
  <c r="O562" i="1"/>
  <c r="R562" i="1"/>
  <c r="U562" i="1"/>
  <c r="X562" i="1"/>
  <c r="AB562" i="1"/>
  <c r="AC562" i="1"/>
  <c r="O563" i="1"/>
  <c r="R563" i="1"/>
  <c r="U563" i="1"/>
  <c r="X563" i="1"/>
  <c r="AB563" i="1"/>
  <c r="AC563" i="1"/>
  <c r="O564" i="1"/>
  <c r="R564" i="1"/>
  <c r="U564" i="1"/>
  <c r="X564" i="1"/>
  <c r="AB564" i="1"/>
  <c r="AC564" i="1"/>
  <c r="O565" i="1"/>
  <c r="R565" i="1"/>
  <c r="U565" i="1"/>
  <c r="X565" i="1"/>
  <c r="AB565" i="1"/>
  <c r="AC565" i="1"/>
  <c r="O566" i="1"/>
  <c r="R566" i="1"/>
  <c r="U566" i="1"/>
  <c r="X566" i="1"/>
  <c r="AB566" i="1"/>
  <c r="AC566" i="1"/>
  <c r="O567" i="1"/>
  <c r="R567" i="1"/>
  <c r="U567" i="1"/>
  <c r="X567" i="1"/>
  <c r="AB567" i="1"/>
  <c r="AC567" i="1"/>
  <c r="O568" i="1"/>
  <c r="R568" i="1"/>
  <c r="U568" i="1"/>
  <c r="X568" i="1"/>
  <c r="AB568" i="1"/>
  <c r="AC568" i="1"/>
  <c r="O569" i="1"/>
  <c r="R569" i="1"/>
  <c r="U569" i="1"/>
  <c r="X569" i="1"/>
  <c r="AB569" i="1"/>
  <c r="AC569" i="1"/>
  <c r="O570" i="1"/>
  <c r="R570" i="1"/>
  <c r="U570" i="1"/>
  <c r="X570" i="1"/>
  <c r="AB570" i="1"/>
  <c r="AC570" i="1"/>
  <c r="O571" i="1"/>
  <c r="R571" i="1"/>
  <c r="U571" i="1"/>
  <c r="X571" i="1"/>
  <c r="AB571" i="1"/>
  <c r="AC571" i="1"/>
  <c r="O572" i="1"/>
  <c r="R572" i="1"/>
  <c r="U572" i="1"/>
  <c r="X572" i="1"/>
  <c r="AB572" i="1"/>
  <c r="AC572" i="1"/>
  <c r="O573" i="1"/>
  <c r="R573" i="1"/>
  <c r="U573" i="1"/>
  <c r="X573" i="1"/>
  <c r="AB573" i="1"/>
  <c r="AC573" i="1"/>
  <c r="O574" i="1"/>
  <c r="R574" i="1"/>
  <c r="U574" i="1"/>
  <c r="X574" i="1"/>
  <c r="AB574" i="1"/>
  <c r="AC574" i="1"/>
  <c r="O575" i="1"/>
  <c r="R575" i="1"/>
  <c r="U575" i="1"/>
  <c r="X575" i="1"/>
  <c r="AB575" i="1"/>
  <c r="AC575" i="1"/>
  <c r="O576" i="1"/>
  <c r="R576" i="1"/>
  <c r="U576" i="1"/>
  <c r="X576" i="1"/>
  <c r="AB576" i="1"/>
  <c r="AC576" i="1"/>
  <c r="O577" i="1"/>
  <c r="R577" i="1"/>
  <c r="U577" i="1"/>
  <c r="X577" i="1"/>
  <c r="AB577" i="1"/>
  <c r="AC577" i="1"/>
  <c r="O578" i="1"/>
  <c r="R578" i="1"/>
  <c r="U578" i="1"/>
  <c r="X578" i="1"/>
  <c r="AB578" i="1"/>
  <c r="AC578" i="1"/>
  <c r="O579" i="1"/>
  <c r="R579" i="1"/>
  <c r="U579" i="1"/>
  <c r="X579" i="1"/>
  <c r="AB579" i="1"/>
  <c r="AC579" i="1"/>
  <c r="O580" i="1"/>
  <c r="R580" i="1"/>
  <c r="U580" i="1"/>
  <c r="X580" i="1"/>
  <c r="AB580" i="1"/>
  <c r="AC580" i="1"/>
  <c r="O581" i="1"/>
  <c r="R581" i="1"/>
  <c r="U581" i="1"/>
  <c r="X581" i="1"/>
  <c r="AB581" i="1"/>
  <c r="AC581" i="1"/>
  <c r="O582" i="1"/>
  <c r="R582" i="1"/>
  <c r="U582" i="1"/>
  <c r="X582" i="1"/>
  <c r="AB582" i="1"/>
  <c r="AC582" i="1"/>
  <c r="O583" i="1"/>
  <c r="R583" i="1"/>
  <c r="U583" i="1"/>
  <c r="X583" i="1"/>
  <c r="AB583" i="1"/>
  <c r="AC583" i="1"/>
  <c r="O584" i="1"/>
  <c r="R584" i="1"/>
  <c r="U584" i="1"/>
  <c r="X584" i="1"/>
  <c r="AB584" i="1"/>
  <c r="AC584" i="1"/>
  <c r="O585" i="1"/>
  <c r="R585" i="1"/>
  <c r="U585" i="1"/>
  <c r="X585" i="1"/>
  <c r="AB585" i="1"/>
  <c r="AC585" i="1"/>
  <c r="O586" i="1"/>
  <c r="R586" i="1"/>
  <c r="U586" i="1"/>
  <c r="X586" i="1"/>
  <c r="AB586" i="1"/>
  <c r="AC586" i="1"/>
  <c r="O587" i="1"/>
  <c r="R587" i="1"/>
  <c r="U587" i="1"/>
  <c r="X587" i="1"/>
  <c r="AB587" i="1"/>
  <c r="AC587" i="1"/>
  <c r="O588" i="1"/>
  <c r="R588" i="1"/>
  <c r="U588" i="1"/>
  <c r="X588" i="1"/>
  <c r="AB588" i="1"/>
  <c r="AC588" i="1"/>
  <c r="O589" i="1"/>
  <c r="R589" i="1"/>
  <c r="U589" i="1"/>
  <c r="X589" i="1"/>
  <c r="AB589" i="1"/>
  <c r="AC589" i="1"/>
  <c r="O590" i="1"/>
  <c r="R590" i="1"/>
  <c r="U590" i="1"/>
  <c r="X590" i="1"/>
  <c r="AB590" i="1"/>
  <c r="AC590" i="1"/>
  <c r="O591" i="1"/>
  <c r="R591" i="1"/>
  <c r="U591" i="1"/>
  <c r="X591" i="1"/>
  <c r="AB591" i="1"/>
  <c r="AC591" i="1"/>
  <c r="O592" i="1"/>
  <c r="R592" i="1"/>
  <c r="U592" i="1"/>
  <c r="X592" i="1"/>
  <c r="AB592" i="1"/>
  <c r="AC592" i="1"/>
  <c r="O593" i="1"/>
  <c r="R593" i="1"/>
  <c r="U593" i="1"/>
  <c r="X593" i="1"/>
  <c r="AB593" i="1"/>
  <c r="AC593" i="1"/>
  <c r="O594" i="1"/>
  <c r="R594" i="1"/>
  <c r="U594" i="1"/>
  <c r="X594" i="1"/>
  <c r="AB594" i="1"/>
  <c r="AC594" i="1"/>
  <c r="O595" i="1"/>
  <c r="R595" i="1"/>
  <c r="U595" i="1"/>
  <c r="X595" i="1"/>
  <c r="AB595" i="1"/>
  <c r="AC595" i="1"/>
  <c r="O596" i="1"/>
  <c r="R596" i="1"/>
  <c r="U596" i="1"/>
  <c r="X596" i="1"/>
  <c r="AB596" i="1"/>
  <c r="AC596" i="1"/>
  <c r="O597" i="1"/>
  <c r="R597" i="1"/>
  <c r="U597" i="1"/>
  <c r="X597" i="1"/>
  <c r="AB597" i="1"/>
  <c r="AC597" i="1"/>
  <c r="O598" i="1"/>
  <c r="R598" i="1"/>
  <c r="U598" i="1"/>
  <c r="X598" i="1"/>
  <c r="AB598" i="1"/>
  <c r="AC598" i="1"/>
  <c r="O599" i="1"/>
  <c r="R599" i="1"/>
  <c r="U599" i="1"/>
  <c r="X599" i="1"/>
  <c r="AB599" i="1"/>
  <c r="AC599" i="1"/>
  <c r="O600" i="1"/>
  <c r="R600" i="1"/>
  <c r="U600" i="1"/>
  <c r="X600" i="1"/>
  <c r="AB600" i="1"/>
  <c r="AC600" i="1"/>
  <c r="O601" i="1"/>
  <c r="R601" i="1"/>
  <c r="U601" i="1"/>
  <c r="X601" i="1"/>
  <c r="AB601" i="1"/>
  <c r="AC601" i="1"/>
  <c r="O602" i="1"/>
  <c r="R602" i="1"/>
  <c r="U602" i="1"/>
  <c r="X602" i="1"/>
  <c r="AB602" i="1"/>
  <c r="AC602" i="1"/>
  <c r="O603" i="1"/>
  <c r="R603" i="1"/>
  <c r="U603" i="1"/>
  <c r="X603" i="1"/>
  <c r="AB603" i="1"/>
  <c r="AC603" i="1"/>
  <c r="O604" i="1"/>
  <c r="R604" i="1"/>
  <c r="U604" i="1"/>
  <c r="X604" i="1"/>
  <c r="AB604" i="1"/>
  <c r="AC604" i="1"/>
  <c r="O605" i="1"/>
  <c r="R605" i="1"/>
  <c r="U605" i="1"/>
  <c r="X605" i="1"/>
  <c r="AB605" i="1"/>
  <c r="AC605" i="1"/>
  <c r="O606" i="1"/>
  <c r="R606" i="1"/>
  <c r="U606" i="1"/>
  <c r="X606" i="1"/>
  <c r="AB606" i="1"/>
  <c r="AC606" i="1"/>
  <c r="O607" i="1"/>
  <c r="R607" i="1"/>
  <c r="U607" i="1"/>
  <c r="X607" i="1"/>
  <c r="AB607" i="1"/>
  <c r="AC607" i="1"/>
  <c r="O608" i="1"/>
  <c r="R608" i="1"/>
  <c r="U608" i="1"/>
  <c r="X608" i="1"/>
  <c r="AB608" i="1"/>
  <c r="AC608" i="1"/>
  <c r="O609" i="1"/>
  <c r="R609" i="1"/>
  <c r="U609" i="1"/>
  <c r="X609" i="1"/>
  <c r="AB609" i="1"/>
  <c r="AC609" i="1"/>
  <c r="O610" i="1"/>
  <c r="R610" i="1"/>
  <c r="U610" i="1"/>
  <c r="X610" i="1"/>
  <c r="AB610" i="1"/>
  <c r="AC610" i="1"/>
  <c r="O611" i="1"/>
  <c r="R611" i="1"/>
  <c r="U611" i="1"/>
  <c r="X611" i="1"/>
  <c r="AB611" i="1"/>
  <c r="AC611" i="1"/>
  <c r="O612" i="1"/>
  <c r="R612" i="1"/>
  <c r="U612" i="1"/>
  <c r="X612" i="1"/>
  <c r="AB612" i="1"/>
  <c r="AC612" i="1"/>
  <c r="O613" i="1"/>
  <c r="R613" i="1"/>
  <c r="U613" i="1"/>
  <c r="X613" i="1"/>
  <c r="AB613" i="1"/>
  <c r="AC613" i="1"/>
  <c r="O614" i="1"/>
  <c r="R614" i="1"/>
  <c r="U614" i="1"/>
  <c r="X614" i="1"/>
  <c r="AB614" i="1"/>
  <c r="AC614" i="1"/>
  <c r="O615" i="1"/>
  <c r="R615" i="1"/>
  <c r="U615" i="1"/>
  <c r="X615" i="1"/>
  <c r="AB615" i="1"/>
  <c r="AC615" i="1"/>
  <c r="O616" i="1"/>
  <c r="R616" i="1"/>
  <c r="U616" i="1"/>
  <c r="X616" i="1"/>
  <c r="AB616" i="1"/>
  <c r="AC616" i="1"/>
  <c r="O617" i="1"/>
  <c r="R617" i="1"/>
  <c r="U617" i="1"/>
  <c r="X617" i="1"/>
  <c r="AB617" i="1"/>
  <c r="AC617" i="1"/>
  <c r="O618" i="1"/>
  <c r="R618" i="1"/>
  <c r="U618" i="1"/>
  <c r="X618" i="1"/>
  <c r="AB618" i="1"/>
  <c r="AC618" i="1"/>
  <c r="O619" i="1"/>
  <c r="R619" i="1"/>
  <c r="U619" i="1"/>
  <c r="X619" i="1"/>
  <c r="AB619" i="1"/>
  <c r="AC619" i="1"/>
  <c r="O620" i="1"/>
  <c r="R620" i="1"/>
  <c r="U620" i="1"/>
  <c r="X620" i="1"/>
  <c r="AB620" i="1"/>
  <c r="AC620" i="1"/>
  <c r="O621" i="1"/>
  <c r="R621" i="1"/>
  <c r="U621" i="1"/>
  <c r="X621" i="1"/>
  <c r="AB621" i="1"/>
  <c r="AC621" i="1"/>
  <c r="O622" i="1"/>
  <c r="R622" i="1"/>
  <c r="U622" i="1"/>
  <c r="X622" i="1"/>
  <c r="AB622" i="1"/>
  <c r="AC622" i="1"/>
  <c r="O623" i="1"/>
  <c r="R623" i="1"/>
  <c r="U623" i="1"/>
  <c r="X623" i="1"/>
  <c r="AB623" i="1"/>
  <c r="AC623" i="1"/>
  <c r="O624" i="1"/>
  <c r="R624" i="1"/>
  <c r="U624" i="1"/>
  <c r="X624" i="1"/>
  <c r="AB624" i="1"/>
  <c r="AC624" i="1"/>
  <c r="O625" i="1"/>
  <c r="R625" i="1"/>
  <c r="U625" i="1"/>
  <c r="X625" i="1"/>
  <c r="AB625" i="1"/>
  <c r="AC625" i="1"/>
  <c r="O626" i="1"/>
  <c r="R626" i="1"/>
  <c r="U626" i="1"/>
  <c r="X626" i="1"/>
  <c r="AB626" i="1"/>
  <c r="AC626" i="1"/>
  <c r="O627" i="1"/>
  <c r="R627" i="1"/>
  <c r="U627" i="1"/>
  <c r="X627" i="1"/>
  <c r="AB627" i="1"/>
  <c r="AC627" i="1"/>
  <c r="O628" i="1"/>
  <c r="R628" i="1"/>
  <c r="U628" i="1"/>
  <c r="X628" i="1"/>
  <c r="AB628" i="1"/>
  <c r="AC628" i="1"/>
  <c r="O629" i="1"/>
  <c r="R629" i="1"/>
  <c r="U629" i="1"/>
  <c r="X629" i="1"/>
  <c r="AB629" i="1"/>
  <c r="AC629" i="1"/>
  <c r="O630" i="1"/>
  <c r="R630" i="1"/>
  <c r="U630" i="1"/>
  <c r="X630" i="1"/>
  <c r="AB630" i="1"/>
  <c r="AC630" i="1"/>
  <c r="O631" i="1"/>
  <c r="R631" i="1"/>
  <c r="U631" i="1"/>
  <c r="X631" i="1"/>
  <c r="AB631" i="1"/>
  <c r="AC631" i="1"/>
  <c r="O632" i="1"/>
  <c r="R632" i="1"/>
  <c r="U632" i="1"/>
  <c r="X632" i="1"/>
  <c r="AB632" i="1"/>
  <c r="AC632" i="1"/>
  <c r="O633" i="1"/>
  <c r="R633" i="1"/>
  <c r="U633" i="1"/>
  <c r="X633" i="1"/>
  <c r="AB633" i="1"/>
  <c r="AC633" i="1"/>
  <c r="O634" i="1"/>
  <c r="R634" i="1"/>
  <c r="U634" i="1"/>
  <c r="X634" i="1"/>
  <c r="AB634" i="1"/>
  <c r="AC634" i="1"/>
  <c r="O635" i="1"/>
  <c r="R635" i="1"/>
  <c r="U635" i="1"/>
  <c r="X635" i="1"/>
  <c r="AB635" i="1"/>
  <c r="AC635" i="1"/>
  <c r="O636" i="1"/>
  <c r="R636" i="1"/>
  <c r="U636" i="1"/>
  <c r="X636" i="1"/>
  <c r="AB636" i="1"/>
  <c r="AC636" i="1"/>
  <c r="O637" i="1"/>
  <c r="R637" i="1"/>
  <c r="U637" i="1"/>
  <c r="X637" i="1"/>
  <c r="AB637" i="1"/>
  <c r="AC637" i="1"/>
  <c r="O638" i="1"/>
  <c r="R638" i="1"/>
  <c r="U638" i="1"/>
  <c r="X638" i="1"/>
  <c r="AB638" i="1"/>
  <c r="AC638" i="1"/>
  <c r="O639" i="1"/>
  <c r="R639" i="1"/>
  <c r="U639" i="1"/>
  <c r="X639" i="1"/>
  <c r="AB639" i="1"/>
  <c r="AC639" i="1"/>
  <c r="O640" i="1"/>
  <c r="R640" i="1"/>
  <c r="U640" i="1"/>
  <c r="X640" i="1"/>
  <c r="AB640" i="1"/>
  <c r="AC640" i="1"/>
  <c r="O641" i="1"/>
  <c r="R641" i="1"/>
  <c r="U641" i="1"/>
  <c r="X641" i="1"/>
  <c r="AB641" i="1"/>
  <c r="AC641" i="1"/>
  <c r="O642" i="1"/>
  <c r="R642" i="1"/>
  <c r="U642" i="1"/>
  <c r="X642" i="1"/>
  <c r="AB642" i="1"/>
  <c r="AC642" i="1"/>
  <c r="O643" i="1"/>
  <c r="R643" i="1"/>
  <c r="U643" i="1"/>
  <c r="X643" i="1"/>
  <c r="AB643" i="1"/>
  <c r="AC643" i="1"/>
  <c r="O644" i="1"/>
  <c r="R644" i="1"/>
  <c r="U644" i="1"/>
  <c r="X644" i="1"/>
  <c r="AB644" i="1"/>
  <c r="AC644" i="1"/>
  <c r="O645" i="1"/>
  <c r="R645" i="1"/>
  <c r="U645" i="1"/>
  <c r="X645" i="1"/>
  <c r="AB645" i="1"/>
  <c r="AC645" i="1"/>
  <c r="O646" i="1"/>
  <c r="R646" i="1"/>
  <c r="U646" i="1"/>
  <c r="X646" i="1"/>
  <c r="AB646" i="1"/>
  <c r="AC646" i="1"/>
  <c r="O647" i="1"/>
  <c r="R647" i="1"/>
  <c r="U647" i="1"/>
  <c r="X647" i="1"/>
  <c r="AB647" i="1"/>
  <c r="AC647" i="1"/>
  <c r="O648" i="1"/>
  <c r="R648" i="1"/>
  <c r="U648" i="1"/>
  <c r="X648" i="1"/>
  <c r="AB648" i="1"/>
  <c r="AC648" i="1"/>
  <c r="O649" i="1"/>
  <c r="R649" i="1"/>
  <c r="U649" i="1"/>
  <c r="X649" i="1"/>
  <c r="AB649" i="1"/>
  <c r="AC649" i="1"/>
  <c r="O650" i="1"/>
  <c r="R650" i="1"/>
  <c r="U650" i="1"/>
  <c r="X650" i="1"/>
  <c r="AB650" i="1"/>
  <c r="AC650" i="1"/>
  <c r="O651" i="1"/>
  <c r="R651" i="1"/>
  <c r="U651" i="1"/>
  <c r="X651" i="1"/>
  <c r="AB651" i="1"/>
  <c r="AC651" i="1"/>
  <c r="O652" i="1"/>
  <c r="R652" i="1"/>
  <c r="U652" i="1"/>
  <c r="X652" i="1"/>
  <c r="AB652" i="1"/>
  <c r="AC652" i="1"/>
  <c r="O653" i="1"/>
  <c r="R653" i="1"/>
  <c r="U653" i="1"/>
  <c r="X653" i="1"/>
  <c r="AB653" i="1"/>
  <c r="AC653" i="1"/>
  <c r="O654" i="1"/>
  <c r="R654" i="1"/>
  <c r="U654" i="1"/>
  <c r="X654" i="1"/>
  <c r="AB654" i="1"/>
  <c r="AC654" i="1"/>
  <c r="O655" i="1"/>
  <c r="R655" i="1"/>
  <c r="U655" i="1"/>
  <c r="X655" i="1"/>
  <c r="AB655" i="1"/>
  <c r="AC655" i="1"/>
  <c r="O656" i="1"/>
  <c r="R656" i="1"/>
  <c r="U656" i="1"/>
  <c r="X656" i="1"/>
  <c r="AB656" i="1"/>
  <c r="AC656" i="1"/>
  <c r="O657" i="1"/>
  <c r="R657" i="1"/>
  <c r="U657" i="1"/>
  <c r="X657" i="1"/>
  <c r="AB657" i="1"/>
  <c r="AC657" i="1"/>
  <c r="O658" i="1"/>
  <c r="R658" i="1"/>
  <c r="U658" i="1"/>
  <c r="X658" i="1"/>
  <c r="AB658" i="1"/>
  <c r="AC658" i="1"/>
  <c r="O659" i="1"/>
  <c r="R659" i="1"/>
  <c r="U659" i="1"/>
  <c r="X659" i="1"/>
  <c r="AB659" i="1"/>
  <c r="AC659" i="1"/>
  <c r="O660" i="1"/>
  <c r="R660" i="1"/>
  <c r="U660" i="1"/>
  <c r="X660" i="1"/>
  <c r="AB660" i="1"/>
  <c r="AC660" i="1"/>
  <c r="O661" i="1"/>
  <c r="R661" i="1"/>
  <c r="U661" i="1"/>
  <c r="X661" i="1"/>
  <c r="AB661" i="1"/>
  <c r="AC661" i="1"/>
  <c r="O662" i="1"/>
  <c r="R662" i="1"/>
  <c r="U662" i="1"/>
  <c r="X662" i="1"/>
  <c r="AB662" i="1"/>
  <c r="AC662" i="1"/>
  <c r="O663" i="1"/>
  <c r="R663" i="1"/>
  <c r="U663" i="1"/>
  <c r="X663" i="1"/>
  <c r="AB663" i="1"/>
  <c r="AC663" i="1"/>
  <c r="O664" i="1"/>
  <c r="R664" i="1"/>
  <c r="U664" i="1"/>
  <c r="X664" i="1"/>
  <c r="AB664" i="1"/>
  <c r="AC664" i="1"/>
  <c r="O665" i="1"/>
  <c r="R665" i="1"/>
  <c r="U665" i="1"/>
  <c r="X665" i="1"/>
  <c r="AB665" i="1"/>
  <c r="AC665" i="1"/>
  <c r="O666" i="1"/>
  <c r="R666" i="1"/>
  <c r="U666" i="1"/>
  <c r="X666" i="1"/>
  <c r="AB666" i="1"/>
  <c r="AC666" i="1"/>
  <c r="O667" i="1"/>
  <c r="R667" i="1"/>
  <c r="U667" i="1"/>
  <c r="X667" i="1"/>
  <c r="AB667" i="1"/>
  <c r="AC667" i="1"/>
  <c r="O668" i="1"/>
  <c r="R668" i="1"/>
  <c r="U668" i="1"/>
  <c r="X668" i="1"/>
  <c r="AB668" i="1"/>
  <c r="AC668" i="1"/>
  <c r="O669" i="1"/>
  <c r="R669" i="1"/>
  <c r="U669" i="1"/>
  <c r="X669" i="1"/>
  <c r="AB669" i="1"/>
  <c r="AC669" i="1"/>
  <c r="O670" i="1"/>
  <c r="R670" i="1"/>
  <c r="U670" i="1"/>
  <c r="X670" i="1"/>
  <c r="AB670" i="1"/>
  <c r="AC670" i="1"/>
  <c r="O671" i="1"/>
  <c r="R671" i="1"/>
  <c r="U671" i="1"/>
  <c r="X671" i="1"/>
  <c r="AB671" i="1"/>
  <c r="AC671" i="1"/>
  <c r="O672" i="1"/>
  <c r="R672" i="1"/>
  <c r="U672" i="1"/>
  <c r="X672" i="1"/>
  <c r="AB672" i="1"/>
  <c r="AC672" i="1"/>
  <c r="O673" i="1"/>
  <c r="R673" i="1"/>
  <c r="U673" i="1"/>
  <c r="X673" i="1"/>
  <c r="AB673" i="1"/>
  <c r="AC673" i="1"/>
  <c r="O674" i="1"/>
  <c r="R674" i="1"/>
  <c r="U674" i="1"/>
  <c r="X674" i="1"/>
  <c r="AB674" i="1"/>
  <c r="AC674" i="1"/>
  <c r="O675" i="1"/>
  <c r="R675" i="1"/>
  <c r="U675" i="1"/>
  <c r="X675" i="1"/>
  <c r="AB675" i="1"/>
  <c r="AC675" i="1"/>
  <c r="O676" i="1"/>
  <c r="R676" i="1"/>
  <c r="U676" i="1"/>
  <c r="X676" i="1"/>
  <c r="AB676" i="1"/>
  <c r="AC676" i="1"/>
  <c r="O677" i="1"/>
  <c r="R677" i="1"/>
  <c r="U677" i="1"/>
  <c r="X677" i="1"/>
  <c r="AB677" i="1"/>
  <c r="AC677" i="1"/>
  <c r="O678" i="1"/>
  <c r="R678" i="1"/>
  <c r="U678" i="1"/>
  <c r="X678" i="1"/>
  <c r="AB678" i="1"/>
  <c r="AC678" i="1"/>
  <c r="O679" i="1"/>
  <c r="R679" i="1"/>
  <c r="U679" i="1"/>
  <c r="X679" i="1"/>
  <c r="AB679" i="1"/>
  <c r="AC679" i="1"/>
  <c r="O680" i="1"/>
  <c r="R680" i="1"/>
  <c r="U680" i="1"/>
  <c r="X680" i="1"/>
  <c r="AB680" i="1"/>
  <c r="AC680" i="1"/>
  <c r="O681" i="1"/>
  <c r="R681" i="1"/>
  <c r="U681" i="1"/>
  <c r="X681" i="1"/>
  <c r="AB681" i="1"/>
  <c r="AC681" i="1"/>
  <c r="O682" i="1"/>
  <c r="R682" i="1"/>
  <c r="U682" i="1"/>
  <c r="X682" i="1"/>
  <c r="AB682" i="1"/>
  <c r="AC682" i="1"/>
  <c r="O683" i="1"/>
  <c r="R683" i="1"/>
  <c r="U683" i="1"/>
  <c r="X683" i="1"/>
  <c r="AB683" i="1"/>
  <c r="AC683" i="1"/>
  <c r="O684" i="1"/>
  <c r="R684" i="1"/>
  <c r="U684" i="1"/>
  <c r="X684" i="1"/>
  <c r="AB684" i="1"/>
  <c r="AC684" i="1"/>
  <c r="O685" i="1"/>
  <c r="R685" i="1"/>
  <c r="U685" i="1"/>
  <c r="X685" i="1"/>
  <c r="AB685" i="1"/>
  <c r="AC685" i="1"/>
  <c r="O686" i="1"/>
  <c r="R686" i="1"/>
  <c r="U686" i="1"/>
  <c r="X686" i="1"/>
  <c r="AB686" i="1"/>
  <c r="AC686" i="1"/>
  <c r="O687" i="1"/>
  <c r="R687" i="1"/>
  <c r="U687" i="1"/>
  <c r="X687" i="1"/>
  <c r="AB687" i="1"/>
  <c r="AC687" i="1"/>
  <c r="O688" i="1"/>
  <c r="R688" i="1"/>
  <c r="U688" i="1"/>
  <c r="X688" i="1"/>
  <c r="AB688" i="1"/>
  <c r="AC688" i="1"/>
  <c r="O689" i="1"/>
  <c r="R689" i="1"/>
  <c r="U689" i="1"/>
  <c r="X689" i="1"/>
  <c r="AB689" i="1"/>
  <c r="AC689" i="1"/>
  <c r="O690" i="1"/>
  <c r="R690" i="1"/>
  <c r="U690" i="1"/>
  <c r="X690" i="1"/>
  <c r="AB690" i="1"/>
  <c r="AC690" i="1"/>
  <c r="O691" i="1"/>
  <c r="R691" i="1"/>
  <c r="U691" i="1"/>
  <c r="X691" i="1"/>
  <c r="AB691" i="1"/>
  <c r="AC691" i="1"/>
  <c r="O692" i="1"/>
  <c r="R692" i="1"/>
  <c r="U692" i="1"/>
  <c r="X692" i="1"/>
  <c r="AB692" i="1"/>
  <c r="AC692" i="1"/>
  <c r="O693" i="1"/>
  <c r="R693" i="1"/>
  <c r="U693" i="1"/>
  <c r="X693" i="1"/>
  <c r="AB693" i="1"/>
  <c r="AC693" i="1"/>
  <c r="O694" i="1"/>
  <c r="R694" i="1"/>
  <c r="U694" i="1"/>
  <c r="X694" i="1"/>
  <c r="AB694" i="1"/>
  <c r="AC694" i="1"/>
  <c r="O695" i="1"/>
  <c r="R695" i="1"/>
  <c r="U695" i="1"/>
  <c r="X695" i="1"/>
  <c r="AB695" i="1"/>
  <c r="AC695" i="1"/>
  <c r="O696" i="1"/>
  <c r="R696" i="1"/>
  <c r="U696" i="1"/>
  <c r="X696" i="1"/>
  <c r="AB696" i="1"/>
  <c r="AC696" i="1"/>
  <c r="O697" i="1"/>
  <c r="R697" i="1"/>
  <c r="U697" i="1"/>
  <c r="X697" i="1"/>
  <c r="AB697" i="1"/>
  <c r="AC697" i="1"/>
  <c r="O698" i="1"/>
  <c r="R698" i="1"/>
  <c r="U698" i="1"/>
  <c r="X698" i="1"/>
  <c r="AB698" i="1"/>
  <c r="AC698" i="1"/>
  <c r="O699" i="1"/>
  <c r="R699" i="1"/>
  <c r="U699" i="1"/>
  <c r="X699" i="1"/>
  <c r="AB699" i="1"/>
  <c r="AC699" i="1"/>
  <c r="O700" i="1"/>
  <c r="R700" i="1"/>
  <c r="U700" i="1"/>
  <c r="X700" i="1"/>
  <c r="AB700" i="1"/>
  <c r="AC700" i="1"/>
  <c r="O701" i="1"/>
  <c r="R701" i="1"/>
  <c r="U701" i="1"/>
  <c r="X701" i="1"/>
  <c r="AB701" i="1"/>
  <c r="AC701" i="1"/>
  <c r="O702" i="1"/>
  <c r="R702" i="1"/>
  <c r="U702" i="1"/>
  <c r="X702" i="1"/>
  <c r="AB702" i="1"/>
  <c r="AC702" i="1"/>
  <c r="O703" i="1"/>
  <c r="R703" i="1"/>
  <c r="U703" i="1"/>
  <c r="X703" i="1"/>
  <c r="AB703" i="1"/>
  <c r="AC703" i="1"/>
  <c r="O704" i="1"/>
  <c r="R704" i="1"/>
  <c r="U704" i="1"/>
  <c r="X704" i="1"/>
  <c r="AB704" i="1"/>
  <c r="AC704" i="1"/>
  <c r="O705" i="1"/>
  <c r="R705" i="1"/>
  <c r="U705" i="1"/>
  <c r="X705" i="1"/>
  <c r="AB705" i="1"/>
  <c r="AC705" i="1"/>
  <c r="O706" i="1"/>
  <c r="R706" i="1"/>
  <c r="U706" i="1"/>
  <c r="X706" i="1"/>
  <c r="AB706" i="1"/>
  <c r="AC706" i="1"/>
  <c r="O707" i="1"/>
  <c r="R707" i="1"/>
  <c r="U707" i="1"/>
  <c r="X707" i="1"/>
  <c r="AB707" i="1"/>
  <c r="AC707" i="1"/>
  <c r="O708" i="1"/>
  <c r="R708" i="1"/>
  <c r="U708" i="1"/>
  <c r="X708" i="1"/>
  <c r="AB708" i="1"/>
  <c r="AC708" i="1"/>
  <c r="O709" i="1"/>
  <c r="R709" i="1"/>
  <c r="U709" i="1"/>
  <c r="X709" i="1"/>
  <c r="AB709" i="1"/>
  <c r="AC709" i="1"/>
  <c r="O710" i="1"/>
  <c r="R710" i="1"/>
  <c r="U710" i="1"/>
  <c r="X710" i="1"/>
  <c r="AB710" i="1"/>
  <c r="AC710" i="1"/>
  <c r="O711" i="1"/>
  <c r="R711" i="1"/>
  <c r="U711" i="1"/>
  <c r="X711" i="1"/>
  <c r="AB711" i="1"/>
  <c r="AC711" i="1"/>
  <c r="O712" i="1"/>
  <c r="R712" i="1"/>
  <c r="U712" i="1"/>
  <c r="X712" i="1"/>
  <c r="AB712" i="1"/>
  <c r="AC712" i="1"/>
  <c r="O713" i="1"/>
  <c r="R713" i="1"/>
  <c r="U713" i="1"/>
  <c r="X713" i="1"/>
  <c r="AB713" i="1"/>
  <c r="AC713" i="1"/>
  <c r="O714" i="1"/>
  <c r="R714" i="1"/>
  <c r="U714" i="1"/>
  <c r="X714" i="1"/>
  <c r="AB714" i="1"/>
  <c r="AC714" i="1"/>
  <c r="O715" i="1"/>
  <c r="R715" i="1"/>
  <c r="U715" i="1"/>
  <c r="X715" i="1"/>
  <c r="AB715" i="1"/>
  <c r="AC715" i="1"/>
  <c r="O716" i="1"/>
  <c r="R716" i="1"/>
  <c r="U716" i="1"/>
  <c r="X716" i="1"/>
  <c r="AB716" i="1"/>
  <c r="AC716" i="1"/>
  <c r="O717" i="1"/>
  <c r="R717" i="1"/>
  <c r="U717" i="1"/>
  <c r="X717" i="1"/>
  <c r="AB717" i="1"/>
  <c r="AC717" i="1"/>
  <c r="O718" i="1"/>
  <c r="R718" i="1"/>
  <c r="U718" i="1"/>
  <c r="X718" i="1"/>
  <c r="AB718" i="1"/>
  <c r="AC718" i="1"/>
  <c r="O719" i="1"/>
  <c r="R719" i="1"/>
  <c r="U719" i="1"/>
  <c r="X719" i="1"/>
  <c r="AB719" i="1"/>
  <c r="AC719" i="1"/>
  <c r="O720" i="1"/>
  <c r="R720" i="1"/>
  <c r="U720" i="1"/>
  <c r="X720" i="1"/>
  <c r="AB720" i="1"/>
  <c r="AC720" i="1"/>
  <c r="O721" i="1"/>
  <c r="R721" i="1"/>
  <c r="U721" i="1"/>
  <c r="X721" i="1"/>
  <c r="AB721" i="1"/>
  <c r="AC721" i="1"/>
  <c r="O722" i="1"/>
  <c r="R722" i="1"/>
  <c r="U722" i="1"/>
  <c r="X722" i="1"/>
  <c r="AB722" i="1"/>
  <c r="AC722" i="1"/>
  <c r="O723" i="1"/>
  <c r="R723" i="1"/>
  <c r="U723" i="1"/>
  <c r="X723" i="1"/>
  <c r="AB723" i="1"/>
  <c r="AC723" i="1"/>
  <c r="O724" i="1"/>
  <c r="R724" i="1"/>
  <c r="U724" i="1"/>
  <c r="X724" i="1"/>
  <c r="AB724" i="1"/>
  <c r="AC724" i="1"/>
  <c r="O725" i="1"/>
  <c r="R725" i="1"/>
  <c r="U725" i="1"/>
  <c r="X725" i="1"/>
  <c r="AB725" i="1"/>
  <c r="AC725" i="1"/>
  <c r="O726" i="1"/>
  <c r="R726" i="1"/>
  <c r="U726" i="1"/>
  <c r="X726" i="1"/>
  <c r="AB726" i="1"/>
  <c r="AC726" i="1"/>
  <c r="O727" i="1"/>
  <c r="R727" i="1"/>
  <c r="U727" i="1"/>
  <c r="X727" i="1"/>
  <c r="AB727" i="1"/>
  <c r="AC727" i="1"/>
  <c r="O728" i="1"/>
  <c r="R728" i="1"/>
  <c r="U728" i="1"/>
  <c r="X728" i="1"/>
  <c r="AB728" i="1"/>
  <c r="AC728" i="1"/>
  <c r="O729" i="1"/>
  <c r="R729" i="1"/>
  <c r="U729" i="1"/>
  <c r="X729" i="1"/>
  <c r="AB729" i="1"/>
  <c r="AC729" i="1"/>
  <c r="O730" i="1"/>
  <c r="R730" i="1"/>
  <c r="U730" i="1"/>
  <c r="X730" i="1"/>
  <c r="AB730" i="1"/>
  <c r="AC730" i="1"/>
  <c r="O731" i="1"/>
  <c r="R731" i="1"/>
  <c r="U731" i="1"/>
  <c r="X731" i="1"/>
  <c r="AB731" i="1"/>
  <c r="AC731" i="1"/>
  <c r="O732" i="1"/>
  <c r="R732" i="1"/>
  <c r="U732" i="1"/>
  <c r="X732" i="1"/>
  <c r="AB732" i="1"/>
  <c r="AC732" i="1"/>
  <c r="O733" i="1"/>
  <c r="R733" i="1"/>
  <c r="U733" i="1"/>
  <c r="X733" i="1"/>
  <c r="AB733" i="1"/>
  <c r="AC733" i="1"/>
  <c r="O734" i="1"/>
  <c r="R734" i="1"/>
  <c r="U734" i="1"/>
  <c r="X734" i="1"/>
  <c r="AB734" i="1"/>
  <c r="AC734" i="1"/>
  <c r="O735" i="1"/>
  <c r="R735" i="1"/>
  <c r="U735" i="1"/>
  <c r="X735" i="1"/>
  <c r="AB735" i="1"/>
  <c r="AC735" i="1"/>
  <c r="O736" i="1"/>
  <c r="R736" i="1"/>
  <c r="U736" i="1"/>
  <c r="X736" i="1"/>
  <c r="AB736" i="1"/>
  <c r="AC736" i="1"/>
  <c r="O737" i="1"/>
  <c r="R737" i="1"/>
  <c r="U737" i="1"/>
  <c r="X737" i="1"/>
  <c r="AB737" i="1"/>
  <c r="AC737" i="1"/>
  <c r="O738" i="1"/>
  <c r="R738" i="1"/>
  <c r="U738" i="1"/>
  <c r="X738" i="1"/>
  <c r="AB738" i="1"/>
  <c r="AC738" i="1"/>
  <c r="O739" i="1"/>
  <c r="R739" i="1"/>
  <c r="U739" i="1"/>
  <c r="X739" i="1"/>
  <c r="AB739" i="1"/>
  <c r="AC739" i="1"/>
  <c r="O740" i="1"/>
  <c r="R740" i="1"/>
  <c r="U740" i="1"/>
  <c r="X740" i="1"/>
  <c r="AB740" i="1"/>
  <c r="AC740" i="1"/>
  <c r="O741" i="1"/>
  <c r="R741" i="1"/>
  <c r="U741" i="1"/>
  <c r="X741" i="1"/>
  <c r="AB741" i="1"/>
  <c r="AC741" i="1"/>
  <c r="O742" i="1"/>
  <c r="R742" i="1"/>
  <c r="U742" i="1"/>
  <c r="X742" i="1"/>
  <c r="AB742" i="1"/>
  <c r="AC742" i="1"/>
  <c r="O743" i="1"/>
  <c r="R743" i="1"/>
  <c r="U743" i="1"/>
  <c r="X743" i="1"/>
  <c r="AB743" i="1"/>
  <c r="AC743" i="1"/>
  <c r="O744" i="1"/>
  <c r="R744" i="1"/>
  <c r="U744" i="1"/>
  <c r="X744" i="1"/>
  <c r="AB744" i="1"/>
  <c r="AC744" i="1"/>
  <c r="O745" i="1"/>
  <c r="R745" i="1"/>
  <c r="U745" i="1"/>
  <c r="X745" i="1"/>
  <c r="AB745" i="1"/>
  <c r="AC745" i="1"/>
  <c r="O746" i="1"/>
  <c r="R746" i="1"/>
  <c r="U746" i="1"/>
  <c r="X746" i="1"/>
  <c r="AB746" i="1"/>
  <c r="AC746" i="1"/>
  <c r="O747" i="1"/>
  <c r="R747" i="1"/>
  <c r="U747" i="1"/>
  <c r="X747" i="1"/>
  <c r="AB747" i="1"/>
  <c r="AC747" i="1"/>
  <c r="O748" i="1"/>
  <c r="R748" i="1"/>
  <c r="U748" i="1"/>
  <c r="X748" i="1"/>
  <c r="AB748" i="1"/>
  <c r="AC748" i="1"/>
  <c r="O749" i="1"/>
  <c r="R749" i="1"/>
  <c r="U749" i="1"/>
  <c r="X749" i="1"/>
  <c r="AB749" i="1"/>
  <c r="AC749" i="1"/>
  <c r="O750" i="1"/>
  <c r="R750" i="1"/>
  <c r="U750" i="1"/>
  <c r="X750" i="1"/>
  <c r="AB750" i="1"/>
  <c r="AC750" i="1"/>
  <c r="O751" i="1"/>
  <c r="R751" i="1"/>
  <c r="U751" i="1"/>
  <c r="X751" i="1"/>
  <c r="AB751" i="1"/>
  <c r="AC751" i="1"/>
  <c r="O752" i="1"/>
  <c r="R752" i="1"/>
  <c r="U752" i="1"/>
  <c r="X752" i="1"/>
  <c r="AB752" i="1"/>
  <c r="AC752" i="1"/>
  <c r="O753" i="1"/>
  <c r="R753" i="1"/>
  <c r="U753" i="1"/>
  <c r="X753" i="1"/>
  <c r="AB753" i="1"/>
  <c r="AC753" i="1"/>
  <c r="O754" i="1"/>
  <c r="R754" i="1"/>
  <c r="U754" i="1"/>
  <c r="X754" i="1"/>
  <c r="AB754" i="1"/>
  <c r="AC754" i="1"/>
  <c r="O755" i="1"/>
  <c r="R755" i="1"/>
  <c r="U755" i="1"/>
  <c r="X755" i="1"/>
  <c r="AB755" i="1"/>
  <c r="AC755" i="1"/>
  <c r="O756" i="1"/>
  <c r="R756" i="1"/>
  <c r="U756" i="1"/>
  <c r="X756" i="1"/>
  <c r="AB756" i="1"/>
  <c r="AC756" i="1"/>
  <c r="O757" i="1"/>
  <c r="R757" i="1"/>
  <c r="U757" i="1"/>
  <c r="X757" i="1"/>
  <c r="AB757" i="1"/>
  <c r="AC757" i="1"/>
  <c r="O758" i="1"/>
  <c r="R758" i="1"/>
  <c r="U758" i="1"/>
  <c r="X758" i="1"/>
  <c r="AB758" i="1"/>
  <c r="AC758" i="1"/>
  <c r="O759" i="1"/>
  <c r="R759" i="1"/>
  <c r="U759" i="1"/>
  <c r="X759" i="1"/>
  <c r="AB759" i="1"/>
  <c r="AC759" i="1"/>
  <c r="O760" i="1"/>
  <c r="R760" i="1"/>
  <c r="U760" i="1"/>
  <c r="X760" i="1"/>
  <c r="AB760" i="1"/>
  <c r="AC760" i="1"/>
  <c r="O761" i="1"/>
  <c r="R761" i="1"/>
  <c r="U761" i="1"/>
  <c r="X761" i="1"/>
  <c r="AB761" i="1"/>
  <c r="AC761" i="1"/>
  <c r="O762" i="1"/>
  <c r="R762" i="1"/>
  <c r="U762" i="1"/>
  <c r="X762" i="1"/>
  <c r="AB762" i="1"/>
  <c r="AC762" i="1"/>
  <c r="O763" i="1"/>
  <c r="R763" i="1"/>
  <c r="U763" i="1"/>
  <c r="X763" i="1"/>
  <c r="AB763" i="1"/>
  <c r="AC763" i="1"/>
  <c r="O764" i="1"/>
  <c r="R764" i="1"/>
  <c r="U764" i="1"/>
  <c r="X764" i="1"/>
  <c r="AB764" i="1"/>
  <c r="AC764" i="1"/>
  <c r="O765" i="1"/>
  <c r="R765" i="1"/>
  <c r="U765" i="1"/>
  <c r="X765" i="1"/>
  <c r="AB765" i="1"/>
  <c r="AC765" i="1"/>
  <c r="O766" i="1"/>
  <c r="R766" i="1"/>
  <c r="U766" i="1"/>
  <c r="X766" i="1"/>
  <c r="AB766" i="1"/>
  <c r="AC766" i="1"/>
  <c r="O767" i="1"/>
  <c r="R767" i="1"/>
  <c r="U767" i="1"/>
  <c r="X767" i="1"/>
  <c r="AB767" i="1"/>
  <c r="AC767" i="1"/>
  <c r="O768" i="1"/>
  <c r="R768" i="1"/>
  <c r="U768" i="1"/>
  <c r="X768" i="1"/>
  <c r="AB768" i="1"/>
  <c r="AC768" i="1"/>
  <c r="O769" i="1"/>
  <c r="R769" i="1"/>
  <c r="U769" i="1"/>
  <c r="X769" i="1"/>
  <c r="AB769" i="1"/>
  <c r="AC769" i="1"/>
  <c r="O770" i="1"/>
  <c r="R770" i="1"/>
  <c r="U770" i="1"/>
  <c r="X770" i="1"/>
  <c r="AB770" i="1"/>
  <c r="AC770" i="1"/>
  <c r="O771" i="1"/>
  <c r="R771" i="1"/>
  <c r="U771" i="1"/>
  <c r="X771" i="1"/>
  <c r="AB771" i="1"/>
  <c r="AC771" i="1"/>
  <c r="O772" i="1"/>
  <c r="R772" i="1"/>
  <c r="U772" i="1"/>
  <c r="X772" i="1"/>
  <c r="AB772" i="1"/>
  <c r="AC772" i="1"/>
  <c r="O773" i="1"/>
  <c r="R773" i="1"/>
  <c r="U773" i="1"/>
  <c r="X773" i="1"/>
  <c r="AB773" i="1"/>
  <c r="AC773" i="1"/>
  <c r="O774" i="1"/>
  <c r="R774" i="1"/>
  <c r="U774" i="1"/>
  <c r="X774" i="1"/>
  <c r="AB774" i="1"/>
  <c r="AC774" i="1"/>
  <c r="O775" i="1"/>
  <c r="R775" i="1"/>
  <c r="U775" i="1"/>
  <c r="X775" i="1"/>
  <c r="AB775" i="1"/>
  <c r="AC775" i="1"/>
  <c r="O776" i="1"/>
  <c r="R776" i="1"/>
  <c r="U776" i="1"/>
  <c r="X776" i="1"/>
  <c r="AB776" i="1"/>
  <c r="AC776" i="1"/>
  <c r="O777" i="1"/>
  <c r="R777" i="1"/>
  <c r="U777" i="1"/>
  <c r="X777" i="1"/>
  <c r="AB777" i="1"/>
  <c r="AC777" i="1"/>
  <c r="O778" i="1"/>
  <c r="R778" i="1"/>
  <c r="U778" i="1"/>
  <c r="X778" i="1"/>
  <c r="AB778" i="1"/>
  <c r="AC778" i="1"/>
  <c r="O779" i="1"/>
  <c r="R779" i="1"/>
  <c r="U779" i="1"/>
  <c r="X779" i="1"/>
  <c r="AB779" i="1"/>
  <c r="AC779" i="1"/>
  <c r="O780" i="1"/>
  <c r="R780" i="1"/>
  <c r="U780" i="1"/>
  <c r="X780" i="1"/>
  <c r="AB780" i="1"/>
  <c r="AC780" i="1"/>
  <c r="O781" i="1"/>
  <c r="R781" i="1"/>
  <c r="U781" i="1"/>
  <c r="X781" i="1"/>
  <c r="AB781" i="1"/>
  <c r="AC781" i="1"/>
  <c r="O782" i="1"/>
  <c r="R782" i="1"/>
  <c r="U782" i="1"/>
  <c r="X782" i="1"/>
  <c r="AB782" i="1"/>
  <c r="AC782" i="1"/>
  <c r="O783" i="1"/>
  <c r="R783" i="1"/>
  <c r="U783" i="1"/>
  <c r="X783" i="1"/>
  <c r="AB783" i="1"/>
  <c r="AC783" i="1"/>
  <c r="O784" i="1"/>
  <c r="R784" i="1"/>
  <c r="U784" i="1"/>
  <c r="X784" i="1"/>
  <c r="AB784" i="1"/>
  <c r="AC784" i="1"/>
  <c r="O785" i="1"/>
  <c r="R785" i="1"/>
  <c r="U785" i="1"/>
  <c r="X785" i="1"/>
  <c r="AB785" i="1"/>
  <c r="AC785" i="1"/>
  <c r="O786" i="1"/>
  <c r="R786" i="1"/>
  <c r="U786" i="1"/>
  <c r="X786" i="1"/>
  <c r="AB786" i="1"/>
  <c r="AC786" i="1"/>
  <c r="O787" i="1"/>
  <c r="R787" i="1"/>
  <c r="U787" i="1"/>
  <c r="X787" i="1"/>
  <c r="AB787" i="1"/>
  <c r="AC787" i="1"/>
  <c r="O788" i="1"/>
  <c r="R788" i="1"/>
  <c r="U788" i="1"/>
  <c r="X788" i="1"/>
  <c r="AB788" i="1"/>
  <c r="AC788" i="1"/>
  <c r="O789" i="1"/>
  <c r="R789" i="1"/>
  <c r="U789" i="1"/>
  <c r="X789" i="1"/>
  <c r="AB789" i="1"/>
  <c r="AC789" i="1"/>
  <c r="O790" i="1"/>
  <c r="R790" i="1"/>
  <c r="U790" i="1"/>
  <c r="X790" i="1"/>
  <c r="AB790" i="1"/>
  <c r="AC790" i="1"/>
  <c r="O791" i="1"/>
  <c r="R791" i="1"/>
  <c r="U791" i="1"/>
  <c r="X791" i="1"/>
  <c r="AB791" i="1"/>
  <c r="AC791" i="1"/>
  <c r="O792" i="1"/>
  <c r="R792" i="1"/>
  <c r="U792" i="1"/>
  <c r="X792" i="1"/>
  <c r="AB792" i="1"/>
  <c r="AC792" i="1"/>
  <c r="O793" i="1"/>
  <c r="R793" i="1"/>
  <c r="U793" i="1"/>
  <c r="X793" i="1"/>
  <c r="AB793" i="1"/>
  <c r="AC793" i="1"/>
  <c r="O794" i="1"/>
  <c r="R794" i="1"/>
  <c r="U794" i="1"/>
  <c r="X794" i="1"/>
  <c r="AB794" i="1"/>
  <c r="AC794" i="1"/>
  <c r="O795" i="1"/>
  <c r="R795" i="1"/>
  <c r="U795" i="1"/>
  <c r="X795" i="1"/>
  <c r="AB795" i="1"/>
  <c r="AC795" i="1"/>
  <c r="O796" i="1"/>
  <c r="R796" i="1"/>
  <c r="U796" i="1"/>
  <c r="X796" i="1"/>
  <c r="AB796" i="1"/>
  <c r="AC796" i="1"/>
  <c r="O797" i="1"/>
  <c r="R797" i="1"/>
  <c r="U797" i="1"/>
  <c r="X797" i="1"/>
  <c r="AB797" i="1"/>
  <c r="AC797" i="1"/>
  <c r="O798" i="1"/>
  <c r="R798" i="1"/>
  <c r="U798" i="1"/>
  <c r="X798" i="1"/>
  <c r="AB798" i="1"/>
  <c r="AC798" i="1"/>
  <c r="O799" i="1"/>
  <c r="R799" i="1"/>
  <c r="U799" i="1"/>
  <c r="X799" i="1"/>
  <c r="AB799" i="1"/>
  <c r="AC799" i="1"/>
  <c r="O800" i="1"/>
  <c r="R800" i="1"/>
  <c r="U800" i="1"/>
  <c r="X800" i="1"/>
  <c r="AB800" i="1"/>
  <c r="AC800" i="1"/>
  <c r="O801" i="1"/>
  <c r="R801" i="1"/>
  <c r="U801" i="1"/>
  <c r="X801" i="1"/>
  <c r="AB801" i="1"/>
  <c r="AC801" i="1"/>
  <c r="O802" i="1"/>
  <c r="R802" i="1"/>
  <c r="U802" i="1"/>
  <c r="X802" i="1"/>
  <c r="AB802" i="1"/>
  <c r="AC802" i="1"/>
  <c r="O803" i="1"/>
  <c r="R803" i="1"/>
  <c r="U803" i="1"/>
  <c r="X803" i="1"/>
  <c r="AB803" i="1"/>
  <c r="AC803" i="1"/>
  <c r="O804" i="1"/>
  <c r="R804" i="1"/>
  <c r="U804" i="1"/>
  <c r="X804" i="1"/>
  <c r="AB804" i="1"/>
  <c r="AC804" i="1"/>
  <c r="O805" i="1"/>
  <c r="R805" i="1"/>
  <c r="U805" i="1"/>
  <c r="X805" i="1"/>
  <c r="AB805" i="1"/>
  <c r="AC805" i="1"/>
  <c r="O806" i="1"/>
  <c r="R806" i="1"/>
  <c r="U806" i="1"/>
  <c r="X806" i="1"/>
  <c r="AB806" i="1"/>
  <c r="AC806" i="1"/>
  <c r="O807" i="1"/>
  <c r="R807" i="1"/>
  <c r="U807" i="1"/>
  <c r="X807" i="1"/>
  <c r="AB807" i="1"/>
  <c r="AC807" i="1"/>
  <c r="O808" i="1"/>
  <c r="R808" i="1"/>
  <c r="U808" i="1"/>
  <c r="X808" i="1"/>
  <c r="AB808" i="1"/>
  <c r="AC808" i="1"/>
  <c r="O809" i="1"/>
  <c r="R809" i="1"/>
  <c r="U809" i="1"/>
  <c r="X809" i="1"/>
  <c r="AB809" i="1"/>
  <c r="AC809" i="1"/>
  <c r="O810" i="1"/>
  <c r="R810" i="1"/>
  <c r="U810" i="1"/>
  <c r="X810" i="1"/>
  <c r="AB810" i="1"/>
  <c r="AC810" i="1"/>
  <c r="O811" i="1"/>
  <c r="R811" i="1"/>
  <c r="U811" i="1"/>
  <c r="X811" i="1"/>
  <c r="AB811" i="1"/>
  <c r="AC811" i="1"/>
  <c r="O812" i="1"/>
  <c r="R812" i="1"/>
  <c r="U812" i="1"/>
  <c r="X812" i="1"/>
  <c r="AB812" i="1"/>
  <c r="AC812" i="1"/>
  <c r="O813" i="1"/>
  <c r="R813" i="1"/>
  <c r="U813" i="1"/>
  <c r="X813" i="1"/>
  <c r="AB813" i="1"/>
  <c r="AC813" i="1"/>
  <c r="O814" i="1"/>
  <c r="R814" i="1"/>
  <c r="U814" i="1"/>
  <c r="X814" i="1"/>
  <c r="AB814" i="1"/>
  <c r="AC814" i="1"/>
  <c r="O815" i="1"/>
  <c r="R815" i="1"/>
  <c r="U815" i="1"/>
  <c r="X815" i="1"/>
  <c r="AB815" i="1"/>
  <c r="AC815" i="1"/>
  <c r="O816" i="1"/>
  <c r="R816" i="1"/>
  <c r="U816" i="1"/>
  <c r="X816" i="1"/>
  <c r="AB816" i="1"/>
  <c r="AC816" i="1"/>
  <c r="O817" i="1"/>
  <c r="R817" i="1"/>
  <c r="U817" i="1"/>
  <c r="X817" i="1"/>
  <c r="AB817" i="1"/>
  <c r="AC817" i="1"/>
  <c r="O818" i="1"/>
  <c r="R818" i="1"/>
  <c r="U818" i="1"/>
  <c r="X818" i="1"/>
  <c r="AB818" i="1"/>
  <c r="AC818" i="1"/>
  <c r="O819" i="1"/>
  <c r="R819" i="1"/>
  <c r="U819" i="1"/>
  <c r="X819" i="1"/>
  <c r="AB819" i="1"/>
  <c r="AC819" i="1"/>
  <c r="O820" i="1"/>
  <c r="R820" i="1"/>
  <c r="U820" i="1"/>
  <c r="X820" i="1"/>
  <c r="AB820" i="1"/>
  <c r="AC820" i="1"/>
  <c r="O821" i="1"/>
  <c r="R821" i="1"/>
  <c r="U821" i="1"/>
  <c r="X821" i="1"/>
  <c r="AB821" i="1"/>
  <c r="AC821" i="1"/>
  <c r="O822" i="1"/>
  <c r="R822" i="1"/>
  <c r="U822" i="1"/>
  <c r="X822" i="1"/>
  <c r="AB822" i="1"/>
  <c r="AC822" i="1"/>
  <c r="O823" i="1"/>
  <c r="R823" i="1"/>
  <c r="U823" i="1"/>
  <c r="X823" i="1"/>
  <c r="AB823" i="1"/>
  <c r="AC823" i="1"/>
  <c r="O824" i="1"/>
  <c r="R824" i="1"/>
  <c r="U824" i="1"/>
  <c r="X824" i="1"/>
  <c r="AB824" i="1"/>
  <c r="AC824" i="1"/>
  <c r="O825" i="1"/>
  <c r="R825" i="1"/>
  <c r="U825" i="1"/>
  <c r="X825" i="1"/>
  <c r="AB825" i="1"/>
  <c r="AC825" i="1"/>
  <c r="O826" i="1"/>
  <c r="R826" i="1"/>
  <c r="U826" i="1"/>
  <c r="X826" i="1"/>
  <c r="AB826" i="1"/>
  <c r="AC826" i="1"/>
  <c r="O827" i="1"/>
  <c r="R827" i="1"/>
  <c r="U827" i="1"/>
  <c r="X827" i="1"/>
  <c r="AB827" i="1"/>
  <c r="AC827" i="1"/>
  <c r="O828" i="1"/>
  <c r="R828" i="1"/>
  <c r="U828" i="1"/>
  <c r="X828" i="1"/>
  <c r="AB828" i="1"/>
  <c r="AC828" i="1"/>
  <c r="O829" i="1"/>
  <c r="R829" i="1"/>
  <c r="U829" i="1"/>
  <c r="X829" i="1"/>
  <c r="AB829" i="1"/>
  <c r="AC829" i="1"/>
  <c r="O830" i="1"/>
  <c r="R830" i="1"/>
  <c r="U830" i="1"/>
  <c r="X830" i="1"/>
  <c r="AB830" i="1"/>
  <c r="AC830" i="1"/>
  <c r="O831" i="1"/>
  <c r="R831" i="1"/>
  <c r="U831" i="1"/>
  <c r="X831" i="1"/>
  <c r="AB831" i="1"/>
  <c r="AC831" i="1"/>
  <c r="O832" i="1"/>
  <c r="R832" i="1"/>
  <c r="U832" i="1"/>
  <c r="X832" i="1"/>
  <c r="AB832" i="1"/>
  <c r="AC832" i="1"/>
  <c r="O833" i="1"/>
  <c r="R833" i="1"/>
  <c r="U833" i="1"/>
  <c r="X833" i="1"/>
  <c r="AB833" i="1"/>
  <c r="AC833" i="1"/>
  <c r="O834" i="1"/>
  <c r="R834" i="1"/>
  <c r="U834" i="1"/>
  <c r="X834" i="1"/>
  <c r="AB834" i="1"/>
  <c r="AC834" i="1"/>
  <c r="O835" i="1"/>
  <c r="R835" i="1"/>
  <c r="U835" i="1"/>
  <c r="X835" i="1"/>
  <c r="AB835" i="1"/>
  <c r="AC835" i="1"/>
  <c r="O836" i="1"/>
  <c r="R836" i="1"/>
  <c r="U836" i="1"/>
  <c r="X836" i="1"/>
  <c r="AB836" i="1"/>
  <c r="AC836" i="1"/>
  <c r="O837" i="1"/>
  <c r="R837" i="1"/>
  <c r="U837" i="1"/>
  <c r="X837" i="1"/>
  <c r="AB837" i="1"/>
  <c r="AC837" i="1"/>
  <c r="O838" i="1"/>
  <c r="R838" i="1"/>
  <c r="U838" i="1"/>
  <c r="X838" i="1"/>
  <c r="AB838" i="1"/>
  <c r="AC838" i="1"/>
  <c r="O839" i="1"/>
  <c r="R839" i="1"/>
  <c r="U839" i="1"/>
  <c r="X839" i="1"/>
  <c r="AB839" i="1"/>
  <c r="AC839" i="1"/>
  <c r="O840" i="1"/>
  <c r="R840" i="1"/>
  <c r="U840" i="1"/>
  <c r="X840" i="1"/>
  <c r="AB840" i="1"/>
  <c r="AC840" i="1"/>
  <c r="O841" i="1"/>
  <c r="R841" i="1"/>
  <c r="U841" i="1"/>
  <c r="X841" i="1"/>
  <c r="AB841" i="1"/>
  <c r="AC841" i="1"/>
  <c r="O842" i="1"/>
  <c r="R842" i="1"/>
  <c r="U842" i="1"/>
  <c r="X842" i="1"/>
  <c r="AB842" i="1"/>
  <c r="AC842" i="1"/>
  <c r="O843" i="1"/>
  <c r="R843" i="1"/>
  <c r="U843" i="1"/>
  <c r="X843" i="1"/>
  <c r="AB843" i="1"/>
  <c r="AC843" i="1"/>
  <c r="O844" i="1"/>
  <c r="R844" i="1"/>
  <c r="U844" i="1"/>
  <c r="X844" i="1"/>
  <c r="AB844" i="1"/>
  <c r="AC844" i="1"/>
  <c r="O845" i="1"/>
  <c r="R845" i="1"/>
  <c r="U845" i="1"/>
  <c r="X845" i="1"/>
  <c r="AB845" i="1"/>
  <c r="AC845" i="1"/>
  <c r="O846" i="1"/>
  <c r="R846" i="1"/>
  <c r="U846" i="1"/>
  <c r="X846" i="1"/>
  <c r="AB846" i="1"/>
  <c r="AC846" i="1"/>
  <c r="O847" i="1"/>
  <c r="R847" i="1"/>
  <c r="U847" i="1"/>
  <c r="X847" i="1"/>
  <c r="AB847" i="1"/>
  <c r="AC847" i="1"/>
  <c r="O848" i="1"/>
  <c r="R848" i="1"/>
  <c r="U848" i="1"/>
  <c r="X848" i="1"/>
  <c r="AB848" i="1"/>
  <c r="AC848" i="1"/>
  <c r="O849" i="1"/>
  <c r="R849" i="1"/>
  <c r="U849" i="1"/>
  <c r="X849" i="1"/>
  <c r="AB849" i="1"/>
  <c r="AC849" i="1"/>
  <c r="O850" i="1"/>
  <c r="R850" i="1"/>
  <c r="U850" i="1"/>
  <c r="X850" i="1"/>
  <c r="AB850" i="1"/>
  <c r="AC850" i="1"/>
  <c r="O851" i="1"/>
  <c r="R851" i="1"/>
  <c r="U851" i="1"/>
  <c r="X851" i="1"/>
  <c r="AB851" i="1"/>
  <c r="AC851" i="1"/>
  <c r="O852" i="1"/>
  <c r="R852" i="1"/>
  <c r="U852" i="1"/>
  <c r="X852" i="1"/>
  <c r="AB852" i="1"/>
  <c r="AC852" i="1"/>
  <c r="O853" i="1"/>
  <c r="R853" i="1"/>
  <c r="U853" i="1"/>
  <c r="X853" i="1"/>
  <c r="AB853" i="1"/>
  <c r="AC853" i="1"/>
  <c r="O854" i="1"/>
  <c r="R854" i="1"/>
  <c r="U854" i="1"/>
  <c r="X854" i="1"/>
  <c r="AB854" i="1"/>
  <c r="AC854" i="1"/>
  <c r="O855" i="1"/>
  <c r="R855" i="1"/>
  <c r="U855" i="1"/>
  <c r="X855" i="1"/>
  <c r="AB855" i="1"/>
  <c r="AC855" i="1"/>
  <c r="O856" i="1"/>
  <c r="R856" i="1"/>
  <c r="U856" i="1"/>
  <c r="X856" i="1"/>
  <c r="AB856" i="1"/>
  <c r="AC856" i="1"/>
  <c r="O857" i="1"/>
  <c r="R857" i="1"/>
  <c r="U857" i="1"/>
  <c r="X857" i="1"/>
  <c r="AB857" i="1"/>
  <c r="AC857" i="1"/>
  <c r="O858" i="1"/>
  <c r="R858" i="1"/>
  <c r="U858" i="1"/>
  <c r="X858" i="1"/>
  <c r="AB858" i="1"/>
  <c r="AC858" i="1"/>
  <c r="O859" i="1"/>
  <c r="R859" i="1"/>
  <c r="U859" i="1"/>
  <c r="X859" i="1"/>
  <c r="AB859" i="1"/>
  <c r="AC859" i="1"/>
  <c r="O860" i="1"/>
  <c r="R860" i="1"/>
  <c r="U860" i="1"/>
  <c r="X860" i="1"/>
  <c r="AB860" i="1"/>
  <c r="AC860" i="1"/>
  <c r="O861" i="1"/>
  <c r="R861" i="1"/>
  <c r="U861" i="1"/>
  <c r="X861" i="1"/>
  <c r="AB861" i="1"/>
  <c r="AC861" i="1"/>
  <c r="O862" i="1"/>
  <c r="R862" i="1"/>
  <c r="U862" i="1"/>
  <c r="X862" i="1"/>
  <c r="AB862" i="1"/>
  <c r="AC862" i="1"/>
  <c r="O863" i="1"/>
  <c r="R863" i="1"/>
  <c r="U863" i="1"/>
  <c r="X863" i="1"/>
  <c r="AB863" i="1"/>
  <c r="AC863" i="1"/>
  <c r="O864" i="1"/>
  <c r="R864" i="1"/>
  <c r="U864" i="1"/>
  <c r="X864" i="1"/>
  <c r="AB864" i="1"/>
  <c r="AC864" i="1"/>
  <c r="O865" i="1"/>
  <c r="R865" i="1"/>
  <c r="U865" i="1"/>
  <c r="X865" i="1"/>
  <c r="AB865" i="1"/>
  <c r="AC865" i="1"/>
  <c r="O866" i="1"/>
  <c r="R866" i="1"/>
  <c r="U866" i="1"/>
  <c r="X866" i="1"/>
  <c r="AB866" i="1"/>
  <c r="AC866" i="1"/>
  <c r="O867" i="1"/>
  <c r="R867" i="1"/>
  <c r="U867" i="1"/>
  <c r="X867" i="1"/>
  <c r="AB867" i="1"/>
  <c r="AC867" i="1"/>
  <c r="O868" i="1"/>
  <c r="R868" i="1"/>
  <c r="U868" i="1"/>
  <c r="X868" i="1"/>
  <c r="AB868" i="1"/>
  <c r="AC868" i="1"/>
  <c r="O869" i="1"/>
  <c r="R869" i="1"/>
  <c r="U869" i="1"/>
  <c r="X869" i="1"/>
  <c r="AB869" i="1"/>
  <c r="AC869" i="1"/>
  <c r="O870" i="1"/>
  <c r="R870" i="1"/>
  <c r="U870" i="1"/>
  <c r="X870" i="1"/>
  <c r="AB870" i="1"/>
  <c r="AC870" i="1"/>
  <c r="O871" i="1"/>
  <c r="R871" i="1"/>
  <c r="U871" i="1"/>
  <c r="X871" i="1"/>
  <c r="AB871" i="1"/>
  <c r="AC871" i="1"/>
  <c r="O872" i="1"/>
  <c r="R872" i="1"/>
  <c r="U872" i="1"/>
  <c r="X872" i="1"/>
  <c r="AB872" i="1"/>
  <c r="AC872" i="1"/>
  <c r="O873" i="1"/>
  <c r="R873" i="1"/>
  <c r="U873" i="1"/>
  <c r="X873" i="1"/>
  <c r="AB873" i="1"/>
  <c r="AC873" i="1"/>
  <c r="O874" i="1"/>
  <c r="R874" i="1"/>
  <c r="U874" i="1"/>
  <c r="X874" i="1"/>
  <c r="AB874" i="1"/>
  <c r="AC874" i="1"/>
  <c r="O875" i="1"/>
  <c r="R875" i="1"/>
  <c r="U875" i="1"/>
  <c r="X875" i="1"/>
  <c r="AB875" i="1"/>
  <c r="AC875" i="1"/>
  <c r="O876" i="1"/>
  <c r="R876" i="1"/>
  <c r="U876" i="1"/>
  <c r="X876" i="1"/>
  <c r="AB876" i="1"/>
  <c r="AC876" i="1"/>
  <c r="O877" i="1"/>
  <c r="R877" i="1"/>
  <c r="U877" i="1"/>
  <c r="X877" i="1"/>
  <c r="AB877" i="1"/>
  <c r="AC877" i="1"/>
  <c r="O878" i="1"/>
  <c r="R878" i="1"/>
  <c r="U878" i="1"/>
  <c r="X878" i="1"/>
  <c r="AB878" i="1"/>
  <c r="AC878" i="1"/>
  <c r="O879" i="1"/>
  <c r="R879" i="1"/>
  <c r="U879" i="1"/>
  <c r="X879" i="1"/>
  <c r="AB879" i="1"/>
  <c r="AC879" i="1"/>
  <c r="O880" i="1"/>
  <c r="R880" i="1"/>
  <c r="U880" i="1"/>
  <c r="X880" i="1"/>
  <c r="AB880" i="1"/>
  <c r="AC880" i="1"/>
  <c r="O881" i="1"/>
  <c r="R881" i="1"/>
  <c r="U881" i="1"/>
  <c r="X881" i="1"/>
  <c r="AB881" i="1"/>
  <c r="AC881" i="1"/>
  <c r="O882" i="1"/>
  <c r="R882" i="1"/>
  <c r="U882" i="1"/>
  <c r="X882" i="1"/>
  <c r="AB882" i="1"/>
  <c r="AC882" i="1"/>
  <c r="O883" i="1"/>
  <c r="R883" i="1"/>
  <c r="U883" i="1"/>
  <c r="X883" i="1"/>
  <c r="AB883" i="1"/>
  <c r="AC883" i="1"/>
  <c r="O884" i="1"/>
  <c r="R884" i="1"/>
  <c r="U884" i="1"/>
  <c r="X884" i="1"/>
  <c r="AB884" i="1"/>
  <c r="AC884" i="1"/>
  <c r="O885" i="1"/>
  <c r="R885" i="1"/>
  <c r="U885" i="1"/>
  <c r="X885" i="1"/>
  <c r="AB885" i="1"/>
  <c r="AC885" i="1"/>
  <c r="O886" i="1"/>
  <c r="R886" i="1"/>
  <c r="U886" i="1"/>
  <c r="X886" i="1"/>
  <c r="AB886" i="1"/>
  <c r="AC886" i="1"/>
  <c r="O887" i="1"/>
  <c r="R887" i="1"/>
  <c r="U887" i="1"/>
  <c r="X887" i="1"/>
  <c r="AB887" i="1"/>
  <c r="AC887" i="1"/>
  <c r="O888" i="1"/>
  <c r="R888" i="1"/>
  <c r="U888" i="1"/>
  <c r="X888" i="1"/>
  <c r="AB888" i="1"/>
  <c r="AC888" i="1"/>
  <c r="O889" i="1"/>
  <c r="R889" i="1"/>
  <c r="U889" i="1"/>
  <c r="X889" i="1"/>
  <c r="AB889" i="1"/>
  <c r="AC889" i="1"/>
  <c r="O890" i="1"/>
  <c r="R890" i="1"/>
  <c r="U890" i="1"/>
  <c r="X890" i="1"/>
  <c r="AB890" i="1"/>
  <c r="AC890" i="1"/>
  <c r="O891" i="1"/>
  <c r="R891" i="1"/>
  <c r="U891" i="1"/>
  <c r="X891" i="1"/>
  <c r="AB891" i="1"/>
  <c r="AC891" i="1"/>
  <c r="O892" i="1"/>
  <c r="R892" i="1"/>
  <c r="U892" i="1"/>
  <c r="X892" i="1"/>
  <c r="AB892" i="1"/>
  <c r="AC892" i="1"/>
  <c r="O893" i="1"/>
  <c r="R893" i="1"/>
  <c r="U893" i="1"/>
  <c r="X893" i="1"/>
  <c r="AB893" i="1"/>
  <c r="AC893" i="1"/>
  <c r="O894" i="1"/>
  <c r="R894" i="1"/>
  <c r="U894" i="1"/>
  <c r="X894" i="1"/>
  <c r="AB894" i="1"/>
  <c r="AC894" i="1"/>
  <c r="O895" i="1"/>
  <c r="R895" i="1"/>
  <c r="U895" i="1"/>
  <c r="X895" i="1"/>
  <c r="AB895" i="1"/>
  <c r="AC895" i="1"/>
  <c r="O896" i="1"/>
  <c r="R896" i="1"/>
  <c r="U896" i="1"/>
  <c r="X896" i="1"/>
  <c r="AB896" i="1"/>
  <c r="AC896" i="1"/>
  <c r="O897" i="1"/>
  <c r="R897" i="1"/>
  <c r="U897" i="1"/>
  <c r="X897" i="1"/>
  <c r="AB897" i="1"/>
  <c r="AC897" i="1"/>
  <c r="O898" i="1"/>
  <c r="R898" i="1"/>
  <c r="U898" i="1"/>
  <c r="X898" i="1"/>
  <c r="AB898" i="1"/>
  <c r="AC898" i="1"/>
  <c r="O899" i="1"/>
  <c r="R899" i="1"/>
  <c r="U899" i="1"/>
  <c r="X899" i="1"/>
  <c r="AB899" i="1"/>
  <c r="AC899" i="1"/>
  <c r="O900" i="1"/>
  <c r="R900" i="1"/>
  <c r="U900" i="1"/>
  <c r="X900" i="1"/>
  <c r="AB900" i="1"/>
  <c r="AC900" i="1"/>
  <c r="O901" i="1"/>
  <c r="R901" i="1"/>
  <c r="U901" i="1"/>
  <c r="X901" i="1"/>
  <c r="AB901" i="1"/>
  <c r="AC901" i="1"/>
  <c r="O902" i="1"/>
  <c r="R902" i="1"/>
  <c r="U902" i="1"/>
  <c r="X902" i="1"/>
  <c r="AB902" i="1"/>
  <c r="AC902" i="1"/>
  <c r="O903" i="1"/>
  <c r="R903" i="1"/>
  <c r="U903" i="1"/>
  <c r="X903" i="1"/>
  <c r="AB903" i="1"/>
  <c r="AC903" i="1"/>
  <c r="O904" i="1"/>
  <c r="R904" i="1"/>
  <c r="U904" i="1"/>
  <c r="X904" i="1"/>
  <c r="AB904" i="1"/>
  <c r="AC904" i="1"/>
  <c r="O905" i="1"/>
  <c r="R905" i="1"/>
  <c r="U905" i="1"/>
  <c r="X905" i="1"/>
  <c r="AB905" i="1"/>
  <c r="AC905" i="1"/>
  <c r="O906" i="1"/>
  <c r="R906" i="1"/>
  <c r="U906" i="1"/>
  <c r="X906" i="1"/>
  <c r="AB906" i="1"/>
  <c r="AC906" i="1"/>
  <c r="O907" i="1"/>
  <c r="R907" i="1"/>
  <c r="U907" i="1"/>
  <c r="X907" i="1"/>
  <c r="AB907" i="1"/>
  <c r="AC907" i="1"/>
  <c r="O908" i="1"/>
  <c r="R908" i="1"/>
  <c r="U908" i="1"/>
  <c r="X908" i="1"/>
  <c r="AB908" i="1"/>
  <c r="AC908" i="1"/>
  <c r="O909" i="1"/>
  <c r="R909" i="1"/>
  <c r="U909" i="1"/>
  <c r="X909" i="1"/>
  <c r="AB909" i="1"/>
  <c r="AC909" i="1"/>
  <c r="O910" i="1"/>
  <c r="R910" i="1"/>
  <c r="U910" i="1"/>
  <c r="X910" i="1"/>
  <c r="AB910" i="1"/>
  <c r="AC910" i="1"/>
  <c r="O911" i="1"/>
  <c r="R911" i="1"/>
  <c r="U911" i="1"/>
  <c r="X911" i="1"/>
  <c r="AB911" i="1"/>
  <c r="AC911" i="1"/>
  <c r="O912" i="1"/>
  <c r="R912" i="1"/>
  <c r="U912" i="1"/>
  <c r="X912" i="1"/>
  <c r="AB912" i="1"/>
  <c r="AC912" i="1"/>
  <c r="O913" i="1"/>
  <c r="R913" i="1"/>
  <c r="U913" i="1"/>
  <c r="X913" i="1"/>
  <c r="AB913" i="1"/>
  <c r="AC913" i="1"/>
  <c r="O914" i="1"/>
  <c r="R914" i="1"/>
  <c r="U914" i="1"/>
  <c r="X914" i="1"/>
  <c r="AB914" i="1"/>
  <c r="AC914" i="1"/>
  <c r="O915" i="1"/>
  <c r="R915" i="1"/>
  <c r="U915" i="1"/>
  <c r="X915" i="1"/>
  <c r="AB915" i="1"/>
  <c r="AC915" i="1"/>
  <c r="O916" i="1"/>
  <c r="R916" i="1"/>
  <c r="U916" i="1"/>
  <c r="X916" i="1"/>
  <c r="AB916" i="1"/>
  <c r="AC916" i="1"/>
  <c r="O917" i="1"/>
  <c r="R917" i="1"/>
  <c r="U917" i="1"/>
  <c r="X917" i="1"/>
  <c r="AB917" i="1"/>
  <c r="AC917" i="1"/>
  <c r="O918" i="1"/>
  <c r="R918" i="1"/>
  <c r="U918" i="1"/>
  <c r="X918" i="1"/>
  <c r="AB918" i="1"/>
  <c r="AC918" i="1"/>
  <c r="O919" i="1"/>
  <c r="R919" i="1"/>
  <c r="U919" i="1"/>
  <c r="X919" i="1"/>
  <c r="AB919" i="1"/>
  <c r="AC919" i="1"/>
  <c r="O920" i="1"/>
  <c r="R920" i="1"/>
  <c r="U920" i="1"/>
  <c r="X920" i="1"/>
  <c r="AB920" i="1"/>
  <c r="AC920" i="1"/>
  <c r="O921" i="1"/>
  <c r="R921" i="1"/>
  <c r="U921" i="1"/>
  <c r="X921" i="1"/>
  <c r="AB921" i="1"/>
  <c r="AC921" i="1"/>
  <c r="O922" i="1"/>
  <c r="R922" i="1"/>
  <c r="U922" i="1"/>
  <c r="X922" i="1"/>
  <c r="AB922" i="1"/>
  <c r="AC922" i="1"/>
  <c r="O923" i="1"/>
  <c r="R923" i="1"/>
  <c r="U923" i="1"/>
  <c r="X923" i="1"/>
  <c r="AB923" i="1"/>
  <c r="AC923" i="1"/>
  <c r="O924" i="1"/>
  <c r="R924" i="1"/>
  <c r="U924" i="1"/>
  <c r="X924" i="1"/>
  <c r="AB924" i="1"/>
  <c r="AC924" i="1"/>
  <c r="O925" i="1"/>
  <c r="R925" i="1"/>
  <c r="U925" i="1"/>
  <c r="X925" i="1"/>
  <c r="AB925" i="1"/>
  <c r="AC925" i="1"/>
  <c r="O926" i="1"/>
  <c r="R926" i="1"/>
  <c r="U926" i="1"/>
  <c r="X926" i="1"/>
  <c r="AB926" i="1"/>
  <c r="AC926" i="1"/>
  <c r="O927" i="1"/>
  <c r="R927" i="1"/>
  <c r="U927" i="1"/>
  <c r="X927" i="1"/>
  <c r="AB927" i="1"/>
  <c r="AC927" i="1"/>
  <c r="O928" i="1"/>
  <c r="R928" i="1"/>
  <c r="U928" i="1"/>
  <c r="X928" i="1"/>
  <c r="AB928" i="1"/>
  <c r="AC928" i="1"/>
  <c r="O929" i="1"/>
  <c r="R929" i="1"/>
  <c r="U929" i="1"/>
  <c r="X929" i="1"/>
  <c r="AB929" i="1"/>
  <c r="AC929" i="1"/>
  <c r="O930" i="1"/>
  <c r="R930" i="1"/>
  <c r="U930" i="1"/>
  <c r="X930" i="1"/>
  <c r="AB930" i="1"/>
  <c r="AC930" i="1"/>
  <c r="O931" i="1"/>
  <c r="R931" i="1"/>
  <c r="U931" i="1"/>
  <c r="X931" i="1"/>
  <c r="AB931" i="1"/>
  <c r="AC931" i="1"/>
  <c r="O932" i="1"/>
  <c r="R932" i="1"/>
  <c r="U932" i="1"/>
  <c r="X932" i="1"/>
  <c r="AB932" i="1"/>
  <c r="AC932" i="1"/>
  <c r="O933" i="1"/>
  <c r="R933" i="1"/>
  <c r="U933" i="1"/>
  <c r="X933" i="1"/>
  <c r="AB933" i="1"/>
  <c r="AC933" i="1"/>
  <c r="O934" i="1"/>
  <c r="R934" i="1"/>
  <c r="U934" i="1"/>
  <c r="X934" i="1"/>
  <c r="AB934" i="1"/>
  <c r="AC934" i="1"/>
  <c r="O935" i="1"/>
  <c r="R935" i="1"/>
  <c r="U935" i="1"/>
  <c r="X935" i="1"/>
  <c r="AB935" i="1"/>
  <c r="AC935" i="1"/>
  <c r="O936" i="1"/>
  <c r="R936" i="1"/>
  <c r="U936" i="1"/>
  <c r="X936" i="1"/>
  <c r="AB936" i="1"/>
  <c r="AC936" i="1"/>
  <c r="O937" i="1"/>
  <c r="R937" i="1"/>
  <c r="U937" i="1"/>
  <c r="X937" i="1"/>
  <c r="AB937" i="1"/>
  <c r="AC937" i="1"/>
  <c r="O938" i="1"/>
  <c r="R938" i="1"/>
  <c r="U938" i="1"/>
  <c r="X938" i="1"/>
  <c r="AB938" i="1"/>
  <c r="AC938" i="1"/>
  <c r="O939" i="1"/>
  <c r="R939" i="1"/>
  <c r="U939" i="1"/>
  <c r="X939" i="1"/>
  <c r="AB939" i="1"/>
  <c r="AC939" i="1"/>
  <c r="O940" i="1"/>
  <c r="R940" i="1"/>
  <c r="U940" i="1"/>
  <c r="X940" i="1"/>
  <c r="AB940" i="1"/>
  <c r="AC940" i="1"/>
  <c r="O941" i="1"/>
  <c r="R941" i="1"/>
  <c r="U941" i="1"/>
  <c r="X941" i="1"/>
  <c r="AB941" i="1"/>
  <c r="AC941" i="1"/>
  <c r="O942" i="1"/>
  <c r="R942" i="1"/>
  <c r="U942" i="1"/>
  <c r="X942" i="1"/>
  <c r="AB942" i="1"/>
  <c r="AC942" i="1"/>
  <c r="O943" i="1"/>
  <c r="R943" i="1"/>
  <c r="U943" i="1"/>
  <c r="X943" i="1"/>
  <c r="AB943" i="1"/>
  <c r="AC943" i="1"/>
  <c r="O944" i="1"/>
  <c r="R944" i="1"/>
  <c r="U944" i="1"/>
  <c r="X944" i="1"/>
  <c r="AB944" i="1"/>
  <c r="AC944" i="1"/>
  <c r="O945" i="1"/>
  <c r="R945" i="1"/>
  <c r="U945" i="1"/>
  <c r="X945" i="1"/>
  <c r="AB945" i="1"/>
  <c r="AC945" i="1"/>
  <c r="O946" i="1"/>
  <c r="R946" i="1"/>
  <c r="U946" i="1"/>
  <c r="X946" i="1"/>
  <c r="AB946" i="1"/>
  <c r="AC946" i="1"/>
  <c r="O947" i="1"/>
  <c r="R947" i="1"/>
  <c r="U947" i="1"/>
  <c r="X947" i="1"/>
  <c r="AB947" i="1"/>
  <c r="AC947" i="1"/>
  <c r="O948" i="1"/>
  <c r="R948" i="1"/>
  <c r="U948" i="1"/>
  <c r="X948" i="1"/>
  <c r="AB948" i="1"/>
  <c r="AC948" i="1"/>
  <c r="O949" i="1"/>
  <c r="R949" i="1"/>
  <c r="U949" i="1"/>
  <c r="X949" i="1"/>
  <c r="AB949" i="1"/>
  <c r="AC949" i="1"/>
  <c r="O950" i="1"/>
  <c r="R950" i="1"/>
  <c r="U950" i="1"/>
  <c r="X950" i="1"/>
  <c r="AB950" i="1"/>
  <c r="AC950" i="1"/>
  <c r="O951" i="1"/>
  <c r="R951" i="1"/>
  <c r="U951" i="1"/>
  <c r="X951" i="1"/>
  <c r="AB951" i="1"/>
  <c r="AC951" i="1"/>
  <c r="O952" i="1"/>
  <c r="R952" i="1"/>
  <c r="U952" i="1"/>
  <c r="X952" i="1"/>
  <c r="AB952" i="1"/>
  <c r="AC952" i="1"/>
  <c r="O953" i="1"/>
  <c r="R953" i="1"/>
  <c r="U953" i="1"/>
  <c r="X953" i="1"/>
  <c r="AB953" i="1"/>
  <c r="AC953" i="1"/>
  <c r="O954" i="1"/>
  <c r="R954" i="1"/>
  <c r="U954" i="1"/>
  <c r="X954" i="1"/>
  <c r="AB954" i="1"/>
  <c r="AC954" i="1"/>
  <c r="O955" i="1"/>
  <c r="R955" i="1"/>
  <c r="U955" i="1"/>
  <c r="X955" i="1"/>
  <c r="AB955" i="1"/>
  <c r="AC955" i="1"/>
  <c r="O956" i="1"/>
  <c r="R956" i="1"/>
  <c r="U956" i="1"/>
  <c r="X956" i="1"/>
  <c r="AB956" i="1"/>
  <c r="AC956" i="1"/>
  <c r="O957" i="1"/>
  <c r="R957" i="1"/>
  <c r="U957" i="1"/>
  <c r="X957" i="1"/>
  <c r="AB957" i="1"/>
  <c r="AC957" i="1"/>
  <c r="O958" i="1"/>
  <c r="R958" i="1"/>
  <c r="U958" i="1"/>
  <c r="X958" i="1"/>
  <c r="AB958" i="1"/>
  <c r="AC958" i="1"/>
  <c r="O959" i="1"/>
  <c r="R959" i="1"/>
  <c r="U959" i="1"/>
  <c r="X959" i="1"/>
  <c r="AB959" i="1"/>
  <c r="AC959" i="1"/>
  <c r="O960" i="1"/>
  <c r="R960" i="1"/>
  <c r="U960" i="1"/>
  <c r="X960" i="1"/>
  <c r="AB960" i="1"/>
  <c r="AC960" i="1"/>
  <c r="O961" i="1"/>
  <c r="R961" i="1"/>
  <c r="U961" i="1"/>
  <c r="X961" i="1"/>
  <c r="AB961" i="1"/>
  <c r="AC961" i="1"/>
  <c r="O962" i="1"/>
  <c r="R962" i="1"/>
  <c r="U962" i="1"/>
  <c r="X962" i="1"/>
  <c r="AB962" i="1"/>
  <c r="AC962" i="1"/>
  <c r="O963" i="1"/>
  <c r="R963" i="1"/>
  <c r="U963" i="1"/>
  <c r="X963" i="1"/>
  <c r="AB963" i="1"/>
  <c r="AC963" i="1"/>
  <c r="O964" i="1"/>
  <c r="R964" i="1"/>
  <c r="U964" i="1"/>
  <c r="X964" i="1"/>
  <c r="AB964" i="1"/>
  <c r="AC964" i="1"/>
  <c r="O965" i="1"/>
  <c r="R965" i="1"/>
  <c r="U965" i="1"/>
  <c r="X965" i="1"/>
  <c r="AB965" i="1"/>
  <c r="AC965" i="1"/>
  <c r="O966" i="1"/>
  <c r="R966" i="1"/>
  <c r="U966" i="1"/>
  <c r="X966" i="1"/>
  <c r="AB966" i="1"/>
  <c r="AC966" i="1"/>
  <c r="O967" i="1"/>
  <c r="R967" i="1"/>
  <c r="U967" i="1"/>
  <c r="X967" i="1"/>
  <c r="AB967" i="1"/>
  <c r="AC967" i="1"/>
  <c r="O968" i="1"/>
  <c r="R968" i="1"/>
  <c r="U968" i="1"/>
  <c r="X968" i="1"/>
  <c r="AB968" i="1"/>
  <c r="AC968" i="1"/>
  <c r="O969" i="1"/>
  <c r="R969" i="1"/>
  <c r="U969" i="1"/>
  <c r="X969" i="1"/>
  <c r="AB969" i="1"/>
  <c r="AC969" i="1"/>
  <c r="O970" i="1"/>
  <c r="R970" i="1"/>
  <c r="U970" i="1"/>
  <c r="X970" i="1"/>
  <c r="AB970" i="1"/>
  <c r="AC970" i="1"/>
  <c r="O971" i="1"/>
  <c r="R971" i="1"/>
  <c r="U971" i="1"/>
  <c r="X971" i="1"/>
  <c r="AB971" i="1"/>
  <c r="AC971" i="1"/>
  <c r="O972" i="1"/>
  <c r="R972" i="1"/>
  <c r="U972" i="1"/>
  <c r="X972" i="1"/>
  <c r="AB972" i="1"/>
  <c r="AC972" i="1"/>
  <c r="O973" i="1"/>
  <c r="R973" i="1"/>
  <c r="U973" i="1"/>
  <c r="X973" i="1"/>
  <c r="AB973" i="1"/>
  <c r="AC973" i="1"/>
  <c r="O974" i="1"/>
  <c r="R974" i="1"/>
  <c r="U974" i="1"/>
  <c r="X974" i="1"/>
  <c r="AB974" i="1"/>
  <c r="AC974" i="1"/>
  <c r="O975" i="1"/>
  <c r="R975" i="1"/>
  <c r="U975" i="1"/>
  <c r="X975" i="1"/>
  <c r="AB975" i="1"/>
  <c r="AC975" i="1"/>
  <c r="O976" i="1"/>
  <c r="R976" i="1"/>
  <c r="U976" i="1"/>
  <c r="X976" i="1"/>
  <c r="AB976" i="1"/>
  <c r="AC976" i="1"/>
  <c r="O977" i="1"/>
  <c r="R977" i="1"/>
  <c r="U977" i="1"/>
  <c r="X977" i="1"/>
  <c r="AB977" i="1"/>
  <c r="AC977" i="1"/>
  <c r="O978" i="1"/>
  <c r="R978" i="1"/>
  <c r="U978" i="1"/>
  <c r="X978" i="1"/>
  <c r="AB978" i="1"/>
  <c r="AC978" i="1"/>
  <c r="O979" i="1"/>
  <c r="R979" i="1"/>
  <c r="U979" i="1"/>
  <c r="X979" i="1"/>
  <c r="AB979" i="1"/>
  <c r="AC979" i="1"/>
  <c r="O980" i="1"/>
  <c r="R980" i="1"/>
  <c r="U980" i="1"/>
  <c r="X980" i="1"/>
  <c r="AB980" i="1"/>
  <c r="AC980" i="1"/>
  <c r="O981" i="1"/>
  <c r="R981" i="1"/>
  <c r="U981" i="1"/>
  <c r="X981" i="1"/>
  <c r="AB981" i="1"/>
  <c r="AC981" i="1"/>
  <c r="O982" i="1"/>
  <c r="R982" i="1"/>
  <c r="U982" i="1"/>
  <c r="X982" i="1"/>
  <c r="AB982" i="1"/>
  <c r="AC982" i="1"/>
  <c r="O983" i="1"/>
  <c r="R983" i="1"/>
  <c r="U983" i="1"/>
  <c r="X983" i="1"/>
  <c r="AB983" i="1"/>
  <c r="AC983" i="1"/>
  <c r="O984" i="1"/>
  <c r="R984" i="1"/>
  <c r="U984" i="1"/>
  <c r="X984" i="1"/>
  <c r="AB984" i="1"/>
  <c r="AC984" i="1"/>
  <c r="O985" i="1"/>
  <c r="R985" i="1"/>
  <c r="U985" i="1"/>
  <c r="X985" i="1"/>
  <c r="AB985" i="1"/>
  <c r="AC985" i="1"/>
  <c r="O986" i="1"/>
  <c r="R986" i="1"/>
  <c r="U986" i="1"/>
  <c r="X986" i="1"/>
  <c r="AB986" i="1"/>
  <c r="AC986" i="1"/>
  <c r="O987" i="1"/>
  <c r="R987" i="1"/>
  <c r="U987" i="1"/>
  <c r="X987" i="1"/>
  <c r="AB987" i="1"/>
  <c r="AC987" i="1"/>
  <c r="O988" i="1"/>
  <c r="R988" i="1"/>
  <c r="U988" i="1"/>
  <c r="X988" i="1"/>
  <c r="AB988" i="1"/>
  <c r="AC988" i="1"/>
  <c r="O989" i="1"/>
  <c r="R989" i="1"/>
  <c r="U989" i="1"/>
  <c r="X989" i="1"/>
  <c r="AB989" i="1"/>
  <c r="AC989" i="1"/>
  <c r="O990" i="1"/>
  <c r="R990" i="1"/>
  <c r="U990" i="1"/>
  <c r="X990" i="1"/>
  <c r="AB990" i="1"/>
  <c r="AC990" i="1"/>
  <c r="O991" i="1"/>
  <c r="R991" i="1"/>
  <c r="U991" i="1"/>
  <c r="X991" i="1"/>
  <c r="AB991" i="1"/>
  <c r="AC991" i="1"/>
  <c r="O992" i="1"/>
  <c r="R992" i="1"/>
  <c r="U992" i="1"/>
  <c r="X992" i="1"/>
  <c r="AB992" i="1"/>
  <c r="AC992" i="1"/>
  <c r="O993" i="1"/>
  <c r="R993" i="1"/>
  <c r="U993" i="1"/>
  <c r="X993" i="1"/>
  <c r="AB993" i="1"/>
  <c r="AC993" i="1"/>
  <c r="O994" i="1"/>
  <c r="R994" i="1"/>
  <c r="U994" i="1"/>
  <c r="X994" i="1"/>
  <c r="AB994" i="1"/>
  <c r="AC994" i="1"/>
  <c r="O995" i="1"/>
  <c r="R995" i="1"/>
  <c r="U995" i="1"/>
  <c r="X995" i="1"/>
  <c r="AB995" i="1"/>
  <c r="AC995" i="1"/>
  <c r="O996" i="1"/>
  <c r="R996" i="1"/>
  <c r="U996" i="1"/>
  <c r="X996" i="1"/>
  <c r="AB996" i="1"/>
  <c r="AC996" i="1"/>
  <c r="O997" i="1"/>
  <c r="R997" i="1"/>
  <c r="U997" i="1"/>
  <c r="X997" i="1"/>
  <c r="AB997" i="1"/>
  <c r="AC997" i="1"/>
  <c r="O998" i="1"/>
  <c r="R998" i="1"/>
  <c r="U998" i="1"/>
  <c r="X998" i="1"/>
  <c r="AB998" i="1"/>
  <c r="AC998" i="1"/>
  <c r="O999" i="1"/>
  <c r="R999" i="1"/>
  <c r="U999" i="1"/>
  <c r="X999" i="1"/>
  <c r="AB999" i="1"/>
  <c r="AC999" i="1"/>
  <c r="O1000" i="1"/>
  <c r="R1000" i="1"/>
  <c r="U1000" i="1"/>
  <c r="X1000" i="1"/>
  <c r="AB1000" i="1"/>
  <c r="AC1000" i="1"/>
  <c r="T8" i="1" l="1"/>
  <c r="AB21" i="1"/>
  <c r="Q10" i="1"/>
  <c r="Q16" i="1"/>
  <c r="AA16" i="1" s="1"/>
  <c r="Q8" i="1"/>
  <c r="AL18" i="1"/>
  <c r="AK18" i="1" s="1"/>
  <c r="AA8" i="1" l="1"/>
  <c r="T9" i="1"/>
  <c r="T11" i="1"/>
  <c r="T10" i="1"/>
  <c r="Z17" i="1"/>
  <c r="AA17" i="1" s="1"/>
  <c r="AL19" i="1"/>
  <c r="AK19" i="1" s="1"/>
  <c r="W12" i="1" l="1"/>
  <c r="W10" i="1"/>
  <c r="AA10" i="1" s="1"/>
  <c r="Z11" i="1"/>
  <c r="AA9" i="1"/>
  <c r="W11" i="1"/>
  <c r="AL20" i="1"/>
  <c r="Z21" i="1"/>
  <c r="AA21" i="1" s="1"/>
  <c r="Z12" i="1" l="1"/>
  <c r="AA12" i="1" s="1"/>
  <c r="AA11" i="1"/>
  <c r="AK20" i="1"/>
  <c r="AM8" i="1" s="1"/>
  <c r="AE361" i="1" l="1"/>
  <c r="AF771" i="1"/>
  <c r="AE385" i="1"/>
  <c r="AE844" i="1"/>
  <c r="AE502" i="1"/>
  <c r="AE862" i="1"/>
  <c r="AE639" i="1"/>
  <c r="AF140" i="1"/>
  <c r="AE623" i="1"/>
  <c r="AE697" i="1"/>
  <c r="AF295" i="1"/>
  <c r="AF93" i="1"/>
  <c r="G97" i="3" s="1"/>
  <c r="AF193" i="1"/>
  <c r="AE864" i="1"/>
  <c r="AE640" i="1"/>
  <c r="AE930" i="1"/>
  <c r="AE770" i="1"/>
  <c r="AF865" i="1"/>
  <c r="AF647" i="1"/>
  <c r="AF876" i="1"/>
  <c r="AE276" i="1"/>
  <c r="AF803" i="1"/>
  <c r="AF667" i="1"/>
  <c r="AF848" i="1"/>
  <c r="AF635" i="1"/>
  <c r="AF842" i="1"/>
  <c r="AF723" i="1"/>
  <c r="AE480" i="1"/>
  <c r="AE196" i="1"/>
  <c r="AF474" i="1"/>
  <c r="AF714" i="1"/>
  <c r="AF675" i="1"/>
  <c r="AE136" i="1"/>
  <c r="AF343" i="1"/>
  <c r="AE933" i="1"/>
  <c r="AE886" i="1"/>
  <c r="AF792" i="1"/>
  <c r="AF63" i="1"/>
  <c r="G67" i="3" s="1"/>
  <c r="AE673" i="1"/>
  <c r="AE610" i="1"/>
  <c r="AF242" i="1"/>
  <c r="AF202" i="1"/>
  <c r="AE509" i="1"/>
  <c r="AF759" i="1"/>
  <c r="AE988" i="1"/>
  <c r="AF731" i="1"/>
  <c r="AF150" i="1"/>
  <c r="AE559" i="1"/>
  <c r="AF89" i="1"/>
  <c r="G93" i="3" s="1"/>
  <c r="AE916" i="1"/>
  <c r="AF971" i="1"/>
  <c r="AF452" i="1"/>
  <c r="AE981" i="1"/>
  <c r="AE954" i="1"/>
  <c r="AF72" i="1"/>
  <c r="G76" i="3" s="1"/>
  <c r="AE781" i="1"/>
  <c r="AE141" i="1"/>
  <c r="AF531" i="1"/>
  <c r="AF727" i="1"/>
  <c r="AE300" i="1"/>
  <c r="AE407" i="1"/>
  <c r="AF154" i="1"/>
  <c r="AE84" i="1"/>
  <c r="D88" i="3" s="1"/>
  <c r="C88" i="3" s="1"/>
  <c r="AF724" i="1"/>
  <c r="AF825" i="1"/>
  <c r="AF976" i="1"/>
  <c r="AE70" i="1"/>
  <c r="D74" i="3" s="1"/>
  <c r="C74" i="3" s="1"/>
  <c r="AF329" i="1"/>
  <c r="AF944" i="1"/>
  <c r="AE884" i="1"/>
  <c r="AF796" i="1"/>
  <c r="AE990" i="1"/>
  <c r="AE601" i="1"/>
  <c r="AE263" i="1"/>
  <c r="AF673" i="1"/>
  <c r="AF106" i="1"/>
  <c r="AE90" i="1"/>
  <c r="D94" i="3" s="1"/>
  <c r="C94" i="3" s="1"/>
  <c r="AE878" i="1"/>
  <c r="AF67" i="1"/>
  <c r="G71" i="3" s="1"/>
  <c r="AE185" i="1"/>
  <c r="AE897" i="1"/>
  <c r="AE845" i="1"/>
  <c r="AF906" i="1"/>
  <c r="AF46" i="1"/>
  <c r="G50" i="3" s="1"/>
  <c r="AF139" i="1"/>
  <c r="AF356" i="1"/>
  <c r="AF204" i="1"/>
  <c r="AF985" i="1"/>
  <c r="AF292" i="1"/>
  <c r="AF48" i="1"/>
  <c r="AE45" i="1"/>
  <c r="AF999" i="1"/>
  <c r="AF938" i="1"/>
  <c r="AE365" i="1"/>
  <c r="AF69" i="1"/>
  <c r="G73" i="3" s="1"/>
  <c r="AF137" i="1"/>
  <c r="AE338" i="1"/>
  <c r="AF173" i="1"/>
  <c r="AE441" i="1"/>
  <c r="AF112" i="1"/>
  <c r="AF39" i="1"/>
  <c r="G43" i="3" s="1"/>
  <c r="AE535" i="1"/>
  <c r="AE876" i="1"/>
  <c r="AF499" i="1"/>
  <c r="AF858" i="1"/>
  <c r="AE750" i="1"/>
  <c r="AE307" i="1"/>
  <c r="AE343" i="1"/>
  <c r="AE411" i="1"/>
  <c r="AE766" i="1"/>
  <c r="AE530" i="1"/>
  <c r="AF81" i="1"/>
  <c r="G85" i="3" s="1"/>
  <c r="AE473" i="1"/>
  <c r="AE604" i="1"/>
  <c r="AE357" i="1"/>
  <c r="AF518" i="1"/>
  <c r="AE298" i="1"/>
  <c r="AF691" i="1"/>
  <c r="AE476" i="1"/>
  <c r="AE244" i="1"/>
  <c r="AE102" i="1"/>
  <c r="AF955" i="1"/>
  <c r="AE821" i="1"/>
  <c r="AE592" i="1"/>
  <c r="AF360" i="1"/>
  <c r="AF753" i="1"/>
  <c r="AF344" i="1"/>
  <c r="AE949" i="1"/>
  <c r="AE786" i="1"/>
  <c r="AF82" i="1"/>
  <c r="AE387" i="1"/>
  <c r="AE292" i="1"/>
  <c r="AE465" i="1"/>
  <c r="AF973" i="1"/>
  <c r="AE41" i="1"/>
  <c r="D45" i="3" s="1"/>
  <c r="C45" i="3" s="1"/>
  <c r="AF300" i="1"/>
  <c r="AF133" i="1"/>
  <c r="AF608" i="1"/>
  <c r="AE153" i="1"/>
  <c r="AE319" i="1"/>
  <c r="AE887" i="1"/>
  <c r="AF454" i="1"/>
  <c r="AE487" i="1"/>
  <c r="AF779" i="1"/>
  <c r="AE297" i="1"/>
  <c r="AF447" i="1"/>
  <c r="AE270" i="1"/>
  <c r="AF321" i="1"/>
  <c r="AE589" i="1"/>
  <c r="AE288" i="1"/>
  <c r="AF551" i="1"/>
  <c r="AF289" i="1"/>
  <c r="AE940" i="1"/>
  <c r="AE808" i="1"/>
  <c r="AE867" i="1"/>
  <c r="AE609" i="1"/>
  <c r="AE242" i="1"/>
  <c r="AE377" i="1"/>
  <c r="AE314" i="1"/>
  <c r="AE704" i="1"/>
  <c r="AF385" i="1"/>
  <c r="AE548" i="1"/>
  <c r="AE406" i="1"/>
  <c r="AE271" i="1"/>
  <c r="AF951" i="1"/>
  <c r="AF514" i="1"/>
  <c r="AE130" i="1"/>
  <c r="AE189" i="1"/>
  <c r="AE145" i="1"/>
  <c r="AF319" i="1"/>
  <c r="AE645" i="1"/>
  <c r="AF646" i="1"/>
  <c r="AF820" i="1"/>
  <c r="AF143" i="1"/>
  <c r="AF309" i="1"/>
  <c r="AF261" i="1"/>
  <c r="AE417" i="1"/>
  <c r="AF855" i="1"/>
  <c r="AF28" i="1"/>
  <c r="G32" i="3" s="1"/>
  <c r="AF832" i="1"/>
  <c r="AF532" i="1"/>
  <c r="AF56" i="1"/>
  <c r="G60" i="3" s="1"/>
  <c r="AF220" i="1"/>
  <c r="AE526" i="1"/>
  <c r="AF749" i="1"/>
  <c r="AF456" i="1"/>
  <c r="AE654" i="1"/>
  <c r="AE325" i="1"/>
  <c r="AE100" i="1"/>
  <c r="AE709" i="1"/>
  <c r="AE801" i="1"/>
  <c r="AE77" i="1"/>
  <c r="D81" i="3" s="1"/>
  <c r="C81" i="3" s="1"/>
  <c r="AE438" i="1"/>
  <c r="AE103" i="1"/>
  <c r="AE562" i="1"/>
  <c r="AF340" i="1"/>
  <c r="AF798" i="1"/>
  <c r="AF657" i="1"/>
  <c r="AE585" i="1"/>
  <c r="AF935" i="1"/>
  <c r="AF684" i="1"/>
  <c r="AE903" i="1"/>
  <c r="AF604" i="1"/>
  <c r="AF629" i="1"/>
  <c r="AE115" i="1"/>
  <c r="AF330" i="1"/>
  <c r="AF310" i="1"/>
  <c r="AF50" i="1"/>
  <c r="G54" i="3" s="1"/>
  <c r="AF565" i="1"/>
  <c r="AE924" i="1"/>
  <c r="AF379" i="1"/>
  <c r="AF25" i="1"/>
  <c r="G29" i="3" s="1"/>
  <c r="AF830" i="1"/>
  <c r="AE788" i="1"/>
  <c r="AF535" i="1"/>
  <c r="AF234" i="1"/>
  <c r="AF313" i="1"/>
  <c r="AF337" i="1"/>
  <c r="AE28" i="1"/>
  <c r="D32" i="3" s="1"/>
  <c r="C32" i="3" s="1"/>
  <c r="AE331" i="1"/>
  <c r="AE586" i="1"/>
  <c r="AF357" i="1"/>
  <c r="AE667" i="1"/>
  <c r="AF546" i="1"/>
  <c r="AF213" i="1"/>
  <c r="AF435" i="1"/>
  <c r="AE317" i="1"/>
  <c r="AE257" i="1"/>
  <c r="AE910" i="1"/>
  <c r="AF47" i="1"/>
  <c r="G51" i="3" s="1"/>
  <c r="AF484" i="1"/>
  <c r="AF982" i="1"/>
  <c r="AF247" i="1"/>
  <c r="AE250" i="1"/>
  <c r="AE225" i="1"/>
  <c r="AE519" i="1"/>
  <c r="AE685" i="1"/>
  <c r="AE82" i="1"/>
  <c r="D86" i="3" s="1"/>
  <c r="C86" i="3" s="1"/>
  <c r="AF271" i="1"/>
  <c r="AE745" i="1"/>
  <c r="AF989" i="1"/>
  <c r="AE751" i="1"/>
  <c r="AE944" i="1"/>
  <c r="AF316" i="1"/>
  <c r="AF366" i="1"/>
  <c r="AE895" i="1"/>
  <c r="AE107" i="1"/>
  <c r="AE277" i="1"/>
  <c r="AE118" i="1"/>
  <c r="AE461" i="1"/>
  <c r="AE121" i="1"/>
  <c r="AE76" i="1"/>
  <c r="D80" i="3" s="1"/>
  <c r="C80" i="3" s="1"/>
  <c r="AE542" i="1"/>
  <c r="AF404" i="1"/>
  <c r="AF544" i="1"/>
  <c r="AE705" i="1"/>
  <c r="AF668" i="1"/>
  <c r="AF410" i="1"/>
  <c r="AE647" i="1"/>
  <c r="AE444" i="1"/>
  <c r="AE510" i="1"/>
  <c r="AF432" i="1"/>
  <c r="AE803" i="1"/>
  <c r="AE198" i="1"/>
  <c r="AF719" i="1"/>
  <c r="AE448" i="1"/>
  <c r="AF172" i="1"/>
  <c r="AF559" i="1"/>
  <c r="AE65" i="1"/>
  <c r="D69" i="3" s="1"/>
  <c r="C69" i="3" s="1"/>
  <c r="AF648" i="1"/>
  <c r="AE913" i="1"/>
  <c r="AF471" i="1"/>
  <c r="AE228" i="1"/>
  <c r="AF169" i="1"/>
  <c r="AF308" i="1"/>
  <c r="AE312" i="1"/>
  <c r="AE241" i="1"/>
  <c r="AE533" i="1"/>
  <c r="AE625" i="1"/>
  <c r="AF461" i="1"/>
  <c r="AF161" i="1"/>
  <c r="AE907" i="1"/>
  <c r="AE552" i="1"/>
  <c r="AE731" i="1"/>
  <c r="AF282" i="1"/>
  <c r="AE997" i="1"/>
  <c r="AF589" i="1"/>
  <c r="AE333" i="1"/>
  <c r="AE112" i="1"/>
  <c r="AE446" i="1"/>
  <c r="AF809" i="1"/>
  <c r="AE370" i="1"/>
  <c r="AF838" i="1"/>
  <c r="AE206" i="1"/>
  <c r="AE760" i="1"/>
  <c r="AF806" i="1"/>
  <c r="AE135" i="1"/>
  <c r="AF116" i="1"/>
  <c r="AE44" i="1"/>
  <c r="D48" i="3" s="1"/>
  <c r="C48" i="3" s="1"/>
  <c r="AF273" i="1"/>
  <c r="AE410" i="1"/>
  <c r="AE31" i="1"/>
  <c r="D35" i="3" s="1"/>
  <c r="C35" i="3" s="1"/>
  <c r="AF786" i="1"/>
  <c r="AF208" i="1"/>
  <c r="AE577" i="1"/>
  <c r="AF582" i="1"/>
  <c r="AE522" i="1"/>
  <c r="AF475" i="1"/>
  <c r="AF323" i="1"/>
  <c r="AE98" i="1"/>
  <c r="AF552" i="1"/>
  <c r="AE789" i="1"/>
  <c r="AE846" i="1"/>
  <c r="AE725" i="1"/>
  <c r="AF614" i="1"/>
  <c r="AE813" i="1"/>
  <c r="AF395" i="1"/>
  <c r="AF219" i="1"/>
  <c r="AE181" i="1"/>
  <c r="AF483" i="1"/>
  <c r="AE60" i="1"/>
  <c r="D64" i="3" s="1"/>
  <c r="C64" i="3" s="1"/>
  <c r="AE289" i="1"/>
  <c r="AF681" i="1"/>
  <c r="AF105" i="1"/>
  <c r="AF716" i="1"/>
  <c r="AE326" i="1"/>
  <c r="AF104" i="1"/>
  <c r="AF147" i="1"/>
  <c r="AF802" i="1"/>
  <c r="AE78" i="1"/>
  <c r="AE700" i="1"/>
  <c r="AF814" i="1"/>
  <c r="AE776" i="1"/>
  <c r="AE613" i="1"/>
  <c r="AE591" i="1"/>
  <c r="AE164" i="1"/>
  <c r="AF702" i="1"/>
  <c r="AE80" i="1"/>
  <c r="AF872" i="1"/>
  <c r="AE859" i="1"/>
  <c r="AF880" i="1"/>
  <c r="AF862" i="1"/>
  <c r="AE891" i="1"/>
  <c r="AF981" i="1"/>
  <c r="AE775" i="1"/>
  <c r="AF368" i="1"/>
  <c r="AE197" i="1"/>
  <c r="AE214" i="1"/>
  <c r="AE47" i="1"/>
  <c r="D51" i="3" s="1"/>
  <c r="C51" i="3" s="1"/>
  <c r="AF327" i="1"/>
  <c r="AF376" i="1"/>
  <c r="AE918" i="1"/>
  <c r="AE336" i="1"/>
  <c r="AE152" i="1"/>
  <c r="AE714" i="1"/>
  <c r="AF600" i="1"/>
  <c r="AE525" i="1"/>
  <c r="AF990" i="1"/>
  <c r="AF100" i="1"/>
  <c r="AE994" i="1"/>
  <c r="AE565" i="1"/>
  <c r="AF812" i="1"/>
  <c r="AE240" i="1"/>
  <c r="AF352" i="1"/>
  <c r="AF788" i="1"/>
  <c r="AE200" i="1"/>
  <c r="AE104" i="1"/>
  <c r="AF736" i="1"/>
  <c r="AE489" i="1"/>
  <c r="AF450" i="1"/>
  <c r="AE149" i="1"/>
  <c r="AE724" i="1"/>
  <c r="AF255" i="1"/>
  <c r="AF701" i="1"/>
  <c r="AF595" i="1"/>
  <c r="AE752" i="1"/>
  <c r="AF586" i="1"/>
  <c r="AE128" i="1"/>
  <c r="AF413" i="1"/>
  <c r="AE579" i="1"/>
  <c r="AF79" i="1"/>
  <c r="G83" i="3" s="1"/>
  <c r="AE838" i="1"/>
  <c r="AE824" i="1"/>
  <c r="AF949" i="1"/>
  <c r="AE687" i="1"/>
  <c r="AE251" i="1"/>
  <c r="AF350" i="1"/>
  <c r="AE180" i="1"/>
  <c r="AE554" i="1"/>
  <c r="AF993" i="1"/>
  <c r="AF564" i="1"/>
  <c r="AF887" i="1"/>
  <c r="AF758" i="1"/>
  <c r="AE389" i="1"/>
  <c r="AE608" i="1"/>
  <c r="AF402" i="1"/>
  <c r="AF151" i="1"/>
  <c r="AE991" i="1"/>
  <c r="AE843" i="1"/>
  <c r="AF543" i="1"/>
  <c r="AF918" i="1"/>
  <c r="AF210" i="1"/>
  <c r="AF873" i="1"/>
  <c r="AF29" i="1"/>
  <c r="G33" i="3" s="1"/>
  <c r="AE890" i="1"/>
  <c r="AE835" i="1"/>
  <c r="AF146" i="1"/>
  <c r="AF281" i="1"/>
  <c r="AE88" i="1"/>
  <c r="D92" i="3" s="1"/>
  <c r="C92" i="3" s="1"/>
  <c r="AE347" i="1"/>
  <c r="AF71" i="1"/>
  <c r="G75" i="3" s="1"/>
  <c r="AE634" i="1"/>
  <c r="AE29" i="1"/>
  <c r="D33" i="3" s="1"/>
  <c r="C33" i="3" s="1"/>
  <c r="AE430" i="1"/>
  <c r="AF782" i="1"/>
  <c r="AF575" i="1"/>
  <c r="AE783" i="1"/>
  <c r="AE479" i="1"/>
  <c r="AE311" i="1"/>
  <c r="AE951" i="1"/>
  <c r="AF399" i="1"/>
  <c r="AF192" i="1"/>
  <c r="AE455" i="1"/>
  <c r="AF27" i="1"/>
  <c r="G31" i="3" s="1"/>
  <c r="AF827" i="1"/>
  <c r="AE412" i="1"/>
  <c r="AF391" i="1"/>
  <c r="AF91" i="1"/>
  <c r="G95" i="3" s="1"/>
  <c r="AF381" i="1"/>
  <c r="AF434" i="1"/>
  <c r="AE110" i="1"/>
  <c r="AF168" i="1"/>
  <c r="AF805" i="1"/>
  <c r="AE822" i="1"/>
  <c r="AF617" i="1"/>
  <c r="AF615" i="1"/>
  <c r="AF174" i="1"/>
  <c r="AF624" i="1"/>
  <c r="AF695" i="1"/>
  <c r="AE854" i="1"/>
  <c r="AF922" i="1"/>
  <c r="AE720" i="1"/>
  <c r="AE557" i="1"/>
  <c r="AF195" i="1"/>
  <c r="AF470" i="1"/>
  <c r="AE382" i="1"/>
  <c r="AE624" i="1"/>
  <c r="AF467" i="1"/>
  <c r="AE260" i="1"/>
  <c r="AF472" i="1"/>
  <c r="AF795" i="1"/>
  <c r="AF345" i="1"/>
  <c r="AF517" i="1"/>
  <c r="AF654" i="1"/>
  <c r="AE693" i="1"/>
  <c r="AE969" i="1"/>
  <c r="AE587" i="1"/>
  <c r="AE888" i="1"/>
  <c r="AF351" i="1"/>
  <c r="AE105" i="1"/>
  <c r="AF488" i="1"/>
  <c r="AF228" i="1"/>
  <c r="AF159" i="1"/>
  <c r="AE335" i="1"/>
  <c r="AE748" i="1"/>
  <c r="AE172" i="1"/>
  <c r="AF348" i="1"/>
  <c r="AE909" i="1"/>
  <c r="AE243" i="1"/>
  <c r="AF419" i="1"/>
  <c r="AF619" i="1"/>
  <c r="AF415" i="1"/>
  <c r="AF698" i="1"/>
  <c r="AF110" i="1"/>
  <c r="AF487" i="1"/>
  <c r="AE764" i="1"/>
  <c r="AF73" i="1"/>
  <c r="G77" i="3" s="1"/>
  <c r="AF839" i="1"/>
  <c r="AE499" i="1"/>
  <c r="AE432" i="1"/>
  <c r="AE512" i="1"/>
  <c r="AE961" i="1"/>
  <c r="AE246" i="1"/>
  <c r="AF914" i="1"/>
  <c r="AE111" i="1"/>
  <c r="AE238" i="1"/>
  <c r="AE925" i="1"/>
  <c r="AE508" i="1"/>
  <c r="AF51" i="1"/>
  <c r="G55" i="3" s="1"/>
  <c r="AF515" i="1"/>
  <c r="AE850" i="1"/>
  <c r="AF909" i="1"/>
  <c r="AE582" i="1"/>
  <c r="AE224" i="1"/>
  <c r="AF901" i="1"/>
  <c r="AF587" i="1"/>
  <c r="AE423" i="1"/>
  <c r="AF421" i="1"/>
  <c r="AE848" i="1"/>
  <c r="AE334" i="1"/>
  <c r="AE505" i="1"/>
  <c r="AF280" i="1"/>
  <c r="AE223" i="1"/>
  <c r="AE156" i="1"/>
  <c r="AF770" i="1"/>
  <c r="AF983" i="1"/>
  <c r="AE402" i="1"/>
  <c r="AF790" i="1"/>
  <c r="AE840" i="1"/>
  <c r="AF115" i="1"/>
  <c r="AF634" i="1"/>
  <c r="AE414" i="1"/>
  <c r="AE40" i="1"/>
  <c r="D44" i="3" s="1"/>
  <c r="C44" i="3" s="1"/>
  <c r="AF679" i="1"/>
  <c r="AF324" i="1"/>
  <c r="AE475" i="1"/>
  <c r="AE710" i="1"/>
  <c r="AF158" i="1"/>
  <c r="AF533" i="1"/>
  <c r="AE305" i="1"/>
  <c r="AE825" i="1"/>
  <c r="AF781" i="1"/>
  <c r="AE372" i="1"/>
  <c r="AF804" i="1"/>
  <c r="AE979" i="1"/>
  <c r="AE363" i="1"/>
  <c r="AE938" i="1"/>
  <c r="AF991" i="1"/>
  <c r="AF425" i="1"/>
  <c r="AF293" i="1"/>
  <c r="AE245" i="1"/>
  <c r="AE747" i="1"/>
  <c r="AF768" i="1"/>
  <c r="AE529" i="1"/>
  <c r="AF176" i="1"/>
  <c r="AE199" i="1"/>
  <c r="AF520" i="1"/>
  <c r="AE923" i="1"/>
  <c r="AE833" i="1"/>
  <c r="AF913" i="1"/>
  <c r="AE262" i="1"/>
  <c r="AE802" i="1"/>
  <c r="AE97" i="1"/>
  <c r="AE58" i="1"/>
  <c r="D62" i="3" s="1"/>
  <c r="C62" i="3" s="1"/>
  <c r="AE30" i="1"/>
  <c r="D34" i="3" s="1"/>
  <c r="C34" i="3" s="1"/>
  <c r="AE815" i="1"/>
  <c r="AF703" i="1"/>
  <c r="AE421" i="1"/>
  <c r="AE590" i="1"/>
  <c r="AF466" i="1"/>
  <c r="AF78" i="1"/>
  <c r="G82" i="3" s="1"/>
  <c r="AE486" i="1"/>
  <c r="AE646" i="1"/>
  <c r="AF431" i="1"/>
  <c r="AE659" i="1"/>
  <c r="AE457" i="1"/>
  <c r="AF222" i="1"/>
  <c r="AE919" i="1"/>
  <c r="AF35" i="1"/>
  <c r="G39" i="3" s="1"/>
  <c r="AF445" i="1"/>
  <c r="AF279" i="1"/>
  <c r="AF144" i="1"/>
  <c r="AF437" i="1"/>
  <c r="AE857" i="1"/>
  <c r="AF262" i="1"/>
  <c r="AF326" i="1"/>
  <c r="AE383" i="1"/>
  <c r="AF555" i="1"/>
  <c r="AE208" i="1"/>
  <c r="AF130" i="1"/>
  <c r="AF997" i="1"/>
  <c r="AE520" i="1"/>
  <c r="AE445" i="1"/>
  <c r="AF407" i="1"/>
  <c r="AE355" i="1"/>
  <c r="AE391" i="1"/>
  <c r="AF244" i="1"/>
  <c r="AF836" i="1"/>
  <c r="AF785" i="1"/>
  <c r="AE416" i="1"/>
  <c r="AF178" i="1"/>
  <c r="AE594" i="1"/>
  <c r="AE25" i="1"/>
  <c r="D29" i="3" s="1"/>
  <c r="C29" i="3" s="1"/>
  <c r="AE210" i="1"/>
  <c r="AE192" i="1"/>
  <c r="AE151" i="1"/>
  <c r="AE362" i="1"/>
  <c r="AE820" i="1"/>
  <c r="AF623" i="1"/>
  <c r="AE178" i="1"/>
  <c r="AE861" i="1"/>
  <c r="AF453" i="1"/>
  <c r="AE195" i="1"/>
  <c r="AE81" i="1"/>
  <c r="AE763" i="1"/>
  <c r="AE778" i="1"/>
  <c r="AE777" i="1"/>
  <c r="AE915" i="1"/>
  <c r="AE139" i="1"/>
  <c r="AE320" i="1"/>
  <c r="AF38" i="1"/>
  <c r="G42" i="3" s="1"/>
  <c r="AF194" i="1"/>
  <c r="AF270" i="1"/>
  <c r="AE478" i="1"/>
  <c r="AE629" i="1"/>
  <c r="AF793" i="1"/>
  <c r="AE908" i="1"/>
  <c r="AE632" i="1"/>
  <c r="AE932" i="1"/>
  <c r="AE546" i="1"/>
  <c r="AF866" i="1"/>
  <c r="AF738" i="1"/>
  <c r="AE581" i="1"/>
  <c r="AF863" i="1"/>
  <c r="AF824" i="1"/>
  <c r="AF656" i="1"/>
  <c r="AE194" i="1"/>
  <c r="AF440" i="1"/>
  <c r="AE332" i="1"/>
  <c r="AE252" i="1"/>
  <c r="AF200" i="1"/>
  <c r="AF611" i="1"/>
  <c r="AF780" i="1"/>
  <c r="AF269" i="1"/>
  <c r="AF696" i="1"/>
  <c r="AE660" i="1"/>
  <c r="AE721" i="1"/>
  <c r="AF217" i="1"/>
  <c r="AE500" i="1"/>
  <c r="AF744" i="1"/>
  <c r="AF942" i="1"/>
  <c r="AE485" i="1"/>
  <c r="AE464" i="1"/>
  <c r="AF844" i="1"/>
  <c r="AE753" i="1"/>
  <c r="AE261" i="1"/>
  <c r="AF549" i="1"/>
  <c r="AE536" i="1"/>
  <c r="AE274" i="1"/>
  <c r="AE202" i="1"/>
  <c r="AF501" i="1"/>
  <c r="AF469" i="1"/>
  <c r="AE127" i="1"/>
  <c r="AE870" i="1"/>
  <c r="AE425" i="1"/>
  <c r="AE729" i="1"/>
  <c r="AE220" i="1"/>
  <c r="AF30" i="1"/>
  <c r="G34" i="3" s="1"/>
  <c r="AF728" i="1"/>
  <c r="AF687" i="1"/>
  <c r="AE899" i="1"/>
  <c r="AE272" i="1"/>
  <c r="AF320" i="1"/>
  <c r="AF524" i="1"/>
  <c r="AE875" i="1"/>
  <c r="AF239" i="1"/>
  <c r="AE431" i="1"/>
  <c r="AF665" i="1"/>
  <c r="AF403" i="1"/>
  <c r="AF23" i="1"/>
  <c r="G27" i="3" s="1"/>
  <c r="AE33" i="1"/>
  <c r="D37" i="3" s="1"/>
  <c r="C37" i="3" s="1"/>
  <c r="AE258" i="1"/>
  <c r="AF705" i="1"/>
  <c r="AE368" i="1"/>
  <c r="AE207" i="1"/>
  <c r="AE927" i="1"/>
  <c r="AF49" i="1"/>
  <c r="G53" i="3" s="1"/>
  <c r="AF322" i="1"/>
  <c r="AF374" i="1"/>
  <c r="AF537" i="1"/>
  <c r="AF910" i="1"/>
  <c r="AE989" i="1"/>
  <c r="AE304" i="1"/>
  <c r="AF791" i="1"/>
  <c r="AF119" i="1"/>
  <c r="AF977" i="1"/>
  <c r="AF246" i="1"/>
  <c r="AE683" i="1"/>
  <c r="AF573" i="1"/>
  <c r="AF231" i="1"/>
  <c r="AE239" i="1"/>
  <c r="AF854" i="1"/>
  <c r="AE599" i="1"/>
  <c r="AF299" i="1"/>
  <c r="AE911" i="1"/>
  <c r="AF175" i="1"/>
  <c r="AF561" i="1"/>
  <c r="AF810" i="1"/>
  <c r="AE793" i="1"/>
  <c r="AE723" i="1"/>
  <c r="AE746" i="1"/>
  <c r="AF568" i="1"/>
  <c r="AF358" i="1"/>
  <c r="AF177" i="1"/>
  <c r="AF397" i="1"/>
  <c r="AF931" i="1"/>
  <c r="AE279" i="1"/>
  <c r="AE148" i="1"/>
  <c r="AE521" i="1"/>
  <c r="AF527" i="1"/>
  <c r="AF953" i="1"/>
  <c r="AF923" i="1"/>
  <c r="AE463" i="1"/>
  <c r="AF412" i="1"/>
  <c r="AE983" i="1"/>
  <c r="AF429" i="1"/>
  <c r="AE106" i="1"/>
  <c r="AE595" i="1"/>
  <c r="AF616" i="1"/>
  <c r="AF908" i="1"/>
  <c r="AF496" i="1"/>
  <c r="AF699" i="1"/>
  <c r="AE26" i="1"/>
  <c r="D30" i="3" s="1"/>
  <c r="C30" i="3" s="1"/>
  <c r="AF288" i="1"/>
  <c r="AE900" i="1"/>
  <c r="AE268" i="1"/>
  <c r="AF156" i="1"/>
  <c r="AE174" i="1"/>
  <c r="AE652" i="1"/>
  <c r="AE38" i="1"/>
  <c r="D42" i="3" s="1"/>
  <c r="C42" i="3" s="1"/>
  <c r="AE447" i="1"/>
  <c r="AF98" i="1"/>
  <c r="AF95" i="1"/>
  <c r="G99" i="3" s="1"/>
  <c r="AE396" i="1"/>
  <c r="AF553" i="1"/>
  <c r="AE800" i="1"/>
  <c r="AF24" i="1"/>
  <c r="G28" i="3" s="1"/>
  <c r="AE672" i="1"/>
  <c r="AE122" i="1"/>
  <c r="AE236" i="1"/>
  <c r="AE698" i="1"/>
  <c r="AE168" i="1"/>
  <c r="AF934" i="1"/>
  <c r="AF160" i="1"/>
  <c r="AF197" i="1"/>
  <c r="AF507" i="1"/>
  <c r="AF536" i="1"/>
  <c r="AE805" i="1"/>
  <c r="AE922" i="1"/>
  <c r="AE71" i="1"/>
  <c r="D75" i="3" s="1"/>
  <c r="C75" i="3" s="1"/>
  <c r="AF563" i="1"/>
  <c r="AF980" i="1"/>
  <c r="AE408" i="1"/>
  <c r="AE855" i="1"/>
  <c r="AF155" i="1"/>
  <c r="AF878" i="1"/>
  <c r="AF557" i="1"/>
  <c r="AF206" i="1"/>
  <c r="AE393" i="1"/>
  <c r="AF92" i="1"/>
  <c r="G96" i="3" s="1"/>
  <c r="AF903" i="1"/>
  <c r="AF541" i="1"/>
  <c r="AE302" i="1"/>
  <c r="AF774" i="1"/>
  <c r="AF523" i="1"/>
  <c r="AE737" i="1"/>
  <c r="AE67" i="1"/>
  <c r="D71" i="3" s="1"/>
  <c r="C71" i="3" s="1"/>
  <c r="AF278" i="1"/>
  <c r="AE684" i="1"/>
  <c r="AF347" i="1"/>
  <c r="AE497" i="1"/>
  <c r="AE392" i="1"/>
  <c r="AF503" i="1"/>
  <c r="AF145" i="1"/>
  <c r="AE935" i="1"/>
  <c r="AE452" i="1"/>
  <c r="AF726" i="1"/>
  <c r="AE596" i="1"/>
  <c r="AF694" i="1"/>
  <c r="AE160" i="1"/>
  <c r="AF618" i="1"/>
  <c r="AF706" i="1"/>
  <c r="AE162" i="1"/>
  <c r="AF700" i="1"/>
  <c r="AE496" i="1"/>
  <c r="AE718" i="1"/>
  <c r="AF331" i="1"/>
  <c r="AE456" i="1"/>
  <c r="AE233" i="1"/>
  <c r="AF304" i="1"/>
  <c r="AF223" i="1"/>
  <c r="AF871" i="1"/>
  <c r="AE952" i="1"/>
  <c r="AF680" i="1"/>
  <c r="AE117" i="1"/>
  <c r="AF180" i="1"/>
  <c r="AF712" i="1"/>
  <c r="AF822" i="1"/>
  <c r="AF260" i="1"/>
  <c r="AF198" i="1"/>
  <c r="AF117" i="1"/>
  <c r="AF436" i="1"/>
  <c r="AE282" i="1"/>
  <c r="AF441" i="1"/>
  <c r="AF613" i="1"/>
  <c r="AF720" i="1"/>
  <c r="AE72" i="1"/>
  <c r="D76" i="3" s="1"/>
  <c r="C76" i="3" s="1"/>
  <c r="AE583" i="1"/>
  <c r="AF55" i="1"/>
  <c r="G59" i="3" s="1"/>
  <c r="AE144" i="1"/>
  <c r="AF96" i="1"/>
  <c r="G100" i="3" s="1"/>
  <c r="AE187" i="1"/>
  <c r="AE21" i="1"/>
  <c r="D25" i="3" s="1"/>
  <c r="C25" i="3" s="1"/>
  <c r="AF45" i="1"/>
  <c r="G49" i="3" s="1"/>
  <c r="AF473" i="1"/>
  <c r="AF476" i="1"/>
  <c r="AE650" i="1"/>
  <c r="AF448" i="1"/>
  <c r="AF142" i="1"/>
  <c r="AF377" i="1"/>
  <c r="AE154" i="1"/>
  <c r="AE42" i="1"/>
  <c r="D46" i="3" s="1"/>
  <c r="C46" i="3" s="1"/>
  <c r="AE978" i="1"/>
  <c r="AF318" i="1"/>
  <c r="AE146" i="1"/>
  <c r="AE563" i="1"/>
  <c r="AE695" i="1"/>
  <c r="AF539" i="1"/>
  <c r="AF249" i="1"/>
  <c r="AE253" i="1"/>
  <c r="AE64" i="1"/>
  <c r="D68" i="3" s="1"/>
  <c r="C68" i="3" s="1"/>
  <c r="AE285" i="1"/>
  <c r="AF257" i="1"/>
  <c r="AE175" i="1"/>
  <c r="AF480" i="1"/>
  <c r="AF769" i="1"/>
  <c r="AF141" i="1"/>
  <c r="AE831" i="1"/>
  <c r="AE964" i="1"/>
  <c r="AF256" i="1"/>
  <c r="AE598" i="1"/>
  <c r="AE642" i="1"/>
  <c r="AE63" i="1"/>
  <c r="D67" i="3" s="1"/>
  <c r="C67" i="3" s="1"/>
  <c r="AE315" i="1"/>
  <c r="AF248" i="1"/>
  <c r="AE511" i="1"/>
  <c r="AF111" i="1"/>
  <c r="AE556" i="1"/>
  <c r="AF968" i="1"/>
  <c r="AF58" i="1"/>
  <c r="G62" i="3" s="1"/>
  <c r="AE727" i="1"/>
  <c r="AE109" i="1"/>
  <c r="AF711" i="1"/>
  <c r="AF211" i="1"/>
  <c r="AF560" i="1"/>
  <c r="AF591" i="1"/>
  <c r="AF917" i="1"/>
  <c r="AE713" i="1"/>
  <c r="AE54" i="1"/>
  <c r="D58" i="3" s="1"/>
  <c r="C58" i="3" s="1"/>
  <c r="AE960" i="1"/>
  <c r="AE140" i="1"/>
  <c r="AE966" i="1"/>
  <c r="AF240" i="1"/>
  <c r="AF833" i="1"/>
  <c r="AF662" i="1"/>
  <c r="AE696" i="1"/>
  <c r="AE804" i="1"/>
  <c r="AF534" i="1"/>
  <c r="AF895" i="1"/>
  <c r="AE948" i="1"/>
  <c r="AF505" i="1"/>
  <c r="AF203" i="1"/>
  <c r="AF301" i="1"/>
  <c r="AF294" i="1"/>
  <c r="AF707" i="1"/>
  <c r="AF609" i="1"/>
  <c r="AF633" i="1"/>
  <c r="AE941" i="1"/>
  <c r="AF238" i="1"/>
  <c r="AE177" i="1"/>
  <c r="AE794" i="1"/>
  <c r="AF682" i="1"/>
  <c r="AF302" i="1"/>
  <c r="AE668" i="1"/>
  <c r="AE795" i="1"/>
  <c r="AF74" i="1"/>
  <c r="G78" i="3" s="1"/>
  <c r="AF332" i="1"/>
  <c r="AF599" i="1"/>
  <c r="AE656" i="1"/>
  <c r="AE860" i="1"/>
  <c r="AF829" i="1"/>
  <c r="AF847" i="1"/>
  <c r="AF868" i="1"/>
  <c r="AF131" i="1"/>
  <c r="AF823" i="1"/>
  <c r="AF462" i="1"/>
  <c r="AF268" i="1"/>
  <c r="AF672" i="1"/>
  <c r="AE281" i="1"/>
  <c r="AF601" i="1"/>
  <c r="AF766" i="1"/>
  <c r="AE1000" i="1"/>
  <c r="AE247" i="1"/>
  <c r="AE898" i="1"/>
  <c r="AF94" i="1"/>
  <c r="G98" i="3" s="1"/>
  <c r="AE235" i="1"/>
  <c r="AE841" i="1"/>
  <c r="AF671" i="1"/>
  <c r="AE291" i="1"/>
  <c r="AE847" i="1"/>
  <c r="AE578" i="1"/>
  <c r="AF504" i="1"/>
  <c r="AE516" i="1"/>
  <c r="AF852" i="1"/>
  <c r="AE958" i="1"/>
  <c r="AF950" i="1"/>
  <c r="AF815" i="1"/>
  <c r="AF954" i="1"/>
  <c r="AE615" i="1"/>
  <c r="AF99" i="1"/>
  <c r="AE796" i="1"/>
  <c r="AF933" i="1"/>
  <c r="AF638" i="1"/>
  <c r="AF500" i="1"/>
  <c r="AF987" i="1"/>
  <c r="AF253" i="1"/>
  <c r="AF747" i="1"/>
  <c r="AF607" i="1"/>
  <c r="AE547" i="1"/>
  <c r="AE734" i="1"/>
  <c r="AE518" i="1"/>
  <c r="AE807" i="1"/>
  <c r="AF236" i="1"/>
  <c r="AE50" i="1"/>
  <c r="D54" i="3" s="1"/>
  <c r="C54" i="3" s="1"/>
  <c r="AE327" i="1"/>
  <c r="AF389" i="1"/>
  <c r="AE631" i="1"/>
  <c r="AE513" i="1"/>
  <c r="AE56" i="1"/>
  <c r="D60" i="3" s="1"/>
  <c r="C60" i="3" s="1"/>
  <c r="AE555" i="1"/>
  <c r="AF875" i="1"/>
  <c r="AE360" i="1"/>
  <c r="AF860" i="1"/>
  <c r="AE980" i="1"/>
  <c r="AE537" i="1"/>
  <c r="AF372" i="1"/>
  <c r="AF165" i="1"/>
  <c r="AF315" i="1"/>
  <c r="AE767" i="1"/>
  <c r="AF636" i="1"/>
  <c r="AF571" i="1"/>
  <c r="AF113" i="1"/>
  <c r="AF721" i="1"/>
  <c r="AE574" i="1"/>
  <c r="AF528" i="1"/>
  <c r="AF291" i="1"/>
  <c r="AE119" i="1"/>
  <c r="AE337" i="1"/>
  <c r="AE46" i="1"/>
  <c r="D50" i="3" s="1"/>
  <c r="C50" i="3" s="1"/>
  <c r="AE364" i="1"/>
  <c r="AF777" i="1"/>
  <c r="AE299" i="1"/>
  <c r="AE296" i="1"/>
  <c r="AE774" i="1"/>
  <c r="AE137" i="1"/>
  <c r="AE157" i="1"/>
  <c r="AE691" i="1"/>
  <c r="AF957" i="1"/>
  <c r="AF797" i="1"/>
  <c r="AE409" i="1"/>
  <c r="AF596" i="1"/>
  <c r="AF605" i="1"/>
  <c r="AF685" i="1"/>
  <c r="AF252" i="1"/>
  <c r="AE636" i="1"/>
  <c r="AE635" i="1"/>
  <c r="AF212" i="1"/>
  <c r="AF307" i="1"/>
  <c r="AE863" i="1"/>
  <c r="AE346" i="1"/>
  <c r="AF354" i="1"/>
  <c r="AE323" i="1"/>
  <c r="AF602" i="1"/>
  <c r="AE914" i="1"/>
  <c r="AF845" i="1"/>
  <c r="AF640" i="1"/>
  <c r="AF491" i="1"/>
  <c r="AF359" i="1"/>
  <c r="AF550" i="1"/>
  <c r="AE686" i="1"/>
  <c r="AF286" i="1"/>
  <c r="AE885" i="1"/>
  <c r="AE637" i="1"/>
  <c r="AE367" i="1"/>
  <c r="AE977" i="1"/>
  <c r="AF763" i="1"/>
  <c r="AF85" i="1"/>
  <c r="G89" i="3" s="1"/>
  <c r="AE544" i="1"/>
  <c r="AF87" i="1"/>
  <c r="G91" i="3" s="1"/>
  <c r="AE265" i="1"/>
  <c r="AE57" i="1"/>
  <c r="D61" i="3" s="1"/>
  <c r="C61" i="3" s="1"/>
  <c r="AF710" i="1"/>
  <c r="AF506" i="1"/>
  <c r="AE858" i="1"/>
  <c r="AF826" i="1"/>
  <c r="AF306" i="1"/>
  <c r="AF926" i="1"/>
  <c r="AF757" i="1"/>
  <c r="AF390" i="1"/>
  <c r="AE269" i="1"/>
  <c r="AF132" i="1"/>
  <c r="AE839" i="1"/>
  <c r="AF697" i="1"/>
  <c r="AF314" i="1"/>
  <c r="AF925" i="1"/>
  <c r="AE507" i="1"/>
  <c r="AE603" i="1"/>
  <c r="AF40" i="1"/>
  <c r="G44" i="3" s="1"/>
  <c r="AE32" i="1"/>
  <c r="D36" i="3" s="1"/>
  <c r="C36" i="3" s="1"/>
  <c r="AF164" i="1"/>
  <c r="AE663" i="1"/>
  <c r="AE976" i="1"/>
  <c r="AF380" i="1"/>
  <c r="AF570" i="1"/>
  <c r="AE726" i="1"/>
  <c r="AE701" i="1"/>
  <c r="AF241" i="1"/>
  <c r="AF185" i="1"/>
  <c r="AF715" i="1"/>
  <c r="AF867" i="1"/>
  <c r="AE882" i="1"/>
  <c r="AF400" i="1"/>
  <c r="AF885" i="1"/>
  <c r="AE182" i="1"/>
  <c r="AF463" i="1"/>
  <c r="AE622" i="1"/>
  <c r="AF34" i="1"/>
  <c r="G38" i="3" s="1"/>
  <c r="AF184" i="1"/>
  <c r="AE405" i="1"/>
  <c r="AE773" i="1"/>
  <c r="AF283" i="1"/>
  <c r="AE264" i="1"/>
  <c r="AE917" i="1"/>
  <c r="AF486" i="1"/>
  <c r="AE275" i="1"/>
  <c r="AE176" i="1"/>
  <c r="AF752" i="1"/>
  <c r="AE504" i="1"/>
  <c r="AE85" i="1"/>
  <c r="D89" i="3" s="1"/>
  <c r="C89" i="3" s="1"/>
  <c r="AE308" i="1"/>
  <c r="AE681" i="1"/>
  <c r="AF409" i="1"/>
  <c r="AE83" i="1"/>
  <c r="D87" i="3" s="1"/>
  <c r="C87" i="3" s="1"/>
  <c r="AF446" i="1"/>
  <c r="AE524" i="1"/>
  <c r="AF216" i="1"/>
  <c r="AF386" i="1"/>
  <c r="AE633" i="1"/>
  <c r="AF970" i="1"/>
  <c r="AF984" i="1"/>
  <c r="AE287" i="1"/>
  <c r="AE415" i="1"/>
  <c r="AE749" i="1"/>
  <c r="AE437" i="1"/>
  <c r="AF929" i="1"/>
  <c r="AE702" i="1"/>
  <c r="AF948" i="1"/>
  <c r="AF857" i="1"/>
  <c r="AE283" i="1"/>
  <c r="AE939" i="1"/>
  <c r="AE79" i="1"/>
  <c r="D83" i="3" s="1"/>
  <c r="C83" i="3" s="1"/>
  <c r="AE566" i="1"/>
  <c r="AF521" i="1"/>
  <c r="AF945" i="1"/>
  <c r="AF339" i="1"/>
  <c r="AF734" i="1"/>
  <c r="AE558" i="1"/>
  <c r="AF325" i="1"/>
  <c r="AF349" i="1"/>
  <c r="AF114" i="1"/>
  <c r="AE531" i="1"/>
  <c r="AF266" i="1"/>
  <c r="AF317" i="1"/>
  <c r="AF625" i="1"/>
  <c r="AF896" i="1"/>
  <c r="AE303" i="1"/>
  <c r="AE676" i="1"/>
  <c r="AE124" i="1"/>
  <c r="AF378" i="1"/>
  <c r="AF874" i="1"/>
  <c r="AF891" i="1"/>
  <c r="AE817" i="1"/>
  <c r="AE992" i="1"/>
  <c r="AF927" i="1"/>
  <c r="AE947" i="1"/>
  <c r="AF57" i="1"/>
  <c r="G61" i="3" s="1"/>
  <c r="AF428" i="1"/>
  <c r="AF622" i="1"/>
  <c r="AF733" i="1"/>
  <c r="AE419" i="1"/>
  <c r="AE728" i="1"/>
  <c r="AE868" i="1"/>
  <c r="AF125" i="1"/>
  <c r="AE874" i="1"/>
  <c r="AE48" i="1"/>
  <c r="D52" i="3" s="1"/>
  <c r="C52" i="3" s="1"/>
  <c r="AE142" i="1"/>
  <c r="AE467" i="1"/>
  <c r="AF134" i="1"/>
  <c r="AE703" i="1"/>
  <c r="AF556" i="1"/>
  <c r="AE426" i="1"/>
  <c r="AF341" i="1"/>
  <c r="AE762" i="1"/>
  <c r="AF290" i="1"/>
  <c r="AF88" i="1"/>
  <c r="G92" i="3" s="1"/>
  <c r="AF969" i="1"/>
  <c r="AF851" i="1"/>
  <c r="AE730" i="1"/>
  <c r="AE883" i="1"/>
  <c r="AF740" i="1"/>
  <c r="AF756" i="1"/>
  <c r="AE93" i="1"/>
  <c r="D97" i="3" s="1"/>
  <c r="C97" i="3" s="1"/>
  <c r="AF163" i="1"/>
  <c r="AE163" i="1"/>
  <c r="AE450" i="1"/>
  <c r="AE799" i="1"/>
  <c r="AF590" i="1"/>
  <c r="AE492" i="1"/>
  <c r="AE937" i="1"/>
  <c r="AF226" i="1"/>
  <c r="AE74" i="1"/>
  <c r="D78" i="3" s="1"/>
  <c r="C78" i="3" s="1"/>
  <c r="AE828" i="1"/>
  <c r="AF497" i="1"/>
  <c r="AE36" i="1"/>
  <c r="D40" i="3" s="1"/>
  <c r="C40" i="3" s="1"/>
  <c r="AF127" i="1"/>
  <c r="AF426" i="1"/>
  <c r="AF859" i="1"/>
  <c r="AE379" i="1"/>
  <c r="AF312" i="1"/>
  <c r="AF963" i="1"/>
  <c r="AE204" i="1"/>
  <c r="AF80" i="1"/>
  <c r="G84" i="3" s="1"/>
  <c r="AF364" i="1"/>
  <c r="AE754" i="1"/>
  <c r="AE607" i="1"/>
  <c r="AE759" i="1"/>
  <c r="AF754" i="1"/>
  <c r="AF718" i="1"/>
  <c r="AE892" i="1"/>
  <c r="AF965" i="1"/>
  <c r="AF946" i="1"/>
  <c r="AF375" i="1"/>
  <c r="AE877" i="1"/>
  <c r="AF642" i="1"/>
  <c r="AE879" i="1"/>
  <c r="AF258" i="1"/>
  <c r="AF457" i="1"/>
  <c r="AF438" i="1"/>
  <c r="AE965" i="1"/>
  <c r="AF663" i="1"/>
  <c r="AE943" i="1"/>
  <c r="AF992" i="1"/>
  <c r="AE310" i="1"/>
  <c r="AE376" i="1"/>
  <c r="AF649" i="1"/>
  <c r="AF972" i="1"/>
  <c r="AE237" i="1"/>
  <c r="AE517" i="1"/>
  <c r="AF214" i="1"/>
  <c r="AF626" i="1"/>
  <c r="AF529" i="1"/>
  <c r="AF577" i="1"/>
  <c r="AF199" i="1"/>
  <c r="AF328" i="1"/>
  <c r="AE568" i="1"/>
  <c r="AE564" i="1"/>
  <c r="AF765" i="1"/>
  <c r="AE842" i="1"/>
  <c r="AF905" i="1"/>
  <c r="AE351" i="1"/>
  <c r="AE649" i="1"/>
  <c r="AF224" i="1"/>
  <c r="AF588" i="1"/>
  <c r="AE962" i="1"/>
  <c r="AE644" i="1"/>
  <c r="AE921" i="1"/>
  <c r="AE371" i="1"/>
  <c r="AF502" i="1"/>
  <c r="AE680" i="1"/>
  <c r="AE765" i="1"/>
  <c r="AE532" i="1"/>
  <c r="AE227" i="1"/>
  <c r="AF594" i="1"/>
  <c r="AE931" i="1"/>
  <c r="AF90" i="1"/>
  <c r="G94" i="3" s="1"/>
  <c r="AF433" i="1"/>
  <c r="AF637" i="1"/>
  <c r="AE318" i="1"/>
  <c r="AE43" i="1"/>
  <c r="D47" i="3" s="1"/>
  <c r="C47" i="3" s="1"/>
  <c r="AE316" i="1"/>
  <c r="AF579" i="1"/>
  <c r="AE732" i="1"/>
  <c r="AE851" i="1"/>
  <c r="AF742" i="1"/>
  <c r="AE974" i="1"/>
  <c r="AF205" i="1"/>
  <c r="AE920" i="1"/>
  <c r="AE787" i="1"/>
  <c r="AF52" i="1"/>
  <c r="G56" i="3" s="1"/>
  <c r="AF396" i="1"/>
  <c r="AE605" i="1"/>
  <c r="AF355" i="1"/>
  <c r="AE617" i="1"/>
  <c r="AE985" i="1"/>
  <c r="AF722" i="1"/>
  <c r="AE553" i="1"/>
  <c r="AE780" i="1"/>
  <c r="AF947" i="1"/>
  <c r="AF732" i="1"/>
  <c r="AE330" i="1"/>
  <c r="AF383" i="1"/>
  <c r="AF658" i="1"/>
  <c r="AF966" i="1"/>
  <c r="AE616" i="1"/>
  <c r="AE150" i="1"/>
  <c r="AF800" i="1"/>
  <c r="AF363" i="1"/>
  <c r="AF250" i="1"/>
  <c r="AF755" i="1"/>
  <c r="AE810" i="1"/>
  <c r="AF492" i="1"/>
  <c r="AE482" i="1"/>
  <c r="AF669" i="1"/>
  <c r="AF928" i="1"/>
  <c r="AE352" i="1"/>
  <c r="AF576" i="1"/>
  <c r="AF227" i="1"/>
  <c r="AE429" i="1"/>
  <c r="AE928" i="1"/>
  <c r="AE669" i="1"/>
  <c r="AF305" i="1"/>
  <c r="AE819" i="1"/>
  <c r="AF743" i="1"/>
  <c r="AE390" i="1"/>
  <c r="AF986" i="1"/>
  <c r="AE627" i="1"/>
  <c r="AE733" i="1"/>
  <c r="AF612" i="1"/>
  <c r="AF562" i="1"/>
  <c r="AF424" i="1"/>
  <c r="AF136" i="1"/>
  <c r="AF494" i="1"/>
  <c r="AF370" i="1"/>
  <c r="AF580" i="1"/>
  <c r="AF962" i="1"/>
  <c r="AE388" i="1"/>
  <c r="AE69" i="1"/>
  <c r="D73" i="3" s="1"/>
  <c r="C73" i="3" s="1"/>
  <c r="AF33" i="1"/>
  <c r="G37" i="3" s="1"/>
  <c r="AE321" i="1"/>
  <c r="AE490" i="1"/>
  <c r="AE912" i="1"/>
  <c r="AE380" i="1"/>
  <c r="AE571" i="1"/>
  <c r="AE682" i="1"/>
  <c r="AF37" i="1"/>
  <c r="G41" i="3" s="1"/>
  <c r="AE852" i="1"/>
  <c r="AF904" i="1"/>
  <c r="AE689" i="1"/>
  <c r="AF510" i="1"/>
  <c r="AE871" i="1"/>
  <c r="AF840" i="1"/>
  <c r="AE234" i="1"/>
  <c r="AE678" i="1"/>
  <c r="AF730" i="1"/>
  <c r="AE249" i="1"/>
  <c r="AE826" i="1"/>
  <c r="AE440" i="1"/>
  <c r="AF408" i="1"/>
  <c r="AF235" i="1"/>
  <c r="AE39" i="1"/>
  <c r="D43" i="3" s="1"/>
  <c r="C43" i="3" s="1"/>
  <c r="AF342" i="1"/>
  <c r="AF61" i="1"/>
  <c r="G65" i="3" s="1"/>
  <c r="AE443" i="1"/>
  <c r="AF135" i="1"/>
  <c r="AE926" i="1"/>
  <c r="AF683" i="1"/>
  <c r="AF996" i="1"/>
  <c r="AE329" i="1"/>
  <c r="AF745" i="1"/>
  <c r="AF834" i="1"/>
  <c r="AF62" i="1"/>
  <c r="G66" i="3" s="1"/>
  <c r="AE354" i="1"/>
  <c r="AF794" i="1"/>
  <c r="AE226" i="1"/>
  <c r="AE35" i="1"/>
  <c r="D39" i="3" s="1"/>
  <c r="C39" i="3" s="1"/>
  <c r="AE468" i="1"/>
  <c r="AE743" i="1"/>
  <c r="AE24" i="1"/>
  <c r="D28" i="3" s="1"/>
  <c r="C28" i="3" s="1"/>
  <c r="AF365" i="1"/>
  <c r="AE658" i="1"/>
  <c r="AE694" i="1"/>
  <c r="AE588" i="1"/>
  <c r="AF489" i="1"/>
  <c r="AE435" i="1"/>
  <c r="AE929" i="1"/>
  <c r="AF892" i="1"/>
  <c r="AE736" i="1"/>
  <c r="AF653" i="1"/>
  <c r="AF979" i="1"/>
  <c r="AE125" i="1"/>
  <c r="AF916" i="1"/>
  <c r="AE449" i="1"/>
  <c r="AF778" i="1"/>
  <c r="AF254" i="1"/>
  <c r="AF956" i="1"/>
  <c r="AF584" i="1"/>
  <c r="AE779" i="1"/>
  <c r="AF123" i="1"/>
  <c r="AE309" i="1"/>
  <c r="AE191" i="1"/>
  <c r="AE215" i="1"/>
  <c r="AE527" i="1"/>
  <c r="AE653" i="1"/>
  <c r="AE896" i="1"/>
  <c r="AE22" i="1"/>
  <c r="D26" i="3" s="1"/>
  <c r="C26" i="3" s="1"/>
  <c r="AF912" i="1"/>
  <c r="AE570" i="1"/>
  <c r="AF493" i="1"/>
  <c r="AE427" i="1"/>
  <c r="AE213" i="1"/>
  <c r="AE950" i="1"/>
  <c r="AF86" i="1"/>
  <c r="G90" i="3" s="1"/>
  <c r="AF869" i="1"/>
  <c r="AF870" i="1"/>
  <c r="AE493" i="1"/>
  <c r="AE87" i="1"/>
  <c r="D91" i="3" s="1"/>
  <c r="C91" i="3" s="1"/>
  <c r="AE344" i="1"/>
  <c r="AF569" i="1"/>
  <c r="AF655" i="1"/>
  <c r="AE101" i="1"/>
  <c r="AE458" i="1"/>
  <c r="AF843" i="1"/>
  <c r="AE472" i="1"/>
  <c r="AE436" i="1"/>
  <c r="AE161" i="1"/>
  <c r="AE593" i="1"/>
  <c r="AE470" i="1"/>
  <c r="AE699" i="1"/>
  <c r="AE893" i="1"/>
  <c r="AF883" i="1"/>
  <c r="AE353" i="1"/>
  <c r="AF530" i="1"/>
  <c r="AE424" i="1"/>
  <c r="AF540" i="1"/>
  <c r="AF513" i="1"/>
  <c r="AF264" i="1"/>
  <c r="AF890" i="1"/>
  <c r="AF886" i="1"/>
  <c r="AF36" i="1"/>
  <c r="G40" i="3" s="1"/>
  <c r="AF729" i="1"/>
  <c r="AF229" i="1"/>
  <c r="AE534" i="1"/>
  <c r="AF522" i="1"/>
  <c r="AF592" i="1"/>
  <c r="AE832" i="1"/>
  <c r="AE936" i="1"/>
  <c r="AE232" i="1"/>
  <c r="AE359" i="1"/>
  <c r="AF162" i="1"/>
  <c r="AF921" i="1"/>
  <c r="AF772" i="1"/>
  <c r="AE999" i="1"/>
  <c r="AE428" i="1"/>
  <c r="AF821" i="1"/>
  <c r="AF937" i="1"/>
  <c r="AF964" i="1"/>
  <c r="AF627" i="1"/>
  <c r="AE126" i="1"/>
  <c r="AE171" i="1"/>
  <c r="AF387" i="1"/>
  <c r="AE294" i="1"/>
  <c r="AE573" i="1"/>
  <c r="AF393" i="1"/>
  <c r="AF333" i="1"/>
  <c r="AF84" i="1"/>
  <c r="G88" i="3" s="1"/>
  <c r="AE792" i="1"/>
  <c r="AE68" i="1"/>
  <c r="D72" i="3" s="1"/>
  <c r="C72" i="3" s="1"/>
  <c r="AF65" i="1"/>
  <c r="G69" i="3" s="1"/>
  <c r="AF237" i="1"/>
  <c r="AF361" i="1"/>
  <c r="AE341" i="1"/>
  <c r="AF693" i="1"/>
  <c r="AE381" i="1"/>
  <c r="AE129" i="1"/>
  <c r="AF245" i="1"/>
  <c r="AF581" i="1"/>
  <c r="AF427" i="1"/>
  <c r="AE942" i="1"/>
  <c r="AF850" i="1"/>
  <c r="AF444" i="1"/>
  <c r="AE866" i="1"/>
  <c r="AE221" i="1"/>
  <c r="AF190" i="1"/>
  <c r="AE873" i="1"/>
  <c r="AF509" i="1"/>
  <c r="AE212" i="1"/>
  <c r="AF994" i="1"/>
  <c r="AF346" i="1"/>
  <c r="AF68" i="1"/>
  <c r="G72" i="3" s="1"/>
  <c r="AE248" i="1"/>
  <c r="AF77" i="1"/>
  <c r="G81" i="3" s="1"/>
  <c r="AF267" i="1"/>
  <c r="AE439" i="1"/>
  <c r="AF819" i="1"/>
  <c r="AE399" i="1"/>
  <c r="AF846" i="1"/>
  <c r="AE619" i="1"/>
  <c r="AF650" i="1"/>
  <c r="AE488" i="1"/>
  <c r="AE628" i="1"/>
  <c r="AF430" i="1"/>
  <c r="AF284" i="1"/>
  <c r="AF547" i="1"/>
  <c r="AE418" i="1"/>
  <c r="AE474" i="1"/>
  <c r="AE14" i="1"/>
  <c r="D18" i="3" s="1"/>
  <c r="C18" i="3" s="1"/>
  <c r="AE823" i="1"/>
  <c r="AF179" i="1"/>
  <c r="AE740" i="1"/>
  <c r="AE59" i="1"/>
  <c r="D63" i="3" s="1"/>
  <c r="C63" i="3" s="1"/>
  <c r="AF398" i="1"/>
  <c r="AF478" i="1"/>
  <c r="AF748" i="1"/>
  <c r="AE955" i="1"/>
  <c r="AF157" i="1"/>
  <c r="AF148" i="1"/>
  <c r="AF542" i="1"/>
  <c r="AF767" i="1"/>
  <c r="AE491" i="1"/>
  <c r="AF182" i="1"/>
  <c r="AE123" i="1"/>
  <c r="AF661" i="1"/>
  <c r="AF558" i="1"/>
  <c r="AE267" i="1"/>
  <c r="AF102" i="1"/>
  <c r="AF392" i="1"/>
  <c r="AE324" i="1"/>
  <c r="AE692" i="1"/>
  <c r="AE543" i="1"/>
  <c r="AF920" i="1"/>
  <c r="AE576" i="1"/>
  <c r="AF70" i="1"/>
  <c r="G74" i="3" s="1"/>
  <c r="AE256" i="1"/>
  <c r="AF32" i="1"/>
  <c r="G36" i="3" s="1"/>
  <c r="AF961" i="1"/>
  <c r="AF978" i="1"/>
  <c r="AE459" i="1"/>
  <c r="AE293" i="1"/>
  <c r="AE515" i="1"/>
  <c r="AF170" i="1"/>
  <c r="AF958" i="1"/>
  <c r="AE230" i="1"/>
  <c r="AE266" i="1"/>
  <c r="AE404" i="1"/>
  <c r="AE620" i="1"/>
  <c r="AE830" i="1"/>
  <c r="AF811" i="1"/>
  <c r="AE982" i="1"/>
  <c r="AE523" i="1"/>
  <c r="AF631" i="1"/>
  <c r="AF103" i="1"/>
  <c r="AF416" i="1"/>
  <c r="AF59" i="1"/>
  <c r="G63" i="3" s="1"/>
  <c r="AE434" i="1"/>
  <c r="AF670" i="1"/>
  <c r="AF525" i="1"/>
  <c r="AF362" i="1"/>
  <c r="AE132" i="1"/>
  <c r="AF384" i="1"/>
  <c r="AF975" i="1"/>
  <c r="AF960" i="1"/>
  <c r="AE471" i="1"/>
  <c r="AF603" i="1"/>
  <c r="AE514" i="1"/>
  <c r="AF382" i="1"/>
  <c r="AF188" i="1"/>
  <c r="AE738" i="1"/>
  <c r="AF187" i="1"/>
  <c r="AE906" i="1"/>
  <c r="AE719" i="1"/>
  <c r="AE494" i="1"/>
  <c r="AE956" i="1"/>
  <c r="AF907" i="1"/>
  <c r="AE420" i="1"/>
  <c r="AE905" i="1"/>
  <c r="AF334" i="1"/>
  <c r="AF750" i="1"/>
  <c r="AF276" i="1"/>
  <c r="AF439" i="1"/>
  <c r="AE179" i="1"/>
  <c r="AE384" i="1"/>
  <c r="AE366" i="1"/>
  <c r="AF272" i="1"/>
  <c r="AE290" i="1"/>
  <c r="AE671" i="1"/>
  <c r="AE541" i="1"/>
  <c r="AE86" i="1"/>
  <c r="D90" i="3" s="1"/>
  <c r="C90" i="3" s="1"/>
  <c r="AF122" i="1"/>
  <c r="AF373" i="1"/>
  <c r="AF941" i="1"/>
  <c r="AF287" i="1"/>
  <c r="AF422" i="1"/>
  <c r="AF232" i="1"/>
  <c r="AF83" i="1"/>
  <c r="G87" i="3" s="1"/>
  <c r="AE138" i="1"/>
  <c r="AE758" i="1"/>
  <c r="AE477" i="1"/>
  <c r="AF837" i="1"/>
  <c r="AE836" i="1"/>
  <c r="AF215" i="1"/>
  <c r="AE549" i="1"/>
  <c r="AF459" i="1"/>
  <c r="AE203" i="1"/>
  <c r="AE61" i="1"/>
  <c r="D65" i="3" s="1"/>
  <c r="C65" i="3" s="1"/>
  <c r="AF610" i="1"/>
  <c r="AE755" i="1"/>
  <c r="AE798" i="1"/>
  <c r="AE545" i="1"/>
  <c r="AF643" i="1"/>
  <c r="AF66" i="1"/>
  <c r="G70" i="3" s="1"/>
  <c r="AE295" i="1"/>
  <c r="AE173" i="1"/>
  <c r="AE216" i="1"/>
  <c r="AE116" i="1"/>
  <c r="AE816" i="1"/>
  <c r="AE614" i="1"/>
  <c r="AE664" i="1"/>
  <c r="AF704" i="1"/>
  <c r="AF75" i="1"/>
  <c r="G79" i="3" s="1"/>
  <c r="AE666" i="1"/>
  <c r="AE306" i="1"/>
  <c r="AF417" i="1"/>
  <c r="AF418" i="1"/>
  <c r="AF879" i="1"/>
  <c r="AF53" i="1"/>
  <c r="G57" i="3" s="1"/>
  <c r="AF741" i="1"/>
  <c r="AF251" i="1"/>
  <c r="AE971" i="1"/>
  <c r="AE757" i="1"/>
  <c r="AF108" i="1"/>
  <c r="AF455" i="1"/>
  <c r="AF725" i="1"/>
  <c r="AE560" i="1"/>
  <c r="AF54" i="1"/>
  <c r="G58" i="3" s="1"/>
  <c r="AE756" i="1"/>
  <c r="AF401" i="1"/>
  <c r="AE278" i="1"/>
  <c r="AE791" i="1"/>
  <c r="AF511" i="1"/>
  <c r="AE550" i="1"/>
  <c r="AE193" i="1"/>
  <c r="AE503" i="1"/>
  <c r="AE670" i="1"/>
  <c r="AF841" i="1"/>
  <c r="AF787" i="1"/>
  <c r="AF149" i="1"/>
  <c r="AE231" i="1"/>
  <c r="AE96" i="1"/>
  <c r="D100" i="3" s="1"/>
  <c r="C100" i="3" s="1"/>
  <c r="AF538" i="1"/>
  <c r="AF221" i="1"/>
  <c r="AE679" i="1"/>
  <c r="AE712" i="1"/>
  <c r="AE539" i="1"/>
  <c r="AF959" i="1"/>
  <c r="AF689" i="1"/>
  <c r="AF686" i="1"/>
  <c r="AE143" i="1"/>
  <c r="AE837" i="1"/>
  <c r="AE675" i="1"/>
  <c r="AE131" i="1"/>
  <c r="AF482" i="1"/>
  <c r="AF76" i="1"/>
  <c r="G80" i="3" s="1"/>
  <c r="AF630" i="1"/>
  <c r="AF442" i="1"/>
  <c r="AE328" i="1"/>
  <c r="AF881" i="1"/>
  <c r="AF919" i="1"/>
  <c r="AF138" i="1"/>
  <c r="AE481" i="1"/>
  <c r="AF853" i="1"/>
  <c r="AE872" i="1"/>
  <c r="AE996" i="1"/>
  <c r="AE113" i="1"/>
  <c r="AE52" i="1"/>
  <c r="D56" i="3" s="1"/>
  <c r="C56" i="3" s="1"/>
  <c r="AE626" i="1"/>
  <c r="AE790" i="1"/>
  <c r="AE677" i="1"/>
  <c r="AE284" i="1"/>
  <c r="AE466" i="1"/>
  <c r="AF548" i="1"/>
  <c r="AF41" i="1"/>
  <c r="G45" i="3" s="1"/>
  <c r="AE345" i="1"/>
  <c r="AF641" i="1"/>
  <c r="AE742" i="1"/>
  <c r="AF107" i="1"/>
  <c r="AE812" i="1"/>
  <c r="AE469" i="1"/>
  <c r="AF296" i="1"/>
  <c r="AF230" i="1"/>
  <c r="AE342" i="1"/>
  <c r="AF118" i="1"/>
  <c r="AF578" i="1"/>
  <c r="AF864" i="1"/>
  <c r="AF121" i="1"/>
  <c r="AF60" i="1"/>
  <c r="G64" i="3" s="1"/>
  <c r="AE986" i="1"/>
  <c r="AE91" i="1"/>
  <c r="D95" i="3" s="1"/>
  <c r="C95" i="3" s="1"/>
  <c r="AE403" i="1"/>
  <c r="AF477" i="1"/>
  <c r="AE453" i="1"/>
  <c r="AF405" i="1"/>
  <c r="AF849" i="1"/>
  <c r="AE784" i="1"/>
  <c r="AF902" i="1"/>
  <c r="AF274" i="1"/>
  <c r="AE662" i="1"/>
  <c r="AE904" i="1"/>
  <c r="AE375" i="1"/>
  <c r="AE442" i="1"/>
  <c r="AF516" i="1"/>
  <c r="AF26" i="1"/>
  <c r="G30" i="3" s="1"/>
  <c r="AE782" i="1"/>
  <c r="AF567" i="1"/>
  <c r="AF21" i="1"/>
  <c r="G25" i="3" s="1"/>
  <c r="AE462" i="1"/>
  <c r="AF181" i="1"/>
  <c r="AF639" i="1"/>
  <c r="AF666" i="1"/>
  <c r="AE166" i="1"/>
  <c r="AF939" i="1"/>
  <c r="AF196" i="1"/>
  <c r="AF128" i="1"/>
  <c r="AF449" i="1"/>
  <c r="AF708" i="1"/>
  <c r="AF930" i="1"/>
  <c r="AE602" i="1"/>
  <c r="AE993" i="1"/>
  <c r="AE49" i="1"/>
  <c r="D53" i="3" s="1"/>
  <c r="C53" i="3" s="1"/>
  <c r="AF411" i="1"/>
  <c r="AE657" i="1"/>
  <c r="AE735" i="1"/>
  <c r="AE771" i="1"/>
  <c r="AE159" i="1"/>
  <c r="AF479" i="1"/>
  <c r="AF775" i="1"/>
  <c r="AF22" i="1"/>
  <c r="G26" i="3" s="1"/>
  <c r="AF335" i="1"/>
  <c r="AE934" i="1"/>
  <c r="AE120" i="1"/>
  <c r="AF171" i="1"/>
  <c r="AE946" i="1"/>
  <c r="AF420" i="1"/>
  <c r="AE422" i="1"/>
  <c r="AE286" i="1"/>
  <c r="AE881" i="1"/>
  <c r="AE94" i="1"/>
  <c r="D98" i="3" s="1"/>
  <c r="C98" i="3" s="1"/>
  <c r="AF126" i="1"/>
  <c r="AE818" i="1"/>
  <c r="AE869" i="1"/>
  <c r="AF889" i="1"/>
  <c r="AF911" i="1"/>
  <c r="AE785" i="1"/>
  <c r="AE618" i="1"/>
  <c r="AE73" i="1"/>
  <c r="D77" i="3" s="1"/>
  <c r="C77" i="3" s="1"/>
  <c r="AF678" i="1"/>
  <c r="AE597" i="1"/>
  <c r="AF44" i="1"/>
  <c r="G48" i="3" s="1"/>
  <c r="AE797" i="1"/>
  <c r="AF468" i="1"/>
  <c r="AF353" i="1"/>
  <c r="AE984" i="1"/>
  <c r="AF120" i="1"/>
  <c r="AF751" i="1"/>
  <c r="AF583" i="1"/>
  <c r="AE665" i="1"/>
  <c r="AF388" i="1"/>
  <c r="AE301" i="1"/>
  <c r="AF677" i="1"/>
  <c r="AE963" i="1"/>
  <c r="AE454" i="1"/>
  <c r="AF259" i="1"/>
  <c r="AE567" i="1"/>
  <c r="AF97" i="1"/>
  <c r="AF201" i="1"/>
  <c r="AF42" i="1"/>
  <c r="G46" i="3" s="1"/>
  <c r="AF621" i="1"/>
  <c r="AE34" i="1"/>
  <c r="D38" i="3" s="1"/>
  <c r="C38" i="3" s="1"/>
  <c r="AE397" i="1"/>
  <c r="AE483" i="1"/>
  <c r="AE259" i="1"/>
  <c r="AF545" i="1"/>
  <c r="AE27" i="1"/>
  <c r="D31" i="3" s="1"/>
  <c r="C31" i="3" s="1"/>
  <c r="AF597" i="1"/>
  <c r="AF801" i="1"/>
  <c r="AF367" i="1"/>
  <c r="AE621" i="1"/>
  <c r="AF717" i="1"/>
  <c r="AE551" i="1"/>
  <c r="AE880" i="1"/>
  <c r="AE648" i="1"/>
  <c r="AF1000" i="1"/>
  <c r="AF64" i="1"/>
  <c r="G68" i="3" s="1"/>
  <c r="AE484" i="1"/>
  <c r="AF762" i="1"/>
  <c r="AF713" i="1"/>
  <c r="AF166" i="1"/>
  <c r="AF690" i="1"/>
  <c r="AF882" i="1"/>
  <c r="AF831" i="1"/>
  <c r="AE95" i="1"/>
  <c r="D99" i="3" s="1"/>
  <c r="C99" i="3" s="1"/>
  <c r="AE661" i="1"/>
  <c r="AF789" i="1"/>
  <c r="AE340" i="1"/>
  <c r="AE975" i="1"/>
  <c r="AE395" i="1"/>
  <c r="AE638" i="1"/>
  <c r="AF664" i="1"/>
  <c r="AE495" i="1"/>
  <c r="AF828" i="1"/>
  <c r="AE690" i="1"/>
  <c r="AF893" i="1"/>
  <c r="AE741" i="1"/>
  <c r="AE339" i="1"/>
  <c r="AF189" i="1"/>
  <c r="AE739" i="1"/>
  <c r="AF303" i="1"/>
  <c r="AF856" i="1"/>
  <c r="AE37" i="1"/>
  <c r="D41" i="3" s="1"/>
  <c r="C41" i="3" s="1"/>
  <c r="AE184" i="1"/>
  <c r="AE167" i="1"/>
  <c r="AF773" i="1"/>
  <c r="AF167" i="1"/>
  <c r="AE806" i="1"/>
  <c r="AE856" i="1"/>
  <c r="AE834" i="1"/>
  <c r="AE386" i="1"/>
  <c r="AE829" i="1"/>
  <c r="AE809" i="1"/>
  <c r="AF458" i="1"/>
  <c r="AF952" i="1"/>
  <c r="AF813" i="1"/>
  <c r="AF888" i="1"/>
  <c r="AE970" i="1"/>
  <c r="AE715" i="1"/>
  <c r="AF481" i="1"/>
  <c r="AF233" i="1"/>
  <c r="AE133" i="1"/>
  <c r="AF183" i="1"/>
  <c r="AE600" i="1"/>
  <c r="AE761" i="1"/>
  <c r="AF152" i="1"/>
  <c r="AE89" i="1"/>
  <c r="D93" i="3" s="1"/>
  <c r="C93" i="3" s="1"/>
  <c r="AF692" i="1"/>
  <c r="AF465" i="1"/>
  <c r="AE506" i="1"/>
  <c r="AE147" i="1"/>
  <c r="AF974" i="1"/>
  <c r="AF628" i="1"/>
  <c r="AE716" i="1"/>
  <c r="AE350" i="1"/>
  <c r="AE572" i="1"/>
  <c r="AE394" i="1"/>
  <c r="AE853" i="1"/>
  <c r="AF572" i="1"/>
  <c r="AE827" i="1"/>
  <c r="AF243" i="1"/>
  <c r="AE968" i="1"/>
  <c r="AF746" i="1"/>
  <c r="AF275" i="1"/>
  <c r="AF651" i="1"/>
  <c r="AF512" i="1"/>
  <c r="AE894" i="1"/>
  <c r="AF369" i="1"/>
  <c r="AF645" i="1"/>
  <c r="AF940" i="1"/>
  <c r="AE945" i="1"/>
  <c r="AE501" i="1"/>
  <c r="AF998" i="1"/>
  <c r="AE849" i="1"/>
  <c r="AE528" i="1"/>
  <c r="AE99" i="1"/>
  <c r="AF899" i="1"/>
  <c r="AE322" i="1"/>
  <c r="AF508" i="1"/>
  <c r="AF688" i="1"/>
  <c r="AF277" i="1"/>
  <c r="AE451" i="1"/>
  <c r="AE959" i="1"/>
  <c r="AF414" i="1"/>
  <c r="AF760" i="1"/>
  <c r="AF554" i="1"/>
  <c r="AF644" i="1"/>
  <c r="AF297" i="1"/>
  <c r="AF943" i="1"/>
  <c r="AF776" i="1"/>
  <c r="AE611" i="1"/>
  <c r="AE165" i="1"/>
  <c r="AE630" i="1"/>
  <c r="AF897" i="1"/>
  <c r="AE538" i="1"/>
  <c r="AF877" i="1"/>
  <c r="AE606" i="1"/>
  <c r="AF898" i="1"/>
  <c r="AF101" i="1"/>
  <c r="AE400" i="1"/>
  <c r="AE134" i="1"/>
  <c r="AE66" i="1"/>
  <c r="D70" i="3" s="1"/>
  <c r="C70" i="3" s="1"/>
  <c r="AF129" i="1"/>
  <c r="AE155" i="1"/>
  <c r="AF676" i="1"/>
  <c r="AF735" i="1"/>
  <c r="AF423" i="1"/>
  <c r="AF709" i="1"/>
  <c r="AF207" i="1"/>
  <c r="AE183" i="1"/>
  <c r="AE987" i="1"/>
  <c r="AF406" i="1"/>
  <c r="AF606" i="1"/>
  <c r="AE641" i="1"/>
  <c r="AE995" i="1"/>
  <c r="AF817" i="1"/>
  <c r="AF338" i="1"/>
  <c r="AF519" i="1"/>
  <c r="AF861" i="1"/>
  <c r="AE398" i="1"/>
  <c r="AE643" i="1"/>
  <c r="AF9" i="1"/>
  <c r="G13" i="3" s="1"/>
  <c r="AE717" i="1"/>
  <c r="AF443" i="1"/>
  <c r="AE688" i="1"/>
  <c r="AE51" i="1"/>
  <c r="D55" i="3" s="1"/>
  <c r="C55" i="3" s="1"/>
  <c r="AE186" i="1"/>
  <c r="AF225" i="1"/>
  <c r="AF153" i="1"/>
  <c r="AF900" i="1"/>
  <c r="AE722" i="1"/>
  <c r="AE814" i="1"/>
  <c r="AF784" i="1"/>
  <c r="AE9" i="1"/>
  <c r="D13" i="3" s="1"/>
  <c r="C13" i="3" s="1"/>
  <c r="AE584" i="1"/>
  <c r="AM10" i="1"/>
  <c r="AJ19" i="4" s="1"/>
  <c r="AF8" i="1"/>
  <c r="G12" i="3" s="1"/>
  <c r="AE8" i="1"/>
  <c r="D12" i="3" s="1"/>
  <c r="C12" i="3" s="1"/>
  <c r="AE114" i="1"/>
  <c r="AE967" i="1"/>
  <c r="AF995" i="1"/>
  <c r="AF218" i="1"/>
  <c r="AE23" i="1"/>
  <c r="D27" i="3" s="1"/>
  <c r="C27" i="3" s="1"/>
  <c r="AF191" i="1"/>
  <c r="AE55" i="1"/>
  <c r="D59" i="3" s="1"/>
  <c r="C59" i="3" s="1"/>
  <c r="AF451" i="1"/>
  <c r="AE674" i="1"/>
  <c r="AF498" i="1"/>
  <c r="AE19" i="1"/>
  <c r="D23" i="3" s="1"/>
  <c r="C23" i="3" s="1"/>
  <c r="AE401" i="1"/>
  <c r="AE378" i="1"/>
  <c r="AF652" i="1"/>
  <c r="AE902" i="1"/>
  <c r="AE580" i="1"/>
  <c r="AE655" i="1"/>
  <c r="AE188" i="1"/>
  <c r="AE901" i="1"/>
  <c r="AE254" i="1"/>
  <c r="AE561" i="1"/>
  <c r="AF808" i="1"/>
  <c r="AF285" i="1"/>
  <c r="AF764" i="1"/>
  <c r="AF598" i="1"/>
  <c r="AE811" i="1"/>
  <c r="AF739" i="1"/>
  <c r="AE53" i="1"/>
  <c r="D57" i="3" s="1"/>
  <c r="C57" i="3" s="1"/>
  <c r="AE998" i="1"/>
  <c r="AE222" i="1"/>
  <c r="AF660" i="1"/>
  <c r="AE708" i="1"/>
  <c r="AE711" i="1"/>
  <c r="AF371" i="1"/>
  <c r="AE413" i="1"/>
  <c r="AF585" i="1"/>
  <c r="AE651" i="1"/>
  <c r="AF593" i="1"/>
  <c r="AE218" i="1"/>
  <c r="AE358" i="1"/>
  <c r="AF124" i="1"/>
  <c r="AF460" i="1"/>
  <c r="AE273" i="1"/>
  <c r="AF799" i="1"/>
  <c r="AF835" i="1"/>
  <c r="AE772" i="1"/>
  <c r="AF988" i="1"/>
  <c r="AF16" i="1"/>
  <c r="G20" i="3" s="1"/>
  <c r="AF18" i="1"/>
  <c r="G22" i="3" s="1"/>
  <c r="AF783" i="1"/>
  <c r="AE219" i="1"/>
  <c r="AE229" i="1"/>
  <c r="AF265" i="1"/>
  <c r="AE356" i="1"/>
  <c r="AF659" i="1"/>
  <c r="AE209" i="1"/>
  <c r="AF632" i="1"/>
  <c r="AE349" i="1"/>
  <c r="AE433" i="1"/>
  <c r="AE957" i="1"/>
  <c r="AE972" i="1"/>
  <c r="AF936" i="1"/>
  <c r="AE255" i="1"/>
  <c r="AF924" i="1"/>
  <c r="AE707" i="1"/>
  <c r="AF884" i="1"/>
  <c r="AE865" i="1"/>
  <c r="AE75" i="1"/>
  <c r="D79" i="3" s="1"/>
  <c r="C79" i="3" s="1"/>
  <c r="AE205" i="1"/>
  <c r="AE540" i="1"/>
  <c r="AE10" i="1"/>
  <c r="D14" i="3" s="1"/>
  <c r="C14" i="3" s="1"/>
  <c r="AF620" i="1"/>
  <c r="AE211" i="1"/>
  <c r="AF14" i="1"/>
  <c r="G18" i="3" s="1"/>
  <c r="AF13" i="1"/>
  <c r="G17" i="3" s="1"/>
  <c r="AF915" i="1"/>
  <c r="AF818" i="1"/>
  <c r="AF566" i="1"/>
  <c r="AE92" i="1"/>
  <c r="D96" i="3" s="1"/>
  <c r="C96" i="3" s="1"/>
  <c r="AF932" i="1"/>
  <c r="AE169" i="1"/>
  <c r="AE973" i="1"/>
  <c r="AE11" i="1"/>
  <c r="D15" i="3" s="1"/>
  <c r="C15" i="3" s="1"/>
  <c r="AF495" i="1"/>
  <c r="AE12" i="1"/>
  <c r="D16" i="3" s="1"/>
  <c r="C16" i="3" s="1"/>
  <c r="AF17" i="1"/>
  <c r="G21" i="3" s="1"/>
  <c r="AF20" i="1"/>
  <c r="G24" i="3" s="1"/>
  <c r="AF674" i="1"/>
  <c r="AE20" i="1"/>
  <c r="D24" i="3" s="1"/>
  <c r="C24" i="3" s="1"/>
  <c r="AE612" i="1"/>
  <c r="AF807" i="1"/>
  <c r="AE16" i="1"/>
  <c r="D20" i="3" s="1"/>
  <c r="C20" i="3" s="1"/>
  <c r="AF12" i="1"/>
  <c r="G16" i="3" s="1"/>
  <c r="AE18" i="1"/>
  <c r="D22" i="3" s="1"/>
  <c r="C22" i="3" s="1"/>
  <c r="AE158" i="1"/>
  <c r="AF761" i="1"/>
  <c r="AE374" i="1"/>
  <c r="AF336" i="1"/>
  <c r="AE953" i="1"/>
  <c r="AF311" i="1"/>
  <c r="AF109" i="1"/>
  <c r="AE889" i="1"/>
  <c r="AE744" i="1"/>
  <c r="AE769" i="1"/>
  <c r="AE280" i="1"/>
  <c r="AF464" i="1"/>
  <c r="AF816" i="1"/>
  <c r="AF526" i="1"/>
  <c r="AE217" i="1"/>
  <c r="AF31" i="1"/>
  <c r="G35" i="3" s="1"/>
  <c r="AE17" i="1"/>
  <c r="D21" i="3" s="1"/>
  <c r="C21" i="3" s="1"/>
  <c r="AF19" i="1"/>
  <c r="G23" i="3" s="1"/>
  <c r="AF574" i="1"/>
  <c r="AE170" i="1"/>
  <c r="AE498" i="1"/>
  <c r="AF737" i="1"/>
  <c r="AF43" i="1"/>
  <c r="G47" i="3" s="1"/>
  <c r="AE569" i="1"/>
  <c r="AE190" i="1"/>
  <c r="AE369" i="1"/>
  <c r="AF894" i="1"/>
  <c r="AF967" i="1"/>
  <c r="AE348" i="1"/>
  <c r="AF263" i="1"/>
  <c r="AE313" i="1"/>
  <c r="AE373" i="1"/>
  <c r="AE108" i="1"/>
  <c r="AF298" i="1"/>
  <c r="AE460" i="1"/>
  <c r="AF209" i="1"/>
  <c r="AF490" i="1"/>
  <c r="AF11" i="1"/>
  <c r="G15" i="3" s="1"/>
  <c r="AF10" i="1"/>
  <c r="G14" i="3" s="1"/>
  <c r="AE15" i="1"/>
  <c r="D19" i="3" s="1"/>
  <c r="C19" i="3" s="1"/>
  <c r="AE706" i="1"/>
  <c r="AE768" i="1"/>
  <c r="AE62" i="1"/>
  <c r="D66" i="3" s="1"/>
  <c r="C66" i="3" s="1"/>
  <c r="AE575" i="1"/>
  <c r="AF485" i="1"/>
  <c r="AF186" i="1"/>
  <c r="AF394" i="1"/>
  <c r="AE201" i="1"/>
  <c r="AE13" i="1"/>
  <c r="D17" i="3" s="1"/>
  <c r="C17" i="3" s="1"/>
  <c r="AF15" i="1"/>
  <c r="G19" i="3" s="1"/>
  <c r="AJ17" i="4"/>
  <c r="AN17" i="4"/>
  <c r="AM15" i="1"/>
  <c r="AM13" i="1"/>
  <c r="AM9" i="1"/>
  <c r="AM16" i="1"/>
  <c r="AM11" i="1"/>
  <c r="AN20" i="4" s="1"/>
  <c r="AM12" i="1"/>
  <c r="AJ21" i="4" s="1"/>
  <c r="AM20" i="1"/>
  <c r="AM14" i="1"/>
  <c r="AM18" i="1"/>
  <c r="AM19" i="1"/>
  <c r="AM17" i="1"/>
  <c r="AM430" i="1"/>
  <c r="G86" i="3"/>
  <c r="D49" i="3"/>
  <c r="C49" i="3" s="1"/>
  <c r="D82" i="3"/>
  <c r="C82" i="3" s="1"/>
  <c r="D85" i="3"/>
  <c r="C85" i="3" s="1"/>
  <c r="D84" i="3"/>
  <c r="C84" i="3" s="1"/>
  <c r="G52" i="3"/>
  <c r="AN19" i="4" l="1"/>
  <c r="E12" i="3"/>
  <c r="F12" i="3"/>
  <c r="E13" i="3"/>
  <c r="F13" i="3"/>
  <c r="AN21" i="4"/>
  <c r="AO21" i="4" s="1"/>
  <c r="AO17" i="4"/>
  <c r="AP17" i="4"/>
  <c r="AJ18" i="4"/>
  <c r="AN18" i="4"/>
  <c r="AL17" i="4"/>
  <c r="AK17" i="4"/>
  <c r="AJ20" i="4"/>
  <c r="AL20" i="4" s="1"/>
  <c r="AP19" i="4"/>
  <c r="AO19" i="4"/>
  <c r="AK19" i="4"/>
  <c r="AL19" i="4"/>
  <c r="AP20" i="4"/>
  <c r="AO20" i="4"/>
  <c r="AM340" i="1"/>
  <c r="AM601" i="1"/>
  <c r="AM329" i="1"/>
  <c r="AM699" i="1"/>
  <c r="AM727" i="1"/>
  <c r="AM988" i="1"/>
  <c r="AM244" i="1"/>
  <c r="AM495" i="1"/>
  <c r="AM282" i="1"/>
  <c r="AM575" i="1"/>
  <c r="AM883" i="1"/>
  <c r="AM943" i="1"/>
  <c r="AM856" i="1"/>
  <c r="AM318" i="1"/>
  <c r="AM505" i="1"/>
  <c r="AM604" i="1"/>
  <c r="AM567" i="1"/>
  <c r="AM745" i="1"/>
  <c r="AM488" i="1"/>
  <c r="AM353" i="1"/>
  <c r="AM697" i="1"/>
  <c r="AM881" i="1"/>
  <c r="AM635" i="1"/>
  <c r="AM73" i="1"/>
  <c r="AM955" i="1"/>
  <c r="AM983" i="1"/>
  <c r="AM986" i="1"/>
  <c r="AM590" i="1"/>
  <c r="AM861" i="1"/>
  <c r="AM455" i="1"/>
  <c r="AM492" i="1"/>
  <c r="AM832" i="1"/>
  <c r="AM892" i="1"/>
  <c r="AM279" i="1"/>
  <c r="AM579" i="1"/>
  <c r="AM541" i="1"/>
  <c r="AM605" i="1"/>
  <c r="AM174" i="1"/>
  <c r="AM156" i="1"/>
  <c r="AM904" i="1"/>
  <c r="AM932" i="1"/>
  <c r="AM31" i="1"/>
  <c r="AM429" i="1"/>
  <c r="AM236" i="1"/>
  <c r="AM372" i="1"/>
  <c r="AM409" i="1"/>
  <c r="AM335" i="1"/>
  <c r="AM339" i="1"/>
  <c r="AM758" i="1"/>
  <c r="AM442" i="1"/>
  <c r="AM144" i="1"/>
  <c r="AM407" i="1"/>
  <c r="AM333" i="1"/>
  <c r="AM563" i="1"/>
  <c r="AM869" i="1"/>
  <c r="AM180" i="1"/>
  <c r="AM571" i="1"/>
  <c r="AM108" i="1"/>
  <c r="AM394" i="1"/>
  <c r="AM246" i="1"/>
  <c r="AM754" i="1"/>
  <c r="AM782" i="1"/>
  <c r="AM135" i="1"/>
  <c r="AM698" i="1"/>
  <c r="AM584" i="1"/>
  <c r="AM348" i="1"/>
  <c r="AM777" i="1"/>
  <c r="AM484" i="1"/>
  <c r="AM629" i="1"/>
  <c r="AM42" i="1"/>
  <c r="AM510" i="1"/>
  <c r="AM802" i="1"/>
  <c r="AM774" i="1"/>
  <c r="AM714" i="1"/>
  <c r="AM989" i="1"/>
  <c r="AM676" i="1"/>
  <c r="AM166" i="1"/>
  <c r="AM737" i="1"/>
  <c r="AM462" i="1"/>
  <c r="AM426" i="1"/>
  <c r="AM352" i="1"/>
  <c r="AM918" i="1"/>
  <c r="AM858" i="1"/>
  <c r="AM862" i="1"/>
  <c r="AM831" i="1"/>
  <c r="AM705" i="1"/>
  <c r="AM522" i="1"/>
  <c r="AM709" i="1"/>
  <c r="AM154" i="1"/>
  <c r="AM99" i="1"/>
  <c r="AM39" i="1"/>
  <c r="AM706" i="1"/>
  <c r="AM760" i="1"/>
  <c r="AM805" i="1"/>
  <c r="AM582" i="1"/>
  <c r="AM545" i="1"/>
  <c r="AM781" i="1"/>
  <c r="AM894" i="1"/>
  <c r="AM890" i="1"/>
  <c r="AM169" i="1"/>
  <c r="AM977" i="1"/>
  <c r="AM432" i="1"/>
  <c r="AM61" i="1"/>
  <c r="AM461" i="1"/>
  <c r="AM660" i="1"/>
  <c r="AM134" i="1"/>
  <c r="AM264" i="1"/>
  <c r="AM686" i="1"/>
  <c r="AM454" i="1"/>
  <c r="AM874" i="1"/>
  <c r="AM934" i="1"/>
  <c r="AM715" i="1"/>
  <c r="AM735" i="1"/>
  <c r="AM85" i="1"/>
  <c r="AM148" i="1"/>
  <c r="AM901" i="1"/>
  <c r="AM499" i="1"/>
  <c r="AM839" i="1"/>
  <c r="AM835" i="1"/>
  <c r="AM778" i="1"/>
  <c r="AM581" i="1"/>
  <c r="AM594" i="1"/>
  <c r="AM221" i="1"/>
  <c r="AM453" i="1"/>
  <c r="AM819" i="1"/>
  <c r="AM879" i="1"/>
  <c r="AM728" i="1"/>
  <c r="AM230" i="1"/>
  <c r="AM29" i="1"/>
  <c r="AM65" i="1"/>
  <c r="AM450" i="1"/>
  <c r="AM688" i="1"/>
  <c r="AM788" i="1"/>
  <c r="AM784" i="1"/>
  <c r="AM239" i="1"/>
  <c r="AM655" i="1"/>
  <c r="AM981" i="1"/>
  <c r="AM440" i="1"/>
  <c r="AM178" i="1"/>
  <c r="AM524" i="1"/>
  <c r="AM487" i="1"/>
  <c r="AM793" i="1"/>
  <c r="AM456" i="1"/>
  <c r="AM647" i="1"/>
  <c r="AM402" i="1"/>
  <c r="AM355" i="1"/>
  <c r="AM295" i="1"/>
  <c r="AM267" i="1"/>
  <c r="AM24" i="1"/>
  <c r="AN33" i="4" s="1"/>
  <c r="AO33" i="4" s="1"/>
  <c r="AM551" i="1"/>
  <c r="AM70" i="1"/>
  <c r="AM712" i="1"/>
  <c r="AM817" i="1"/>
  <c r="AM344" i="1"/>
  <c r="AM346" i="1"/>
  <c r="AM514" i="1"/>
  <c r="AM164" i="1"/>
  <c r="AM823" i="1"/>
  <c r="AM795" i="1"/>
  <c r="AM233" i="1"/>
  <c r="AM618" i="1"/>
  <c r="AM205" i="1"/>
  <c r="AM415" i="1"/>
  <c r="AM933" i="1"/>
  <c r="AM208" i="1"/>
  <c r="AM431" i="1"/>
  <c r="AM197" i="1"/>
  <c r="AM939" i="1"/>
  <c r="AM911" i="1"/>
  <c r="AM851" i="1"/>
  <c r="AM467" i="1"/>
  <c r="AM281" i="1"/>
  <c r="AM511" i="1"/>
  <c r="AM60" i="1"/>
  <c r="AM64" i="1"/>
  <c r="AM23" i="1"/>
  <c r="AN32" i="4" s="1"/>
  <c r="AO32" i="4" s="1"/>
  <c r="AM114" i="1"/>
  <c r="AM691" i="1"/>
  <c r="AM238" i="1"/>
  <c r="AM565" i="1"/>
  <c r="AM438" i="1"/>
  <c r="AM155" i="1"/>
  <c r="AM127" i="1"/>
  <c r="AM859" i="1"/>
  <c r="AM89" i="1"/>
  <c r="AM913" i="1"/>
  <c r="AM117" i="1"/>
  <c r="AM606" i="1"/>
  <c r="AM586" i="1"/>
  <c r="AM173" i="1"/>
  <c r="AM531" i="1"/>
  <c r="AM885" i="1"/>
  <c r="AM277" i="1"/>
  <c r="AM481" i="1"/>
  <c r="AM143" i="1"/>
  <c r="AM147" i="1"/>
  <c r="AM908" i="1"/>
  <c r="AM269" i="1"/>
  <c r="AM422" i="1"/>
  <c r="AM494" i="1"/>
  <c r="AM232" i="1"/>
  <c r="AM182" i="1"/>
  <c r="AM818" i="1"/>
  <c r="AM846" i="1"/>
  <c r="AM838" i="1"/>
  <c r="AM161" i="1"/>
  <c r="AM666" i="1"/>
  <c r="AM165" i="1"/>
  <c r="AM845" i="1"/>
  <c r="AM830" i="1"/>
  <c r="AM826" i="1"/>
  <c r="AM86" i="1"/>
  <c r="AM369" i="1"/>
  <c r="AM158" i="1"/>
  <c r="AM411" i="1"/>
  <c r="AM66" i="1"/>
  <c r="AM265" i="1"/>
  <c r="AM763" i="1"/>
  <c r="AM791" i="1"/>
  <c r="AM931" i="1"/>
  <c r="AM312" i="1"/>
  <c r="AM120" i="1"/>
  <c r="AM632" i="1"/>
  <c r="AM94" i="1"/>
  <c r="AM240" i="1"/>
  <c r="AM640" i="1"/>
  <c r="AM681" i="1"/>
  <c r="AM176" i="1"/>
  <c r="AM684" i="1"/>
  <c r="AM600" i="1"/>
  <c r="AM768" i="1"/>
  <c r="AM828" i="1"/>
  <c r="AM343" i="1"/>
  <c r="AM62" i="1"/>
  <c r="AM588" i="1"/>
  <c r="AM293" i="1"/>
  <c r="AM740" i="1"/>
  <c r="AM521" i="1"/>
  <c r="AM121" i="1"/>
  <c r="AM270" i="1"/>
  <c r="AM471" i="1"/>
  <c r="AM876" i="1"/>
  <c r="AM816" i="1"/>
  <c r="AM820" i="1"/>
  <c r="AM116" i="1"/>
  <c r="AM651" i="1"/>
  <c r="AM50" i="1"/>
  <c r="AM460" i="1"/>
  <c r="AM391" i="1"/>
  <c r="AM905" i="1"/>
  <c r="AM667" i="1"/>
  <c r="AM273" i="1"/>
  <c r="AM964" i="1"/>
  <c r="AM936" i="1"/>
  <c r="AM124" i="1"/>
  <c r="AM476" i="1"/>
  <c r="AM423" i="1"/>
  <c r="AM564" i="1"/>
  <c r="AM544" i="1"/>
  <c r="AM724" i="1"/>
  <c r="AM720" i="1"/>
  <c r="AM928" i="1"/>
  <c r="AM376" i="1"/>
  <c r="AM122" i="1"/>
  <c r="AM690" i="1"/>
  <c r="AM405" i="1"/>
  <c r="AM200" i="1"/>
  <c r="AM968" i="1"/>
  <c r="AM996" i="1"/>
  <c r="AM107" i="1"/>
  <c r="AM468" i="1"/>
  <c r="AM384" i="1"/>
  <c r="AM789" i="1"/>
  <c r="AM260" i="1"/>
  <c r="AM619" i="1"/>
  <c r="AM357" i="1"/>
  <c r="AM508" i="1"/>
  <c r="AM464" i="1"/>
  <c r="AM257" i="1"/>
  <c r="AM937" i="1"/>
  <c r="AM980" i="1"/>
  <c r="AM976" i="1"/>
  <c r="AM935" i="1"/>
  <c r="AM682" i="1"/>
  <c r="AM465" i="1"/>
  <c r="AM592" i="1"/>
  <c r="AM721" i="1"/>
  <c r="AM291" i="1"/>
  <c r="AM231" i="1"/>
  <c r="AM203" i="1"/>
  <c r="AM100" i="1"/>
  <c r="AM459" i="1"/>
  <c r="AM428" i="1"/>
  <c r="AM367" i="1"/>
  <c r="AM502" i="1"/>
  <c r="AM219" i="1"/>
  <c r="AM191" i="1"/>
  <c r="AM914" i="1"/>
  <c r="AM957" i="1"/>
  <c r="AM421" i="1"/>
  <c r="AM985" i="1"/>
  <c r="AM349" i="1"/>
  <c r="AM35" i="1"/>
  <c r="AM742" i="1"/>
  <c r="AM770" i="1"/>
  <c r="AM991" i="1"/>
  <c r="AM290" i="1"/>
  <c r="AM925" i="1"/>
  <c r="AM401" i="1"/>
  <c r="AM294" i="1"/>
  <c r="AM296" i="1"/>
  <c r="AM526" i="1"/>
  <c r="AM554" i="1"/>
  <c r="AM965" i="1"/>
  <c r="AM320" i="1"/>
  <c r="AM658" i="1"/>
  <c r="AM775" i="1"/>
  <c r="AM771" i="1"/>
  <c r="AM195" i="1"/>
  <c r="AM568" i="1"/>
  <c r="AM338" i="1"/>
  <c r="AM539" i="1"/>
  <c r="AM942" i="1"/>
  <c r="AM322" i="1"/>
  <c r="AM607" i="1"/>
  <c r="AM381" i="1"/>
  <c r="AM608" i="1"/>
  <c r="AM247" i="1"/>
  <c r="AM307" i="1"/>
  <c r="AM303" i="1"/>
  <c r="AM713" i="1"/>
  <c r="AM520" i="1"/>
  <c r="AM30" i="1"/>
  <c r="AM801" i="1"/>
  <c r="AM528" i="1"/>
  <c r="AM617" i="1"/>
  <c r="AM580" i="1"/>
  <c r="AM313" i="1"/>
  <c r="AM159" i="1"/>
  <c r="AM187" i="1"/>
  <c r="AM470" i="1"/>
  <c r="AM769" i="1"/>
  <c r="AM109" i="1"/>
  <c r="AM998" i="1"/>
  <c r="AM412" i="1"/>
  <c r="AM350" i="1"/>
  <c r="AM921" i="1"/>
  <c r="AM561" i="1"/>
  <c r="AM614" i="1"/>
  <c r="AM878" i="1"/>
  <c r="AM850" i="1"/>
  <c r="AM150" i="1"/>
  <c r="AM106" i="1"/>
  <c r="AM873" i="1"/>
  <c r="AM813" i="1"/>
  <c r="AM513" i="1"/>
  <c r="AM518" i="1"/>
  <c r="AM309" i="1"/>
  <c r="AM363" i="1"/>
  <c r="AM994" i="1"/>
  <c r="AM966" i="1"/>
  <c r="AM906" i="1"/>
  <c r="AM797" i="1"/>
  <c r="AM529" i="1"/>
  <c r="AM79" i="1"/>
  <c r="AM414" i="1"/>
  <c r="AM761" i="1"/>
  <c r="AM577" i="1"/>
  <c r="AM98" i="1"/>
  <c r="AM337" i="1"/>
  <c r="AM88" i="1"/>
  <c r="AM1000" i="1"/>
  <c r="AM168" i="1"/>
  <c r="AM540" i="1"/>
  <c r="AM503" i="1"/>
  <c r="AM889" i="1"/>
  <c r="AM360" i="1"/>
  <c r="AM289" i="1"/>
  <c r="AM833" i="1"/>
  <c r="AM496" i="1"/>
  <c r="AM311" i="1"/>
  <c r="AM32" i="1"/>
  <c r="AM28" i="1"/>
  <c r="AM857" i="1"/>
  <c r="AM392" i="1"/>
  <c r="AM424" i="1"/>
  <c r="AM884" i="1"/>
  <c r="AM645" i="1"/>
  <c r="AM441" i="1"/>
  <c r="AM300" i="1"/>
  <c r="AM953" i="1"/>
  <c r="AM726" i="1"/>
  <c r="AM51" i="1"/>
  <c r="AM47" i="1"/>
  <c r="AM950" i="1"/>
  <c r="AM661" i="1"/>
  <c r="AM286" i="1"/>
  <c r="AM285" i="1"/>
  <c r="AM669" i="1"/>
  <c r="AM829" i="1"/>
  <c r="AM497" i="1"/>
  <c r="AM486" i="1"/>
  <c r="AM814" i="1"/>
  <c r="AM786" i="1"/>
  <c r="AM214" i="1"/>
  <c r="AM317" i="1"/>
  <c r="AM560" i="1"/>
  <c r="AM569" i="1"/>
  <c r="AM532" i="1"/>
  <c r="AM217" i="1"/>
  <c r="AM865" i="1"/>
  <c r="AM382" i="1"/>
  <c r="AM43" i="1"/>
  <c r="AM327" i="1"/>
  <c r="AM48" i="1"/>
  <c r="AM25" i="1"/>
  <c r="AM436" i="1"/>
  <c r="AM473" i="1"/>
  <c r="AM271" i="1"/>
  <c r="AM275" i="1"/>
  <c r="AM703" i="1"/>
  <c r="AM397" i="1"/>
  <c r="AM184" i="1"/>
  <c r="AM193" i="1"/>
  <c r="AM523" i="1"/>
  <c r="AM621" i="1"/>
  <c r="AM916" i="1"/>
  <c r="AM912" i="1"/>
  <c r="AM480" i="1"/>
  <c r="AM741" i="1"/>
  <c r="AM308" i="1"/>
  <c r="AM504" i="1"/>
  <c r="AM274" i="1"/>
  <c r="AM824" i="1"/>
  <c r="AM847" i="1"/>
  <c r="AM787" i="1"/>
  <c r="AM792" i="1"/>
  <c r="AM237" i="1"/>
  <c r="AM650" i="1"/>
  <c r="AM751" i="1"/>
  <c r="AM907" i="1"/>
  <c r="AM940" i="1"/>
  <c r="AM408" i="1"/>
  <c r="AM326" i="1"/>
  <c r="AM417" i="1"/>
  <c r="AM909" i="1"/>
  <c r="AM766" i="1"/>
  <c r="AM762" i="1"/>
  <c r="AM38" i="1"/>
  <c r="AM849" i="1"/>
  <c r="AM398" i="1"/>
  <c r="AM298" i="1"/>
  <c r="AM224" i="1"/>
  <c r="AM854" i="1"/>
  <c r="AM794" i="1"/>
  <c r="AM175" i="1"/>
  <c r="AM822" i="1"/>
  <c r="AM547" i="1"/>
  <c r="AM533" i="1"/>
  <c r="AM136" i="1"/>
  <c r="AM84" i="1"/>
  <c r="AM56" i="1"/>
  <c r="AM887" i="1"/>
  <c r="AM301" i="1"/>
  <c r="AM877" i="1"/>
  <c r="AM449" i="1"/>
  <c r="AM390" i="1"/>
  <c r="AM181" i="1"/>
  <c r="AM638" i="1"/>
  <c r="AM930" i="1"/>
  <c r="AM71" i="1"/>
  <c r="AM131" i="1"/>
  <c r="AM898" i="1"/>
  <c r="AM519" i="1"/>
  <c r="AM556" i="1"/>
  <c r="AM896" i="1"/>
  <c r="AM956" i="1"/>
  <c r="AM215" i="1"/>
  <c r="AM574" i="1"/>
  <c r="AM941" i="1"/>
  <c r="AM276" i="1"/>
  <c r="AM773" i="1"/>
  <c r="AM416" i="1"/>
  <c r="AM967" i="1"/>
  <c r="AM963" i="1"/>
  <c r="AM979" i="1"/>
  <c r="AM258" i="1"/>
  <c r="AM288" i="1"/>
  <c r="AM434" i="1"/>
  <c r="AM959" i="1"/>
  <c r="AM489" i="1"/>
  <c r="AM366" i="1"/>
  <c r="AM718" i="1"/>
  <c r="AM790" i="1"/>
  <c r="AM241" i="1"/>
  <c r="AM80" i="1"/>
  <c r="AM92" i="1"/>
  <c r="AM334" i="1"/>
  <c r="AM538" i="1"/>
  <c r="AM868" i="1"/>
  <c r="AM145" i="1"/>
  <c r="AM548" i="1"/>
  <c r="AM779" i="1"/>
  <c r="AM687" i="1"/>
  <c r="AM413" i="1"/>
  <c r="AM97" i="1"/>
  <c r="AM314" i="1"/>
  <c r="AM927" i="1"/>
  <c r="AM867" i="1"/>
  <c r="AM871" i="1"/>
  <c r="AM844" i="1"/>
  <c r="AM162" i="1"/>
  <c r="AM216" i="1"/>
  <c r="AM543" i="1"/>
  <c r="AM218" i="1"/>
  <c r="AM576" i="1"/>
  <c r="AM194" i="1"/>
  <c r="AM356" i="1"/>
  <c r="AM708" i="1"/>
  <c r="AM987" i="1"/>
  <c r="AM41" i="1"/>
  <c r="AM559" i="1"/>
  <c r="AM250" i="1"/>
  <c r="AM83" i="1"/>
  <c r="AM573" i="1"/>
  <c r="AM177" i="1"/>
  <c r="AM483" i="1"/>
  <c r="AM644" i="1"/>
  <c r="AM102" i="1"/>
  <c r="AM95" i="1"/>
  <c r="AM123" i="1"/>
  <c r="AM406" i="1"/>
  <c r="AM272" i="1"/>
  <c r="AM672" i="1"/>
  <c r="AM633" i="1"/>
  <c r="AM596" i="1"/>
  <c r="AM345" i="1"/>
  <c r="AM753" i="1"/>
  <c r="AM446" i="1"/>
  <c r="AM738" i="1"/>
  <c r="AM710" i="1"/>
  <c r="AM67" i="1"/>
  <c r="AM649" i="1"/>
  <c r="AM612" i="1"/>
  <c r="AM825" i="1"/>
  <c r="AM701" i="1"/>
  <c r="AM657" i="1"/>
  <c r="AM130" i="1"/>
  <c r="AM591" i="1"/>
  <c r="AM427" i="1"/>
  <c r="AM747" i="1"/>
  <c r="AM719" i="1"/>
  <c r="AM970" i="1"/>
  <c r="AM733" i="1"/>
  <c r="AM593" i="1"/>
  <c r="AM678" i="1"/>
  <c r="AM341" i="1"/>
  <c r="AM379" i="1"/>
  <c r="AM527" i="1"/>
  <c r="AM186" i="1"/>
  <c r="AM863" i="1"/>
  <c r="AM803" i="1"/>
  <c r="AM807" i="1"/>
  <c r="AM780" i="1"/>
  <c r="AM34" i="1"/>
  <c r="AM478" i="1"/>
  <c r="AM330" i="1"/>
  <c r="AM256" i="1"/>
  <c r="AM498" i="1"/>
  <c r="AM689" i="1"/>
  <c r="AM112" i="1"/>
  <c r="AM722" i="1"/>
  <c r="AM278" i="1"/>
  <c r="AM129" i="1"/>
  <c r="AM674" i="1"/>
  <c r="AM477" i="1"/>
  <c r="AM852" i="1"/>
  <c r="AM848" i="1"/>
  <c r="AM734" i="1"/>
  <c r="AM336" i="1"/>
  <c r="AM917" i="1"/>
  <c r="AM371" i="1"/>
  <c r="AM929" i="1"/>
  <c r="AM74" i="1"/>
  <c r="AM765" i="1"/>
  <c r="AM447" i="1"/>
  <c r="AM952" i="1"/>
  <c r="AM924" i="1"/>
  <c r="AM864" i="1"/>
  <c r="AM445" i="1"/>
  <c r="AM642" i="1"/>
  <c r="AM113" i="1"/>
  <c r="AM680" i="1"/>
  <c r="AM530" i="1"/>
  <c r="AM361" i="1"/>
  <c r="AM663" i="1"/>
  <c r="AM140" i="1"/>
  <c r="AM76" i="1"/>
  <c r="AM104" i="1"/>
  <c r="AM387" i="1"/>
  <c r="AM373" i="1"/>
  <c r="AM628" i="1"/>
  <c r="AM160" i="1"/>
  <c r="AM234" i="1"/>
  <c r="AM749" i="1"/>
  <c r="AM646" i="1"/>
  <c r="AM141" i="1"/>
  <c r="AM982" i="1"/>
  <c r="AM922" i="1"/>
  <c r="AM926" i="1"/>
  <c r="AM895" i="1"/>
  <c r="AM328" i="1"/>
  <c r="AM542" i="1"/>
  <c r="AM458" i="1"/>
  <c r="AM45" i="1"/>
  <c r="AM383" i="1"/>
  <c r="AM949" i="1"/>
  <c r="AM192" i="1"/>
  <c r="AM759" i="1"/>
  <c r="AM731" i="1"/>
  <c r="AM297" i="1"/>
  <c r="AM490" i="1"/>
  <c r="AM77" i="1"/>
  <c r="AM72" i="1"/>
  <c r="AM634" i="1"/>
  <c r="AM643" i="1"/>
  <c r="AM404" i="1"/>
  <c r="AM597" i="1"/>
  <c r="AM81" i="1"/>
  <c r="AM772" i="1"/>
  <c r="AM744" i="1"/>
  <c r="AM316" i="1"/>
  <c r="AM623" i="1"/>
  <c r="AM378" i="1"/>
  <c r="AM624" i="1"/>
  <c r="AM354" i="1"/>
  <c r="AM33" i="1"/>
  <c r="AM648" i="1"/>
  <c r="AM466" i="1"/>
  <c r="AM888" i="1"/>
  <c r="AM860" i="1"/>
  <c r="AM800" i="1"/>
  <c r="AM656" i="1"/>
  <c r="AM418" i="1"/>
  <c r="AM132" i="1"/>
  <c r="AM546" i="1"/>
  <c r="AM101" i="1"/>
  <c r="AM380" i="1"/>
  <c r="AM570" i="1"/>
  <c r="AM748" i="1"/>
  <c r="AM995" i="1"/>
  <c r="AM743" i="1"/>
  <c r="AM716" i="1"/>
  <c r="AM248" i="1"/>
  <c r="AM226" i="1"/>
  <c r="AM201" i="1"/>
  <c r="AM827" i="1"/>
  <c r="AM855" i="1"/>
  <c r="AM243" i="1"/>
  <c r="AM78" i="1"/>
  <c r="AM668" i="1"/>
  <c r="AM729" i="1"/>
  <c r="AM266" i="1"/>
  <c r="AM810" i="1"/>
  <c r="AM870" i="1"/>
  <c r="AM222" i="1"/>
  <c r="AM157" i="1"/>
  <c r="AM557" i="1"/>
  <c r="AM893" i="1"/>
  <c r="AM433" i="1"/>
  <c r="AM358" i="1"/>
  <c r="AM750" i="1"/>
  <c r="AM251" i="1"/>
  <c r="AM534" i="1"/>
  <c r="AM46" i="1"/>
  <c r="AM536" i="1"/>
  <c r="AM630" i="1"/>
  <c r="AM347" i="1"/>
  <c r="AM319" i="1"/>
  <c r="AM315" i="1"/>
  <c r="AM572" i="1"/>
  <c r="AM725" i="1"/>
  <c r="AM242" i="1"/>
  <c r="AM472" i="1"/>
  <c r="AM220" i="1"/>
  <c r="AM840" i="1"/>
  <c r="AM261" i="1"/>
  <c r="AM396" i="1"/>
  <c r="AM602" i="1"/>
  <c r="AM653" i="1"/>
  <c r="AM555" i="1"/>
  <c r="AM209" i="1"/>
  <c r="AM900" i="1"/>
  <c r="AM923" i="1"/>
  <c r="AM105" i="1"/>
  <c r="AM694" i="1"/>
  <c r="AM609" i="1"/>
  <c r="AM717" i="1"/>
  <c r="AM958" i="1"/>
  <c r="AM954" i="1"/>
  <c r="AM252" i="1"/>
  <c r="AM821" i="1"/>
  <c r="AM670" i="1"/>
  <c r="AM49" i="1"/>
  <c r="AM552" i="1"/>
  <c r="AM306" i="1"/>
  <c r="AM636" i="1"/>
  <c r="AM599" i="1"/>
  <c r="AM944" i="1"/>
  <c r="AM999" i="1"/>
  <c r="AM972" i="1"/>
  <c r="AM558" i="1"/>
  <c r="AM21" i="1"/>
  <c r="AN30" i="4" s="1"/>
  <c r="AO30" i="4" s="1"/>
  <c r="AM118" i="1"/>
  <c r="AM882" i="1"/>
  <c r="AM910" i="1"/>
  <c r="AM783" i="1"/>
  <c r="AM262" i="1"/>
  <c r="AM189" i="1"/>
  <c r="AM493" i="1"/>
  <c r="AM93" i="1"/>
  <c r="AM163" i="1"/>
  <c r="AM103" i="1"/>
  <c r="AM75" i="1"/>
  <c r="AM811" i="1"/>
  <c r="AM641" i="1"/>
  <c r="AM435" i="1"/>
  <c r="AM707" i="1"/>
  <c r="AM836" i="1"/>
  <c r="AM249" i="1"/>
  <c r="AM310" i="1"/>
  <c r="AM342" i="1"/>
  <c r="AM509" i="1"/>
  <c r="AM675" i="1"/>
  <c r="AM919" i="1"/>
  <c r="AM57" i="1"/>
  <c r="AM133" i="1"/>
  <c r="AM704" i="1"/>
  <c r="AM990" i="1"/>
  <c r="AM611" i="1"/>
  <c r="AM938" i="1"/>
  <c r="AM202" i="1"/>
  <c r="AM506" i="1"/>
  <c r="AM578" i="1"/>
  <c r="AM437" i="1"/>
  <c r="AM254" i="1"/>
  <c r="AM171" i="1"/>
  <c r="AM199" i="1"/>
  <c r="AM259" i="1"/>
  <c r="AM457" i="1"/>
  <c r="AM420" i="1"/>
  <c r="AM332" i="1"/>
  <c r="AM517" i="1"/>
  <c r="AM206" i="1"/>
  <c r="AM253" i="1"/>
  <c r="AM637" i="1"/>
  <c r="AM55" i="1"/>
  <c r="AM115" i="1"/>
  <c r="AM111" i="1"/>
  <c r="AM886" i="1"/>
  <c r="AM549" i="1"/>
  <c r="AM665" i="1"/>
  <c r="AM625" i="1"/>
  <c r="AM491" i="1"/>
  <c r="AM469" i="1"/>
  <c r="AM425" i="1"/>
  <c r="AM325" i="1"/>
  <c r="AM975" i="1"/>
  <c r="AM915" i="1"/>
  <c r="AM595" i="1"/>
  <c r="AM853" i="1"/>
  <c r="AM196" i="1"/>
  <c r="AM475" i="1"/>
  <c r="AM229" i="1"/>
  <c r="AM444" i="1"/>
  <c r="AM359" i="1"/>
  <c r="AM812" i="1"/>
  <c r="AM752" i="1"/>
  <c r="AM756" i="1"/>
  <c r="AM507" i="1"/>
  <c r="AM321" i="1"/>
  <c r="AM44" i="1"/>
  <c r="AM370" i="1"/>
  <c r="AM419" i="1"/>
  <c r="AM443" i="1"/>
  <c r="AM388" i="1"/>
  <c r="AM268" i="1"/>
  <c r="AM351" i="1"/>
  <c r="AM40" i="1"/>
  <c r="AM662" i="1"/>
  <c r="AM501" i="1"/>
  <c r="AM515" i="1"/>
  <c r="AM377" i="1"/>
  <c r="AM679" i="1"/>
  <c r="AM172" i="1"/>
  <c r="AM485" i="1"/>
  <c r="AM190" i="1"/>
  <c r="AM235" i="1"/>
  <c r="AM263" i="1"/>
  <c r="AM323" i="1"/>
  <c r="AM393" i="1"/>
  <c r="AM695" i="1"/>
  <c r="AM685" i="1"/>
  <c r="AM587" i="1"/>
  <c r="AM225" i="1"/>
  <c r="AM993" i="1"/>
  <c r="AM368" i="1"/>
  <c r="AM36" i="1"/>
  <c r="AM796" i="1"/>
  <c r="AM736" i="1"/>
  <c r="AM68" i="1"/>
  <c r="AM841" i="1"/>
  <c r="AM138" i="1"/>
  <c r="AM746" i="1"/>
  <c r="AM806" i="1"/>
  <c r="AM834" i="1"/>
  <c r="AM183" i="1"/>
  <c r="AM616" i="1"/>
  <c r="AM153" i="1"/>
  <c r="AM500" i="1"/>
  <c r="AM537" i="1"/>
  <c r="AM207" i="1"/>
  <c r="AM211" i="1"/>
  <c r="AM550" i="1"/>
  <c r="AM213" i="1"/>
  <c r="AM654" i="1"/>
  <c r="AM463" i="1"/>
  <c r="AM58" i="1"/>
  <c r="AM799" i="1"/>
  <c r="AM739" i="1"/>
  <c r="AM798" i="1"/>
  <c r="AM767" i="1"/>
  <c r="AM82" i="1"/>
  <c r="AM683" i="1"/>
  <c r="AM284" i="1"/>
  <c r="AM776" i="1"/>
  <c r="AM804" i="1"/>
  <c r="AM880" i="1"/>
  <c r="AM146" i="1"/>
  <c r="AM512" i="1"/>
  <c r="AM26" i="1"/>
  <c r="AM439" i="1"/>
  <c r="AM755" i="1"/>
  <c r="AM815" i="1"/>
  <c r="AM305" i="1"/>
  <c r="AM945" i="1"/>
  <c r="AM400" i="1"/>
  <c r="AM553" i="1"/>
  <c r="AM516" i="1"/>
  <c r="AM185" i="1"/>
  <c r="AM223" i="1"/>
  <c r="AM948" i="1"/>
  <c r="AM451" i="1"/>
  <c r="AM302" i="1"/>
  <c r="AM693" i="1"/>
  <c r="AM374" i="1"/>
  <c r="AM91" i="1"/>
  <c r="AM63" i="1"/>
  <c r="AM808" i="1"/>
  <c r="AM659" i="1"/>
  <c r="AM245" i="1"/>
  <c r="AM204" i="1"/>
  <c r="AM389" i="1"/>
  <c r="AM142" i="1"/>
  <c r="AM125" i="1"/>
  <c r="AM525" i="1"/>
  <c r="AM119" i="1"/>
  <c r="AM179" i="1"/>
  <c r="AM992" i="1"/>
  <c r="AM151" i="1"/>
  <c r="AM365" i="1"/>
  <c r="AM304" i="1"/>
  <c r="AM227" i="1"/>
  <c r="AM167" i="1"/>
  <c r="AM139" i="1"/>
  <c r="AM866" i="1"/>
  <c r="AM385" i="1"/>
  <c r="AM96" i="1"/>
  <c r="AM583" i="1"/>
  <c r="AM620" i="1"/>
  <c r="AM960" i="1"/>
  <c r="AM87" i="1"/>
  <c r="AM280" i="1"/>
  <c r="AM210" i="1"/>
  <c r="AM673" i="1"/>
  <c r="AM331" i="1"/>
  <c r="AM809" i="1"/>
  <c r="AM603" i="1"/>
  <c r="AM27" i="1"/>
  <c r="AM52" i="1"/>
  <c r="AM961" i="1"/>
  <c r="AM677" i="1"/>
  <c r="AM971" i="1"/>
  <c r="AM399" i="1"/>
  <c r="AM585" i="1"/>
  <c r="AM764" i="1"/>
  <c r="AM287" i="1"/>
  <c r="AM671" i="1"/>
  <c r="AM37" i="1"/>
  <c r="AM626" i="1"/>
  <c r="AM696" i="1"/>
  <c r="AM188" i="1"/>
  <c r="AM702" i="1"/>
  <c r="AM324" i="1"/>
  <c r="AM283" i="1"/>
  <c r="AM128" i="1"/>
  <c r="AM902" i="1"/>
  <c r="AM639" i="1"/>
  <c r="AM228" i="1"/>
  <c r="AM90" i="1"/>
  <c r="AM951" i="1"/>
  <c r="AM837" i="1"/>
  <c r="AM723" i="1"/>
  <c r="AM149" i="1"/>
  <c r="AM974" i="1"/>
  <c r="AM711" i="1"/>
  <c r="AM962" i="1"/>
  <c r="AM730" i="1"/>
  <c r="AM170" i="1"/>
  <c r="AM386" i="1"/>
  <c r="AM652" i="1"/>
  <c r="AM126" i="1"/>
  <c r="AM198" i="1"/>
  <c r="AM110" i="1"/>
  <c r="AM255" i="1"/>
  <c r="AM482" i="1"/>
  <c r="AM842" i="1"/>
  <c r="AM947" i="1"/>
  <c r="AM375" i="1"/>
  <c r="AM448" i="1"/>
  <c r="AM978" i="1"/>
  <c r="AM627" i="1"/>
  <c r="AM53" i="1"/>
  <c r="AM54" i="1"/>
  <c r="AM732" i="1"/>
  <c r="AM59" i="1"/>
  <c r="AM452" i="1"/>
  <c r="AM613" i="1"/>
  <c r="AM969" i="1"/>
  <c r="AM137" i="1"/>
  <c r="AM615" i="1"/>
  <c r="AM299" i="1"/>
  <c r="AM692" i="1"/>
  <c r="AM598" i="1"/>
  <c r="AM664" i="1"/>
  <c r="AM562" i="1"/>
  <c r="AM69" i="1"/>
  <c r="AM843" i="1"/>
  <c r="AM700" i="1"/>
  <c r="AM395" i="1"/>
  <c r="AM757" i="1"/>
  <c r="AM22" i="1"/>
  <c r="AN31" i="4" s="1"/>
  <c r="AO31" i="4" s="1"/>
  <c r="AM903" i="1"/>
  <c r="AM589" i="1"/>
  <c r="AM946" i="1"/>
  <c r="AM403" i="1"/>
  <c r="AM474" i="1"/>
  <c r="AM610" i="1"/>
  <c r="AM364" i="1"/>
  <c r="AM631" i="1"/>
  <c r="AM891" i="1"/>
  <c r="AM152" i="1"/>
  <c r="AM872" i="1"/>
  <c r="AM973" i="1"/>
  <c r="AM535" i="1"/>
  <c r="AM566" i="1"/>
  <c r="AM997" i="1"/>
  <c r="AM875" i="1"/>
  <c r="AM410" i="1"/>
  <c r="AM920" i="1"/>
  <c r="AM479" i="1"/>
  <c r="AM292" i="1"/>
  <c r="AM212" i="1"/>
  <c r="AM899" i="1"/>
  <c r="AM622" i="1"/>
  <c r="AM362" i="1"/>
  <c r="AM897" i="1"/>
  <c r="AM984" i="1"/>
  <c r="AM785" i="1"/>
  <c r="AL21" i="4"/>
  <c r="AK21" i="4"/>
  <c r="F63" i="3"/>
  <c r="E17" i="3"/>
  <c r="F36" i="3"/>
  <c r="F32" i="3"/>
  <c r="E67" i="3"/>
  <c r="F83" i="3"/>
  <c r="F23" i="3"/>
  <c r="F64" i="3"/>
  <c r="E70" i="3"/>
  <c r="F22" i="3"/>
  <c r="E24" i="3"/>
  <c r="E37" i="3"/>
  <c r="F45" i="3"/>
  <c r="F77" i="3"/>
  <c r="E90" i="3"/>
  <c r="E46" i="3"/>
  <c r="E71" i="3"/>
  <c r="F89" i="3"/>
  <c r="E98" i="3"/>
  <c r="F76" i="3"/>
  <c r="E66" i="3"/>
  <c r="F19" i="3"/>
  <c r="F72" i="3"/>
  <c r="E55" i="3"/>
  <c r="F75" i="3"/>
  <c r="E51" i="3"/>
  <c r="E79" i="3"/>
  <c r="F84" i="3"/>
  <c r="E74" i="3"/>
  <c r="E69" i="3"/>
  <c r="F88" i="3"/>
  <c r="F44" i="3"/>
  <c r="E42" i="3"/>
  <c r="E40" i="3"/>
  <c r="F20" i="3"/>
  <c r="E53" i="3"/>
  <c r="E59" i="3"/>
  <c r="E95" i="3"/>
  <c r="E65" i="3"/>
  <c r="F61" i="3"/>
  <c r="E81" i="3"/>
  <c r="E48" i="3"/>
  <c r="E29" i="3"/>
  <c r="F91" i="3"/>
  <c r="F62" i="3"/>
  <c r="F34" i="3"/>
  <c r="E26" i="3"/>
  <c r="F52" i="3"/>
  <c r="F47" i="3"/>
  <c r="F50" i="3"/>
  <c r="E97" i="3"/>
  <c r="E25" i="3"/>
  <c r="E35" i="3"/>
  <c r="F38" i="3"/>
  <c r="E43" i="3"/>
  <c r="F92" i="3"/>
  <c r="E33" i="3"/>
  <c r="E96" i="3"/>
  <c r="E73" i="3"/>
  <c r="F30" i="3"/>
  <c r="F58" i="3"/>
  <c r="F80" i="3"/>
  <c r="F56" i="3"/>
  <c r="E93" i="3"/>
  <c r="E27" i="3"/>
  <c r="F85" i="3"/>
  <c r="E82" i="3"/>
  <c r="F68" i="3"/>
  <c r="E49" i="3"/>
  <c r="F87" i="3"/>
  <c r="E86" i="3"/>
  <c r="E94" i="3"/>
  <c r="E99" i="3"/>
  <c r="E18" i="3"/>
  <c r="F54" i="3"/>
  <c r="F41" i="3"/>
  <c r="E78" i="3"/>
  <c r="F60" i="3"/>
  <c r="F74" i="3"/>
  <c r="F14" i="3"/>
  <c r="E15" i="3"/>
  <c r="E16" i="3"/>
  <c r="F51" i="3"/>
  <c r="F79" i="3"/>
  <c r="E84" i="3"/>
  <c r="E45" i="3"/>
  <c r="F24" i="3"/>
  <c r="F37" i="3"/>
  <c r="E88" i="3"/>
  <c r="F15" i="3"/>
  <c r="E75" i="3"/>
  <c r="F69" i="3"/>
  <c r="F49" i="3"/>
  <c r="E61" i="3"/>
  <c r="F71" i="3"/>
  <c r="E89" i="3"/>
  <c r="E56" i="3"/>
  <c r="F42" i="3"/>
  <c r="E77" i="3"/>
  <c r="E47" i="3"/>
  <c r="F95" i="3"/>
  <c r="F78" i="3"/>
  <c r="E50" i="3"/>
  <c r="F46" i="3"/>
  <c r="E44" i="3"/>
  <c r="E76" i="3"/>
  <c r="E60" i="3"/>
  <c r="F90" i="3"/>
  <c r="E63" i="3"/>
  <c r="F86" i="3"/>
  <c r="E34" i="3"/>
  <c r="E80" i="3"/>
  <c r="E41" i="3"/>
  <c r="E32" i="3"/>
  <c r="E64" i="3"/>
  <c r="E54" i="3"/>
  <c r="E20" i="3"/>
  <c r="F16" i="3"/>
  <c r="F67" i="3"/>
  <c r="F98" i="3"/>
  <c r="F48" i="3"/>
  <c r="F29" i="3"/>
  <c r="E62" i="3"/>
  <c r="E14" i="3"/>
  <c r="E58" i="3"/>
  <c r="E87" i="3"/>
  <c r="F66" i="3"/>
  <c r="E83" i="3"/>
  <c r="E85" i="3"/>
  <c r="E22" i="3"/>
  <c r="F25" i="3"/>
  <c r="F40" i="3"/>
  <c r="E19" i="3"/>
  <c r="F99" i="3"/>
  <c r="E68" i="3"/>
  <c r="F82" i="3"/>
  <c r="E72" i="3"/>
  <c r="F55" i="3"/>
  <c r="E52" i="3"/>
  <c r="F93" i="3"/>
  <c r="E92" i="3"/>
  <c r="F94" i="3"/>
  <c r="E23" i="3"/>
  <c r="F65" i="3"/>
  <c r="F35" i="3"/>
  <c r="F70" i="3"/>
  <c r="F18" i="3"/>
  <c r="E91" i="3"/>
  <c r="F97" i="3"/>
  <c r="F27" i="3"/>
  <c r="E36" i="3"/>
  <c r="F81" i="3"/>
  <c r="F96" i="3"/>
  <c r="F100" i="3"/>
  <c r="E100" i="3"/>
  <c r="F39" i="3"/>
  <c r="E39" i="3"/>
  <c r="E30" i="3"/>
  <c r="F59" i="3"/>
  <c r="F28" i="3"/>
  <c r="E28" i="3"/>
  <c r="E21" i="3"/>
  <c r="F21" i="3"/>
  <c r="F31" i="3"/>
  <c r="E31" i="3"/>
  <c r="F43" i="3"/>
  <c r="F33" i="3"/>
  <c r="F26" i="3"/>
  <c r="E38" i="3"/>
  <c r="F17" i="3"/>
  <c r="E57" i="3"/>
  <c r="F57" i="3"/>
  <c r="F73" i="3"/>
  <c r="F53" i="3"/>
  <c r="AP21" i="4" l="1"/>
  <c r="AO18" i="4"/>
  <c r="AP18" i="4"/>
  <c r="AK18" i="4"/>
  <c r="AL18" i="4"/>
  <c r="AK20" i="4"/>
  <c r="AJ31" i="4"/>
  <c r="AJ35" i="4"/>
  <c r="AN35" i="4"/>
  <c r="AN49" i="4"/>
  <c r="AJ49" i="4"/>
  <c r="AN78" i="4"/>
  <c r="AJ78" i="4"/>
  <c r="AJ28" i="4"/>
  <c r="AN28" i="4"/>
  <c r="AN67" i="4"/>
  <c r="AJ67" i="4"/>
  <c r="AJ45" i="4"/>
  <c r="AN45" i="4"/>
  <c r="AJ64" i="4"/>
  <c r="AN64" i="4"/>
  <c r="AJ102" i="4"/>
  <c r="AN102" i="4"/>
  <c r="AJ30" i="4"/>
  <c r="AJ85" i="4"/>
  <c r="AN85" i="4"/>
  <c r="AN80" i="4"/>
  <c r="AJ80" i="4"/>
  <c r="AJ52" i="4"/>
  <c r="AN52" i="4"/>
  <c r="AJ60" i="4"/>
  <c r="AN60" i="4"/>
  <c r="AJ107" i="4"/>
  <c r="AN107" i="4"/>
  <c r="AN88" i="4"/>
  <c r="AJ88" i="4"/>
  <c r="AJ115" i="4"/>
  <c r="AN115" i="4"/>
  <c r="AJ39" i="4"/>
  <c r="AN39" i="4"/>
  <c r="AJ98" i="4"/>
  <c r="AN98" i="4"/>
  <c r="AJ33" i="4"/>
  <c r="AJ38" i="4"/>
  <c r="AN38" i="4"/>
  <c r="AJ108" i="4"/>
  <c r="AN108" i="4"/>
  <c r="AN51" i="4"/>
  <c r="AJ51" i="4"/>
  <c r="AN117" i="4"/>
  <c r="AJ117" i="4"/>
  <c r="AJ40" i="4"/>
  <c r="AN40" i="4"/>
  <c r="AJ62" i="4"/>
  <c r="AN62" i="4"/>
  <c r="AN96" i="4"/>
  <c r="AJ96" i="4"/>
  <c r="AJ36" i="4"/>
  <c r="AN36" i="4"/>
  <c r="AJ91" i="4"/>
  <c r="AN91" i="4"/>
  <c r="AN29" i="4"/>
  <c r="AJ29" i="4"/>
  <c r="AN63" i="4"/>
  <c r="AJ63" i="4"/>
  <c r="AN46" i="4"/>
  <c r="AJ46" i="4"/>
  <c r="AJ77" i="4"/>
  <c r="AN77" i="4"/>
  <c r="AJ24" i="4"/>
  <c r="AN24" i="4"/>
  <c r="AJ66" i="4"/>
  <c r="AN66" i="4"/>
  <c r="AJ84" i="4"/>
  <c r="AN84" i="4"/>
  <c r="AJ25" i="4"/>
  <c r="AN25" i="4"/>
  <c r="AN42" i="4"/>
  <c r="AJ42" i="4"/>
  <c r="AN90" i="4"/>
  <c r="AJ90" i="4"/>
  <c r="AN76" i="4"/>
  <c r="AJ76" i="4"/>
  <c r="AJ104" i="4"/>
  <c r="AN104" i="4"/>
  <c r="AN106" i="4"/>
  <c r="AJ106" i="4"/>
  <c r="AN23" i="4"/>
  <c r="AJ23" i="4"/>
  <c r="AJ34" i="4"/>
  <c r="AN34" i="4"/>
  <c r="AN103" i="4"/>
  <c r="AJ103" i="4"/>
  <c r="AN75" i="4"/>
  <c r="AJ75" i="4"/>
  <c r="AN95" i="4"/>
  <c r="AJ95" i="4"/>
  <c r="AJ32" i="4"/>
  <c r="AJ26" i="4"/>
  <c r="AN26" i="4"/>
  <c r="AJ61" i="4"/>
  <c r="AN61" i="4"/>
  <c r="AJ53" i="4"/>
  <c r="AN53" i="4"/>
  <c r="AJ112" i="4"/>
  <c r="AN112" i="4"/>
  <c r="AJ58" i="4"/>
  <c r="AN58" i="4"/>
  <c r="AJ87" i="4"/>
  <c r="AN87" i="4"/>
  <c r="AJ81" i="4"/>
  <c r="AN81" i="4"/>
  <c r="AN83" i="4"/>
  <c r="AJ83" i="4"/>
  <c r="AJ43" i="4"/>
  <c r="AN43" i="4"/>
  <c r="AJ111" i="4"/>
  <c r="AN111" i="4"/>
  <c r="AJ50" i="4"/>
  <c r="AN50" i="4"/>
  <c r="AJ101" i="4"/>
  <c r="AN101" i="4"/>
  <c r="AJ65" i="4"/>
  <c r="AN65" i="4"/>
  <c r="AN57" i="4"/>
  <c r="AJ57" i="4"/>
  <c r="AJ37" i="4"/>
  <c r="AN37" i="4"/>
  <c r="AN97" i="4"/>
  <c r="AJ97" i="4"/>
  <c r="AJ44" i="4"/>
  <c r="AN44" i="4"/>
  <c r="AJ109" i="4"/>
  <c r="AN109" i="4"/>
  <c r="AN59" i="4"/>
  <c r="AJ59" i="4"/>
  <c r="AN73" i="4"/>
  <c r="AJ73" i="4"/>
  <c r="AJ79" i="4"/>
  <c r="AN79" i="4"/>
  <c r="AJ82" i="4"/>
  <c r="AN82" i="4"/>
  <c r="AN99" i="4"/>
  <c r="AJ99" i="4"/>
  <c r="AN105" i="4"/>
  <c r="AJ105" i="4"/>
  <c r="AN72" i="4"/>
  <c r="AJ72" i="4"/>
  <c r="AJ68" i="4"/>
  <c r="AN68" i="4"/>
  <c r="AN100" i="4"/>
  <c r="AJ100" i="4"/>
  <c r="AJ114" i="4"/>
  <c r="AN114" i="4"/>
  <c r="AJ55" i="4"/>
  <c r="AN55" i="4"/>
  <c r="AJ110" i="4"/>
  <c r="AN110" i="4"/>
  <c r="AN86" i="4"/>
  <c r="AJ86" i="4"/>
  <c r="AJ54" i="4"/>
  <c r="AN54" i="4"/>
  <c r="AJ113" i="4"/>
  <c r="AN113" i="4"/>
  <c r="AJ27" i="4"/>
  <c r="AN27" i="4"/>
  <c r="AN92" i="4"/>
  <c r="AJ92" i="4"/>
  <c r="AN89" i="4"/>
  <c r="AJ89" i="4"/>
  <c r="AN22" i="4"/>
  <c r="AJ22" i="4"/>
  <c r="AN93" i="4"/>
  <c r="AJ93" i="4"/>
  <c r="AN47" i="4"/>
  <c r="AJ47" i="4"/>
  <c r="AJ56" i="4"/>
  <c r="AN56" i="4"/>
  <c r="AN41" i="4"/>
  <c r="AJ41" i="4"/>
  <c r="AJ116" i="4"/>
  <c r="AN116" i="4"/>
  <c r="AN71" i="4"/>
  <c r="AJ71" i="4"/>
  <c r="AJ69" i="4"/>
  <c r="AN69" i="4"/>
  <c r="AJ74" i="4"/>
  <c r="AN74" i="4"/>
  <c r="AJ94" i="4"/>
  <c r="AN94" i="4"/>
  <c r="AJ70" i="4"/>
  <c r="AN70" i="4"/>
  <c r="AJ48" i="4"/>
  <c r="AN48" i="4"/>
  <c r="AP48" i="4" l="1"/>
  <c r="AO48" i="4"/>
  <c r="AP94" i="4"/>
  <c r="AO94" i="4"/>
  <c r="AP69" i="4"/>
  <c r="AO69" i="4"/>
  <c r="AP116" i="4"/>
  <c r="AO116" i="4"/>
  <c r="AP56" i="4"/>
  <c r="AO56" i="4"/>
  <c r="AK93" i="4"/>
  <c r="AL93" i="4"/>
  <c r="AK89" i="4"/>
  <c r="AL89" i="4"/>
  <c r="AP27" i="4"/>
  <c r="AO27" i="4"/>
  <c r="AP54" i="4"/>
  <c r="AO54" i="4"/>
  <c r="AO110" i="4"/>
  <c r="AP110" i="4"/>
  <c r="AP114" i="4"/>
  <c r="AO114" i="4"/>
  <c r="AP68" i="4"/>
  <c r="AO68" i="4"/>
  <c r="AK105" i="4"/>
  <c r="AL105" i="4"/>
  <c r="AP82" i="4"/>
  <c r="AO82" i="4"/>
  <c r="AK73" i="4"/>
  <c r="AL73" i="4"/>
  <c r="AP109" i="4"/>
  <c r="AO109" i="4"/>
  <c r="AK97" i="4"/>
  <c r="AL97" i="4"/>
  <c r="AK57" i="4"/>
  <c r="AL57" i="4"/>
  <c r="AP101" i="4"/>
  <c r="AO101" i="4"/>
  <c r="AP111" i="4"/>
  <c r="AO111" i="4"/>
  <c r="AK83" i="4"/>
  <c r="AL83" i="4"/>
  <c r="AP87" i="4"/>
  <c r="AO87" i="4"/>
  <c r="AP112" i="4"/>
  <c r="AO112" i="4"/>
  <c r="AP61" i="4"/>
  <c r="AO61" i="4"/>
  <c r="AP32" i="4"/>
  <c r="AK75" i="4"/>
  <c r="AL75" i="4"/>
  <c r="AP34" i="4"/>
  <c r="AO34" i="4"/>
  <c r="AK106" i="4"/>
  <c r="AL106" i="4"/>
  <c r="AK76" i="4"/>
  <c r="AL76" i="4"/>
  <c r="AK42" i="4"/>
  <c r="AL42" i="4"/>
  <c r="AP84" i="4"/>
  <c r="AO84" i="4"/>
  <c r="AP24" i="4"/>
  <c r="AO24" i="4"/>
  <c r="AK46" i="4"/>
  <c r="AL46" i="4"/>
  <c r="AL29" i="4"/>
  <c r="AK29" i="4"/>
  <c r="AP36" i="4"/>
  <c r="AO36" i="4"/>
  <c r="AP62" i="4"/>
  <c r="AO62" i="4"/>
  <c r="AK117" i="4"/>
  <c r="AL117" i="4"/>
  <c r="AP108" i="4"/>
  <c r="AO108" i="4"/>
  <c r="AP33" i="4"/>
  <c r="AP39" i="4"/>
  <c r="AO39" i="4"/>
  <c r="AK88" i="4"/>
  <c r="AL88" i="4"/>
  <c r="AP60" i="4"/>
  <c r="AO60" i="4"/>
  <c r="AK80" i="4"/>
  <c r="AL80" i="4"/>
  <c r="AL30" i="4"/>
  <c r="AK30" i="4"/>
  <c r="AO64" i="4"/>
  <c r="AP64" i="4"/>
  <c r="AK67" i="4"/>
  <c r="AL67" i="4"/>
  <c r="AK78" i="4"/>
  <c r="AL78" i="4"/>
  <c r="AP35" i="4"/>
  <c r="AO35" i="4"/>
  <c r="AK48" i="4"/>
  <c r="AL48" i="4"/>
  <c r="AK94" i="4"/>
  <c r="AL94" i="4"/>
  <c r="AK69" i="4"/>
  <c r="AL69" i="4"/>
  <c r="AK116" i="4"/>
  <c r="AL116" i="4"/>
  <c r="AK56" i="4"/>
  <c r="AL56" i="4"/>
  <c r="AP93" i="4"/>
  <c r="AO93" i="4"/>
  <c r="AP89" i="4"/>
  <c r="AO89" i="4"/>
  <c r="AL27" i="4"/>
  <c r="AK27" i="4"/>
  <c r="AK54" i="4"/>
  <c r="AL54" i="4"/>
  <c r="AK110" i="4"/>
  <c r="AL110" i="4"/>
  <c r="AK114" i="4"/>
  <c r="AL114" i="4"/>
  <c r="AK68" i="4"/>
  <c r="AL68" i="4"/>
  <c r="AP105" i="4"/>
  <c r="AO105" i="4"/>
  <c r="AK82" i="4"/>
  <c r="AL82" i="4"/>
  <c r="AP73" i="4"/>
  <c r="AO73" i="4"/>
  <c r="AK109" i="4"/>
  <c r="AL109" i="4"/>
  <c r="AP97" i="4"/>
  <c r="AO97" i="4"/>
  <c r="AP57" i="4"/>
  <c r="AO57" i="4"/>
  <c r="AK101" i="4"/>
  <c r="AL101" i="4"/>
  <c r="AK111" i="4"/>
  <c r="AL111" i="4"/>
  <c r="AP83" i="4"/>
  <c r="AO83" i="4"/>
  <c r="AK87" i="4"/>
  <c r="AL87" i="4"/>
  <c r="AK112" i="4"/>
  <c r="AL112" i="4"/>
  <c r="AK61" i="4"/>
  <c r="AL61" i="4"/>
  <c r="AL32" i="4"/>
  <c r="AK32" i="4"/>
  <c r="AP75" i="4"/>
  <c r="AO75" i="4"/>
  <c r="AL34" i="4"/>
  <c r="AK34" i="4"/>
  <c r="AP106" i="4"/>
  <c r="AO106" i="4"/>
  <c r="AP76" i="4"/>
  <c r="AO76" i="4"/>
  <c r="AP42" i="4"/>
  <c r="AO42" i="4"/>
  <c r="AK84" i="4"/>
  <c r="AL84" i="4"/>
  <c r="AL24" i="4"/>
  <c r="AK24" i="4"/>
  <c r="AP46" i="4"/>
  <c r="AO46" i="4"/>
  <c r="AP29" i="4"/>
  <c r="AO29" i="4"/>
  <c r="AK36" i="4"/>
  <c r="AL36" i="4"/>
  <c r="AK62" i="4"/>
  <c r="AL62" i="4"/>
  <c r="AP117" i="4"/>
  <c r="AO117" i="4"/>
  <c r="AK108" i="4"/>
  <c r="AL108" i="4"/>
  <c r="AL33" i="4"/>
  <c r="AK33" i="4"/>
  <c r="AK39" i="4"/>
  <c r="AL39" i="4"/>
  <c r="AP88" i="4"/>
  <c r="AO88" i="4"/>
  <c r="AK60" i="4"/>
  <c r="AL60" i="4"/>
  <c r="AP80" i="4"/>
  <c r="AO80" i="4"/>
  <c r="AP30" i="4"/>
  <c r="AK64" i="4"/>
  <c r="AL64" i="4"/>
  <c r="AP67" i="4"/>
  <c r="AO67" i="4"/>
  <c r="AP78" i="4"/>
  <c r="AO78" i="4"/>
  <c r="AK35" i="4"/>
  <c r="AL35" i="4"/>
  <c r="AP70" i="4"/>
  <c r="AO70" i="4"/>
  <c r="AP74" i="4"/>
  <c r="AO74" i="4"/>
  <c r="AL71" i="4"/>
  <c r="AK71" i="4"/>
  <c r="AK41" i="4"/>
  <c r="AL41" i="4"/>
  <c r="AK47" i="4"/>
  <c r="AL47" i="4"/>
  <c r="AL22" i="4"/>
  <c r="AK22" i="4"/>
  <c r="AK92" i="4"/>
  <c r="AL92" i="4"/>
  <c r="AP113" i="4"/>
  <c r="AO113" i="4"/>
  <c r="AK86" i="4"/>
  <c r="AL86" i="4"/>
  <c r="AP55" i="4"/>
  <c r="AO55" i="4"/>
  <c r="AK100" i="4"/>
  <c r="AL100" i="4"/>
  <c r="AK72" i="4"/>
  <c r="AL72" i="4"/>
  <c r="AK99" i="4"/>
  <c r="AL99" i="4"/>
  <c r="AP79" i="4"/>
  <c r="AO79" i="4"/>
  <c r="AK59" i="4"/>
  <c r="AL59" i="4"/>
  <c r="AP44" i="4"/>
  <c r="AO44" i="4"/>
  <c r="AP37" i="4"/>
  <c r="AO37" i="4"/>
  <c r="AP65" i="4"/>
  <c r="AO65" i="4"/>
  <c r="AP50" i="4"/>
  <c r="AO50" i="4"/>
  <c r="AP43" i="4"/>
  <c r="AO43" i="4"/>
  <c r="AP81" i="4"/>
  <c r="AO81" i="4"/>
  <c r="AP58" i="4"/>
  <c r="AO58" i="4"/>
  <c r="AP53" i="4"/>
  <c r="AO53" i="4"/>
  <c r="AP26" i="4"/>
  <c r="AO26" i="4"/>
  <c r="AK95" i="4"/>
  <c r="AL95" i="4"/>
  <c r="AK103" i="4"/>
  <c r="AL103" i="4"/>
  <c r="AL23" i="4"/>
  <c r="AK23" i="4"/>
  <c r="AP104" i="4"/>
  <c r="AO104" i="4"/>
  <c r="AK90" i="4"/>
  <c r="AL90" i="4"/>
  <c r="AP25" i="4"/>
  <c r="AO25" i="4"/>
  <c r="AP66" i="4"/>
  <c r="AO66" i="4"/>
  <c r="AP77" i="4"/>
  <c r="AO77" i="4"/>
  <c r="AL63" i="4"/>
  <c r="AK63" i="4"/>
  <c r="AP91" i="4"/>
  <c r="AO91" i="4"/>
  <c r="AK96" i="4"/>
  <c r="AL96" i="4"/>
  <c r="AP40" i="4"/>
  <c r="AO40" i="4"/>
  <c r="AK51" i="4"/>
  <c r="AL51" i="4"/>
  <c r="AP38" i="4"/>
  <c r="AO38" i="4"/>
  <c r="AP98" i="4"/>
  <c r="AO98" i="4"/>
  <c r="AP115" i="4"/>
  <c r="AO115" i="4"/>
  <c r="AP107" i="4"/>
  <c r="AO107" i="4"/>
  <c r="AP52" i="4"/>
  <c r="AO52" i="4"/>
  <c r="AP85" i="4"/>
  <c r="AO85" i="4"/>
  <c r="AP102" i="4"/>
  <c r="AO102" i="4"/>
  <c r="AP45" i="4"/>
  <c r="AO45" i="4"/>
  <c r="AP28" i="4"/>
  <c r="AO28" i="4"/>
  <c r="AK49" i="4"/>
  <c r="AL49" i="4"/>
  <c r="AP31" i="4"/>
  <c r="AK70" i="4"/>
  <c r="AL70" i="4"/>
  <c r="AK74" i="4"/>
  <c r="AL74" i="4"/>
  <c r="AP71" i="4"/>
  <c r="AO71" i="4"/>
  <c r="AP41" i="4"/>
  <c r="AO41" i="4"/>
  <c r="AP47" i="4"/>
  <c r="AO47" i="4"/>
  <c r="AO22" i="4"/>
  <c r="AP22" i="4"/>
  <c r="AP92" i="4"/>
  <c r="AO92" i="4"/>
  <c r="AK113" i="4"/>
  <c r="AL113" i="4"/>
  <c r="AP86" i="4"/>
  <c r="AO86" i="4"/>
  <c r="AK55" i="4"/>
  <c r="AL55" i="4"/>
  <c r="AP100" i="4"/>
  <c r="AO100" i="4"/>
  <c r="AP72" i="4"/>
  <c r="AO72" i="4"/>
  <c r="AP99" i="4"/>
  <c r="AO99" i="4"/>
  <c r="AL79" i="4"/>
  <c r="AK79" i="4"/>
  <c r="AP59" i="4"/>
  <c r="AO59" i="4"/>
  <c r="AK44" i="4"/>
  <c r="AL44" i="4"/>
  <c r="AK37" i="4"/>
  <c r="AL37" i="4"/>
  <c r="AK65" i="4"/>
  <c r="AL65" i="4"/>
  <c r="AK50" i="4"/>
  <c r="AL50" i="4"/>
  <c r="AK43" i="4"/>
  <c r="AL43" i="4"/>
  <c r="AK81" i="4"/>
  <c r="AL81" i="4"/>
  <c r="AK58" i="4"/>
  <c r="AL58" i="4"/>
  <c r="AK53" i="4"/>
  <c r="AL53" i="4"/>
  <c r="AL26" i="4"/>
  <c r="AK26" i="4"/>
  <c r="AP95" i="4"/>
  <c r="AO95" i="4"/>
  <c r="AP103" i="4"/>
  <c r="AO103" i="4"/>
  <c r="AP23" i="4"/>
  <c r="AO23" i="4"/>
  <c r="AK104" i="4"/>
  <c r="AL104" i="4"/>
  <c r="AP90" i="4"/>
  <c r="AO90" i="4"/>
  <c r="AL25" i="4"/>
  <c r="AK25" i="4"/>
  <c r="AK66" i="4"/>
  <c r="AL66" i="4"/>
  <c r="AK77" i="4"/>
  <c r="AL77" i="4"/>
  <c r="AP63" i="4"/>
  <c r="AO63" i="4"/>
  <c r="AK91" i="4"/>
  <c r="AL91" i="4"/>
  <c r="AP96" i="4"/>
  <c r="AO96" i="4"/>
  <c r="AK40" i="4"/>
  <c r="AL40" i="4"/>
  <c r="AP51" i="4"/>
  <c r="AO51" i="4"/>
  <c r="AK38" i="4"/>
  <c r="AL38" i="4"/>
  <c r="AK98" i="4"/>
  <c r="AL98" i="4"/>
  <c r="AL115" i="4"/>
  <c r="AK115" i="4"/>
  <c r="AL107" i="4"/>
  <c r="AK107" i="4"/>
  <c r="AK52" i="4"/>
  <c r="AL52" i="4"/>
  <c r="AK85" i="4"/>
  <c r="AL85" i="4"/>
  <c r="AK102" i="4"/>
  <c r="AL102" i="4"/>
  <c r="AK45" i="4"/>
  <c r="AL45" i="4"/>
  <c r="AL28" i="4"/>
  <c r="AK28" i="4"/>
  <c r="AP49" i="4"/>
  <c r="AO49" i="4"/>
  <c r="AL31" i="4"/>
  <c r="AK31" i="4"/>
</calcChain>
</file>

<file path=xl/sharedStrings.xml><?xml version="1.0" encoding="utf-8"?>
<sst xmlns="http://schemas.openxmlformats.org/spreadsheetml/2006/main" count="110" uniqueCount="63">
  <si>
    <t>Ticket #</t>
  </si>
  <si>
    <t>Descripción</t>
  </si>
  <si>
    <t>Estado</t>
  </si>
  <si>
    <t>Prioridad</t>
  </si>
  <si>
    <t>Informado por:</t>
  </si>
  <si>
    <t>Asignado a:</t>
  </si>
  <si>
    <t>Abierto el día</t>
  </si>
  <si>
    <t>Alta</t>
  </si>
  <si>
    <t>Baja</t>
  </si>
  <si>
    <t>Media</t>
  </si>
  <si>
    <t>Comentarios Adicionales</t>
  </si>
  <si>
    <t>Tickets</t>
  </si>
  <si>
    <t>Abierto</t>
  </si>
  <si>
    <t>Urgente</t>
  </si>
  <si>
    <t>Resueltos</t>
  </si>
  <si>
    <t>Abiertos</t>
  </si>
  <si>
    <t>Cantidad de días abierto</t>
  </si>
  <si>
    <t>Fecha de Resolución</t>
  </si>
  <si>
    <t>Cantidad</t>
  </si>
  <si>
    <t># Tickets abiertos</t>
  </si>
  <si>
    <t>#</t>
  </si>
  <si>
    <t>Jer. Inv</t>
  </si>
  <si>
    <t>Programación:</t>
  </si>
  <si>
    <t>Resumen</t>
  </si>
  <si>
    <t>Contador</t>
  </si>
  <si>
    <t># ord.</t>
  </si>
  <si>
    <t>Dias ab.</t>
  </si>
  <si>
    <t>Agrupa</t>
  </si>
  <si>
    <t>Situación Actual</t>
  </si>
  <si>
    <t>Link Registro</t>
  </si>
  <si>
    <t xml:space="preserve">Tabla Resumen </t>
  </si>
  <si>
    <t xml:space="preserve">% Resueltos </t>
  </si>
  <si>
    <t>Dias ab. Ordenado</t>
  </si>
  <si>
    <t>N°</t>
  </si>
  <si>
    <t>Nombre</t>
  </si>
  <si>
    <t>Nombre ordenado</t>
  </si>
  <si>
    <t>Fecha de Reporte</t>
  </si>
  <si>
    <t>Instrucciones de Uso</t>
  </si>
  <si>
    <t>Completar</t>
  </si>
  <si>
    <t>Resultado</t>
  </si>
  <si>
    <t>por prioridad y antigüedad. En el caso de que cambie el estatus del ticket se puede hacer click en "Ubicar en el registro".</t>
  </si>
  <si>
    <t>Esto lo llevará automáticamente a la hoja homónima donde ubicará ese ticket y podrá cambiarle su estado para que</t>
  </si>
  <si>
    <t>no aparezca como ticket abierto.</t>
  </si>
  <si>
    <r>
      <t xml:space="preserve">2.- En la hoja </t>
    </r>
    <r>
      <rPr>
        <sz val="11"/>
        <color rgb="FFFF0000"/>
        <rFont val="Calibri"/>
        <family val="2"/>
        <scheme val="minor"/>
      </rPr>
      <t>Reportes</t>
    </r>
    <r>
      <rPr>
        <sz val="11"/>
        <color theme="1"/>
        <rFont val="Calibri"/>
        <family val="2"/>
        <scheme val="minor"/>
      </rPr>
      <t xml:space="preserve"> se realiza un resumen de los tickets abiertos y resueltos, tickets asignados por persona y tiempo</t>
    </r>
  </si>
  <si>
    <t>de resolución promedio.</t>
  </si>
  <si>
    <t>Aclaraciones</t>
  </si>
  <si>
    <t xml:space="preserve">Esta plantilla tiene los cálculos efectuados en las hojas. De querer borrar una fila de información deben seleccionar las </t>
  </si>
  <si>
    <r>
      <t xml:space="preserve">1.- En la </t>
    </r>
    <r>
      <rPr>
        <sz val="11"/>
        <color rgb="FFFF0000"/>
        <rFont val="Calibri"/>
        <family val="2"/>
        <scheme val="minor"/>
      </rPr>
      <t>hoja Registro</t>
    </r>
    <r>
      <rPr>
        <sz val="11"/>
        <color theme="1"/>
        <rFont val="Calibri"/>
        <family val="2"/>
        <scheme val="minor"/>
      </rPr>
      <t xml:space="preserve"> se completa por fila cada ticket generado: </t>
    </r>
    <r>
      <rPr>
        <sz val="11"/>
        <color rgb="FFFF0000"/>
        <rFont val="Calibri"/>
        <family val="2"/>
        <scheme val="minor"/>
      </rPr>
      <t>Columna de B a H y columna K.</t>
    </r>
  </si>
  <si>
    <r>
      <t xml:space="preserve">Cuando el ticket esté resuelto se debe cambiar su estado a "Resuelto" en la </t>
    </r>
    <r>
      <rPr>
        <sz val="11"/>
        <color rgb="FFFF0000"/>
        <rFont val="Calibri"/>
        <family val="2"/>
        <scheme val="minor"/>
      </rPr>
      <t xml:space="preserve">columna C </t>
    </r>
    <r>
      <rPr>
        <sz val="11"/>
        <color theme="1"/>
        <rFont val="Calibri"/>
        <family val="2"/>
        <scheme val="minor"/>
      </rPr>
      <t xml:space="preserve"> y se debe ingresar la fecha de </t>
    </r>
  </si>
  <si>
    <r>
      <t xml:space="preserve">resolución en la </t>
    </r>
    <r>
      <rPr>
        <sz val="11"/>
        <color rgb="FFFF0000"/>
        <rFont val="Calibri"/>
        <family val="2"/>
        <scheme val="minor"/>
      </rPr>
      <t>columna I.</t>
    </r>
  </si>
  <si>
    <t>Control de Incidencias</t>
  </si>
  <si>
    <t>Incidencias Abiertas</t>
  </si>
  <si>
    <r>
      <t xml:space="preserve">1.- En la hoja </t>
    </r>
    <r>
      <rPr>
        <sz val="11"/>
        <color rgb="FFFF0000"/>
        <rFont val="Calibri"/>
        <family val="2"/>
        <scheme val="minor"/>
      </rPr>
      <t>Incidencias Abiertas</t>
    </r>
    <r>
      <rPr>
        <sz val="11"/>
        <color theme="1"/>
        <rFont val="Calibri"/>
        <family val="2"/>
        <scheme val="minor"/>
      </rPr>
      <t xml:space="preserve"> se visualizarán aquellos tickets que están aún pendientes de resolución ordenados</t>
    </r>
  </si>
  <si>
    <t>celdas con información y borrarlas. No se deben eliminar las filas completas porque pueden alterar los cálculos.</t>
  </si>
  <si>
    <t>Documentacion</t>
  </si>
  <si>
    <t>Robert</t>
  </si>
  <si>
    <t>Resuelto</t>
  </si>
  <si>
    <t xml:space="preserve">Reorganizar la documentacion </t>
  </si>
  <si>
    <t>Git Respositorio</t>
  </si>
  <si>
    <t xml:space="preserve">Hubo problemas a la hora asignar el repositorio por que no se carga en VSC </t>
  </si>
  <si>
    <t>Guardar datos En localStorage</t>
  </si>
  <si>
    <t xml:space="preserve">No mostraba los datos guardados y luego que se muestre en la otra pagina final </t>
  </si>
  <si>
    <t>Antigüedad (minutos)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</si>
</sst>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287D0"/>
      <name val="Calibri"/>
      <family val="2"/>
      <scheme val="minor"/>
    </font>
    <font>
      <sz val="11"/>
      <name val="Calibri"/>
      <family val="2"/>
      <scheme val="minor"/>
    </font>
    <font>
      <sz val="22"/>
      <color rgb="FF03A9F3"/>
      <name val="Calibri Light"/>
      <family val="2"/>
      <scheme val="major"/>
    </font>
    <font>
      <sz val="11"/>
      <color theme="1"/>
      <name val="Calibri"/>
      <family val="2"/>
      <scheme val="minor"/>
    </font>
    <font>
      <sz val="22"/>
      <color rgb="FF03A9F3"/>
      <name val="Calibri Light"/>
      <family val="2"/>
      <scheme val="major"/>
    </font>
    <font>
      <sz val="14"/>
      <color rgb="FF0287D0"/>
      <name val="Calibri"/>
      <family val="2"/>
      <scheme val="minor"/>
    </font>
    <font>
      <sz val="12"/>
      <color rgb="FF03A9F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rgb="FF03A9F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sz val="14"/>
      <color rgb="FF0287D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3A9F3"/>
      <name val="Calibri Light"/>
      <family val="2"/>
      <scheme val="major"/>
    </font>
    <font>
      <sz val="14"/>
      <color rgb="FF03A9F3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  <font>
      <u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A9F3"/>
        <bgColor indexed="64"/>
      </patternFill>
    </fill>
    <fill>
      <patternFill patternType="solid">
        <fgColor rgb="FFCAEFFF"/>
        <bgColor indexed="64"/>
      </patternFill>
    </fill>
    <fill>
      <patternFill patternType="solid">
        <fgColor rgb="FFF5F2F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CAEFFF"/>
      </left>
      <right/>
      <top style="thin">
        <color rgb="FFCAEFFF"/>
      </top>
      <bottom/>
      <diagonal/>
    </border>
    <border>
      <left/>
      <right/>
      <top style="thin">
        <color rgb="FFCAE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quotePrefix="1"/>
    <xf numFmtId="0" fontId="0" fillId="2" borderId="0" xfId="0" applyFill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/>
    <xf numFmtId="0" fontId="6" fillId="0" borderId="1" xfId="0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2" fillId="0" borderId="1" xfId="0" applyFont="1" applyBorder="1"/>
    <xf numFmtId="0" fontId="16" fillId="0" borderId="1" xfId="0" applyFont="1" applyFill="1" applyBorder="1"/>
    <xf numFmtId="164" fontId="12" fillId="0" borderId="1" xfId="0" applyNumberFormat="1" applyFont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7" fillId="0" borderId="0" xfId="1" applyFont="1"/>
    <xf numFmtId="0" fontId="16" fillId="0" borderId="1" xfId="0" applyFont="1" applyBorder="1"/>
    <xf numFmtId="164" fontId="12" fillId="0" borderId="0" xfId="0" applyNumberFormat="1" applyFont="1" applyAlignment="1">
      <alignment horizontal="center"/>
    </xf>
    <xf numFmtId="0" fontId="0" fillId="0" borderId="1" xfId="0" applyFont="1" applyBorder="1"/>
    <xf numFmtId="0" fontId="4" fillId="0" borderId="1" xfId="0" applyFont="1" applyFill="1" applyBorder="1"/>
    <xf numFmtId="0" fontId="12" fillId="4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left" vertical="center"/>
    </xf>
    <xf numFmtId="0" fontId="18" fillId="0" borderId="0" xfId="0" applyFont="1" applyAlignment="1"/>
    <xf numFmtId="14" fontId="18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2" fillId="0" borderId="0" xfId="0" applyFont="1"/>
    <xf numFmtId="0" fontId="0" fillId="0" borderId="0" xfId="0" applyFont="1"/>
    <xf numFmtId="0" fontId="0" fillId="0" borderId="0" xfId="0" applyFont="1" applyFill="1" applyBorder="1"/>
    <xf numFmtId="0" fontId="23" fillId="0" borderId="1" xfId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164" fontId="0" fillId="0" borderId="1" xfId="0" applyNumberFormat="1" applyFont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6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3A9F3"/>
      <color rgb="FFF5F2F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/>
              <a:t>Estado de 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DE-4936-8018-C42269B82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DE-4936-8018-C42269B82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Reportes!$AE$16:$AE$17</c:f>
              <c:strCache>
                <c:ptCount val="2"/>
                <c:pt idx="0">
                  <c:v>Resueltos</c:v>
                </c:pt>
                <c:pt idx="1">
                  <c:v>Abiertos</c:v>
                </c:pt>
              </c:strCache>
            </c:strRef>
          </c:cat>
          <c:val>
            <c:numRef>
              <c:f>Reportes!$AF$16:$AF$17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E-4936-8018-C42269B822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 sz="1600" b="1"/>
              <a:t>Tickets asignados</a:t>
            </a:r>
            <a:r>
              <a:rPr lang="es-AR" sz="1600" b="1" baseline="0"/>
              <a:t> por persona</a:t>
            </a:r>
            <a:r>
              <a:rPr lang="es-AR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Reportes!$AO$16</c:f>
              <c:strCache>
                <c:ptCount val="1"/>
                <c:pt idx="0">
                  <c:v>Abiertos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Reportes!Nombre</c:f>
              <c:strCache>
                <c:ptCount val="1"/>
                <c:pt idx="0">
                  <c:v>Robert</c:v>
                </c:pt>
              </c:strCache>
              <c:extLst xmlns:c15="http://schemas.microsoft.com/office/drawing/2012/chart" xmlns:c16="http://schemas.microsoft.com/office/drawing/2014/chart"/>
            </c:strRef>
          </c:cat>
          <c:val>
            <c:numRef>
              <c:f>Reportes!Abierto</c:f>
              <c:numCache>
                <c:formatCode>General</c:formatCode>
                <c:ptCount val="2"/>
                <c:pt idx="0">
                  <c:v>#N/A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4198-96AF-C5FC8FCF591C}"/>
            </c:ext>
          </c:extLst>
        </c:ser>
        <c:ser>
          <c:idx val="1"/>
          <c:order val="1"/>
          <c:tx>
            <c:strRef>
              <c:f>Reportes!$AP$16</c:f>
              <c:strCache>
                <c:ptCount val="1"/>
                <c:pt idx="0">
                  <c:v>Resueltos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Reportes!Nombre</c:f>
              <c:strCache>
                <c:ptCount val="1"/>
                <c:pt idx="0">
                  <c:v>Robert</c:v>
                </c:pt>
              </c:strCache>
              <c:extLst xmlns:c15="http://schemas.microsoft.com/office/drawing/2012/chart" xmlns:c16="http://schemas.microsoft.com/office/drawing/2014/chart"/>
            </c:strRef>
          </c:cat>
          <c:val>
            <c:numRef>
              <c:f>Reportes!Resuelto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B-4198-96AF-C5FC8FCF59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316746064"/>
        <c:axId val="316746624"/>
      </c:barChart>
      <c:catAx>
        <c:axId val="3167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46624"/>
        <c:crosses val="autoZero"/>
        <c:auto val="1"/>
        <c:lblAlgn val="ctr"/>
        <c:lblOffset val="100"/>
        <c:noMultiLvlLbl val="0"/>
      </c:catAx>
      <c:valAx>
        <c:axId val="31674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67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Tiempo promedio </a:t>
            </a:r>
            <a:r>
              <a:rPr lang="es-AR" b="1" baseline="0"/>
              <a:t>de resolución por severidad (días)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Reportes!$AE$20:$AE$23</c:f>
              <c:strCache>
                <c:ptCount val="4"/>
                <c:pt idx="0">
                  <c:v>Urgente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Reportes!$AF$20:$AF$23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D-40DB-8A84-B9B5F811E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08624"/>
        <c:axId val="196706944"/>
      </c:barChart>
      <c:catAx>
        <c:axId val="1967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06944"/>
        <c:crosses val="autoZero"/>
        <c:auto val="1"/>
        <c:lblAlgn val="ctr"/>
        <c:lblOffset val="100"/>
        <c:noMultiLvlLbl val="0"/>
      </c:catAx>
      <c:valAx>
        <c:axId val="1967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planillaexcel.com/contactanos" TargetMode="Externa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0</xdr:row>
      <xdr:rowOff>138112</xdr:rowOff>
    </xdr:from>
    <xdr:to>
      <xdr:col>3</xdr:col>
      <xdr:colOff>647700</xdr:colOff>
      <xdr:row>0</xdr:row>
      <xdr:rowOff>455612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2625" y="138112"/>
          <a:ext cx="150812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9</xdr:col>
      <xdr:colOff>476250</xdr:colOff>
      <xdr:row>0</xdr:row>
      <xdr:rowOff>139698</xdr:rowOff>
    </xdr:from>
    <xdr:to>
      <xdr:col>10</xdr:col>
      <xdr:colOff>542925</xdr:colOff>
      <xdr:row>0</xdr:row>
      <xdr:rowOff>466725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591300" y="139698"/>
          <a:ext cx="828675" cy="32702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9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3</xdr:col>
      <xdr:colOff>701387</xdr:colOff>
      <xdr:row>0</xdr:row>
      <xdr:rowOff>129887</xdr:rowOff>
    </xdr:from>
    <xdr:to>
      <xdr:col>8</xdr:col>
      <xdr:colOff>441614</xdr:colOff>
      <xdr:row>0</xdr:row>
      <xdr:rowOff>460087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44437" y="129887"/>
          <a:ext cx="3550227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de Incidencias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697443</xdr:colOff>
      <xdr:row>0</xdr:row>
      <xdr:rowOff>147636</xdr:rowOff>
    </xdr:from>
    <xdr:to>
      <xdr:col>9</xdr:col>
      <xdr:colOff>1502834</xdr:colOff>
      <xdr:row>0</xdr:row>
      <xdr:rowOff>414336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481860" y="147636"/>
          <a:ext cx="805391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3</xdr:col>
      <xdr:colOff>850900</xdr:colOff>
      <xdr:row>0</xdr:row>
      <xdr:rowOff>115886</xdr:rowOff>
    </xdr:from>
    <xdr:to>
      <xdr:col>8</xdr:col>
      <xdr:colOff>641350</xdr:colOff>
      <xdr:row>0</xdr:row>
      <xdr:rowOff>446086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613150" y="115886"/>
          <a:ext cx="62039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 de Incidencias</a:t>
          </a:r>
        </a:p>
      </xdr:txBody>
    </xdr:sp>
    <xdr:clientData/>
  </xdr:twoCellAnchor>
  <xdr:twoCellAnchor>
    <xdr:from>
      <xdr:col>1</xdr:col>
      <xdr:colOff>83344</xdr:colOff>
      <xdr:row>0</xdr:row>
      <xdr:rowOff>122236</xdr:rowOff>
    </xdr:from>
    <xdr:to>
      <xdr:col>2</xdr:col>
      <xdr:colOff>873655</xdr:colOff>
      <xdr:row>0</xdr:row>
      <xdr:rowOff>439736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08844" y="122236"/>
          <a:ext cx="1562894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111654</xdr:rowOff>
    </xdr:from>
    <xdr:to>
      <xdr:col>2</xdr:col>
      <xdr:colOff>275167</xdr:colOff>
      <xdr:row>0</xdr:row>
      <xdr:rowOff>429154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69950" y="111654"/>
          <a:ext cx="1564217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7</xdr:col>
      <xdr:colOff>229658</xdr:colOff>
      <xdr:row>0</xdr:row>
      <xdr:rowOff>137054</xdr:rowOff>
    </xdr:from>
    <xdr:to>
      <xdr:col>8</xdr:col>
      <xdr:colOff>313267</xdr:colOff>
      <xdr:row>0</xdr:row>
      <xdr:rowOff>403754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617075" y="137054"/>
          <a:ext cx="84560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656167</xdr:colOff>
      <xdr:row>0</xdr:row>
      <xdr:rowOff>105304</xdr:rowOff>
    </xdr:from>
    <xdr:to>
      <xdr:col>6</xdr:col>
      <xdr:colOff>779992</xdr:colOff>
      <xdr:row>0</xdr:row>
      <xdr:rowOff>435504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815167" y="105304"/>
          <a:ext cx="5955242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 de Incidencias</a:t>
          </a:r>
        </a:p>
      </xdr:txBody>
    </xdr:sp>
    <xdr:clientData/>
  </xdr:twoCellAnchor>
  <xdr:twoCellAnchor>
    <xdr:from>
      <xdr:col>2</xdr:col>
      <xdr:colOff>1168401</xdr:colOff>
      <xdr:row>3</xdr:row>
      <xdr:rowOff>5291</xdr:rowOff>
    </xdr:from>
    <xdr:to>
      <xdr:col>7</xdr:col>
      <xdr:colOff>238127</xdr:colOff>
      <xdr:row>8</xdr:row>
      <xdr:rowOff>98425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333174" y="1130973"/>
          <a:ext cx="6308726" cy="1045634"/>
          <a:chOff x="2194984" y="1127124"/>
          <a:chExt cx="6298143" cy="1045634"/>
        </a:xfrm>
      </xdr:grpSpPr>
      <xdr:sp macro="" textlink="Registro!$AI$8">
        <xdr:nvSpPr>
          <xdr:cNvPr id="9" name="Rectángulo redondead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194984" y="1412876"/>
            <a:ext cx="942975" cy="731307"/>
          </a:xfrm>
          <a:prstGeom prst="roundRect">
            <a:avLst/>
          </a:prstGeom>
          <a:gradFill flip="none" rotWithShape="1">
            <a:gsLst>
              <a:gs pos="0">
                <a:srgbClr val="03A9F3">
                  <a:shade val="30000"/>
                  <a:satMod val="115000"/>
                </a:srgbClr>
              </a:gs>
              <a:gs pos="50000">
                <a:srgbClr val="03A9F3">
                  <a:shade val="67500"/>
                  <a:satMod val="115000"/>
                </a:srgbClr>
              </a:gs>
              <a:gs pos="100000">
                <a:srgbClr val="03A9F3">
                  <a:shade val="100000"/>
                  <a:satMod val="115000"/>
                </a:srgbClr>
              </a:gs>
            </a:gsLst>
            <a:lin ang="135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3B159B4-4620-4141-BD98-ACAAFF9C2427}" type="TxLink">
              <a:rPr lang="en-US" sz="1800" b="0" i="0" u="none" strike="noStrike">
                <a:solidFill>
                  <a:srgbClr val="000000"/>
                </a:solidFill>
                <a:latin typeface="Calibri"/>
              </a:rPr>
              <a:pPr algn="ctr"/>
              <a:t>0</a:t>
            </a:fld>
            <a:endParaRPr lang="es-AR" sz="3200" b="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2252134" y="1127124"/>
            <a:ext cx="9525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400"/>
              <a:t>Abiertas</a:t>
            </a:r>
            <a:endParaRPr lang="es-AR" sz="1200"/>
          </a:p>
        </xdr:txBody>
      </xdr:sp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3309411" y="1250950"/>
            <a:ext cx="5183716" cy="921808"/>
            <a:chOff x="4139605" y="885825"/>
            <a:chExt cx="3204169" cy="923925"/>
          </a:xfrm>
        </xdr:grpSpPr>
        <xdr:sp macro="" textlink="Registro!$AI$9">
          <xdr:nvSpPr>
            <xdr:cNvPr id="11" name="Rectángulo redondead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4405412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F6FBC44-F1F5-4762-AC2F-25A2412AC417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139605" y="904874"/>
              <a:ext cx="962025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1400"/>
                <a:t>Urgente</a:t>
              </a:r>
            </a:p>
          </xdr:txBody>
        </xdr:sp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4840554" y="904874"/>
              <a:ext cx="80010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Alta</a:t>
              </a:r>
            </a:p>
          </xdr:txBody>
        </xdr:sp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5479294" y="895349"/>
              <a:ext cx="80010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Media</a:t>
              </a:r>
            </a:p>
          </xdr:txBody>
        </xdr:sp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6284223" y="904874"/>
              <a:ext cx="408643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Baja	</a:t>
              </a:r>
            </a:p>
          </xdr:txBody>
        </xdr:sp>
        <xdr:sp macro="" textlink="">
          <xdr:nvSpPr>
            <xdr:cNvPr id="19" name="Rectángulo redondead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4210049" y="885825"/>
              <a:ext cx="3133725" cy="9239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200"/>
            </a:p>
          </xdr:txBody>
        </xdr:sp>
        <xdr:sp macro="" textlink="Registro!$AI$10">
          <xdr:nvSpPr>
            <xdr:cNvPr id="21" name="Rectángulo redondeado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036940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C000">
                    <a:shade val="30000"/>
                    <a:satMod val="115000"/>
                  </a:srgbClr>
                </a:gs>
                <a:gs pos="50000">
                  <a:srgbClr val="FFC000">
                    <a:shade val="67500"/>
                    <a:satMod val="115000"/>
                  </a:srgbClr>
                </a:gs>
                <a:gs pos="100000">
                  <a:srgbClr val="FFC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C4D0667-C951-477B-B812-EE08EE969A46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tx1"/>
                </a:solidFill>
              </a:endParaRPr>
            </a:p>
          </xdr:txBody>
        </xdr:sp>
        <xdr:sp macro="" textlink="Registro!$AI$11">
          <xdr:nvSpPr>
            <xdr:cNvPr id="22" name="Rectángulo redondead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668466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747E589-66B7-40C6-8B90-2C328C208A78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tx1"/>
                </a:solidFill>
              </a:endParaRPr>
            </a:p>
          </xdr:txBody>
        </xdr:sp>
        <xdr:sp macro="" textlink="Registro!$AI$12">
          <xdr:nvSpPr>
            <xdr:cNvPr id="23" name="Rectángulo redondead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6260109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2876296-AD2C-493E-8634-E23864194E02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128587</xdr:rowOff>
    </xdr:from>
    <xdr:to>
      <xdr:col>2</xdr:col>
      <xdr:colOff>66675</xdr:colOff>
      <xdr:row>0</xdr:row>
      <xdr:rowOff>446087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69950" y="128587"/>
          <a:ext cx="176847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6</xdr:col>
      <xdr:colOff>380999</xdr:colOff>
      <xdr:row>0</xdr:row>
      <xdr:rowOff>153987</xdr:rowOff>
    </xdr:from>
    <xdr:to>
      <xdr:col>7</xdr:col>
      <xdr:colOff>447674</xdr:colOff>
      <xdr:row>0</xdr:row>
      <xdr:rowOff>420687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477249" y="153987"/>
          <a:ext cx="828675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428625</xdr:colOff>
      <xdr:row>0</xdr:row>
      <xdr:rowOff>122237</xdr:rowOff>
    </xdr:from>
    <xdr:to>
      <xdr:col>5</xdr:col>
      <xdr:colOff>447675</xdr:colOff>
      <xdr:row>0</xdr:row>
      <xdr:rowOff>452437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000375" y="122237"/>
          <a:ext cx="416242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de Incidencias</a:t>
          </a:r>
        </a:p>
      </xdr:txBody>
    </xdr:sp>
    <xdr:clientData/>
  </xdr:twoCellAnchor>
  <xdr:twoCellAnchor>
    <xdr:from>
      <xdr:col>0</xdr:col>
      <xdr:colOff>613833</xdr:colOff>
      <xdr:row>13</xdr:row>
      <xdr:rowOff>4233</xdr:rowOff>
    </xdr:from>
    <xdr:to>
      <xdr:col>3</xdr:col>
      <xdr:colOff>306916</xdr:colOff>
      <xdr:row>26</xdr:row>
      <xdr:rowOff>137583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730251</xdr:colOff>
      <xdr:row>12</xdr:row>
      <xdr:rowOff>190499</xdr:rowOff>
    </xdr:from>
    <xdr:to>
      <xdr:col>8</xdr:col>
      <xdr:colOff>571501</xdr:colOff>
      <xdr:row>26</xdr:row>
      <xdr:rowOff>137582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1248834</xdr:colOff>
      <xdr:row>29</xdr:row>
      <xdr:rowOff>0</xdr:rowOff>
    </xdr:from>
    <xdr:to>
      <xdr:col>6</xdr:col>
      <xdr:colOff>201082</xdr:colOff>
      <xdr:row>43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301625</xdr:colOff>
      <xdr:row>4</xdr:row>
      <xdr:rowOff>79375</xdr:rowOff>
    </xdr:from>
    <xdr:to>
      <xdr:col>9</xdr:col>
      <xdr:colOff>190500</xdr:colOff>
      <xdr:row>44</xdr:row>
      <xdr:rowOff>95250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301625" y="1476375"/>
          <a:ext cx="10271125" cy="7699375"/>
        </a:xfrm>
        <a:prstGeom prst="rect">
          <a:avLst/>
        </a:prstGeom>
        <a:noFill/>
        <a:ln>
          <a:solidFill>
            <a:srgbClr val="03A9F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2"/>
  <sheetViews>
    <sheetView showGridLines="0" zoomScale="110" zoomScaleNormal="110" workbookViewId="0">
      <selection activeCell="G9" sqref="G9"/>
    </sheetView>
  </sheetViews>
  <sheetFormatPr baseColWidth="10" defaultRowHeight="15" x14ac:dyDescent="0.25"/>
  <cols>
    <col min="2" max="2" width="0.28515625" customWidth="1"/>
    <col min="12" max="12" width="0.28515625" customWidth="1"/>
  </cols>
  <sheetData>
    <row r="1" spans="2:29" s="60" customFormat="1" ht="45" customHeight="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AA1" s="61"/>
      <c r="AB1" s="62"/>
      <c r="AC1" s="62"/>
    </row>
    <row r="3" spans="2:29" ht="2.25" customHeight="1" x14ac:dyDescent="0.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2:29" x14ac:dyDescent="0.25">
      <c r="B4" s="59"/>
      <c r="C4" s="67" t="s">
        <v>37</v>
      </c>
      <c r="D4" s="67"/>
      <c r="E4" s="67"/>
      <c r="F4" s="67"/>
      <c r="G4" s="67"/>
      <c r="H4" s="67"/>
      <c r="I4" s="67"/>
      <c r="J4" s="67"/>
      <c r="K4" s="67"/>
      <c r="L4" s="59"/>
    </row>
    <row r="5" spans="2:29" x14ac:dyDescent="0.25">
      <c r="B5" s="59"/>
      <c r="C5" s="63" t="s">
        <v>38</v>
      </c>
      <c r="L5" s="59"/>
    </row>
    <row r="6" spans="2:29" x14ac:dyDescent="0.25">
      <c r="B6" s="59"/>
      <c r="C6" t="s">
        <v>47</v>
      </c>
      <c r="L6" s="59"/>
    </row>
    <row r="7" spans="2:29" x14ac:dyDescent="0.25">
      <c r="B7" s="59"/>
      <c r="C7" t="s">
        <v>48</v>
      </c>
      <c r="L7" s="59"/>
    </row>
    <row r="8" spans="2:29" x14ac:dyDescent="0.25">
      <c r="B8" s="59"/>
      <c r="C8" t="s">
        <v>49</v>
      </c>
      <c r="L8" s="59"/>
    </row>
    <row r="9" spans="2:29" ht="7.5" customHeight="1" x14ac:dyDescent="0.25">
      <c r="B9" s="59"/>
      <c r="L9" s="59"/>
    </row>
    <row r="10" spans="2:29" x14ac:dyDescent="0.25">
      <c r="B10" s="59"/>
      <c r="C10" s="63" t="s">
        <v>39</v>
      </c>
      <c r="L10" s="59"/>
    </row>
    <row r="11" spans="2:29" x14ac:dyDescent="0.25">
      <c r="B11" s="59"/>
      <c r="C11" t="s">
        <v>52</v>
      </c>
      <c r="L11" s="59"/>
    </row>
    <row r="12" spans="2:29" x14ac:dyDescent="0.25">
      <c r="B12" s="59"/>
      <c r="C12" t="s">
        <v>40</v>
      </c>
      <c r="L12" s="59"/>
    </row>
    <row r="13" spans="2:29" x14ac:dyDescent="0.25">
      <c r="B13" s="59"/>
      <c r="C13" t="s">
        <v>41</v>
      </c>
      <c r="L13" s="59"/>
    </row>
    <row r="14" spans="2:29" x14ac:dyDescent="0.25">
      <c r="B14" s="59"/>
      <c r="C14" t="s">
        <v>42</v>
      </c>
      <c r="L14" s="59"/>
    </row>
    <row r="15" spans="2:29" x14ac:dyDescent="0.25">
      <c r="B15" s="59"/>
      <c r="C15" t="s">
        <v>43</v>
      </c>
      <c r="L15" s="59"/>
    </row>
    <row r="16" spans="2:29" x14ac:dyDescent="0.25">
      <c r="B16" s="59"/>
      <c r="C16" t="s">
        <v>44</v>
      </c>
      <c r="L16" s="59"/>
    </row>
    <row r="17" spans="2:12" ht="8.25" customHeight="1" x14ac:dyDescent="0.25">
      <c r="B17" s="59"/>
      <c r="L17" s="59"/>
    </row>
    <row r="18" spans="2:12" x14ac:dyDescent="0.25">
      <c r="B18" s="59"/>
      <c r="C18" s="63" t="s">
        <v>45</v>
      </c>
      <c r="L18" s="59"/>
    </row>
    <row r="19" spans="2:12" x14ac:dyDescent="0.25">
      <c r="B19" s="59"/>
      <c r="C19" s="64" t="s">
        <v>46</v>
      </c>
      <c r="L19" s="59"/>
    </row>
    <row r="20" spans="2:12" x14ac:dyDescent="0.25">
      <c r="B20" s="59"/>
      <c r="C20" t="s">
        <v>53</v>
      </c>
      <c r="L20" s="59"/>
    </row>
    <row r="21" spans="2:12" ht="1.5" customHeight="1" x14ac:dyDescent="0.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2:12" ht="1.5" customHeight="1" x14ac:dyDescent="0.25"/>
  </sheetData>
  <mergeCells count="1">
    <mergeCell ref="C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M1000"/>
  <sheetViews>
    <sheetView showGridLines="0" zoomScaleNormal="100" workbookViewId="0">
      <selection activeCell="E12" sqref="E12"/>
    </sheetView>
  </sheetViews>
  <sheetFormatPr baseColWidth="10" defaultRowHeight="15" x14ac:dyDescent="0.25"/>
  <cols>
    <col min="1" max="1" width="12.42578125" style="29" customWidth="1"/>
    <col min="2" max="2" width="11.5703125" style="29" customWidth="1"/>
    <col min="3" max="3" width="17.42578125" style="29" customWidth="1"/>
    <col min="4" max="4" width="18" style="29" customWidth="1"/>
    <col min="5" max="5" width="21.5703125" style="29" bestFit="1" customWidth="1"/>
    <col min="6" max="6" width="17.140625" style="51" bestFit="1" customWidth="1"/>
    <col min="7" max="7" width="19.7109375" style="29" customWidth="1"/>
    <col min="8" max="8" width="19.85546875" style="29" bestFit="1" customWidth="1"/>
    <col min="9" max="9" width="24.140625" style="51" customWidth="1"/>
    <col min="10" max="10" width="29.42578125" style="33" bestFit="1" customWidth="1"/>
    <col min="11" max="11" width="30" style="29" bestFit="1" customWidth="1"/>
    <col min="12" max="14" width="11.42578125" style="29"/>
    <col min="15" max="26" width="11.42578125" style="32" hidden="1" customWidth="1"/>
    <col min="27" max="35" width="11.42578125" style="29" hidden="1" customWidth="1"/>
    <col min="36" max="36" width="0" style="29" hidden="1" customWidth="1"/>
    <col min="37" max="37" width="0" style="33" hidden="1" customWidth="1"/>
    <col min="38" max="39" width="0" style="29" hidden="1" customWidth="1"/>
    <col min="40" max="16384" width="11.42578125" style="29"/>
  </cols>
  <sheetData>
    <row r="1" spans="1:39" ht="45" customHeight="1" x14ac:dyDescent="0.25">
      <c r="B1" s="30"/>
      <c r="C1" s="30"/>
      <c r="D1" s="30"/>
      <c r="E1" s="30"/>
      <c r="F1" s="30"/>
      <c r="G1" s="30"/>
      <c r="H1" s="30"/>
      <c r="I1" s="30"/>
      <c r="J1" s="31"/>
    </row>
    <row r="2" spans="1:39" x14ac:dyDescent="0.25">
      <c r="F2" s="29"/>
      <c r="I2" s="29"/>
    </row>
    <row r="3" spans="1:39" x14ac:dyDescent="0.25">
      <c r="F3" s="29"/>
      <c r="I3" s="29"/>
    </row>
    <row r="4" spans="1:39" ht="33.75" x14ac:dyDescent="0.5">
      <c r="B4" s="34" t="s">
        <v>50</v>
      </c>
      <c r="F4" s="29"/>
      <c r="I4" s="29"/>
      <c r="O4" s="35" t="s">
        <v>22</v>
      </c>
      <c r="P4" s="35"/>
    </row>
    <row r="5" spans="1:39" ht="18.75" x14ac:dyDescent="0.25">
      <c r="F5" s="29"/>
      <c r="I5" s="29"/>
      <c r="O5" s="68" t="s">
        <v>19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 t="s">
        <v>23</v>
      </c>
      <c r="AB5" s="68"/>
      <c r="AC5" s="68"/>
      <c r="AD5" s="68"/>
      <c r="AE5" s="68"/>
      <c r="AF5" s="68"/>
    </row>
    <row r="6" spans="1:39" ht="18.75" x14ac:dyDescent="0.25">
      <c r="F6" s="33"/>
      <c r="G6" s="33"/>
      <c r="H6" s="33"/>
      <c r="I6" s="33"/>
      <c r="O6" s="68" t="s">
        <v>13</v>
      </c>
      <c r="P6" s="68"/>
      <c r="Q6" s="68"/>
      <c r="R6" s="68" t="s">
        <v>7</v>
      </c>
      <c r="S6" s="68"/>
      <c r="T6" s="68"/>
      <c r="U6" s="68" t="s">
        <v>9</v>
      </c>
      <c r="V6" s="68"/>
      <c r="W6" s="68"/>
      <c r="X6" s="68" t="s">
        <v>8</v>
      </c>
      <c r="Y6" s="68"/>
      <c r="Z6" s="68"/>
      <c r="AA6" s="68" t="s">
        <v>27</v>
      </c>
      <c r="AB6" s="68"/>
      <c r="AC6" s="68"/>
      <c r="AD6" s="68" t="s">
        <v>8</v>
      </c>
      <c r="AE6" s="68"/>
      <c r="AF6" s="68"/>
    </row>
    <row r="7" spans="1:39" ht="18.75" x14ac:dyDescent="0.25">
      <c r="B7" s="55" t="s">
        <v>0</v>
      </c>
      <c r="C7" s="55" t="s">
        <v>2</v>
      </c>
      <c r="D7" s="55" t="s">
        <v>3</v>
      </c>
      <c r="E7" s="55" t="s">
        <v>1</v>
      </c>
      <c r="F7" s="55" t="s">
        <v>6</v>
      </c>
      <c r="G7" s="55" t="s">
        <v>4</v>
      </c>
      <c r="H7" s="55" t="s">
        <v>5</v>
      </c>
      <c r="I7" s="55" t="s">
        <v>17</v>
      </c>
      <c r="J7" s="55" t="s">
        <v>16</v>
      </c>
      <c r="K7" s="55" t="s">
        <v>10</v>
      </c>
      <c r="O7" s="36" t="s">
        <v>20</v>
      </c>
      <c r="P7" s="36" t="s">
        <v>26</v>
      </c>
      <c r="Q7" s="36" t="s">
        <v>21</v>
      </c>
      <c r="R7" s="36" t="s">
        <v>20</v>
      </c>
      <c r="S7" s="36" t="s">
        <v>26</v>
      </c>
      <c r="T7" s="36" t="s">
        <v>21</v>
      </c>
      <c r="U7" s="36" t="s">
        <v>20</v>
      </c>
      <c r="V7" s="36" t="s">
        <v>26</v>
      </c>
      <c r="W7" s="36" t="s">
        <v>21</v>
      </c>
      <c r="X7" s="36" t="s">
        <v>20</v>
      </c>
      <c r="Y7" s="36" t="s">
        <v>26</v>
      </c>
      <c r="Z7" s="36" t="s">
        <v>21</v>
      </c>
      <c r="AA7" s="36" t="s">
        <v>21</v>
      </c>
      <c r="AB7" s="36" t="s">
        <v>26</v>
      </c>
      <c r="AC7" s="36" t="s">
        <v>20</v>
      </c>
      <c r="AD7" s="36" t="s">
        <v>24</v>
      </c>
      <c r="AE7" s="36" t="s">
        <v>25</v>
      </c>
      <c r="AF7" s="36" t="s">
        <v>32</v>
      </c>
      <c r="AH7" s="36" t="s">
        <v>11</v>
      </c>
      <c r="AI7" s="36" t="s">
        <v>18</v>
      </c>
      <c r="AK7" s="36" t="s">
        <v>33</v>
      </c>
      <c r="AL7" s="36" t="s">
        <v>34</v>
      </c>
      <c r="AM7" s="37" t="s">
        <v>35</v>
      </c>
    </row>
    <row r="8" spans="1:39" x14ac:dyDescent="0.25">
      <c r="B8" s="38"/>
      <c r="C8" s="38" t="s">
        <v>56</v>
      </c>
      <c r="D8" s="39" t="s">
        <v>7</v>
      </c>
      <c r="E8" s="52" t="s">
        <v>54</v>
      </c>
      <c r="F8" s="71">
        <v>43774</v>
      </c>
      <c r="G8" s="52" t="s">
        <v>55</v>
      </c>
      <c r="H8" s="52" t="s">
        <v>55</v>
      </c>
      <c r="I8" s="40">
        <v>43777</v>
      </c>
      <c r="J8" s="54">
        <f>IF(OR(F8=0,I8=0),"",I8-F8)</f>
        <v>3</v>
      </c>
      <c r="K8" s="52" t="s">
        <v>57</v>
      </c>
      <c r="O8" s="41" t="str">
        <f>IF(AND(C8="Abierto",D8="Urgente"),B8,"")</f>
        <v/>
      </c>
      <c r="P8" s="41" t="str">
        <f ca="1">IF(AND(C8="Abierto",D8="Urgente"),TODAY()-F8,"")</f>
        <v/>
      </c>
      <c r="Q8" s="41" t="str">
        <f>IF(AND(C8="Abierto",D8="Urgente"),RANK(P8,$P$8:$P$1003,0)+COUNTIF($P$8:P8,P8)-1,"")</f>
        <v/>
      </c>
      <c r="R8" s="41" t="str">
        <f>IF(AND(C8="Abierto",D8="Alta"),B8,"")</f>
        <v/>
      </c>
      <c r="S8" s="41" t="str">
        <f ca="1">IF(AND(C8="Abierto",D8="Alta"),TODAY()-F8,"")</f>
        <v/>
      </c>
      <c r="T8" s="41" t="str">
        <f>IF(AND(C8="Abierto",D8="Alta"),RANK(S8,$S$8:$S$1003,0)+COUNTIF($S$8:S8,S8)-1+MAX(Q:Q),"")</f>
        <v/>
      </c>
      <c r="U8" s="41" t="str">
        <f>IF(AND(C8="Abierto",D8="Media"),B8,"")</f>
        <v/>
      </c>
      <c r="V8" s="41" t="str">
        <f ca="1">IF(AND(C8="Abierto",D8="Media"),TODAY()-F8,"")</f>
        <v/>
      </c>
      <c r="W8" s="41" t="str">
        <f>IF(AND(C8="Abierto",D8="Media"),RANK(V8,$V$8:$V$1003,0)+COUNTIF($V$8:V8,V8)-1+MAX(Q:Q,T:T),"")</f>
        <v/>
      </c>
      <c r="X8" s="41" t="str">
        <f>IF(AND(C8="Abierto",D8="Baja"),B8,"")</f>
        <v/>
      </c>
      <c r="Y8" s="41" t="str">
        <f ca="1">IF(AND(C8="Abierto",D8="Baja"),TODAY()-F8,"")</f>
        <v/>
      </c>
      <c r="Z8" s="41" t="str">
        <f>IF(AND(C8="Abierto",D8="Baja"),RANK(Y8,$Y$8:$Y$1003,0)+COUNTIF($Y$8:Y8,Y8)-1+MAX(Q:Q,T:T,W:W),"")</f>
        <v/>
      </c>
      <c r="AA8" s="42" t="str">
        <f>IF(OR(C8="Resuelto",C8=""),"",SUM(Q8,T8,W8,Z8))</f>
        <v/>
      </c>
      <c r="AB8" s="42" t="str">
        <f>IF(OR(C8="Resuelto",C8=""),"",SUM(P8,S8,V8,Y8))</f>
        <v/>
      </c>
      <c r="AC8" s="42" t="str">
        <f>IF(OR(C8="Resuelto",C8=""),"",SUM(O8,R8,U8,X8))</f>
        <v/>
      </c>
      <c r="AD8" s="43">
        <v>1</v>
      </c>
      <c r="AE8" s="43" t="str">
        <f>IF(ISNA(VLOOKUP(AD8,$AA$8:$AC$1000,3,FALSE))=TRUE,"",VLOOKUP(AD8,$AA$8:$AC$1000,3,FALSE))</f>
        <v/>
      </c>
      <c r="AF8" s="44" t="str">
        <f>IF(ISNA(VLOOKUP(AD8,$AA$8:$AC$1000,2,FALSE))=TRUE,"",VLOOKUP(AD8,$AA$8:$AC$1000,2,FALSE))</f>
        <v/>
      </c>
      <c r="AG8" s="45"/>
      <c r="AH8" s="46" t="s">
        <v>12</v>
      </c>
      <c r="AI8" s="41">
        <f>COUNTIF(C:C,AH8)</f>
        <v>0</v>
      </c>
      <c r="AK8" s="47">
        <f>IF(AL8="","",MAX($AK$1:AK7)+1)</f>
        <v>1</v>
      </c>
      <c r="AL8" s="48" t="str">
        <f>IF(H8="","",H8)</f>
        <v>Robert</v>
      </c>
      <c r="AM8" s="48" t="str">
        <f>IF(ISNA(VLOOKUP(AD8,$AK$8:$AL$1000,2,FALSE))=TRUE,"",VLOOKUP(AD8,$AK$8:$AL$1000,2,FALSE))</f>
        <v>Robert</v>
      </c>
    </row>
    <row r="9" spans="1:39" x14ac:dyDescent="0.25">
      <c r="B9" s="38"/>
      <c r="C9" s="38" t="s">
        <v>56</v>
      </c>
      <c r="D9" s="39" t="s">
        <v>8</v>
      </c>
      <c r="E9" s="52" t="s">
        <v>58</v>
      </c>
      <c r="F9" s="71">
        <v>43774</v>
      </c>
      <c r="G9" s="52" t="s">
        <v>55</v>
      </c>
      <c r="H9" s="52" t="s">
        <v>55</v>
      </c>
      <c r="I9" s="71">
        <v>43774</v>
      </c>
      <c r="J9" s="54">
        <f>IF(OR(F9=0,I9=0),"",I9-F9)</f>
        <v>0</v>
      </c>
      <c r="K9" s="52" t="s">
        <v>59</v>
      </c>
      <c r="O9" s="41" t="str">
        <f t="shared" ref="O9:O17" si="0">IF(AND(C9="Abierto",D9="Urgente"),B9,"")</f>
        <v/>
      </c>
      <c r="P9" s="41" t="str">
        <f t="shared" ref="P9:P17" ca="1" si="1">IF(AND(C9="Abierto",D9="Urgente"),TODAY()-F9,"")</f>
        <v/>
      </c>
      <c r="Q9" s="41" t="str">
        <f>IF(AND(C9="Abierto",D9="Urgente"),RANK(P9,$P$8:$P$1003,0)+COUNTIF($P$8:P9,P9)-1,"")</f>
        <v/>
      </c>
      <c r="R9" s="41" t="str">
        <f t="shared" ref="R9:R17" si="2">IF(AND(C9="Abierto",D9="Alta"),B9,"")</f>
        <v/>
      </c>
      <c r="S9" s="41" t="str">
        <f t="shared" ref="S9:S17" ca="1" si="3">IF(AND(C9="Abierto",D9="Alta"),TODAY()-F9,"")</f>
        <v/>
      </c>
      <c r="T9" s="41" t="str">
        <f>IF(AND(C9="Abierto",D9="Alta"),RANK(S9,$S$8:$S$1003,0)+COUNTIF($S$8:S9,S9)-1+MAX(Q:Q),"")</f>
        <v/>
      </c>
      <c r="U9" s="41" t="str">
        <f t="shared" ref="U9:U17" si="4">IF(AND(C9="Abierto",D9="Media"),B9,"")</f>
        <v/>
      </c>
      <c r="V9" s="41" t="str">
        <f t="shared" ref="V9:V17" ca="1" si="5">IF(AND(C9="Abierto",D9="Media"),TODAY()-F9,"")</f>
        <v/>
      </c>
      <c r="W9" s="41" t="str">
        <f>IF(AND(C9="Abierto",D9="Media"),RANK(V9,$V$8:$V$1003,0)+COUNTIF($V$8:V9,V9)-1+MAX(Q:Q,T:T),"")</f>
        <v/>
      </c>
      <c r="X9" s="41" t="str">
        <f t="shared" ref="X9:X17" si="6">IF(AND(C9="Abierto",D9="Baja"),B9,"")</f>
        <v/>
      </c>
      <c r="Y9" s="41" t="str">
        <f t="shared" ref="Y9:Y17" ca="1" si="7">IF(AND(C9="Abierto",D9="Baja"),TODAY()-F9,"")</f>
        <v/>
      </c>
      <c r="Z9" s="41" t="str">
        <f>IF(AND(C9="Abierto",D9="Baja"),RANK(Y9,$Y$8:$Y$1003,0)+COUNTIF($Y$8:Y9,Y9)-1+MAX(Q:Q,T:T,W:W),"")</f>
        <v/>
      </c>
      <c r="AA9" s="42" t="str">
        <f t="shared" ref="AA9:AA17" si="8">IF(OR(C9="Resuelto",C9=""),"",SUM(Q9,T9,W9,Z9))</f>
        <v/>
      </c>
      <c r="AB9" s="42" t="str">
        <f t="shared" ref="AB9:AB17" si="9">IF(OR(C9="Resuelto",C9=""),"",SUM(P9,S9,V9,Y9))</f>
        <v/>
      </c>
      <c r="AC9" s="42" t="str">
        <f t="shared" ref="AC9:AC17" si="10">IF(OR(C9="Resuelto",C9=""),"",SUM(O9,R9,U9,X9))</f>
        <v/>
      </c>
      <c r="AD9" s="43">
        <v>2</v>
      </c>
      <c r="AE9" s="43" t="str">
        <f t="shared" ref="AE9:AE72" si="11">IF(ISNA(VLOOKUP(AD9,$AA$8:$AC$1000,3,FALSE))=TRUE,"",VLOOKUP(AD9,$AA$8:$AC$1000,3,FALSE))</f>
        <v/>
      </c>
      <c r="AF9" s="44" t="str">
        <f t="shared" ref="AF9:AF72" si="12">IF(ISNA(VLOOKUP(AD9,$AA$8:$AC$1000,2,FALSE))=TRUE,"",VLOOKUP(AD9,$AA$8:$AC$1000,2,FALSE))</f>
        <v/>
      </c>
      <c r="AG9" s="45"/>
      <c r="AH9" s="46" t="s">
        <v>13</v>
      </c>
      <c r="AI9" s="41">
        <f>COUNTIFS($C:$C,$AH$8,$D:$D,AH9)</f>
        <v>0</v>
      </c>
      <c r="AK9" s="47" t="str">
        <f>IF(AL9="","",MAX($AK$1:AK8)+1)</f>
        <v/>
      </c>
      <c r="AL9" s="48" t="str">
        <f>IF(H9="","",IF(COUNTIF($AL$7:AL8,H9)=0,H9,""))</f>
        <v/>
      </c>
      <c r="AM9" s="48" t="str">
        <f t="shared" ref="AM9:AM72" si="13">IF(ISNA(VLOOKUP(AD9,$AK$8:$AL$1000,2,FALSE))=TRUE,"",VLOOKUP(AD9,$AK$8:$AL$1000,2,FALSE))</f>
        <v/>
      </c>
    </row>
    <row r="10" spans="1:39" x14ac:dyDescent="0.25">
      <c r="B10" s="38"/>
      <c r="C10" s="52" t="s">
        <v>56</v>
      </c>
      <c r="D10" s="53" t="s">
        <v>9</v>
      </c>
      <c r="E10" s="52" t="s">
        <v>60</v>
      </c>
      <c r="F10" s="40">
        <v>43777</v>
      </c>
      <c r="G10" s="52" t="s">
        <v>55</v>
      </c>
      <c r="H10" s="52" t="s">
        <v>55</v>
      </c>
      <c r="I10" s="40">
        <v>43777</v>
      </c>
      <c r="J10" s="54">
        <f t="shared" ref="J10:J73" si="14">IF(OR(F10=0,I10=0),"",I10-F10)</f>
        <v>0</v>
      </c>
      <c r="K10" s="52" t="s">
        <v>61</v>
      </c>
      <c r="O10" s="41" t="str">
        <f t="shared" si="0"/>
        <v/>
      </c>
      <c r="P10" s="41" t="str">
        <f t="shared" ca="1" si="1"/>
        <v/>
      </c>
      <c r="Q10" s="41" t="str">
        <f>IF(AND(C10="Abierto",D10="Urgente"),RANK(P10,$P$8:$P$1003,0)+COUNTIF($P$8:P10,P10)-1,"")</f>
        <v/>
      </c>
      <c r="R10" s="41" t="str">
        <f t="shared" si="2"/>
        <v/>
      </c>
      <c r="S10" s="41" t="str">
        <f t="shared" ca="1" si="3"/>
        <v/>
      </c>
      <c r="T10" s="41" t="str">
        <f>IF(AND(C10="Abierto",D10="Alta"),RANK(S10,$S$8:$S$1003,0)+COUNTIF($S$8:S10,S10)-1+MAX(Q:Q),"")</f>
        <v/>
      </c>
      <c r="U10" s="41" t="str">
        <f t="shared" si="4"/>
        <v/>
      </c>
      <c r="V10" s="41" t="str">
        <f t="shared" ca="1" si="5"/>
        <v/>
      </c>
      <c r="W10" s="41" t="str">
        <f>IF(AND(C10="Abierto",D10="Media"),RANK(V10,$V$8:$V$1003,0)+COUNTIF($V$8:V10,V10)-1+MAX(Q:Q,T:T),"")</f>
        <v/>
      </c>
      <c r="X10" s="41" t="str">
        <f t="shared" si="6"/>
        <v/>
      </c>
      <c r="Y10" s="41" t="str">
        <f t="shared" ca="1" si="7"/>
        <v/>
      </c>
      <c r="Z10" s="41" t="str">
        <f>IF(AND(C10="Abierto",D10="Baja"),RANK(Y10,$Y$8:$Y$1003,0)+COUNTIF($Y$8:Y10,Y10)-1+MAX(Q:Q,T:T,W:W),"")</f>
        <v/>
      </c>
      <c r="AA10" s="42" t="str">
        <f t="shared" si="8"/>
        <v/>
      </c>
      <c r="AB10" s="42" t="str">
        <f t="shared" si="9"/>
        <v/>
      </c>
      <c r="AC10" s="42" t="str">
        <f t="shared" si="10"/>
        <v/>
      </c>
      <c r="AD10" s="43">
        <v>3</v>
      </c>
      <c r="AE10" s="43" t="str">
        <f t="shared" si="11"/>
        <v/>
      </c>
      <c r="AF10" s="44" t="str">
        <f t="shared" si="12"/>
        <v/>
      </c>
      <c r="AG10" s="45"/>
      <c r="AH10" s="46" t="s">
        <v>7</v>
      </c>
      <c r="AI10" s="41">
        <f>COUNTIFS($C:$C,$AH$8,$D:$D,AH10)</f>
        <v>0</v>
      </c>
      <c r="AK10" s="47" t="str">
        <f>IF(AL10="","",MAX($AK$1:AK9)+1)</f>
        <v/>
      </c>
      <c r="AL10" s="48" t="str">
        <f>IF(H10="","",IF(COUNTIF($AL$7:AL9,H10)=0,H10,""))</f>
        <v/>
      </c>
      <c r="AM10" s="48" t="str">
        <f t="shared" si="13"/>
        <v/>
      </c>
    </row>
    <row r="11" spans="1:39" x14ac:dyDescent="0.25">
      <c r="B11" s="38"/>
      <c r="C11" s="52"/>
      <c r="D11" s="53"/>
      <c r="E11" s="65"/>
      <c r="F11" s="40"/>
      <c r="G11" s="52"/>
      <c r="H11" s="52"/>
      <c r="I11" s="40"/>
      <c r="J11" s="54" t="str">
        <f t="shared" si="14"/>
        <v/>
      </c>
      <c r="K11" s="38"/>
      <c r="O11" s="41" t="str">
        <f t="shared" si="0"/>
        <v/>
      </c>
      <c r="P11" s="41" t="str">
        <f t="shared" ca="1" si="1"/>
        <v/>
      </c>
      <c r="Q11" s="41" t="str">
        <f>IF(AND(C11="Abierto",D11="Urgente"),RANK(P11,$P$8:$P$1003,0)+COUNTIF($P$8:P11,P11)-1,"")</f>
        <v/>
      </c>
      <c r="R11" s="41" t="str">
        <f t="shared" si="2"/>
        <v/>
      </c>
      <c r="S11" s="41" t="str">
        <f t="shared" ca="1" si="3"/>
        <v/>
      </c>
      <c r="T11" s="41" t="str">
        <f>IF(AND(C11="Abierto",D11="Alta"),RANK(S11,$S$8:$S$1003,0)+COUNTIF($S$8:S11,S11)-1+MAX(Q:Q),"")</f>
        <v/>
      </c>
      <c r="U11" s="41" t="str">
        <f t="shared" si="4"/>
        <v/>
      </c>
      <c r="V11" s="41" t="str">
        <f t="shared" ca="1" si="5"/>
        <v/>
      </c>
      <c r="W11" s="41" t="str">
        <f>IF(AND(C11="Abierto",D11="Media"),RANK(V11,$V$8:$V$1003,0)+COUNTIF($V$8:V11,V11)-1+MAX(Q:Q,T:T),"")</f>
        <v/>
      </c>
      <c r="X11" s="41" t="str">
        <f t="shared" si="6"/>
        <v/>
      </c>
      <c r="Y11" s="41" t="str">
        <f t="shared" ca="1" si="7"/>
        <v/>
      </c>
      <c r="Z11" s="41" t="str">
        <f>IF(AND(C11="Abierto",D11="Baja"),RANK(Y11,$Y$8:$Y$1003,0)+COUNTIF($Y$8:Y11,Y11)-1+MAX(Q:Q,T:T,W:W),"")</f>
        <v/>
      </c>
      <c r="AA11" s="42" t="str">
        <f t="shared" si="8"/>
        <v/>
      </c>
      <c r="AB11" s="42" t="str">
        <f t="shared" si="9"/>
        <v/>
      </c>
      <c r="AC11" s="42" t="str">
        <f t="shared" si="10"/>
        <v/>
      </c>
      <c r="AD11" s="43">
        <v>4</v>
      </c>
      <c r="AE11" s="43" t="str">
        <f t="shared" si="11"/>
        <v/>
      </c>
      <c r="AF11" s="44" t="str">
        <f t="shared" si="12"/>
        <v/>
      </c>
      <c r="AG11" s="45"/>
      <c r="AH11" s="46" t="s">
        <v>9</v>
      </c>
      <c r="AI11" s="41">
        <f t="shared" ref="AI11:AI12" si="15">COUNTIFS($C:$C,$AH$8,$D:$D,AH11)</f>
        <v>0</v>
      </c>
      <c r="AK11" s="47" t="str">
        <f>IF(AL11="","",MAX($AK$1:AK10)+1)</f>
        <v/>
      </c>
      <c r="AL11" s="48" t="str">
        <f>IF(H11="","",IF(COUNTIF($AL$7:AL10,H11)=0,H11,""))</f>
        <v/>
      </c>
      <c r="AM11" s="48" t="str">
        <f t="shared" si="13"/>
        <v/>
      </c>
    </row>
    <row r="12" spans="1:39" x14ac:dyDescent="0.25">
      <c r="A12" s="49"/>
      <c r="B12" s="38"/>
      <c r="C12" s="52"/>
      <c r="D12" s="53"/>
      <c r="E12" s="52"/>
      <c r="F12" s="40"/>
      <c r="G12" s="52"/>
      <c r="H12" s="52"/>
      <c r="I12" s="40"/>
      <c r="J12" s="54" t="str">
        <f t="shared" si="14"/>
        <v/>
      </c>
      <c r="K12" s="38"/>
      <c r="O12" s="41" t="str">
        <f t="shared" si="0"/>
        <v/>
      </c>
      <c r="P12" s="41" t="str">
        <f t="shared" ca="1" si="1"/>
        <v/>
      </c>
      <c r="Q12" s="41" t="str">
        <f>IF(AND(C12="Abierto",D12="Urgente"),RANK(P12,$P$8:$P$1003,0)+COUNTIF($P$8:P12,P12)-1,"")</f>
        <v/>
      </c>
      <c r="R12" s="41" t="str">
        <f t="shared" si="2"/>
        <v/>
      </c>
      <c r="S12" s="41" t="str">
        <f t="shared" ca="1" si="3"/>
        <v/>
      </c>
      <c r="T12" s="41" t="str">
        <f>IF(AND(C12="Abierto",D12="Alta"),RANK(S12,$S$8:$S$1003,0)+COUNTIF($S$8:S12,S12)-1+MAX(Q:Q),"")</f>
        <v/>
      </c>
      <c r="U12" s="41" t="str">
        <f t="shared" si="4"/>
        <v/>
      </c>
      <c r="V12" s="41" t="str">
        <f t="shared" ca="1" si="5"/>
        <v/>
      </c>
      <c r="W12" s="41" t="str">
        <f>IF(AND(C12="Abierto",D12="Media"),RANK(V12,$V$8:$V$1003,0)+COUNTIF($V$8:V12,V12)-1+MAX(Q:Q,T:T),"")</f>
        <v/>
      </c>
      <c r="X12" s="41" t="str">
        <f t="shared" si="6"/>
        <v/>
      </c>
      <c r="Y12" s="41" t="str">
        <f t="shared" ca="1" si="7"/>
        <v/>
      </c>
      <c r="Z12" s="41" t="str">
        <f>IF(AND(C12="Abierto",D12="Baja"),RANK(Y12,$Y$8:$Y$1003,0)+COUNTIF($Y$8:Y12,Y12)-1+MAX(Q:Q,T:T,W:W),"")</f>
        <v/>
      </c>
      <c r="AA12" s="42" t="str">
        <f t="shared" si="8"/>
        <v/>
      </c>
      <c r="AB12" s="42" t="str">
        <f t="shared" si="9"/>
        <v/>
      </c>
      <c r="AC12" s="42" t="str">
        <f t="shared" si="10"/>
        <v/>
      </c>
      <c r="AD12" s="43">
        <v>5</v>
      </c>
      <c r="AE12" s="43" t="str">
        <f t="shared" si="11"/>
        <v/>
      </c>
      <c r="AF12" s="44" t="str">
        <f t="shared" si="12"/>
        <v/>
      </c>
      <c r="AG12" s="45"/>
      <c r="AH12" s="46" t="s">
        <v>8</v>
      </c>
      <c r="AI12" s="41">
        <f t="shared" si="15"/>
        <v>0</v>
      </c>
      <c r="AK12" s="47" t="str">
        <f>IF(AL12="","",MAX($AK$1:AK11)+1)</f>
        <v/>
      </c>
      <c r="AL12" s="48" t="str">
        <f>IF(H12="","",IF(COUNTIF($AL$7:AL11,H12)=0,H12,""))</f>
        <v/>
      </c>
      <c r="AM12" s="48" t="str">
        <f t="shared" si="13"/>
        <v/>
      </c>
    </row>
    <row r="13" spans="1:39" x14ac:dyDescent="0.25">
      <c r="B13" s="38"/>
      <c r="C13" s="38"/>
      <c r="D13" s="39"/>
      <c r="E13" s="38"/>
      <c r="F13" s="40"/>
      <c r="G13" s="38"/>
      <c r="H13" s="38"/>
      <c r="I13" s="40"/>
      <c r="J13" s="54" t="str">
        <f t="shared" si="14"/>
        <v/>
      </c>
      <c r="K13" s="38"/>
      <c r="O13" s="41" t="str">
        <f t="shared" si="0"/>
        <v/>
      </c>
      <c r="P13" s="41" t="str">
        <f t="shared" ca="1" si="1"/>
        <v/>
      </c>
      <c r="Q13" s="41" t="str">
        <f>IF(AND(C13="Abierto",D13="Urgente"),RANK(P13,$P$8:$P$1003,0)+COUNTIF($P$8:P13,P13)-1,"")</f>
        <v/>
      </c>
      <c r="R13" s="41" t="str">
        <f t="shared" si="2"/>
        <v/>
      </c>
      <c r="S13" s="41" t="str">
        <f t="shared" ca="1" si="3"/>
        <v/>
      </c>
      <c r="T13" s="41" t="str">
        <f>IF(AND(C13="Abierto",D13="Alta"),RANK(S13,$S$8:$S$1003,0)+COUNTIF($S$8:S13,S13)-1+MAX(Q:Q),"")</f>
        <v/>
      </c>
      <c r="U13" s="41" t="str">
        <f t="shared" si="4"/>
        <v/>
      </c>
      <c r="V13" s="41" t="str">
        <f t="shared" ca="1" si="5"/>
        <v/>
      </c>
      <c r="W13" s="41" t="str">
        <f>IF(AND(C13="Abierto",D13="Media"),RANK(V13,$V$8:$V$1003,0)+COUNTIF($V$8:V13,V13)-1+MAX(Q:Q,T:T),"")</f>
        <v/>
      </c>
      <c r="X13" s="41" t="str">
        <f t="shared" si="6"/>
        <v/>
      </c>
      <c r="Y13" s="41" t="str">
        <f t="shared" ca="1" si="7"/>
        <v/>
      </c>
      <c r="Z13" s="41" t="str">
        <f>IF(AND(C13="Abierto",D13="Baja"),RANK(Y13,$Y$8:$Y$1003,0)+COUNTIF($Y$8:Y13,Y13)-1+MAX(Q:Q,T:T,W:W),"")</f>
        <v/>
      </c>
      <c r="AA13" s="42" t="str">
        <f t="shared" si="8"/>
        <v/>
      </c>
      <c r="AB13" s="42" t="str">
        <f t="shared" si="9"/>
        <v/>
      </c>
      <c r="AC13" s="42" t="str">
        <f t="shared" si="10"/>
        <v/>
      </c>
      <c r="AD13" s="43">
        <v>6</v>
      </c>
      <c r="AE13" s="43" t="str">
        <f t="shared" si="11"/>
        <v/>
      </c>
      <c r="AF13" s="44" t="str">
        <f t="shared" si="12"/>
        <v/>
      </c>
      <c r="AG13" s="45"/>
      <c r="AH13" s="45"/>
      <c r="AI13" s="45"/>
      <c r="AK13" s="47" t="str">
        <f>IF(AL13="","",MAX($AK$1:AK12)+1)</f>
        <v/>
      </c>
      <c r="AL13" s="48" t="str">
        <f>IF(H13="","",IF(COUNTIF($AL$7:AL12,H13)=0,H13,""))</f>
        <v/>
      </c>
      <c r="AM13" s="48" t="str">
        <f t="shared" si="13"/>
        <v/>
      </c>
    </row>
    <row r="14" spans="1:39" x14ac:dyDescent="0.25">
      <c r="B14" s="38"/>
      <c r="C14" s="38"/>
      <c r="D14" s="50"/>
      <c r="E14" s="38"/>
      <c r="F14" s="40"/>
      <c r="G14" s="38"/>
      <c r="H14" s="38"/>
      <c r="I14" s="40"/>
      <c r="J14" s="54" t="str">
        <f t="shared" si="14"/>
        <v/>
      </c>
      <c r="K14" s="38"/>
      <c r="O14" s="41" t="str">
        <f t="shared" si="0"/>
        <v/>
      </c>
      <c r="P14" s="41" t="str">
        <f t="shared" ca="1" si="1"/>
        <v/>
      </c>
      <c r="Q14" s="41" t="str">
        <f>IF(AND(C14="Abierto",D14="Urgente"),RANK(P14,$P$8:$P$1003,0)+COUNTIF($P$8:P14,P14)-1,"")</f>
        <v/>
      </c>
      <c r="R14" s="41" t="str">
        <f t="shared" si="2"/>
        <v/>
      </c>
      <c r="S14" s="41" t="str">
        <f t="shared" ca="1" si="3"/>
        <v/>
      </c>
      <c r="T14" s="41" t="str">
        <f>IF(AND(C14="Abierto",D14="Alta"),RANK(S14,$S$8:$S$1003,0)+COUNTIF($S$8:S14,S14)-1+MAX(Q:Q),"")</f>
        <v/>
      </c>
      <c r="U14" s="41" t="str">
        <f t="shared" si="4"/>
        <v/>
      </c>
      <c r="V14" s="41" t="str">
        <f t="shared" ca="1" si="5"/>
        <v/>
      </c>
      <c r="W14" s="41" t="str">
        <f>IF(AND(C14="Abierto",D14="Media"),RANK(V14,$V$8:$V$1003,0)+COUNTIF($V$8:V14,V14)-1+MAX(Q:Q,T:T),"")</f>
        <v/>
      </c>
      <c r="X14" s="41" t="str">
        <f t="shared" si="6"/>
        <v/>
      </c>
      <c r="Y14" s="41" t="str">
        <f t="shared" ca="1" si="7"/>
        <v/>
      </c>
      <c r="Z14" s="41" t="str">
        <f>IF(AND(C14="Abierto",D14="Baja"),RANK(Y14,$Y$8:$Y$1003,0)+COUNTIF($Y$8:Y14,Y14)-1+MAX(Q:Q,T:T,W:W),"")</f>
        <v/>
      </c>
      <c r="AA14" s="42" t="str">
        <f t="shared" si="8"/>
        <v/>
      </c>
      <c r="AB14" s="42" t="str">
        <f t="shared" si="9"/>
        <v/>
      </c>
      <c r="AC14" s="42" t="str">
        <f t="shared" si="10"/>
        <v/>
      </c>
      <c r="AD14" s="43">
        <v>7</v>
      </c>
      <c r="AE14" s="43" t="str">
        <f t="shared" si="11"/>
        <v/>
      </c>
      <c r="AF14" s="44" t="str">
        <f t="shared" si="12"/>
        <v/>
      </c>
      <c r="AG14" s="45"/>
      <c r="AH14" s="45"/>
      <c r="AI14" s="45"/>
      <c r="AK14" s="47" t="str">
        <f>IF(AL14="","",MAX($AK$1:AK13)+1)</f>
        <v/>
      </c>
      <c r="AL14" s="48" t="str">
        <f>IF(H14="","",IF(COUNTIF($AL$7:AL13,H14)=0,H14,""))</f>
        <v/>
      </c>
      <c r="AM14" s="48" t="str">
        <f t="shared" si="13"/>
        <v/>
      </c>
    </row>
    <row r="15" spans="1:39" x14ac:dyDescent="0.25">
      <c r="B15" s="38"/>
      <c r="C15" s="38"/>
      <c r="D15" s="50"/>
      <c r="E15" s="38"/>
      <c r="F15" s="40"/>
      <c r="G15" s="38"/>
      <c r="H15" s="38"/>
      <c r="I15" s="40"/>
      <c r="J15" s="54" t="str">
        <f t="shared" si="14"/>
        <v/>
      </c>
      <c r="K15" s="38"/>
      <c r="O15" s="41" t="str">
        <f t="shared" si="0"/>
        <v/>
      </c>
      <c r="P15" s="41" t="str">
        <f t="shared" ca="1" si="1"/>
        <v/>
      </c>
      <c r="Q15" s="41" t="str">
        <f>IF(AND(C15="Abierto",D15="Urgente"),RANK(P15,$P$8:$P$1003,0)+COUNTIF($P$8:P15,P15)-1,"")</f>
        <v/>
      </c>
      <c r="R15" s="41" t="str">
        <f t="shared" si="2"/>
        <v/>
      </c>
      <c r="S15" s="41" t="str">
        <f t="shared" ca="1" si="3"/>
        <v/>
      </c>
      <c r="T15" s="41" t="str">
        <f>IF(AND(C15="Abierto",D15="Alta"),RANK(S15,$S$8:$S$1003,0)+COUNTIF($S$8:S15,S15)-1+MAX(Q:Q),"")</f>
        <v/>
      </c>
      <c r="U15" s="41" t="str">
        <f t="shared" si="4"/>
        <v/>
      </c>
      <c r="V15" s="41" t="str">
        <f t="shared" ca="1" si="5"/>
        <v/>
      </c>
      <c r="W15" s="41" t="str">
        <f>IF(AND(C15="Abierto",D15="Media"),RANK(V15,$V$8:$V$1003,0)+COUNTIF($V$8:V15,V15)-1+MAX(Q:Q,T:T),"")</f>
        <v/>
      </c>
      <c r="X15" s="41" t="str">
        <f t="shared" si="6"/>
        <v/>
      </c>
      <c r="Y15" s="41" t="str">
        <f t="shared" ca="1" si="7"/>
        <v/>
      </c>
      <c r="Z15" s="41" t="str">
        <f>IF(AND(C15="Abierto",D15="Baja"),RANK(Y15,$Y$8:$Y$1003,0)+COUNTIF($Y$8:Y15,Y15)-1+MAX(Q:Q,T:T,W:W),"")</f>
        <v/>
      </c>
      <c r="AA15" s="42" t="str">
        <f t="shared" si="8"/>
        <v/>
      </c>
      <c r="AB15" s="42" t="str">
        <f t="shared" si="9"/>
        <v/>
      </c>
      <c r="AC15" s="42" t="str">
        <f t="shared" si="10"/>
        <v/>
      </c>
      <c r="AD15" s="43">
        <v>8</v>
      </c>
      <c r="AE15" s="43" t="str">
        <f t="shared" si="11"/>
        <v/>
      </c>
      <c r="AF15" s="44" t="str">
        <f t="shared" si="12"/>
        <v/>
      </c>
      <c r="AG15" s="45"/>
      <c r="AH15" s="45"/>
      <c r="AI15" s="45"/>
      <c r="AK15" s="47" t="str">
        <f>IF(AL15="","",MAX($AK$1:AK14)+1)</f>
        <v/>
      </c>
      <c r="AL15" s="48" t="str">
        <f>IF(H15="","",IF(COUNTIF($AL$7:AL14,H15)=0,H15,""))</f>
        <v/>
      </c>
      <c r="AM15" s="48" t="str">
        <f t="shared" si="13"/>
        <v/>
      </c>
    </row>
    <row r="16" spans="1:39" x14ac:dyDescent="0.25">
      <c r="B16" s="38"/>
      <c r="C16" s="38"/>
      <c r="D16" s="50"/>
      <c r="E16" s="38"/>
      <c r="F16" s="40"/>
      <c r="G16" s="38"/>
      <c r="H16" s="38"/>
      <c r="I16" s="40"/>
      <c r="J16" s="54" t="str">
        <f t="shared" si="14"/>
        <v/>
      </c>
      <c r="K16" s="38"/>
      <c r="O16" s="41" t="str">
        <f t="shared" si="0"/>
        <v/>
      </c>
      <c r="P16" s="41" t="str">
        <f t="shared" ca="1" si="1"/>
        <v/>
      </c>
      <c r="Q16" s="41" t="str">
        <f>IF(AND(C16="Abierto",D16="Urgente"),RANK(P16,$P$8:$P$1003,0)+COUNTIF($P$8:P16,P16)-1,"")</f>
        <v/>
      </c>
      <c r="R16" s="41" t="str">
        <f t="shared" si="2"/>
        <v/>
      </c>
      <c r="S16" s="41" t="str">
        <f t="shared" ca="1" si="3"/>
        <v/>
      </c>
      <c r="T16" s="41" t="str">
        <f>IF(AND(C16="Abierto",D16="Alta"),RANK(S16,$S$8:$S$1003,0)+COUNTIF($S$8:S16,S16)-1+MAX(Q:Q),"")</f>
        <v/>
      </c>
      <c r="U16" s="41" t="str">
        <f t="shared" si="4"/>
        <v/>
      </c>
      <c r="V16" s="41" t="str">
        <f t="shared" ca="1" si="5"/>
        <v/>
      </c>
      <c r="W16" s="41" t="str">
        <f>IF(AND(C16="Abierto",D16="Media"),RANK(V16,$V$8:$V$1003,0)+COUNTIF($V$8:V16,V16)-1+MAX(Q:Q,T:T),"")</f>
        <v/>
      </c>
      <c r="X16" s="41" t="str">
        <f t="shared" si="6"/>
        <v/>
      </c>
      <c r="Y16" s="41" t="str">
        <f t="shared" ca="1" si="7"/>
        <v/>
      </c>
      <c r="Z16" s="41" t="str">
        <f>IF(AND(C16="Abierto",D16="Baja"),RANK(Y16,$Y$8:$Y$1003,0)+COUNTIF($Y$8:Y16,Y16)-1+MAX(Q:Q,T:T,W:W),"")</f>
        <v/>
      </c>
      <c r="AA16" s="42" t="str">
        <f t="shared" si="8"/>
        <v/>
      </c>
      <c r="AB16" s="42" t="str">
        <f t="shared" si="9"/>
        <v/>
      </c>
      <c r="AC16" s="42" t="str">
        <f t="shared" si="10"/>
        <v/>
      </c>
      <c r="AD16" s="43">
        <v>9</v>
      </c>
      <c r="AE16" s="43" t="str">
        <f t="shared" si="11"/>
        <v/>
      </c>
      <c r="AF16" s="44" t="str">
        <f t="shared" si="12"/>
        <v/>
      </c>
      <c r="AG16" s="45"/>
      <c r="AH16" s="45"/>
      <c r="AI16" s="45"/>
      <c r="AK16" s="47" t="str">
        <f>IF(AL16="","",MAX($AK$1:AK15)+1)</f>
        <v/>
      </c>
      <c r="AL16" s="48" t="str">
        <f>IF(H16="","",IF(COUNTIF($AL$7:AL15,H16)=0,H16,""))</f>
        <v/>
      </c>
      <c r="AM16" s="48" t="str">
        <f t="shared" si="13"/>
        <v/>
      </c>
    </row>
    <row r="17" spans="2:39" x14ac:dyDescent="0.25">
      <c r="B17" s="38"/>
      <c r="C17" s="38"/>
      <c r="D17" s="50"/>
      <c r="E17" s="38"/>
      <c r="F17" s="40"/>
      <c r="G17" s="38"/>
      <c r="H17" s="38"/>
      <c r="I17" s="40"/>
      <c r="J17" s="54" t="str">
        <f t="shared" si="14"/>
        <v/>
      </c>
      <c r="K17" s="38"/>
      <c r="O17" s="41" t="str">
        <f t="shared" si="0"/>
        <v/>
      </c>
      <c r="P17" s="41" t="str">
        <f t="shared" ca="1" si="1"/>
        <v/>
      </c>
      <c r="Q17" s="41" t="str">
        <f>IF(AND(C17="Abierto",D17="Urgente"),RANK(P17,$P$8:$P$1003,0)+COUNTIF($P$8:P17,P17)-1,"")</f>
        <v/>
      </c>
      <c r="R17" s="41" t="str">
        <f t="shared" si="2"/>
        <v/>
      </c>
      <c r="S17" s="41" t="str">
        <f t="shared" ca="1" si="3"/>
        <v/>
      </c>
      <c r="T17" s="41" t="str">
        <f>IF(AND(C17="Abierto",D17="Alta"),RANK(S17,$S$8:$S$1003,0)+COUNTIF($S$8:S17,S17)-1+MAX(Q:Q),"")</f>
        <v/>
      </c>
      <c r="U17" s="41" t="str">
        <f t="shared" si="4"/>
        <v/>
      </c>
      <c r="V17" s="41" t="str">
        <f t="shared" ca="1" si="5"/>
        <v/>
      </c>
      <c r="W17" s="41" t="str">
        <f>IF(AND(C17="Abierto",D17="Media"),RANK(V17,$V$8:$V$1003,0)+COUNTIF($V$8:V17,V17)-1+MAX(Q:Q,T:T),"")</f>
        <v/>
      </c>
      <c r="X17" s="41" t="str">
        <f t="shared" si="6"/>
        <v/>
      </c>
      <c r="Y17" s="41" t="str">
        <f t="shared" ca="1" si="7"/>
        <v/>
      </c>
      <c r="Z17" s="41" t="str">
        <f>IF(AND(C17="Abierto",D17="Baja"),RANK(Y17,$Y$8:$Y$1003,0)+COUNTIF($Y$8:Y17,Y17)-1+MAX(Q:Q,T:T,W:W),"")</f>
        <v/>
      </c>
      <c r="AA17" s="42" t="str">
        <f t="shared" si="8"/>
        <v/>
      </c>
      <c r="AB17" s="42" t="str">
        <f t="shared" si="9"/>
        <v/>
      </c>
      <c r="AC17" s="42" t="str">
        <f t="shared" si="10"/>
        <v/>
      </c>
      <c r="AD17" s="43">
        <v>10</v>
      </c>
      <c r="AE17" s="43" t="str">
        <f t="shared" si="11"/>
        <v/>
      </c>
      <c r="AF17" s="44" t="str">
        <f t="shared" si="12"/>
        <v/>
      </c>
      <c r="AG17" s="45"/>
      <c r="AH17" s="45"/>
      <c r="AI17" s="45"/>
      <c r="AK17" s="47" t="str">
        <f>IF(AL17="","",MAX($AK$1:AK16)+1)</f>
        <v/>
      </c>
      <c r="AL17" s="48" t="str">
        <f>IF(H17="","",IF(COUNTIF($AL$7:AL16,H17)=0,H17,""))</f>
        <v/>
      </c>
      <c r="AM17" s="48" t="str">
        <f t="shared" si="13"/>
        <v/>
      </c>
    </row>
    <row r="18" spans="2:39" x14ac:dyDescent="0.25">
      <c r="B18" s="38"/>
      <c r="C18" s="38"/>
      <c r="D18" s="39"/>
      <c r="E18" s="38"/>
      <c r="F18" s="40"/>
      <c r="G18" s="38"/>
      <c r="H18" s="38"/>
      <c r="I18" s="40"/>
      <c r="J18" s="54" t="str">
        <f t="shared" si="14"/>
        <v/>
      </c>
      <c r="K18" s="38"/>
      <c r="O18" s="41" t="str">
        <f t="shared" ref="O18:O81" si="16">IF(AND(C18="Abierto",D18="Urgente"),B18,"")</f>
        <v/>
      </c>
      <c r="P18" s="41" t="str">
        <f t="shared" ref="P18:P81" ca="1" si="17">IF(AND(C18="Abierto",D18="Urgente"),TODAY()-F18,"")</f>
        <v/>
      </c>
      <c r="Q18" s="41" t="str">
        <f>IF(AND(C18="Abierto",D18="Urgente"),RANK(P18,$P$8:$P$1003,0)+COUNTIF($P$8:P18,P18)-1,"")</f>
        <v/>
      </c>
      <c r="R18" s="41" t="str">
        <f t="shared" ref="R18:R81" si="18">IF(AND(C18="Abierto",D18="Alta"),B18,"")</f>
        <v/>
      </c>
      <c r="S18" s="41" t="str">
        <f t="shared" ref="S18:S81" ca="1" si="19">IF(AND(C18="Abierto",D18="Alta"),TODAY()-F18,"")</f>
        <v/>
      </c>
      <c r="T18" s="41" t="str">
        <f>IF(AND(C18="Abierto",D18="Alta"),RANK(S18,$S$8:$S$1003,0)+COUNTIF($S$8:S18,S18)-1+MAX(Q:Q),"")</f>
        <v/>
      </c>
      <c r="U18" s="41" t="str">
        <f t="shared" ref="U18:U81" si="20">IF(AND(C18="Abierto",D18="Media"),B18,"")</f>
        <v/>
      </c>
      <c r="V18" s="41" t="str">
        <f t="shared" ref="V18:V81" ca="1" si="21">IF(AND(C18="Abierto",D18="Media"),TODAY()-F18,"")</f>
        <v/>
      </c>
      <c r="W18" s="41" t="str">
        <f>IF(AND(C18="Abierto",D18="Media"),RANK(V18,$V$8:$V$1003,0)+COUNTIF($V$8:V18,V18)-1+MAX(Q:Q,T:T),"")</f>
        <v/>
      </c>
      <c r="X18" s="41" t="str">
        <f t="shared" ref="X18:X81" si="22">IF(AND(C18="Abierto",D18="Baja"),B18,"")</f>
        <v/>
      </c>
      <c r="Y18" s="41" t="str">
        <f t="shared" ref="Y18:Y81" ca="1" si="23">IF(AND(C18="Abierto",D18="Baja"),TODAY()-F18,"")</f>
        <v/>
      </c>
      <c r="Z18" s="41" t="str">
        <f>IF(AND(C18="Abierto",D18="Baja"),RANK(Y18,$Y$8:$Y$1003,0)+COUNTIF($Y$8:Y18,Y18)-1+MAX(Q:Q,T:T,W:W),"")</f>
        <v/>
      </c>
      <c r="AA18" s="42" t="str">
        <f t="shared" ref="AA18:AA81" si="24">IF(OR(C18="Resuelto",C18=""),"",SUM(Q18,T18,W18,Z18))</f>
        <v/>
      </c>
      <c r="AB18" s="42" t="str">
        <f t="shared" ref="AB18:AB81" si="25">IF(OR(C18="Resuelto",C18=""),"",SUM(P18,S18,V18,Y18))</f>
        <v/>
      </c>
      <c r="AC18" s="42" t="str">
        <f t="shared" ref="AC18:AC81" si="26">IF(OR(C18="Resuelto",C18=""),"",SUM(O18,R18,U18,X18))</f>
        <v/>
      </c>
      <c r="AD18" s="43">
        <v>11</v>
      </c>
      <c r="AE18" s="43" t="str">
        <f t="shared" si="11"/>
        <v/>
      </c>
      <c r="AF18" s="44" t="str">
        <f t="shared" si="12"/>
        <v/>
      </c>
      <c r="AG18" s="45"/>
      <c r="AH18" s="45"/>
      <c r="AI18" s="45"/>
      <c r="AK18" s="47" t="str">
        <f>IF(AL18="","",MAX($AK$1:AK17)+1)</f>
        <v/>
      </c>
      <c r="AL18" s="48" t="str">
        <f>IF(H18="","",IF(COUNTIF($AL$7:AL17,H18)=0,H18,""))</f>
        <v/>
      </c>
      <c r="AM18" s="48" t="str">
        <f t="shared" si="13"/>
        <v/>
      </c>
    </row>
    <row r="19" spans="2:39" x14ac:dyDescent="0.25">
      <c r="B19" s="38"/>
      <c r="C19" s="38"/>
      <c r="D19" s="39"/>
      <c r="E19" s="38"/>
      <c r="F19" s="40"/>
      <c r="G19" s="38"/>
      <c r="H19" s="38"/>
      <c r="I19" s="40"/>
      <c r="J19" s="54" t="str">
        <f t="shared" si="14"/>
        <v/>
      </c>
      <c r="K19" s="38"/>
      <c r="O19" s="41" t="str">
        <f t="shared" si="16"/>
        <v/>
      </c>
      <c r="P19" s="41" t="str">
        <f t="shared" ca="1" si="17"/>
        <v/>
      </c>
      <c r="Q19" s="41" t="str">
        <f>IF(AND(C19="Abierto",D19="Urgente"),RANK(P19,$P$8:$P$1003,0)+COUNTIF($P$8:P19,P19)-1,"")</f>
        <v/>
      </c>
      <c r="R19" s="41" t="str">
        <f t="shared" si="18"/>
        <v/>
      </c>
      <c r="S19" s="41" t="str">
        <f t="shared" ca="1" si="19"/>
        <v/>
      </c>
      <c r="T19" s="41" t="str">
        <f>IF(AND(C19="Abierto",D19="Alta"),RANK(S19,$S$8:$S$1003,0)+COUNTIF($S$8:S19,S19)-1+MAX(Q:Q),"")</f>
        <v/>
      </c>
      <c r="U19" s="41" t="str">
        <f t="shared" si="20"/>
        <v/>
      </c>
      <c r="V19" s="41" t="str">
        <f t="shared" ca="1" si="21"/>
        <v/>
      </c>
      <c r="W19" s="41" t="str">
        <f>IF(AND(C19="Abierto",D19="Media"),RANK(V19,$V$8:$V$1003,0)+COUNTIF($V$8:V19,V19)-1+MAX(Q:Q,T:T),"")</f>
        <v/>
      </c>
      <c r="X19" s="41" t="str">
        <f t="shared" si="22"/>
        <v/>
      </c>
      <c r="Y19" s="41" t="str">
        <f t="shared" ca="1" si="23"/>
        <v/>
      </c>
      <c r="Z19" s="41" t="str">
        <f>IF(AND(C19="Abierto",D19="Baja"),RANK(Y19,$Y$8:$Y$1003,0)+COUNTIF($Y$8:Y19,Y19)-1+MAX(Q:Q,T:T,W:W),"")</f>
        <v/>
      </c>
      <c r="AA19" s="42" t="str">
        <f t="shared" si="24"/>
        <v/>
      </c>
      <c r="AB19" s="42" t="str">
        <f t="shared" si="25"/>
        <v/>
      </c>
      <c r="AC19" s="42" t="str">
        <f t="shared" si="26"/>
        <v/>
      </c>
      <c r="AD19" s="43">
        <v>12</v>
      </c>
      <c r="AE19" s="43" t="str">
        <f t="shared" si="11"/>
        <v/>
      </c>
      <c r="AF19" s="44" t="str">
        <f t="shared" si="12"/>
        <v/>
      </c>
      <c r="AG19" s="45"/>
      <c r="AH19" s="45"/>
      <c r="AI19" s="45"/>
      <c r="AK19" s="47" t="str">
        <f>IF(AL19="","",MAX($AK$1:AK18)+1)</f>
        <v/>
      </c>
      <c r="AL19" s="48" t="str">
        <f>IF(H19="","",IF(COUNTIF($AL$7:AL18,H19)=0,H19,""))</f>
        <v/>
      </c>
      <c r="AM19" s="48" t="str">
        <f t="shared" si="13"/>
        <v/>
      </c>
    </row>
    <row r="20" spans="2:39" x14ac:dyDescent="0.25">
      <c r="B20" s="38"/>
      <c r="C20" s="38"/>
      <c r="D20" s="39"/>
      <c r="E20" s="38"/>
      <c r="F20" s="40"/>
      <c r="G20" s="38"/>
      <c r="H20" s="38"/>
      <c r="I20" s="40"/>
      <c r="J20" s="54" t="str">
        <f t="shared" si="14"/>
        <v/>
      </c>
      <c r="K20" s="38"/>
      <c r="O20" s="41" t="str">
        <f t="shared" si="16"/>
        <v/>
      </c>
      <c r="P20" s="41" t="str">
        <f t="shared" ca="1" si="17"/>
        <v/>
      </c>
      <c r="Q20" s="41" t="str">
        <f>IF(AND(C20="Abierto",D20="Urgente"),RANK(P20,$P$8:$P$1003,0)+COUNTIF($P$8:P20,P20)-1,"")</f>
        <v/>
      </c>
      <c r="R20" s="41" t="str">
        <f t="shared" si="18"/>
        <v/>
      </c>
      <c r="S20" s="41" t="str">
        <f t="shared" ca="1" si="19"/>
        <v/>
      </c>
      <c r="T20" s="41" t="str">
        <f>IF(AND(C20="Abierto",D20="Alta"),RANK(S20,$S$8:$S$1003,0)+COUNTIF($S$8:S20,S20)-1+MAX(Q:Q),"")</f>
        <v/>
      </c>
      <c r="U20" s="41" t="str">
        <f t="shared" si="20"/>
        <v/>
      </c>
      <c r="V20" s="41" t="str">
        <f t="shared" ca="1" si="21"/>
        <v/>
      </c>
      <c r="W20" s="41" t="str">
        <f>IF(AND(C20="Abierto",D20="Media"),RANK(V20,$V$8:$V$1003,0)+COUNTIF($V$8:V20,V20)-1+MAX(Q:Q,T:T),"")</f>
        <v/>
      </c>
      <c r="X20" s="41" t="str">
        <f t="shared" si="22"/>
        <v/>
      </c>
      <c r="Y20" s="41" t="str">
        <f t="shared" ca="1" si="23"/>
        <v/>
      </c>
      <c r="Z20" s="41" t="str">
        <f>IF(AND(C20="Abierto",D20="Baja"),RANK(Y20,$Y$8:$Y$1003,0)+COUNTIF($Y$8:Y20,Y20)-1+MAX(Q:Q,T:T,W:W),"")</f>
        <v/>
      </c>
      <c r="AA20" s="42" t="str">
        <f t="shared" si="24"/>
        <v/>
      </c>
      <c r="AB20" s="42" t="str">
        <f t="shared" si="25"/>
        <v/>
      </c>
      <c r="AC20" s="42" t="str">
        <f t="shared" si="26"/>
        <v/>
      </c>
      <c r="AD20" s="43">
        <v>13</v>
      </c>
      <c r="AE20" s="43" t="str">
        <f t="shared" si="11"/>
        <v/>
      </c>
      <c r="AF20" s="44" t="str">
        <f t="shared" si="12"/>
        <v/>
      </c>
      <c r="AG20" s="45"/>
      <c r="AH20" s="45"/>
      <c r="AI20" s="45"/>
      <c r="AK20" s="47" t="str">
        <f>IF(AL20="","",MAX($AK$1:AK19)+1)</f>
        <v/>
      </c>
      <c r="AL20" s="48" t="str">
        <f>IF(H20="","",IF(COUNTIF($AL$7:AL19,H20)=0,H20,""))</f>
        <v/>
      </c>
      <c r="AM20" s="48" t="str">
        <f t="shared" si="13"/>
        <v/>
      </c>
    </row>
    <row r="21" spans="2:39" x14ac:dyDescent="0.25">
      <c r="B21" s="38"/>
      <c r="C21" s="38"/>
      <c r="D21" s="50"/>
      <c r="E21" s="38"/>
      <c r="F21" s="40"/>
      <c r="G21" s="38"/>
      <c r="H21" s="38"/>
      <c r="I21" s="40"/>
      <c r="J21" s="54" t="str">
        <f t="shared" si="14"/>
        <v/>
      </c>
      <c r="K21" s="38"/>
      <c r="O21" s="41" t="str">
        <f t="shared" si="16"/>
        <v/>
      </c>
      <c r="P21" s="41" t="str">
        <f t="shared" ca="1" si="17"/>
        <v/>
      </c>
      <c r="Q21" s="41" t="str">
        <f>IF(AND(C21="Abierto",D21="Urgente"),RANK(P21,$P$8:$P$1003,0)+COUNTIF($P$8:P21,P21)-1,"")</f>
        <v/>
      </c>
      <c r="R21" s="41" t="str">
        <f t="shared" si="18"/>
        <v/>
      </c>
      <c r="S21" s="41" t="str">
        <f t="shared" ca="1" si="19"/>
        <v/>
      </c>
      <c r="T21" s="41" t="str">
        <f>IF(AND(C21="Abierto",D21="Alta"),RANK(S21,$S$8:$S$1003,0)+COUNTIF($S$8:S21,S21)-1+MAX(Q:Q),"")</f>
        <v/>
      </c>
      <c r="U21" s="41" t="str">
        <f t="shared" si="20"/>
        <v/>
      </c>
      <c r="V21" s="41" t="str">
        <f t="shared" ca="1" si="21"/>
        <v/>
      </c>
      <c r="W21" s="41" t="str">
        <f>IF(AND(C21="Abierto",D21="Media"),RANK(V21,$V$8:$V$1003,0)+COUNTIF($V$8:V21,V21)-1+MAX(Q:Q,T:T),"")</f>
        <v/>
      </c>
      <c r="X21" s="41" t="str">
        <f t="shared" si="22"/>
        <v/>
      </c>
      <c r="Y21" s="41" t="str">
        <f t="shared" ca="1" si="23"/>
        <v/>
      </c>
      <c r="Z21" s="41" t="str">
        <f>IF(AND(C21="Abierto",D21="Baja"),RANK(Y21,$Y$8:$Y$1003,0)+COUNTIF($Y$8:Y21,Y21)-1+MAX(Q:Q,T:T,W:W),"")</f>
        <v/>
      </c>
      <c r="AA21" s="42" t="str">
        <f t="shared" si="24"/>
        <v/>
      </c>
      <c r="AB21" s="42" t="str">
        <f t="shared" si="25"/>
        <v/>
      </c>
      <c r="AC21" s="42" t="str">
        <f t="shared" si="26"/>
        <v/>
      </c>
      <c r="AD21" s="43">
        <v>14</v>
      </c>
      <c r="AE21" s="43" t="str">
        <f t="shared" si="11"/>
        <v/>
      </c>
      <c r="AF21" s="44" t="str">
        <f t="shared" si="12"/>
        <v/>
      </c>
      <c r="AG21" s="45"/>
      <c r="AH21" s="45"/>
      <c r="AI21" s="45"/>
      <c r="AK21" s="47" t="str">
        <f>IF(AL21="","",MAX($AK$1:AK20)+1)</f>
        <v/>
      </c>
      <c r="AL21" s="48" t="str">
        <f>IF(H21="","",IF(COUNTIF($AL$7:AL20,H21)=0,H21,""))</f>
        <v/>
      </c>
      <c r="AM21" s="48" t="str">
        <f t="shared" si="13"/>
        <v/>
      </c>
    </row>
    <row r="22" spans="2:39" x14ac:dyDescent="0.25">
      <c r="B22" s="38"/>
      <c r="C22" s="38"/>
      <c r="D22" s="50"/>
      <c r="E22" s="38"/>
      <c r="F22" s="40"/>
      <c r="G22" s="38"/>
      <c r="H22" s="38"/>
      <c r="I22" s="40"/>
      <c r="J22" s="54" t="str">
        <f t="shared" si="14"/>
        <v/>
      </c>
      <c r="K22" s="38"/>
      <c r="O22" s="41" t="str">
        <f t="shared" si="16"/>
        <v/>
      </c>
      <c r="P22" s="41" t="str">
        <f t="shared" ca="1" si="17"/>
        <v/>
      </c>
      <c r="Q22" s="41" t="str">
        <f>IF(AND(C22="Abierto",D22="Urgente"),RANK(P22,$P$8:$P$1003,0)+COUNTIF($P$8:P22,P22)-1,"")</f>
        <v/>
      </c>
      <c r="R22" s="41" t="str">
        <f t="shared" si="18"/>
        <v/>
      </c>
      <c r="S22" s="41" t="str">
        <f t="shared" ca="1" si="19"/>
        <v/>
      </c>
      <c r="T22" s="41" t="str">
        <f>IF(AND(C22="Abierto",D22="Alta"),RANK(S22,$S$8:$S$1003,0)+COUNTIF($S$8:S22,S22)-1+MAX(Q:Q),"")</f>
        <v/>
      </c>
      <c r="U22" s="41" t="str">
        <f t="shared" si="20"/>
        <v/>
      </c>
      <c r="V22" s="41" t="str">
        <f t="shared" ca="1" si="21"/>
        <v/>
      </c>
      <c r="W22" s="41" t="str">
        <f>IF(AND(C22="Abierto",D22="Media"),RANK(V22,$V$8:$V$1003,0)+COUNTIF($V$8:V22,V22)-1+MAX(Q:Q,T:T),"")</f>
        <v/>
      </c>
      <c r="X22" s="41" t="str">
        <f t="shared" si="22"/>
        <v/>
      </c>
      <c r="Y22" s="41" t="str">
        <f t="shared" ca="1" si="23"/>
        <v/>
      </c>
      <c r="Z22" s="41" t="str">
        <f>IF(AND(C22="Abierto",D22="Baja"),RANK(Y22,$Y$8:$Y$1003,0)+COUNTIF($Y$8:Y22,Y22)-1+MAX(Q:Q,T:T,W:W),"")</f>
        <v/>
      </c>
      <c r="AA22" s="42" t="str">
        <f t="shared" si="24"/>
        <v/>
      </c>
      <c r="AB22" s="42" t="str">
        <f t="shared" si="25"/>
        <v/>
      </c>
      <c r="AC22" s="42" t="str">
        <f t="shared" si="26"/>
        <v/>
      </c>
      <c r="AD22" s="43">
        <v>15</v>
      </c>
      <c r="AE22" s="43" t="str">
        <f t="shared" si="11"/>
        <v/>
      </c>
      <c r="AF22" s="44" t="str">
        <f t="shared" si="12"/>
        <v/>
      </c>
      <c r="AK22" s="47" t="str">
        <f>IF(AL22="","",MAX($AK$1:AK21)+1)</f>
        <v/>
      </c>
      <c r="AL22" s="48" t="str">
        <f>IF(H22="","",IF(COUNTIF($AL$7:AL21,H22)=0,H22,""))</f>
        <v/>
      </c>
      <c r="AM22" s="48" t="str">
        <f t="shared" si="13"/>
        <v/>
      </c>
    </row>
    <row r="23" spans="2:39" x14ac:dyDescent="0.25">
      <c r="B23" s="38"/>
      <c r="C23" s="38"/>
      <c r="D23" s="50"/>
      <c r="E23" s="38"/>
      <c r="F23" s="40"/>
      <c r="G23" s="38"/>
      <c r="H23" s="38"/>
      <c r="I23" s="40"/>
      <c r="J23" s="54" t="str">
        <f t="shared" si="14"/>
        <v/>
      </c>
      <c r="K23" s="38"/>
      <c r="O23" s="41" t="str">
        <f t="shared" si="16"/>
        <v/>
      </c>
      <c r="P23" s="41" t="str">
        <f t="shared" ca="1" si="17"/>
        <v/>
      </c>
      <c r="Q23" s="41" t="str">
        <f>IF(AND(C23="Abierto",D23="Urgente"),RANK(P23,$P$8:$P$1003,0)+COUNTIF($P$8:P23,P23)-1,"")</f>
        <v/>
      </c>
      <c r="R23" s="41" t="str">
        <f t="shared" si="18"/>
        <v/>
      </c>
      <c r="S23" s="41" t="str">
        <f t="shared" ca="1" si="19"/>
        <v/>
      </c>
      <c r="T23" s="41" t="str">
        <f>IF(AND(C23="Abierto",D23="Alta"),RANK(S23,$S$8:$S$1003,0)+COUNTIF($S$8:S23,S23)-1+MAX(Q:Q),"")</f>
        <v/>
      </c>
      <c r="U23" s="41" t="str">
        <f t="shared" si="20"/>
        <v/>
      </c>
      <c r="V23" s="41" t="str">
        <f t="shared" ca="1" si="21"/>
        <v/>
      </c>
      <c r="W23" s="41" t="str">
        <f>IF(AND(C23="Abierto",D23="Media"),RANK(V23,$V$8:$V$1003,0)+COUNTIF($V$8:V23,V23)-1+MAX(Q:Q,T:T),"")</f>
        <v/>
      </c>
      <c r="X23" s="41" t="str">
        <f t="shared" si="22"/>
        <v/>
      </c>
      <c r="Y23" s="41" t="str">
        <f t="shared" ca="1" si="23"/>
        <v/>
      </c>
      <c r="Z23" s="41" t="str">
        <f>IF(AND(C23="Abierto",D23="Baja"),RANK(Y23,$Y$8:$Y$1003,0)+COUNTIF($Y$8:Y23,Y23)-1+MAX(Q:Q,T:T,W:W),"")</f>
        <v/>
      </c>
      <c r="AA23" s="42" t="str">
        <f t="shared" si="24"/>
        <v/>
      </c>
      <c r="AB23" s="42" t="str">
        <f t="shared" si="25"/>
        <v/>
      </c>
      <c r="AC23" s="42" t="str">
        <f t="shared" si="26"/>
        <v/>
      </c>
      <c r="AD23" s="43">
        <v>16</v>
      </c>
      <c r="AE23" s="43" t="str">
        <f t="shared" si="11"/>
        <v/>
      </c>
      <c r="AF23" s="44" t="str">
        <f t="shared" si="12"/>
        <v/>
      </c>
      <c r="AK23" s="47" t="str">
        <f>IF(AL23="","",MAX($AK$1:AK22)+1)</f>
        <v/>
      </c>
      <c r="AL23" s="48" t="str">
        <f>IF(H23="","",IF(COUNTIF($AL$7:AL22,H23)=0,H23,""))</f>
        <v/>
      </c>
      <c r="AM23" s="48" t="str">
        <f t="shared" si="13"/>
        <v/>
      </c>
    </row>
    <row r="24" spans="2:39" x14ac:dyDescent="0.25">
      <c r="B24" s="38"/>
      <c r="C24" s="38"/>
      <c r="D24" s="50"/>
      <c r="E24" s="38"/>
      <c r="F24" s="40"/>
      <c r="G24" s="38"/>
      <c r="H24" s="38"/>
      <c r="I24" s="40"/>
      <c r="J24" s="54" t="str">
        <f t="shared" si="14"/>
        <v/>
      </c>
      <c r="K24" s="38"/>
      <c r="O24" s="41" t="str">
        <f t="shared" si="16"/>
        <v/>
      </c>
      <c r="P24" s="41" t="str">
        <f t="shared" ca="1" si="17"/>
        <v/>
      </c>
      <c r="Q24" s="41" t="str">
        <f>IF(AND(C24="Abierto",D24="Urgente"),RANK(P24,$P$8:$P$1003,0)+COUNTIF($P$8:P24,P24)-1,"")</f>
        <v/>
      </c>
      <c r="R24" s="41" t="str">
        <f t="shared" si="18"/>
        <v/>
      </c>
      <c r="S24" s="41" t="str">
        <f t="shared" ca="1" si="19"/>
        <v/>
      </c>
      <c r="T24" s="41" t="str">
        <f>IF(AND(C24="Abierto",D24="Alta"),RANK(S24,$S$8:$S$1003,0)+COUNTIF($S$8:S24,S24)-1+MAX(Q:Q),"")</f>
        <v/>
      </c>
      <c r="U24" s="41" t="str">
        <f t="shared" si="20"/>
        <v/>
      </c>
      <c r="V24" s="41" t="str">
        <f t="shared" ca="1" si="21"/>
        <v/>
      </c>
      <c r="W24" s="41" t="str">
        <f>IF(AND(C24="Abierto",D24="Media"),RANK(V24,$V$8:$V$1003,0)+COUNTIF($V$8:V24,V24)-1+MAX(Q:Q,T:T),"")</f>
        <v/>
      </c>
      <c r="X24" s="41" t="str">
        <f t="shared" si="22"/>
        <v/>
      </c>
      <c r="Y24" s="41" t="str">
        <f t="shared" ca="1" si="23"/>
        <v/>
      </c>
      <c r="Z24" s="41" t="str">
        <f>IF(AND(C24="Abierto",D24="Baja"),RANK(Y24,$Y$8:$Y$1003,0)+COUNTIF($Y$8:Y24,Y24)-1+MAX(Q:Q,T:T,W:W),"")</f>
        <v/>
      </c>
      <c r="AA24" s="42" t="str">
        <f t="shared" si="24"/>
        <v/>
      </c>
      <c r="AB24" s="42" t="str">
        <f t="shared" si="25"/>
        <v/>
      </c>
      <c r="AC24" s="42" t="str">
        <f t="shared" si="26"/>
        <v/>
      </c>
      <c r="AD24" s="43">
        <v>17</v>
      </c>
      <c r="AE24" s="43" t="str">
        <f t="shared" si="11"/>
        <v/>
      </c>
      <c r="AF24" s="44" t="str">
        <f t="shared" si="12"/>
        <v/>
      </c>
      <c r="AK24" s="47" t="str">
        <f>IF(AL24="","",MAX($AK$1:AK23)+1)</f>
        <v/>
      </c>
      <c r="AL24" s="48" t="str">
        <f>IF(H24="","",IF(COUNTIF($AL$7:AL23,H24)=0,H24,""))</f>
        <v/>
      </c>
      <c r="AM24" s="48" t="str">
        <f t="shared" si="13"/>
        <v/>
      </c>
    </row>
    <row r="25" spans="2:39" x14ac:dyDescent="0.25">
      <c r="B25" s="38"/>
      <c r="C25" s="38"/>
      <c r="D25" s="50"/>
      <c r="E25" s="38"/>
      <c r="F25" s="40"/>
      <c r="G25" s="38"/>
      <c r="H25" s="38"/>
      <c r="I25" s="40"/>
      <c r="J25" s="54" t="str">
        <f t="shared" si="14"/>
        <v/>
      </c>
      <c r="K25" s="38"/>
      <c r="O25" s="41" t="str">
        <f t="shared" si="16"/>
        <v/>
      </c>
      <c r="P25" s="41" t="str">
        <f t="shared" ca="1" si="17"/>
        <v/>
      </c>
      <c r="Q25" s="41" t="str">
        <f>IF(AND(C25="Abierto",D25="Urgente"),RANK(P25,$P$8:$P$1003,0)+COUNTIF($P$8:P25,P25)-1,"")</f>
        <v/>
      </c>
      <c r="R25" s="41" t="str">
        <f t="shared" si="18"/>
        <v/>
      </c>
      <c r="S25" s="41" t="str">
        <f t="shared" ca="1" si="19"/>
        <v/>
      </c>
      <c r="T25" s="41" t="str">
        <f>IF(AND(C25="Abierto",D25="Alta"),RANK(S25,$S$8:$S$1003,0)+COUNTIF($S$8:S25,S25)-1+MAX(Q:Q),"")</f>
        <v/>
      </c>
      <c r="U25" s="41" t="str">
        <f t="shared" si="20"/>
        <v/>
      </c>
      <c r="V25" s="41" t="str">
        <f t="shared" ca="1" si="21"/>
        <v/>
      </c>
      <c r="W25" s="41" t="str">
        <f>IF(AND(C25="Abierto",D25="Media"),RANK(V25,$V$8:$V$1003,0)+COUNTIF($V$8:V25,V25)-1+MAX(Q:Q,T:T),"")</f>
        <v/>
      </c>
      <c r="X25" s="41" t="str">
        <f t="shared" si="22"/>
        <v/>
      </c>
      <c r="Y25" s="41" t="str">
        <f t="shared" ca="1" si="23"/>
        <v/>
      </c>
      <c r="Z25" s="41" t="str">
        <f>IF(AND(C25="Abierto",D25="Baja"),RANK(Y25,$Y$8:$Y$1003,0)+COUNTIF($Y$8:Y25,Y25)-1+MAX(Q:Q,T:T,W:W),"")</f>
        <v/>
      </c>
      <c r="AA25" s="42" t="str">
        <f t="shared" si="24"/>
        <v/>
      </c>
      <c r="AB25" s="42" t="str">
        <f t="shared" si="25"/>
        <v/>
      </c>
      <c r="AC25" s="42" t="str">
        <f t="shared" si="26"/>
        <v/>
      </c>
      <c r="AD25" s="43">
        <v>18</v>
      </c>
      <c r="AE25" s="43" t="str">
        <f t="shared" si="11"/>
        <v/>
      </c>
      <c r="AF25" s="44" t="str">
        <f t="shared" si="12"/>
        <v/>
      </c>
      <c r="AK25" s="47" t="str">
        <f>IF(AL25="","",MAX($AK$1:AK24)+1)</f>
        <v/>
      </c>
      <c r="AL25" s="48" t="str">
        <f>IF(H25="","",IF(COUNTIF($AL$7:AL24,H25)=0,H25,""))</f>
        <v/>
      </c>
      <c r="AM25" s="48" t="str">
        <f t="shared" si="13"/>
        <v/>
      </c>
    </row>
    <row r="26" spans="2:39" x14ac:dyDescent="0.25">
      <c r="B26" s="38"/>
      <c r="C26" s="38"/>
      <c r="D26" s="50"/>
      <c r="E26" s="38"/>
      <c r="F26" s="40"/>
      <c r="G26" s="38"/>
      <c r="H26" s="38"/>
      <c r="I26" s="40"/>
      <c r="J26" s="54" t="str">
        <f t="shared" si="14"/>
        <v/>
      </c>
      <c r="K26" s="38"/>
      <c r="O26" s="41" t="str">
        <f t="shared" si="16"/>
        <v/>
      </c>
      <c r="P26" s="41" t="str">
        <f t="shared" ca="1" si="17"/>
        <v/>
      </c>
      <c r="Q26" s="41" t="str">
        <f>IF(AND(C26="Abierto",D26="Urgente"),RANK(P26,$P$8:$P$1003,0)+COUNTIF($P$8:P26,P26)-1,"")</f>
        <v/>
      </c>
      <c r="R26" s="41" t="str">
        <f t="shared" si="18"/>
        <v/>
      </c>
      <c r="S26" s="41" t="str">
        <f t="shared" ca="1" si="19"/>
        <v/>
      </c>
      <c r="T26" s="41" t="str">
        <f>IF(AND(C26="Abierto",D26="Alta"),RANK(S26,$S$8:$S$1003,0)+COUNTIF($S$8:S26,S26)-1+MAX(Q:Q),"")</f>
        <v/>
      </c>
      <c r="U26" s="41" t="str">
        <f t="shared" si="20"/>
        <v/>
      </c>
      <c r="V26" s="41" t="str">
        <f t="shared" ca="1" si="21"/>
        <v/>
      </c>
      <c r="W26" s="41" t="str">
        <f>IF(AND(C26="Abierto",D26="Media"),RANK(V26,$V$8:$V$1003,0)+COUNTIF($V$8:V26,V26)-1+MAX(Q:Q,T:T),"")</f>
        <v/>
      </c>
      <c r="X26" s="41" t="str">
        <f t="shared" si="22"/>
        <v/>
      </c>
      <c r="Y26" s="41" t="str">
        <f t="shared" ca="1" si="23"/>
        <v/>
      </c>
      <c r="Z26" s="41" t="str">
        <f>IF(AND(C26="Abierto",D26="Baja"),RANK(Y26,$Y$8:$Y$1003,0)+COUNTIF($Y$8:Y26,Y26)-1+MAX(Q:Q,T:T,W:W),"")</f>
        <v/>
      </c>
      <c r="AA26" s="42" t="str">
        <f t="shared" si="24"/>
        <v/>
      </c>
      <c r="AB26" s="42" t="str">
        <f t="shared" si="25"/>
        <v/>
      </c>
      <c r="AC26" s="42" t="str">
        <f t="shared" si="26"/>
        <v/>
      </c>
      <c r="AD26" s="43">
        <v>19</v>
      </c>
      <c r="AE26" s="43" t="str">
        <f t="shared" si="11"/>
        <v/>
      </c>
      <c r="AF26" s="44" t="str">
        <f t="shared" si="12"/>
        <v/>
      </c>
      <c r="AK26" s="47" t="str">
        <f>IF(AL26="","",MAX($AK$1:AK25)+1)</f>
        <v/>
      </c>
      <c r="AL26" s="48" t="str">
        <f>IF(H26="","",IF(COUNTIF($AL$7:AL25,H26)=0,H26,""))</f>
        <v/>
      </c>
      <c r="AM26" s="48" t="str">
        <f t="shared" si="13"/>
        <v/>
      </c>
    </row>
    <row r="27" spans="2:39" x14ac:dyDescent="0.25">
      <c r="B27" s="38"/>
      <c r="C27" s="38"/>
      <c r="D27" s="50"/>
      <c r="E27" s="38"/>
      <c r="F27" s="40"/>
      <c r="G27" s="38"/>
      <c r="H27" s="38"/>
      <c r="I27" s="40"/>
      <c r="J27" s="54" t="str">
        <f t="shared" si="14"/>
        <v/>
      </c>
      <c r="K27" s="38"/>
      <c r="O27" s="41" t="str">
        <f t="shared" si="16"/>
        <v/>
      </c>
      <c r="P27" s="41" t="str">
        <f t="shared" ca="1" si="17"/>
        <v/>
      </c>
      <c r="Q27" s="41" t="str">
        <f>IF(AND(C27="Abierto",D27="Urgente"),RANK(P27,$P$8:$P$1003,0)+COUNTIF($P$8:P27,P27)-1,"")</f>
        <v/>
      </c>
      <c r="R27" s="41" t="str">
        <f t="shared" si="18"/>
        <v/>
      </c>
      <c r="S27" s="41" t="str">
        <f t="shared" ca="1" si="19"/>
        <v/>
      </c>
      <c r="T27" s="41" t="str">
        <f>IF(AND(C27="Abierto",D27="Alta"),RANK(S27,$S$8:$S$1003,0)+COUNTIF($S$8:S27,S27)-1+MAX(Q:Q),"")</f>
        <v/>
      </c>
      <c r="U27" s="41" t="str">
        <f t="shared" si="20"/>
        <v/>
      </c>
      <c r="V27" s="41" t="str">
        <f t="shared" ca="1" si="21"/>
        <v/>
      </c>
      <c r="W27" s="41" t="str">
        <f>IF(AND(C27="Abierto",D27="Media"),RANK(V27,$V$8:$V$1003,0)+COUNTIF($V$8:V27,V27)-1+MAX(Q:Q,T:T),"")</f>
        <v/>
      </c>
      <c r="X27" s="41" t="str">
        <f t="shared" si="22"/>
        <v/>
      </c>
      <c r="Y27" s="41" t="str">
        <f t="shared" ca="1" si="23"/>
        <v/>
      </c>
      <c r="Z27" s="41" t="str">
        <f>IF(AND(C27="Abierto",D27="Baja"),RANK(Y27,$Y$8:$Y$1003,0)+COUNTIF($Y$8:Y27,Y27)-1+MAX(Q:Q,T:T,W:W),"")</f>
        <v/>
      </c>
      <c r="AA27" s="42" t="str">
        <f t="shared" si="24"/>
        <v/>
      </c>
      <c r="AB27" s="42" t="str">
        <f t="shared" si="25"/>
        <v/>
      </c>
      <c r="AC27" s="42" t="str">
        <f t="shared" si="26"/>
        <v/>
      </c>
      <c r="AD27" s="43">
        <v>20</v>
      </c>
      <c r="AE27" s="43" t="str">
        <f t="shared" si="11"/>
        <v/>
      </c>
      <c r="AF27" s="44" t="str">
        <f t="shared" si="12"/>
        <v/>
      </c>
      <c r="AK27" s="47" t="str">
        <f>IF(AL27="","",MAX($AK$1:AK26)+1)</f>
        <v/>
      </c>
      <c r="AL27" s="48" t="str">
        <f>IF(H27="","",IF(COUNTIF($AL$7:AL26,H27)=0,H27,""))</f>
        <v/>
      </c>
      <c r="AM27" s="48" t="str">
        <f t="shared" si="13"/>
        <v/>
      </c>
    </row>
    <row r="28" spans="2:39" x14ac:dyDescent="0.25">
      <c r="B28" s="38"/>
      <c r="C28" s="38"/>
      <c r="D28" s="50"/>
      <c r="E28" s="38"/>
      <c r="F28" s="40"/>
      <c r="G28" s="38"/>
      <c r="H28" s="38"/>
      <c r="I28" s="40"/>
      <c r="J28" s="54" t="str">
        <f t="shared" si="14"/>
        <v/>
      </c>
      <c r="K28" s="38"/>
      <c r="O28" s="41" t="str">
        <f t="shared" si="16"/>
        <v/>
      </c>
      <c r="P28" s="41" t="str">
        <f t="shared" ca="1" si="17"/>
        <v/>
      </c>
      <c r="Q28" s="41" t="str">
        <f>IF(AND(C28="Abierto",D28="Urgente"),RANK(P28,$P$8:$P$1003,0)+COUNTIF($P$8:P28,P28)-1,"")</f>
        <v/>
      </c>
      <c r="R28" s="41" t="str">
        <f t="shared" si="18"/>
        <v/>
      </c>
      <c r="S28" s="41" t="str">
        <f t="shared" ca="1" si="19"/>
        <v/>
      </c>
      <c r="T28" s="41" t="str">
        <f>IF(AND(C28="Abierto",D28="Alta"),RANK(S28,$S$8:$S$1003,0)+COUNTIF($S$8:S28,S28)-1+MAX(Q:Q),"")</f>
        <v/>
      </c>
      <c r="U28" s="41" t="str">
        <f t="shared" si="20"/>
        <v/>
      </c>
      <c r="V28" s="41" t="str">
        <f t="shared" ca="1" si="21"/>
        <v/>
      </c>
      <c r="W28" s="41" t="str">
        <f>IF(AND(C28="Abierto",D28="Media"),RANK(V28,$V$8:$V$1003,0)+COUNTIF($V$8:V28,V28)-1+MAX(Q:Q,T:T),"")</f>
        <v/>
      </c>
      <c r="X28" s="41" t="str">
        <f t="shared" si="22"/>
        <v/>
      </c>
      <c r="Y28" s="41" t="str">
        <f t="shared" ca="1" si="23"/>
        <v/>
      </c>
      <c r="Z28" s="41" t="str">
        <f>IF(AND(C28="Abierto",D28="Baja"),RANK(Y28,$Y$8:$Y$1003,0)+COUNTIF($Y$8:Y28,Y28)-1+MAX(Q:Q,T:T,W:W),"")</f>
        <v/>
      </c>
      <c r="AA28" s="42" t="str">
        <f t="shared" si="24"/>
        <v/>
      </c>
      <c r="AB28" s="42" t="str">
        <f t="shared" si="25"/>
        <v/>
      </c>
      <c r="AC28" s="42" t="str">
        <f t="shared" si="26"/>
        <v/>
      </c>
      <c r="AD28" s="43">
        <v>21</v>
      </c>
      <c r="AE28" s="43" t="str">
        <f t="shared" si="11"/>
        <v/>
      </c>
      <c r="AF28" s="44" t="str">
        <f t="shared" si="12"/>
        <v/>
      </c>
      <c r="AK28" s="47" t="str">
        <f>IF(AL28="","",MAX($AK$1:AK27)+1)</f>
        <v/>
      </c>
      <c r="AL28" s="48" t="str">
        <f>IF(H28="","",IF(COUNTIF($AL$7:AL27,H28)=0,H28,""))</f>
        <v/>
      </c>
      <c r="AM28" s="48" t="str">
        <f t="shared" si="13"/>
        <v/>
      </c>
    </row>
    <row r="29" spans="2:39" x14ac:dyDescent="0.25">
      <c r="B29" s="38"/>
      <c r="C29" s="38"/>
      <c r="D29" s="50"/>
      <c r="E29" s="38"/>
      <c r="F29" s="40"/>
      <c r="G29" s="38"/>
      <c r="H29" s="38"/>
      <c r="I29" s="40"/>
      <c r="J29" s="54" t="str">
        <f t="shared" si="14"/>
        <v/>
      </c>
      <c r="K29" s="38"/>
      <c r="O29" s="41" t="str">
        <f t="shared" si="16"/>
        <v/>
      </c>
      <c r="P29" s="41" t="str">
        <f t="shared" ca="1" si="17"/>
        <v/>
      </c>
      <c r="Q29" s="41" t="str">
        <f>IF(AND(C29="Abierto",D29="Urgente"),RANK(P29,$P$8:$P$1003,0)+COUNTIF($P$8:P29,P29)-1,"")</f>
        <v/>
      </c>
      <c r="R29" s="41" t="str">
        <f t="shared" si="18"/>
        <v/>
      </c>
      <c r="S29" s="41" t="str">
        <f t="shared" ca="1" si="19"/>
        <v/>
      </c>
      <c r="T29" s="41" t="str">
        <f>IF(AND(C29="Abierto",D29="Alta"),RANK(S29,$S$8:$S$1003,0)+COUNTIF($S$8:S29,S29)-1+MAX(Q:Q),"")</f>
        <v/>
      </c>
      <c r="U29" s="41" t="str">
        <f t="shared" si="20"/>
        <v/>
      </c>
      <c r="V29" s="41" t="str">
        <f t="shared" ca="1" si="21"/>
        <v/>
      </c>
      <c r="W29" s="41" t="str">
        <f>IF(AND(C29="Abierto",D29="Media"),RANK(V29,$V$8:$V$1003,0)+COUNTIF($V$8:V29,V29)-1+MAX(Q:Q,T:T),"")</f>
        <v/>
      </c>
      <c r="X29" s="41" t="str">
        <f t="shared" si="22"/>
        <v/>
      </c>
      <c r="Y29" s="41" t="str">
        <f t="shared" ca="1" si="23"/>
        <v/>
      </c>
      <c r="Z29" s="41" t="str">
        <f>IF(AND(C29="Abierto",D29="Baja"),RANK(Y29,$Y$8:$Y$1003,0)+COUNTIF($Y$8:Y29,Y29)-1+MAX(Q:Q,T:T,W:W),"")</f>
        <v/>
      </c>
      <c r="AA29" s="42" t="str">
        <f t="shared" si="24"/>
        <v/>
      </c>
      <c r="AB29" s="42" t="str">
        <f t="shared" si="25"/>
        <v/>
      </c>
      <c r="AC29" s="42" t="str">
        <f t="shared" si="26"/>
        <v/>
      </c>
      <c r="AD29" s="43">
        <v>22</v>
      </c>
      <c r="AE29" s="43" t="str">
        <f t="shared" si="11"/>
        <v/>
      </c>
      <c r="AF29" s="44" t="str">
        <f t="shared" si="12"/>
        <v/>
      </c>
      <c r="AK29" s="47" t="str">
        <f>IF(AL29="","",MAX($AK$1:AK28)+1)</f>
        <v/>
      </c>
      <c r="AL29" s="48" t="str">
        <f>IF(H29="","",IF(COUNTIF($AL$7:AL28,H29)=0,H29,""))</f>
        <v/>
      </c>
      <c r="AM29" s="48" t="str">
        <f t="shared" si="13"/>
        <v/>
      </c>
    </row>
    <row r="30" spans="2:39" x14ac:dyDescent="0.25">
      <c r="B30" s="38"/>
      <c r="C30" s="38"/>
      <c r="D30" s="50"/>
      <c r="E30" s="38"/>
      <c r="F30" s="40"/>
      <c r="G30" s="38"/>
      <c r="H30" s="38"/>
      <c r="I30" s="40"/>
      <c r="J30" s="54" t="str">
        <f t="shared" si="14"/>
        <v/>
      </c>
      <c r="K30" s="38"/>
      <c r="O30" s="41" t="str">
        <f t="shared" si="16"/>
        <v/>
      </c>
      <c r="P30" s="41" t="str">
        <f t="shared" ca="1" si="17"/>
        <v/>
      </c>
      <c r="Q30" s="41" t="str">
        <f>IF(AND(C30="Abierto",D30="Urgente"),RANK(P30,$P$8:$P$1003,0)+COUNTIF($P$8:P30,P30)-1,"")</f>
        <v/>
      </c>
      <c r="R30" s="41" t="str">
        <f t="shared" si="18"/>
        <v/>
      </c>
      <c r="S30" s="41" t="str">
        <f t="shared" ca="1" si="19"/>
        <v/>
      </c>
      <c r="T30" s="41" t="str">
        <f>IF(AND(C30="Abierto",D30="Alta"),RANK(S30,$S$8:$S$1003,0)+COUNTIF($S$8:S30,S30)-1+MAX(Q:Q),"")</f>
        <v/>
      </c>
      <c r="U30" s="41" t="str">
        <f t="shared" si="20"/>
        <v/>
      </c>
      <c r="V30" s="41" t="str">
        <f t="shared" ca="1" si="21"/>
        <v/>
      </c>
      <c r="W30" s="41" t="str">
        <f>IF(AND(C30="Abierto",D30="Media"),RANK(V30,$V$8:$V$1003,0)+COUNTIF($V$8:V30,V30)-1+MAX(Q:Q,T:T),"")</f>
        <v/>
      </c>
      <c r="X30" s="41" t="str">
        <f t="shared" si="22"/>
        <v/>
      </c>
      <c r="Y30" s="41" t="str">
        <f t="shared" ca="1" si="23"/>
        <v/>
      </c>
      <c r="Z30" s="41" t="str">
        <f>IF(AND(C30="Abierto",D30="Baja"),RANK(Y30,$Y$8:$Y$1003,0)+COUNTIF($Y$8:Y30,Y30)-1+MAX(Q:Q,T:T,W:W),"")</f>
        <v/>
      </c>
      <c r="AA30" s="42" t="str">
        <f t="shared" si="24"/>
        <v/>
      </c>
      <c r="AB30" s="42" t="str">
        <f t="shared" si="25"/>
        <v/>
      </c>
      <c r="AC30" s="42" t="str">
        <f t="shared" si="26"/>
        <v/>
      </c>
      <c r="AD30" s="43">
        <v>23</v>
      </c>
      <c r="AE30" s="43" t="str">
        <f t="shared" si="11"/>
        <v/>
      </c>
      <c r="AF30" s="44" t="str">
        <f t="shared" si="12"/>
        <v/>
      </c>
      <c r="AK30" s="47" t="str">
        <f>IF(AL30="","",MAX($AK$1:AK29)+1)</f>
        <v/>
      </c>
      <c r="AL30" s="48" t="str">
        <f>IF(H30="","",IF(COUNTIF($AL$7:AL29,H30)=0,H30,""))</f>
        <v/>
      </c>
      <c r="AM30" s="48" t="str">
        <f t="shared" si="13"/>
        <v/>
      </c>
    </row>
    <row r="31" spans="2:39" x14ac:dyDescent="0.25">
      <c r="B31" s="38"/>
      <c r="C31" s="38"/>
      <c r="D31" s="38"/>
      <c r="E31" s="38"/>
      <c r="F31" s="40"/>
      <c r="G31" s="38"/>
      <c r="H31" s="38"/>
      <c r="I31" s="40"/>
      <c r="J31" s="54" t="str">
        <f t="shared" si="14"/>
        <v/>
      </c>
      <c r="K31" s="38"/>
      <c r="O31" s="41" t="str">
        <f t="shared" si="16"/>
        <v/>
      </c>
      <c r="P31" s="41" t="str">
        <f t="shared" ca="1" si="17"/>
        <v/>
      </c>
      <c r="Q31" s="41" t="str">
        <f>IF(AND(C31="Abierto",D31="Urgente"),RANK(P31,$P$8:$P$1003,0)+COUNTIF($P$8:P31,P31)-1,"")</f>
        <v/>
      </c>
      <c r="R31" s="41" t="str">
        <f t="shared" si="18"/>
        <v/>
      </c>
      <c r="S31" s="41" t="str">
        <f t="shared" ca="1" si="19"/>
        <v/>
      </c>
      <c r="T31" s="41" t="str">
        <f>IF(AND(C31="Abierto",D31="Alta"),RANK(S31,$S$8:$S$1003,0)+COUNTIF($S$8:S31,S31)-1+MAX(Q:Q),"")</f>
        <v/>
      </c>
      <c r="U31" s="41" t="str">
        <f t="shared" si="20"/>
        <v/>
      </c>
      <c r="V31" s="41" t="str">
        <f t="shared" ca="1" si="21"/>
        <v/>
      </c>
      <c r="W31" s="41" t="str">
        <f>IF(AND(C31="Abierto",D31="Media"),RANK(V31,$V$8:$V$1003,0)+COUNTIF($V$8:V31,V31)-1+MAX(Q:Q,T:T),"")</f>
        <v/>
      </c>
      <c r="X31" s="41" t="str">
        <f t="shared" si="22"/>
        <v/>
      </c>
      <c r="Y31" s="41" t="str">
        <f t="shared" ca="1" si="23"/>
        <v/>
      </c>
      <c r="Z31" s="41" t="str">
        <f>IF(AND(C31="Abierto",D31="Baja"),RANK(Y31,$Y$8:$Y$1003,0)+COUNTIF($Y$8:Y31,Y31)-1+MAX(Q:Q,T:T,W:W),"")</f>
        <v/>
      </c>
      <c r="AA31" s="42" t="str">
        <f t="shared" si="24"/>
        <v/>
      </c>
      <c r="AB31" s="42" t="str">
        <f t="shared" si="25"/>
        <v/>
      </c>
      <c r="AC31" s="42" t="str">
        <f t="shared" si="26"/>
        <v/>
      </c>
      <c r="AD31" s="43">
        <v>24</v>
      </c>
      <c r="AE31" s="43" t="str">
        <f t="shared" si="11"/>
        <v/>
      </c>
      <c r="AF31" s="44" t="str">
        <f t="shared" si="12"/>
        <v/>
      </c>
      <c r="AK31" s="47" t="str">
        <f>IF(AL31="","",MAX($AK$1:AK30)+1)</f>
        <v/>
      </c>
      <c r="AL31" s="48" t="str">
        <f>IF(H31="","",IF(COUNTIF($AL$7:AL30,H31)=0,H31,""))</f>
        <v/>
      </c>
      <c r="AM31" s="48" t="str">
        <f t="shared" si="13"/>
        <v/>
      </c>
    </row>
    <row r="32" spans="2:39" x14ac:dyDescent="0.25">
      <c r="B32" s="38"/>
      <c r="C32" s="38"/>
      <c r="D32" s="38"/>
      <c r="E32" s="38"/>
      <c r="F32" s="40"/>
      <c r="G32" s="38"/>
      <c r="H32" s="38"/>
      <c r="I32" s="40"/>
      <c r="J32" s="54" t="str">
        <f t="shared" si="14"/>
        <v/>
      </c>
      <c r="K32" s="38"/>
      <c r="O32" s="41" t="str">
        <f t="shared" si="16"/>
        <v/>
      </c>
      <c r="P32" s="41" t="str">
        <f t="shared" ca="1" si="17"/>
        <v/>
      </c>
      <c r="Q32" s="41" t="str">
        <f>IF(AND(C32="Abierto",D32="Urgente"),RANK(P32,$P$8:$P$1003,0)+COUNTIF($P$8:P32,P32)-1,"")</f>
        <v/>
      </c>
      <c r="R32" s="41" t="str">
        <f t="shared" si="18"/>
        <v/>
      </c>
      <c r="S32" s="41" t="str">
        <f t="shared" ca="1" si="19"/>
        <v/>
      </c>
      <c r="T32" s="41" t="str">
        <f>IF(AND(C32="Abierto",D32="Alta"),RANK(S32,$S$8:$S$1003,0)+COUNTIF($S$8:S32,S32)-1+MAX(Q:Q),"")</f>
        <v/>
      </c>
      <c r="U32" s="41" t="str">
        <f t="shared" si="20"/>
        <v/>
      </c>
      <c r="V32" s="41" t="str">
        <f t="shared" ca="1" si="21"/>
        <v/>
      </c>
      <c r="W32" s="41" t="str">
        <f>IF(AND(C32="Abierto",D32="Media"),RANK(V32,$V$8:$V$1003,0)+COUNTIF($V$8:V32,V32)-1+MAX(Q:Q,T:T),"")</f>
        <v/>
      </c>
      <c r="X32" s="41" t="str">
        <f t="shared" si="22"/>
        <v/>
      </c>
      <c r="Y32" s="41" t="str">
        <f t="shared" ca="1" si="23"/>
        <v/>
      </c>
      <c r="Z32" s="41" t="str">
        <f>IF(AND(C32="Abierto",D32="Baja"),RANK(Y32,$Y$8:$Y$1003,0)+COUNTIF($Y$8:Y32,Y32)-1+MAX(Q:Q,T:T,W:W),"")</f>
        <v/>
      </c>
      <c r="AA32" s="42" t="str">
        <f t="shared" si="24"/>
        <v/>
      </c>
      <c r="AB32" s="42" t="str">
        <f t="shared" si="25"/>
        <v/>
      </c>
      <c r="AC32" s="42" t="str">
        <f t="shared" si="26"/>
        <v/>
      </c>
      <c r="AD32" s="43">
        <v>25</v>
      </c>
      <c r="AE32" s="43" t="str">
        <f t="shared" si="11"/>
        <v/>
      </c>
      <c r="AF32" s="44" t="str">
        <f t="shared" si="12"/>
        <v/>
      </c>
      <c r="AK32" s="47" t="str">
        <f>IF(AL32="","",MAX($AK$1:AK31)+1)</f>
        <v/>
      </c>
      <c r="AL32" s="48" t="str">
        <f>IF(H32="","",IF(COUNTIF($AL$7:AL31,H32)=0,H32,""))</f>
        <v/>
      </c>
      <c r="AM32" s="48" t="str">
        <f t="shared" si="13"/>
        <v/>
      </c>
    </row>
    <row r="33" spans="2:39" x14ac:dyDescent="0.25">
      <c r="B33" s="38"/>
      <c r="C33" s="38"/>
      <c r="D33" s="38"/>
      <c r="E33" s="38"/>
      <c r="F33" s="40"/>
      <c r="G33" s="38"/>
      <c r="H33" s="38"/>
      <c r="I33" s="40"/>
      <c r="J33" s="54" t="str">
        <f t="shared" si="14"/>
        <v/>
      </c>
      <c r="K33" s="38"/>
      <c r="O33" s="41" t="str">
        <f t="shared" si="16"/>
        <v/>
      </c>
      <c r="P33" s="41" t="str">
        <f t="shared" ca="1" si="17"/>
        <v/>
      </c>
      <c r="Q33" s="41" t="str">
        <f>IF(AND(C33="Abierto",D33="Urgente"),RANK(P33,$P$8:$P$1003,0)+COUNTIF($P$8:P33,P33)-1,"")</f>
        <v/>
      </c>
      <c r="R33" s="41" t="str">
        <f t="shared" si="18"/>
        <v/>
      </c>
      <c r="S33" s="41" t="str">
        <f t="shared" ca="1" si="19"/>
        <v/>
      </c>
      <c r="T33" s="41" t="str">
        <f>IF(AND(C33="Abierto",D33="Alta"),RANK(S33,$S$8:$S$1003,0)+COUNTIF($S$8:S33,S33)-1+MAX(Q:Q),"")</f>
        <v/>
      </c>
      <c r="U33" s="41" t="str">
        <f t="shared" si="20"/>
        <v/>
      </c>
      <c r="V33" s="41" t="str">
        <f t="shared" ca="1" si="21"/>
        <v/>
      </c>
      <c r="W33" s="41" t="str">
        <f>IF(AND(C33="Abierto",D33="Media"),RANK(V33,$V$8:$V$1003,0)+COUNTIF($V$8:V33,V33)-1+MAX(Q:Q,T:T),"")</f>
        <v/>
      </c>
      <c r="X33" s="41" t="str">
        <f t="shared" si="22"/>
        <v/>
      </c>
      <c r="Y33" s="41" t="str">
        <f t="shared" ca="1" si="23"/>
        <v/>
      </c>
      <c r="Z33" s="41" t="str">
        <f>IF(AND(C33="Abierto",D33="Baja"),RANK(Y33,$Y$8:$Y$1003,0)+COUNTIF($Y$8:Y33,Y33)-1+MAX(Q:Q,T:T,W:W),"")</f>
        <v/>
      </c>
      <c r="AA33" s="42" t="str">
        <f t="shared" si="24"/>
        <v/>
      </c>
      <c r="AB33" s="42" t="str">
        <f t="shared" si="25"/>
        <v/>
      </c>
      <c r="AC33" s="42" t="str">
        <f t="shared" si="26"/>
        <v/>
      </c>
      <c r="AD33" s="43">
        <v>26</v>
      </c>
      <c r="AE33" s="43" t="str">
        <f t="shared" si="11"/>
        <v/>
      </c>
      <c r="AF33" s="44" t="str">
        <f t="shared" si="12"/>
        <v/>
      </c>
      <c r="AK33" s="47" t="str">
        <f>IF(AL33="","",MAX($AK$1:AK32)+1)</f>
        <v/>
      </c>
      <c r="AL33" s="48" t="str">
        <f>IF(H33="","",IF(COUNTIF($AL$7:AL32,H33)=0,H33,""))</f>
        <v/>
      </c>
      <c r="AM33" s="48" t="str">
        <f t="shared" si="13"/>
        <v/>
      </c>
    </row>
    <row r="34" spans="2:39" x14ac:dyDescent="0.25">
      <c r="B34" s="38"/>
      <c r="C34" s="38"/>
      <c r="D34" s="38"/>
      <c r="E34" s="38"/>
      <c r="F34" s="40"/>
      <c r="G34" s="38"/>
      <c r="H34" s="38"/>
      <c r="I34" s="40"/>
      <c r="J34" s="54" t="str">
        <f t="shared" si="14"/>
        <v/>
      </c>
      <c r="K34" s="38"/>
      <c r="O34" s="41" t="str">
        <f t="shared" si="16"/>
        <v/>
      </c>
      <c r="P34" s="41" t="str">
        <f t="shared" ca="1" si="17"/>
        <v/>
      </c>
      <c r="Q34" s="41" t="str">
        <f>IF(AND(C34="Abierto",D34="Urgente"),RANK(P34,$P$8:$P$1003,0)+COUNTIF($P$8:P34,P34)-1,"")</f>
        <v/>
      </c>
      <c r="R34" s="41" t="str">
        <f t="shared" si="18"/>
        <v/>
      </c>
      <c r="S34" s="41" t="str">
        <f t="shared" ca="1" si="19"/>
        <v/>
      </c>
      <c r="T34" s="41" t="str">
        <f>IF(AND(C34="Abierto",D34="Alta"),RANK(S34,$S$8:$S$1003,0)+COUNTIF($S$8:S34,S34)-1+MAX(Q:Q),"")</f>
        <v/>
      </c>
      <c r="U34" s="41" t="str">
        <f t="shared" si="20"/>
        <v/>
      </c>
      <c r="V34" s="41" t="str">
        <f t="shared" ca="1" si="21"/>
        <v/>
      </c>
      <c r="W34" s="41" t="str">
        <f>IF(AND(C34="Abierto",D34="Media"),RANK(V34,$V$8:$V$1003,0)+COUNTIF($V$8:V34,V34)-1+MAX(Q:Q,T:T),"")</f>
        <v/>
      </c>
      <c r="X34" s="41" t="str">
        <f t="shared" si="22"/>
        <v/>
      </c>
      <c r="Y34" s="41" t="str">
        <f t="shared" ca="1" si="23"/>
        <v/>
      </c>
      <c r="Z34" s="41" t="str">
        <f>IF(AND(C34="Abierto",D34="Baja"),RANK(Y34,$Y$8:$Y$1003,0)+COUNTIF($Y$8:Y34,Y34)-1+MAX(Q:Q,T:T,W:W),"")</f>
        <v/>
      </c>
      <c r="AA34" s="42" t="str">
        <f t="shared" si="24"/>
        <v/>
      </c>
      <c r="AB34" s="42" t="str">
        <f t="shared" si="25"/>
        <v/>
      </c>
      <c r="AC34" s="42" t="str">
        <f t="shared" si="26"/>
        <v/>
      </c>
      <c r="AD34" s="43">
        <v>27</v>
      </c>
      <c r="AE34" s="43" t="str">
        <f t="shared" si="11"/>
        <v/>
      </c>
      <c r="AF34" s="44" t="str">
        <f t="shared" si="12"/>
        <v/>
      </c>
      <c r="AK34" s="47" t="str">
        <f>IF(AL34="","",MAX($AK$1:AK33)+1)</f>
        <v/>
      </c>
      <c r="AL34" s="48" t="str">
        <f>IF(H34="","",IF(COUNTIF($AL$7:AL33,H34)=0,H34,""))</f>
        <v/>
      </c>
      <c r="AM34" s="48" t="str">
        <f t="shared" si="13"/>
        <v/>
      </c>
    </row>
    <row r="35" spans="2:39" x14ac:dyDescent="0.25">
      <c r="B35" s="38"/>
      <c r="C35" s="38"/>
      <c r="D35" s="38"/>
      <c r="E35" s="38"/>
      <c r="F35" s="40"/>
      <c r="G35" s="38"/>
      <c r="H35" s="38"/>
      <c r="I35" s="40"/>
      <c r="J35" s="54" t="str">
        <f t="shared" si="14"/>
        <v/>
      </c>
      <c r="K35" s="38"/>
      <c r="O35" s="41" t="str">
        <f t="shared" si="16"/>
        <v/>
      </c>
      <c r="P35" s="41" t="str">
        <f t="shared" ca="1" si="17"/>
        <v/>
      </c>
      <c r="Q35" s="41" t="str">
        <f>IF(AND(C35="Abierto",D35="Urgente"),RANK(P35,$P$8:$P$1003,0)+COUNTIF($P$8:P35,P35)-1,"")</f>
        <v/>
      </c>
      <c r="R35" s="41" t="str">
        <f t="shared" si="18"/>
        <v/>
      </c>
      <c r="S35" s="41" t="str">
        <f t="shared" ca="1" si="19"/>
        <v/>
      </c>
      <c r="T35" s="41" t="str">
        <f>IF(AND(C35="Abierto",D35="Alta"),RANK(S35,$S$8:$S$1003,0)+COUNTIF($S$8:S35,S35)-1+MAX(Q:Q),"")</f>
        <v/>
      </c>
      <c r="U35" s="41" t="str">
        <f t="shared" si="20"/>
        <v/>
      </c>
      <c r="V35" s="41" t="str">
        <f t="shared" ca="1" si="21"/>
        <v/>
      </c>
      <c r="W35" s="41" t="str">
        <f>IF(AND(C35="Abierto",D35="Media"),RANK(V35,$V$8:$V$1003,0)+COUNTIF($V$8:V35,V35)-1+MAX(Q:Q,T:T),"")</f>
        <v/>
      </c>
      <c r="X35" s="41" t="str">
        <f t="shared" si="22"/>
        <v/>
      </c>
      <c r="Y35" s="41" t="str">
        <f t="shared" ca="1" si="23"/>
        <v/>
      </c>
      <c r="Z35" s="41" t="str">
        <f>IF(AND(C35="Abierto",D35="Baja"),RANK(Y35,$Y$8:$Y$1003,0)+COUNTIF($Y$8:Y35,Y35)-1+MAX(Q:Q,T:T,W:W),"")</f>
        <v/>
      </c>
      <c r="AA35" s="42" t="str">
        <f t="shared" si="24"/>
        <v/>
      </c>
      <c r="AB35" s="42" t="str">
        <f t="shared" si="25"/>
        <v/>
      </c>
      <c r="AC35" s="42" t="str">
        <f t="shared" si="26"/>
        <v/>
      </c>
      <c r="AD35" s="43">
        <v>28</v>
      </c>
      <c r="AE35" s="43" t="str">
        <f t="shared" si="11"/>
        <v/>
      </c>
      <c r="AF35" s="44" t="str">
        <f t="shared" si="12"/>
        <v/>
      </c>
      <c r="AK35" s="47" t="str">
        <f>IF(AL35="","",MAX($AK$1:AK34)+1)</f>
        <v/>
      </c>
      <c r="AL35" s="48" t="str">
        <f>IF(H35="","",IF(COUNTIF($AL$7:AL34,H35)=0,H35,""))</f>
        <v/>
      </c>
      <c r="AM35" s="48" t="str">
        <f t="shared" si="13"/>
        <v/>
      </c>
    </row>
    <row r="36" spans="2:39" x14ac:dyDescent="0.25">
      <c r="B36" s="38"/>
      <c r="C36" s="38"/>
      <c r="D36" s="38"/>
      <c r="E36" s="38"/>
      <c r="F36" s="40"/>
      <c r="G36" s="38"/>
      <c r="H36" s="38"/>
      <c r="I36" s="40"/>
      <c r="J36" s="54" t="str">
        <f t="shared" si="14"/>
        <v/>
      </c>
      <c r="K36" s="38"/>
      <c r="O36" s="41" t="str">
        <f t="shared" si="16"/>
        <v/>
      </c>
      <c r="P36" s="41" t="str">
        <f t="shared" ca="1" si="17"/>
        <v/>
      </c>
      <c r="Q36" s="41" t="str">
        <f>IF(AND(C36="Abierto",D36="Urgente"),RANK(P36,$P$8:$P$1003,0)+COUNTIF($P$8:P36,P36)-1,"")</f>
        <v/>
      </c>
      <c r="R36" s="41" t="str">
        <f t="shared" si="18"/>
        <v/>
      </c>
      <c r="S36" s="41" t="str">
        <f t="shared" ca="1" si="19"/>
        <v/>
      </c>
      <c r="T36" s="41" t="str">
        <f>IF(AND(C36="Abierto",D36="Alta"),RANK(S36,$S$8:$S$1003,0)+COUNTIF($S$8:S36,S36)-1+MAX(Q:Q),"")</f>
        <v/>
      </c>
      <c r="U36" s="41" t="str">
        <f t="shared" si="20"/>
        <v/>
      </c>
      <c r="V36" s="41" t="str">
        <f t="shared" ca="1" si="21"/>
        <v/>
      </c>
      <c r="W36" s="41" t="str">
        <f>IF(AND(C36="Abierto",D36="Media"),RANK(V36,$V$8:$V$1003,0)+COUNTIF($V$8:V36,V36)-1+MAX(Q:Q,T:T),"")</f>
        <v/>
      </c>
      <c r="X36" s="41" t="str">
        <f t="shared" si="22"/>
        <v/>
      </c>
      <c r="Y36" s="41" t="str">
        <f t="shared" ca="1" si="23"/>
        <v/>
      </c>
      <c r="Z36" s="41" t="str">
        <f>IF(AND(C36="Abierto",D36="Baja"),RANK(Y36,$Y$8:$Y$1003,0)+COUNTIF($Y$8:Y36,Y36)-1+MAX(Q:Q,T:T,W:W),"")</f>
        <v/>
      </c>
      <c r="AA36" s="42" t="str">
        <f t="shared" si="24"/>
        <v/>
      </c>
      <c r="AB36" s="42" t="str">
        <f t="shared" si="25"/>
        <v/>
      </c>
      <c r="AC36" s="42" t="str">
        <f t="shared" si="26"/>
        <v/>
      </c>
      <c r="AD36" s="43">
        <v>29</v>
      </c>
      <c r="AE36" s="43" t="str">
        <f t="shared" si="11"/>
        <v/>
      </c>
      <c r="AF36" s="44" t="str">
        <f t="shared" si="12"/>
        <v/>
      </c>
      <c r="AK36" s="47" t="str">
        <f>IF(AL36="","",MAX($AK$1:AK35)+1)</f>
        <v/>
      </c>
      <c r="AL36" s="48" t="str">
        <f>IF(H36="","",IF(COUNTIF($AL$7:AL35,H36)=0,H36,""))</f>
        <v/>
      </c>
      <c r="AM36" s="48" t="str">
        <f t="shared" si="13"/>
        <v/>
      </c>
    </row>
    <row r="37" spans="2:39" x14ac:dyDescent="0.25">
      <c r="B37" s="38"/>
      <c r="C37" s="38"/>
      <c r="D37" s="38"/>
      <c r="E37" s="38"/>
      <c r="F37" s="40"/>
      <c r="G37" s="38"/>
      <c r="H37" s="38"/>
      <c r="I37" s="40"/>
      <c r="J37" s="54" t="str">
        <f t="shared" si="14"/>
        <v/>
      </c>
      <c r="K37" s="38"/>
      <c r="O37" s="41" t="str">
        <f t="shared" si="16"/>
        <v/>
      </c>
      <c r="P37" s="41" t="str">
        <f t="shared" ca="1" si="17"/>
        <v/>
      </c>
      <c r="Q37" s="41" t="str">
        <f>IF(AND(C37="Abierto",D37="Urgente"),RANK(P37,$P$8:$P$1003,0)+COUNTIF($P$8:P37,P37)-1,"")</f>
        <v/>
      </c>
      <c r="R37" s="41" t="str">
        <f t="shared" si="18"/>
        <v/>
      </c>
      <c r="S37" s="41" t="str">
        <f t="shared" ca="1" si="19"/>
        <v/>
      </c>
      <c r="T37" s="41" t="str">
        <f>IF(AND(C37="Abierto",D37="Alta"),RANK(S37,$S$8:$S$1003,0)+COUNTIF($S$8:S37,S37)-1+MAX(Q:Q),"")</f>
        <v/>
      </c>
      <c r="U37" s="41" t="str">
        <f t="shared" si="20"/>
        <v/>
      </c>
      <c r="V37" s="41" t="str">
        <f t="shared" ca="1" si="21"/>
        <v/>
      </c>
      <c r="W37" s="41" t="str">
        <f>IF(AND(C37="Abierto",D37="Media"),RANK(V37,$V$8:$V$1003,0)+COUNTIF($V$8:V37,V37)-1+MAX(Q:Q,T:T),"")</f>
        <v/>
      </c>
      <c r="X37" s="41" t="str">
        <f t="shared" si="22"/>
        <v/>
      </c>
      <c r="Y37" s="41" t="str">
        <f t="shared" ca="1" si="23"/>
        <v/>
      </c>
      <c r="Z37" s="41" t="str">
        <f>IF(AND(C37="Abierto",D37="Baja"),RANK(Y37,$Y$8:$Y$1003,0)+COUNTIF($Y$8:Y37,Y37)-1+MAX(Q:Q,T:T,W:W),"")</f>
        <v/>
      </c>
      <c r="AA37" s="42" t="str">
        <f t="shared" si="24"/>
        <v/>
      </c>
      <c r="AB37" s="42" t="str">
        <f t="shared" si="25"/>
        <v/>
      </c>
      <c r="AC37" s="42" t="str">
        <f t="shared" si="26"/>
        <v/>
      </c>
      <c r="AD37" s="43">
        <v>30</v>
      </c>
      <c r="AE37" s="43" t="str">
        <f t="shared" si="11"/>
        <v/>
      </c>
      <c r="AF37" s="44" t="str">
        <f t="shared" si="12"/>
        <v/>
      </c>
      <c r="AK37" s="47" t="str">
        <f>IF(AL37="","",MAX($AK$1:AK36)+1)</f>
        <v/>
      </c>
      <c r="AL37" s="48" t="str">
        <f>IF(H37="","",IF(COUNTIF($AL$7:AL36,H37)=0,H37,""))</f>
        <v/>
      </c>
      <c r="AM37" s="48" t="str">
        <f t="shared" si="13"/>
        <v/>
      </c>
    </row>
    <row r="38" spans="2:39" x14ac:dyDescent="0.25">
      <c r="B38" s="38"/>
      <c r="C38" s="38"/>
      <c r="D38" s="38"/>
      <c r="E38" s="38"/>
      <c r="F38" s="40"/>
      <c r="G38" s="38"/>
      <c r="H38" s="38"/>
      <c r="I38" s="40"/>
      <c r="J38" s="54" t="str">
        <f t="shared" si="14"/>
        <v/>
      </c>
      <c r="K38" s="38"/>
      <c r="O38" s="41" t="str">
        <f t="shared" si="16"/>
        <v/>
      </c>
      <c r="P38" s="41" t="str">
        <f t="shared" ca="1" si="17"/>
        <v/>
      </c>
      <c r="Q38" s="41" t="str">
        <f>IF(AND(C38="Abierto",D38="Urgente"),RANK(P38,$P$8:$P$1003,0)+COUNTIF($P$8:P38,P38)-1,"")</f>
        <v/>
      </c>
      <c r="R38" s="41" t="str">
        <f t="shared" si="18"/>
        <v/>
      </c>
      <c r="S38" s="41" t="str">
        <f t="shared" ca="1" si="19"/>
        <v/>
      </c>
      <c r="T38" s="41" t="str">
        <f>IF(AND(C38="Abierto",D38="Alta"),RANK(S38,$S$8:$S$1003,0)+COUNTIF($S$8:S38,S38)-1+MAX(Q:Q),"")</f>
        <v/>
      </c>
      <c r="U38" s="41" t="str">
        <f t="shared" si="20"/>
        <v/>
      </c>
      <c r="V38" s="41" t="str">
        <f t="shared" ca="1" si="21"/>
        <v/>
      </c>
      <c r="W38" s="41" t="str">
        <f>IF(AND(C38="Abierto",D38="Media"),RANK(V38,$V$8:$V$1003,0)+COUNTIF($V$8:V38,V38)-1+MAX(Q:Q,T:T),"")</f>
        <v/>
      </c>
      <c r="X38" s="41" t="str">
        <f t="shared" si="22"/>
        <v/>
      </c>
      <c r="Y38" s="41" t="str">
        <f t="shared" ca="1" si="23"/>
        <v/>
      </c>
      <c r="Z38" s="41" t="str">
        <f>IF(AND(C38="Abierto",D38="Baja"),RANK(Y38,$Y$8:$Y$1003,0)+COUNTIF($Y$8:Y38,Y38)-1+MAX(Q:Q,T:T,W:W),"")</f>
        <v/>
      </c>
      <c r="AA38" s="42" t="str">
        <f t="shared" si="24"/>
        <v/>
      </c>
      <c r="AB38" s="42" t="str">
        <f t="shared" si="25"/>
        <v/>
      </c>
      <c r="AC38" s="42" t="str">
        <f t="shared" si="26"/>
        <v/>
      </c>
      <c r="AD38" s="43">
        <v>31</v>
      </c>
      <c r="AE38" s="43" t="str">
        <f t="shared" si="11"/>
        <v/>
      </c>
      <c r="AF38" s="44" t="str">
        <f t="shared" si="12"/>
        <v/>
      </c>
      <c r="AK38" s="47" t="str">
        <f>IF(AL38="","",MAX($AK$1:AK37)+1)</f>
        <v/>
      </c>
      <c r="AL38" s="48" t="str">
        <f>IF(H38="","",IF(COUNTIF($AL$7:AL37,H38)=0,H38,""))</f>
        <v/>
      </c>
      <c r="AM38" s="48" t="str">
        <f t="shared" si="13"/>
        <v/>
      </c>
    </row>
    <row r="39" spans="2:39" x14ac:dyDescent="0.25">
      <c r="B39" s="38"/>
      <c r="C39" s="38"/>
      <c r="D39" s="38"/>
      <c r="E39" s="38"/>
      <c r="F39" s="40"/>
      <c r="G39" s="38"/>
      <c r="H39" s="38"/>
      <c r="I39" s="40"/>
      <c r="J39" s="54" t="str">
        <f t="shared" si="14"/>
        <v/>
      </c>
      <c r="K39" s="38"/>
      <c r="O39" s="41" t="str">
        <f t="shared" si="16"/>
        <v/>
      </c>
      <c r="P39" s="41" t="str">
        <f t="shared" ca="1" si="17"/>
        <v/>
      </c>
      <c r="Q39" s="41" t="str">
        <f>IF(AND(C39="Abierto",D39="Urgente"),RANK(P39,$P$8:$P$1003,0)+COUNTIF($P$8:P39,P39)-1,"")</f>
        <v/>
      </c>
      <c r="R39" s="41" t="str">
        <f t="shared" si="18"/>
        <v/>
      </c>
      <c r="S39" s="41" t="str">
        <f t="shared" ca="1" si="19"/>
        <v/>
      </c>
      <c r="T39" s="41" t="str">
        <f>IF(AND(C39="Abierto",D39="Alta"),RANK(S39,$S$8:$S$1003,0)+COUNTIF($S$8:S39,S39)-1+MAX(Q:Q),"")</f>
        <v/>
      </c>
      <c r="U39" s="41" t="str">
        <f t="shared" si="20"/>
        <v/>
      </c>
      <c r="V39" s="41" t="str">
        <f t="shared" ca="1" si="21"/>
        <v/>
      </c>
      <c r="W39" s="41" t="str">
        <f>IF(AND(C39="Abierto",D39="Media"),RANK(V39,$V$8:$V$1003,0)+COUNTIF($V$8:V39,V39)-1+MAX(Q:Q,T:T),"")</f>
        <v/>
      </c>
      <c r="X39" s="41" t="str">
        <f t="shared" si="22"/>
        <v/>
      </c>
      <c r="Y39" s="41" t="str">
        <f t="shared" ca="1" si="23"/>
        <v/>
      </c>
      <c r="Z39" s="41" t="str">
        <f>IF(AND(C39="Abierto",D39="Baja"),RANK(Y39,$Y$8:$Y$1003,0)+COUNTIF($Y$8:Y39,Y39)-1+MAX(Q:Q,T:T,W:W),"")</f>
        <v/>
      </c>
      <c r="AA39" s="42" t="str">
        <f t="shared" si="24"/>
        <v/>
      </c>
      <c r="AB39" s="42" t="str">
        <f t="shared" si="25"/>
        <v/>
      </c>
      <c r="AC39" s="42" t="str">
        <f t="shared" si="26"/>
        <v/>
      </c>
      <c r="AD39" s="43">
        <v>32</v>
      </c>
      <c r="AE39" s="43" t="str">
        <f t="shared" si="11"/>
        <v/>
      </c>
      <c r="AF39" s="44" t="str">
        <f t="shared" si="12"/>
        <v/>
      </c>
      <c r="AK39" s="47" t="str">
        <f>IF(AL39="","",MAX($AK$1:AK38)+1)</f>
        <v/>
      </c>
      <c r="AL39" s="48" t="str">
        <f>IF(H39="","",IF(COUNTIF($AL$7:AL38,H39)=0,H39,""))</f>
        <v/>
      </c>
      <c r="AM39" s="48" t="str">
        <f t="shared" si="13"/>
        <v/>
      </c>
    </row>
    <row r="40" spans="2:39" x14ac:dyDescent="0.25">
      <c r="B40" s="38"/>
      <c r="C40" s="38"/>
      <c r="D40" s="38"/>
      <c r="E40" s="38"/>
      <c r="F40" s="40"/>
      <c r="G40" s="38"/>
      <c r="H40" s="38"/>
      <c r="I40" s="40"/>
      <c r="J40" s="54" t="str">
        <f t="shared" si="14"/>
        <v/>
      </c>
      <c r="K40" s="38"/>
      <c r="O40" s="41" t="str">
        <f t="shared" si="16"/>
        <v/>
      </c>
      <c r="P40" s="41" t="str">
        <f t="shared" ca="1" si="17"/>
        <v/>
      </c>
      <c r="Q40" s="41" t="str">
        <f>IF(AND(C40="Abierto",D40="Urgente"),RANK(P40,$P$8:$P$1003,0)+COUNTIF($P$8:P40,P40)-1,"")</f>
        <v/>
      </c>
      <c r="R40" s="41" t="str">
        <f t="shared" si="18"/>
        <v/>
      </c>
      <c r="S40" s="41" t="str">
        <f t="shared" ca="1" si="19"/>
        <v/>
      </c>
      <c r="T40" s="41" t="str">
        <f>IF(AND(C40="Abierto",D40="Alta"),RANK(S40,$S$8:$S$1003,0)+COUNTIF($S$8:S40,S40)-1+MAX(Q:Q),"")</f>
        <v/>
      </c>
      <c r="U40" s="41" t="str">
        <f t="shared" si="20"/>
        <v/>
      </c>
      <c r="V40" s="41" t="str">
        <f t="shared" ca="1" si="21"/>
        <v/>
      </c>
      <c r="W40" s="41" t="str">
        <f>IF(AND(C40="Abierto",D40="Media"),RANK(V40,$V$8:$V$1003,0)+COUNTIF($V$8:V40,V40)-1+MAX(Q:Q,T:T),"")</f>
        <v/>
      </c>
      <c r="X40" s="41" t="str">
        <f t="shared" si="22"/>
        <v/>
      </c>
      <c r="Y40" s="41" t="str">
        <f t="shared" ca="1" si="23"/>
        <v/>
      </c>
      <c r="Z40" s="41" t="str">
        <f>IF(AND(C40="Abierto",D40="Baja"),RANK(Y40,$Y$8:$Y$1003,0)+COUNTIF($Y$8:Y40,Y40)-1+MAX(Q:Q,T:T,W:W),"")</f>
        <v/>
      </c>
      <c r="AA40" s="42" t="str">
        <f t="shared" si="24"/>
        <v/>
      </c>
      <c r="AB40" s="42" t="str">
        <f t="shared" si="25"/>
        <v/>
      </c>
      <c r="AC40" s="42" t="str">
        <f t="shared" si="26"/>
        <v/>
      </c>
      <c r="AD40" s="43">
        <v>33</v>
      </c>
      <c r="AE40" s="43" t="str">
        <f t="shared" si="11"/>
        <v/>
      </c>
      <c r="AF40" s="44" t="str">
        <f t="shared" si="12"/>
        <v/>
      </c>
      <c r="AK40" s="47" t="str">
        <f>IF(AL40="","",MAX($AK$1:AK39)+1)</f>
        <v/>
      </c>
      <c r="AL40" s="48" t="str">
        <f>IF(H40="","",IF(COUNTIF($AL$7:AL39,H40)=0,H40,""))</f>
        <v/>
      </c>
      <c r="AM40" s="48" t="str">
        <f t="shared" si="13"/>
        <v/>
      </c>
    </row>
    <row r="41" spans="2:39" x14ac:dyDescent="0.25">
      <c r="B41" s="38"/>
      <c r="C41" s="38"/>
      <c r="D41" s="38"/>
      <c r="E41" s="38"/>
      <c r="F41" s="40"/>
      <c r="G41" s="38"/>
      <c r="H41" s="38"/>
      <c r="I41" s="40"/>
      <c r="J41" s="54" t="str">
        <f t="shared" si="14"/>
        <v/>
      </c>
      <c r="K41" s="38"/>
      <c r="O41" s="41" t="str">
        <f t="shared" si="16"/>
        <v/>
      </c>
      <c r="P41" s="41" t="str">
        <f t="shared" ca="1" si="17"/>
        <v/>
      </c>
      <c r="Q41" s="41" t="str">
        <f>IF(AND(C41="Abierto",D41="Urgente"),RANK(P41,$P$8:$P$1003,0)+COUNTIF($P$8:P41,P41)-1,"")</f>
        <v/>
      </c>
      <c r="R41" s="41" t="str">
        <f t="shared" si="18"/>
        <v/>
      </c>
      <c r="S41" s="41" t="str">
        <f t="shared" ca="1" si="19"/>
        <v/>
      </c>
      <c r="T41" s="41" t="str">
        <f>IF(AND(C41="Abierto",D41="Alta"),RANK(S41,$S$8:$S$1003,0)+COUNTIF($S$8:S41,S41)-1+MAX(Q:Q),"")</f>
        <v/>
      </c>
      <c r="U41" s="41" t="str">
        <f t="shared" si="20"/>
        <v/>
      </c>
      <c r="V41" s="41" t="str">
        <f t="shared" ca="1" si="21"/>
        <v/>
      </c>
      <c r="W41" s="41" t="str">
        <f>IF(AND(C41="Abierto",D41="Media"),RANK(V41,$V$8:$V$1003,0)+COUNTIF($V$8:V41,V41)-1+MAX(Q:Q,T:T),"")</f>
        <v/>
      </c>
      <c r="X41" s="41" t="str">
        <f t="shared" si="22"/>
        <v/>
      </c>
      <c r="Y41" s="41" t="str">
        <f t="shared" ca="1" si="23"/>
        <v/>
      </c>
      <c r="Z41" s="41" t="str">
        <f>IF(AND(C41="Abierto",D41="Baja"),RANK(Y41,$Y$8:$Y$1003,0)+COUNTIF($Y$8:Y41,Y41)-1+MAX(Q:Q,T:T,W:W),"")</f>
        <v/>
      </c>
      <c r="AA41" s="42" t="str">
        <f t="shared" si="24"/>
        <v/>
      </c>
      <c r="AB41" s="42" t="str">
        <f t="shared" si="25"/>
        <v/>
      </c>
      <c r="AC41" s="42" t="str">
        <f t="shared" si="26"/>
        <v/>
      </c>
      <c r="AD41" s="43">
        <v>34</v>
      </c>
      <c r="AE41" s="43" t="str">
        <f t="shared" si="11"/>
        <v/>
      </c>
      <c r="AF41" s="44" t="str">
        <f t="shared" si="12"/>
        <v/>
      </c>
      <c r="AK41" s="47" t="str">
        <f>IF(AL41="","",MAX($AK$1:AK40)+1)</f>
        <v/>
      </c>
      <c r="AL41" s="48" t="str">
        <f>IF(H41="","",IF(COUNTIF($AL$7:AL40,H41)=0,H41,""))</f>
        <v/>
      </c>
      <c r="AM41" s="48" t="str">
        <f t="shared" si="13"/>
        <v/>
      </c>
    </row>
    <row r="42" spans="2:39" x14ac:dyDescent="0.25">
      <c r="B42" s="38"/>
      <c r="C42" s="38"/>
      <c r="D42" s="38"/>
      <c r="E42" s="38"/>
      <c r="F42" s="40"/>
      <c r="G42" s="38"/>
      <c r="H42" s="38"/>
      <c r="I42" s="40"/>
      <c r="J42" s="54" t="str">
        <f t="shared" si="14"/>
        <v/>
      </c>
      <c r="K42" s="38"/>
      <c r="O42" s="41" t="str">
        <f t="shared" si="16"/>
        <v/>
      </c>
      <c r="P42" s="41" t="str">
        <f t="shared" ca="1" si="17"/>
        <v/>
      </c>
      <c r="Q42" s="41" t="str">
        <f>IF(AND(C42="Abierto",D42="Urgente"),RANK(P42,$P$8:$P$1003,0)+COUNTIF($P$8:P42,P42)-1,"")</f>
        <v/>
      </c>
      <c r="R42" s="41" t="str">
        <f t="shared" si="18"/>
        <v/>
      </c>
      <c r="S42" s="41" t="str">
        <f t="shared" ca="1" si="19"/>
        <v/>
      </c>
      <c r="T42" s="41" t="str">
        <f>IF(AND(C42="Abierto",D42="Alta"),RANK(S42,$S$8:$S$1003,0)+COUNTIF($S$8:S42,S42)-1+MAX(Q:Q),"")</f>
        <v/>
      </c>
      <c r="U42" s="41" t="str">
        <f t="shared" si="20"/>
        <v/>
      </c>
      <c r="V42" s="41" t="str">
        <f t="shared" ca="1" si="21"/>
        <v/>
      </c>
      <c r="W42" s="41" t="str">
        <f>IF(AND(C42="Abierto",D42="Media"),RANK(V42,$V$8:$V$1003,0)+COUNTIF($V$8:V42,V42)-1+MAX(Q:Q,T:T),"")</f>
        <v/>
      </c>
      <c r="X42" s="41" t="str">
        <f t="shared" si="22"/>
        <v/>
      </c>
      <c r="Y42" s="41" t="str">
        <f t="shared" ca="1" si="23"/>
        <v/>
      </c>
      <c r="Z42" s="41" t="str">
        <f>IF(AND(C42="Abierto",D42="Baja"),RANK(Y42,$Y$8:$Y$1003,0)+COUNTIF($Y$8:Y42,Y42)-1+MAX(Q:Q,T:T,W:W),"")</f>
        <v/>
      </c>
      <c r="AA42" s="42" t="str">
        <f t="shared" si="24"/>
        <v/>
      </c>
      <c r="AB42" s="42" t="str">
        <f t="shared" si="25"/>
        <v/>
      </c>
      <c r="AC42" s="42" t="str">
        <f t="shared" si="26"/>
        <v/>
      </c>
      <c r="AD42" s="43">
        <v>35</v>
      </c>
      <c r="AE42" s="43" t="str">
        <f t="shared" si="11"/>
        <v/>
      </c>
      <c r="AF42" s="44" t="str">
        <f t="shared" si="12"/>
        <v/>
      </c>
      <c r="AK42" s="47" t="str">
        <f>IF(AL42="","",MAX($AK$1:AK41)+1)</f>
        <v/>
      </c>
      <c r="AL42" s="48" t="str">
        <f>IF(H42="","",IF(COUNTIF($AL$7:AL41,H42)=0,H42,""))</f>
        <v/>
      </c>
      <c r="AM42" s="48" t="str">
        <f t="shared" si="13"/>
        <v/>
      </c>
    </row>
    <row r="43" spans="2:39" x14ac:dyDescent="0.25">
      <c r="B43" s="38"/>
      <c r="C43" s="38"/>
      <c r="D43" s="38"/>
      <c r="E43" s="38"/>
      <c r="F43" s="40"/>
      <c r="G43" s="38"/>
      <c r="H43" s="38"/>
      <c r="I43" s="40"/>
      <c r="J43" s="54" t="str">
        <f t="shared" si="14"/>
        <v/>
      </c>
      <c r="K43" s="38"/>
      <c r="O43" s="41" t="str">
        <f t="shared" si="16"/>
        <v/>
      </c>
      <c r="P43" s="41" t="str">
        <f t="shared" ca="1" si="17"/>
        <v/>
      </c>
      <c r="Q43" s="41" t="str">
        <f>IF(AND(C43="Abierto",D43="Urgente"),RANK(P43,$P$8:$P$1003,0)+COUNTIF($P$8:P43,P43)-1,"")</f>
        <v/>
      </c>
      <c r="R43" s="41" t="str">
        <f t="shared" si="18"/>
        <v/>
      </c>
      <c r="S43" s="41" t="str">
        <f t="shared" ca="1" si="19"/>
        <v/>
      </c>
      <c r="T43" s="41" t="str">
        <f>IF(AND(C43="Abierto",D43="Alta"),RANK(S43,$S$8:$S$1003,0)+COUNTIF($S$8:S43,S43)-1+MAX(Q:Q),"")</f>
        <v/>
      </c>
      <c r="U43" s="41" t="str">
        <f t="shared" si="20"/>
        <v/>
      </c>
      <c r="V43" s="41" t="str">
        <f t="shared" ca="1" si="21"/>
        <v/>
      </c>
      <c r="W43" s="41" t="str">
        <f>IF(AND(C43="Abierto",D43="Media"),RANK(V43,$V$8:$V$1003,0)+COUNTIF($V$8:V43,V43)-1+MAX(Q:Q,T:T),"")</f>
        <v/>
      </c>
      <c r="X43" s="41" t="str">
        <f t="shared" si="22"/>
        <v/>
      </c>
      <c r="Y43" s="41" t="str">
        <f t="shared" ca="1" si="23"/>
        <v/>
      </c>
      <c r="Z43" s="41" t="str">
        <f>IF(AND(C43="Abierto",D43="Baja"),RANK(Y43,$Y$8:$Y$1003,0)+COUNTIF($Y$8:Y43,Y43)-1+MAX(Q:Q,T:T,W:W),"")</f>
        <v/>
      </c>
      <c r="AA43" s="42" t="str">
        <f t="shared" si="24"/>
        <v/>
      </c>
      <c r="AB43" s="42" t="str">
        <f t="shared" si="25"/>
        <v/>
      </c>
      <c r="AC43" s="42" t="str">
        <f t="shared" si="26"/>
        <v/>
      </c>
      <c r="AD43" s="43">
        <v>36</v>
      </c>
      <c r="AE43" s="43" t="str">
        <f t="shared" si="11"/>
        <v/>
      </c>
      <c r="AF43" s="44" t="str">
        <f t="shared" si="12"/>
        <v/>
      </c>
      <c r="AK43" s="47" t="str">
        <f>IF(AL43="","",MAX($AK$1:AK42)+1)</f>
        <v/>
      </c>
      <c r="AL43" s="48" t="str">
        <f>IF(H43="","",IF(COUNTIF($AL$7:AL42,H43)=0,H43,""))</f>
        <v/>
      </c>
      <c r="AM43" s="48" t="str">
        <f t="shared" si="13"/>
        <v/>
      </c>
    </row>
    <row r="44" spans="2:39" x14ac:dyDescent="0.25">
      <c r="B44" s="38"/>
      <c r="C44" s="38"/>
      <c r="D44" s="38"/>
      <c r="E44" s="38"/>
      <c r="F44" s="40"/>
      <c r="G44" s="38"/>
      <c r="H44" s="38"/>
      <c r="I44" s="40"/>
      <c r="J44" s="54" t="str">
        <f t="shared" si="14"/>
        <v/>
      </c>
      <c r="K44" s="38"/>
      <c r="O44" s="41" t="str">
        <f t="shared" si="16"/>
        <v/>
      </c>
      <c r="P44" s="41" t="str">
        <f t="shared" ca="1" si="17"/>
        <v/>
      </c>
      <c r="Q44" s="41" t="str">
        <f>IF(AND(C44="Abierto",D44="Urgente"),RANK(P44,$P$8:$P$1003,0)+COUNTIF($P$8:P44,P44)-1,"")</f>
        <v/>
      </c>
      <c r="R44" s="41" t="str">
        <f t="shared" si="18"/>
        <v/>
      </c>
      <c r="S44" s="41" t="str">
        <f t="shared" ca="1" si="19"/>
        <v/>
      </c>
      <c r="T44" s="41" t="str">
        <f>IF(AND(C44="Abierto",D44="Alta"),RANK(S44,$S$8:$S$1003,0)+COUNTIF($S$8:S44,S44)-1+MAX(Q:Q),"")</f>
        <v/>
      </c>
      <c r="U44" s="41" t="str">
        <f t="shared" si="20"/>
        <v/>
      </c>
      <c r="V44" s="41" t="str">
        <f t="shared" ca="1" si="21"/>
        <v/>
      </c>
      <c r="W44" s="41" t="str">
        <f>IF(AND(C44="Abierto",D44="Media"),RANK(V44,$V$8:$V$1003,0)+COUNTIF($V$8:V44,V44)-1+MAX(Q:Q,T:T),"")</f>
        <v/>
      </c>
      <c r="X44" s="41" t="str">
        <f t="shared" si="22"/>
        <v/>
      </c>
      <c r="Y44" s="41" t="str">
        <f t="shared" ca="1" si="23"/>
        <v/>
      </c>
      <c r="Z44" s="41" t="str">
        <f>IF(AND(C44="Abierto",D44="Baja"),RANK(Y44,$Y$8:$Y$1003,0)+COUNTIF($Y$8:Y44,Y44)-1+MAX(Q:Q,T:T,W:W),"")</f>
        <v/>
      </c>
      <c r="AA44" s="42" t="str">
        <f t="shared" si="24"/>
        <v/>
      </c>
      <c r="AB44" s="42" t="str">
        <f t="shared" si="25"/>
        <v/>
      </c>
      <c r="AC44" s="42" t="str">
        <f t="shared" si="26"/>
        <v/>
      </c>
      <c r="AD44" s="43">
        <v>37</v>
      </c>
      <c r="AE44" s="43" t="str">
        <f t="shared" si="11"/>
        <v/>
      </c>
      <c r="AF44" s="44" t="str">
        <f t="shared" si="12"/>
        <v/>
      </c>
      <c r="AK44" s="47" t="str">
        <f>IF(AL44="","",MAX($AK$1:AK43)+1)</f>
        <v/>
      </c>
      <c r="AL44" s="48" t="str">
        <f>IF(H44="","",IF(COUNTIF($AL$7:AL43,H44)=0,H44,""))</f>
        <v/>
      </c>
      <c r="AM44" s="48" t="str">
        <f t="shared" si="13"/>
        <v/>
      </c>
    </row>
    <row r="45" spans="2:39" x14ac:dyDescent="0.25">
      <c r="B45" s="38"/>
      <c r="C45" s="38"/>
      <c r="D45" s="38"/>
      <c r="E45" s="38"/>
      <c r="F45" s="40"/>
      <c r="G45" s="38"/>
      <c r="H45" s="38"/>
      <c r="I45" s="40"/>
      <c r="J45" s="54" t="str">
        <f t="shared" si="14"/>
        <v/>
      </c>
      <c r="K45" s="38"/>
      <c r="O45" s="41" t="str">
        <f t="shared" si="16"/>
        <v/>
      </c>
      <c r="P45" s="41" t="str">
        <f t="shared" ca="1" si="17"/>
        <v/>
      </c>
      <c r="Q45" s="41" t="str">
        <f>IF(AND(C45="Abierto",D45="Urgente"),RANK(P45,$P$8:$P$1003,0)+COUNTIF($P$8:P45,P45)-1,"")</f>
        <v/>
      </c>
      <c r="R45" s="41" t="str">
        <f t="shared" si="18"/>
        <v/>
      </c>
      <c r="S45" s="41" t="str">
        <f t="shared" ca="1" si="19"/>
        <v/>
      </c>
      <c r="T45" s="41" t="str">
        <f>IF(AND(C45="Abierto",D45="Alta"),RANK(S45,$S$8:$S$1003,0)+COUNTIF($S$8:S45,S45)-1+MAX(Q:Q),"")</f>
        <v/>
      </c>
      <c r="U45" s="41" t="str">
        <f t="shared" si="20"/>
        <v/>
      </c>
      <c r="V45" s="41" t="str">
        <f t="shared" ca="1" si="21"/>
        <v/>
      </c>
      <c r="W45" s="41" t="str">
        <f>IF(AND(C45="Abierto",D45="Media"),RANK(V45,$V$8:$V$1003,0)+COUNTIF($V$8:V45,V45)-1+MAX(Q:Q,T:T),"")</f>
        <v/>
      </c>
      <c r="X45" s="41" t="str">
        <f t="shared" si="22"/>
        <v/>
      </c>
      <c r="Y45" s="41" t="str">
        <f t="shared" ca="1" si="23"/>
        <v/>
      </c>
      <c r="Z45" s="41" t="str">
        <f>IF(AND(C45="Abierto",D45="Baja"),RANK(Y45,$Y$8:$Y$1003,0)+COUNTIF($Y$8:Y45,Y45)-1+MAX(Q:Q,T:T,W:W),"")</f>
        <v/>
      </c>
      <c r="AA45" s="42" t="str">
        <f t="shared" si="24"/>
        <v/>
      </c>
      <c r="AB45" s="42" t="str">
        <f t="shared" si="25"/>
        <v/>
      </c>
      <c r="AC45" s="42" t="str">
        <f t="shared" si="26"/>
        <v/>
      </c>
      <c r="AD45" s="43">
        <v>38</v>
      </c>
      <c r="AE45" s="43" t="str">
        <f t="shared" si="11"/>
        <v/>
      </c>
      <c r="AF45" s="44" t="str">
        <f t="shared" si="12"/>
        <v/>
      </c>
      <c r="AK45" s="47" t="str">
        <f>IF(AL45="","",MAX($AK$1:AK44)+1)</f>
        <v/>
      </c>
      <c r="AL45" s="48" t="str">
        <f>IF(H45="","",IF(COUNTIF($AL$7:AL44,H45)=0,H45,""))</f>
        <v/>
      </c>
      <c r="AM45" s="48" t="str">
        <f t="shared" si="13"/>
        <v/>
      </c>
    </row>
    <row r="46" spans="2:39" x14ac:dyDescent="0.25">
      <c r="B46" s="38"/>
      <c r="C46" s="38"/>
      <c r="D46" s="38"/>
      <c r="E46" s="38"/>
      <c r="F46" s="40"/>
      <c r="G46" s="38"/>
      <c r="H46" s="38"/>
      <c r="I46" s="40"/>
      <c r="J46" s="54" t="str">
        <f t="shared" si="14"/>
        <v/>
      </c>
      <c r="K46" s="38"/>
      <c r="O46" s="41" t="str">
        <f t="shared" si="16"/>
        <v/>
      </c>
      <c r="P46" s="41" t="str">
        <f t="shared" ca="1" si="17"/>
        <v/>
      </c>
      <c r="Q46" s="41" t="str">
        <f>IF(AND(C46="Abierto",D46="Urgente"),RANK(P46,$P$8:$P$1003,0)+COUNTIF($P$8:P46,P46)-1,"")</f>
        <v/>
      </c>
      <c r="R46" s="41" t="str">
        <f t="shared" si="18"/>
        <v/>
      </c>
      <c r="S46" s="41" t="str">
        <f t="shared" ca="1" si="19"/>
        <v/>
      </c>
      <c r="T46" s="41" t="str">
        <f>IF(AND(C46="Abierto",D46="Alta"),RANK(S46,$S$8:$S$1003,0)+COUNTIF($S$8:S46,S46)-1+MAX(Q:Q),"")</f>
        <v/>
      </c>
      <c r="U46" s="41" t="str">
        <f t="shared" si="20"/>
        <v/>
      </c>
      <c r="V46" s="41" t="str">
        <f t="shared" ca="1" si="21"/>
        <v/>
      </c>
      <c r="W46" s="41" t="str">
        <f>IF(AND(C46="Abierto",D46="Media"),RANK(V46,$V$8:$V$1003,0)+COUNTIF($V$8:V46,V46)-1+MAX(Q:Q,T:T),"")</f>
        <v/>
      </c>
      <c r="X46" s="41" t="str">
        <f t="shared" si="22"/>
        <v/>
      </c>
      <c r="Y46" s="41" t="str">
        <f t="shared" ca="1" si="23"/>
        <v/>
      </c>
      <c r="Z46" s="41" t="str">
        <f>IF(AND(C46="Abierto",D46="Baja"),RANK(Y46,$Y$8:$Y$1003,0)+COUNTIF($Y$8:Y46,Y46)-1+MAX(Q:Q,T:T,W:W),"")</f>
        <v/>
      </c>
      <c r="AA46" s="42" t="str">
        <f t="shared" si="24"/>
        <v/>
      </c>
      <c r="AB46" s="42" t="str">
        <f t="shared" si="25"/>
        <v/>
      </c>
      <c r="AC46" s="42" t="str">
        <f t="shared" si="26"/>
        <v/>
      </c>
      <c r="AD46" s="43">
        <v>39</v>
      </c>
      <c r="AE46" s="43" t="str">
        <f t="shared" si="11"/>
        <v/>
      </c>
      <c r="AF46" s="44" t="str">
        <f t="shared" si="12"/>
        <v/>
      </c>
      <c r="AK46" s="47" t="str">
        <f>IF(AL46="","",MAX($AK$1:AK45)+1)</f>
        <v/>
      </c>
      <c r="AL46" s="48" t="str">
        <f>IF(H46="","",IF(COUNTIF($AL$7:AL45,H46)=0,H46,""))</f>
        <v/>
      </c>
      <c r="AM46" s="48" t="str">
        <f t="shared" si="13"/>
        <v/>
      </c>
    </row>
    <row r="47" spans="2:39" x14ac:dyDescent="0.25">
      <c r="B47" s="38"/>
      <c r="C47" s="38"/>
      <c r="D47" s="38"/>
      <c r="E47" s="38"/>
      <c r="F47" s="40"/>
      <c r="G47" s="38"/>
      <c r="H47" s="38"/>
      <c r="I47" s="40"/>
      <c r="J47" s="54" t="str">
        <f t="shared" si="14"/>
        <v/>
      </c>
      <c r="K47" s="38"/>
      <c r="O47" s="41" t="str">
        <f t="shared" si="16"/>
        <v/>
      </c>
      <c r="P47" s="41" t="str">
        <f t="shared" ca="1" si="17"/>
        <v/>
      </c>
      <c r="Q47" s="41" t="str">
        <f>IF(AND(C47="Abierto",D47="Urgente"),RANK(P47,$P$8:$P$1003,0)+COUNTIF($P$8:P47,P47)-1,"")</f>
        <v/>
      </c>
      <c r="R47" s="41" t="str">
        <f t="shared" si="18"/>
        <v/>
      </c>
      <c r="S47" s="41" t="str">
        <f t="shared" ca="1" si="19"/>
        <v/>
      </c>
      <c r="T47" s="41" t="str">
        <f>IF(AND(C47="Abierto",D47="Alta"),RANK(S47,$S$8:$S$1003,0)+COUNTIF($S$8:S47,S47)-1+MAX(Q:Q),"")</f>
        <v/>
      </c>
      <c r="U47" s="41" t="str">
        <f t="shared" si="20"/>
        <v/>
      </c>
      <c r="V47" s="41" t="str">
        <f t="shared" ca="1" si="21"/>
        <v/>
      </c>
      <c r="W47" s="41" t="str">
        <f>IF(AND(C47="Abierto",D47="Media"),RANK(V47,$V$8:$V$1003,0)+COUNTIF($V$8:V47,V47)-1+MAX(Q:Q,T:T),"")</f>
        <v/>
      </c>
      <c r="X47" s="41" t="str">
        <f t="shared" si="22"/>
        <v/>
      </c>
      <c r="Y47" s="41" t="str">
        <f t="shared" ca="1" si="23"/>
        <v/>
      </c>
      <c r="Z47" s="41" t="str">
        <f>IF(AND(C47="Abierto",D47="Baja"),RANK(Y47,$Y$8:$Y$1003,0)+COUNTIF($Y$8:Y47,Y47)-1+MAX(Q:Q,T:T,W:W),"")</f>
        <v/>
      </c>
      <c r="AA47" s="42" t="str">
        <f t="shared" si="24"/>
        <v/>
      </c>
      <c r="AB47" s="42" t="str">
        <f t="shared" si="25"/>
        <v/>
      </c>
      <c r="AC47" s="42" t="str">
        <f t="shared" si="26"/>
        <v/>
      </c>
      <c r="AD47" s="43">
        <v>40</v>
      </c>
      <c r="AE47" s="43" t="str">
        <f t="shared" si="11"/>
        <v/>
      </c>
      <c r="AF47" s="44" t="str">
        <f t="shared" si="12"/>
        <v/>
      </c>
      <c r="AK47" s="47" t="str">
        <f>IF(AL47="","",MAX($AK$1:AK46)+1)</f>
        <v/>
      </c>
      <c r="AL47" s="48" t="str">
        <f>IF(H47="","",IF(COUNTIF($AL$7:AL46,H47)=0,H47,""))</f>
        <v/>
      </c>
      <c r="AM47" s="48" t="str">
        <f t="shared" si="13"/>
        <v/>
      </c>
    </row>
    <row r="48" spans="2:39" x14ac:dyDescent="0.25">
      <c r="B48" s="38"/>
      <c r="C48" s="38"/>
      <c r="D48" s="38"/>
      <c r="E48" s="38"/>
      <c r="F48" s="40"/>
      <c r="G48" s="38"/>
      <c r="H48" s="38"/>
      <c r="I48" s="40"/>
      <c r="J48" s="54" t="str">
        <f t="shared" si="14"/>
        <v/>
      </c>
      <c r="K48" s="38"/>
      <c r="O48" s="41" t="str">
        <f t="shared" si="16"/>
        <v/>
      </c>
      <c r="P48" s="41" t="str">
        <f t="shared" ca="1" si="17"/>
        <v/>
      </c>
      <c r="Q48" s="41" t="str">
        <f>IF(AND(C48="Abierto",D48="Urgente"),RANK(P48,$P$8:$P$1003,0)+COUNTIF($P$8:P48,P48)-1,"")</f>
        <v/>
      </c>
      <c r="R48" s="41" t="str">
        <f t="shared" si="18"/>
        <v/>
      </c>
      <c r="S48" s="41" t="str">
        <f t="shared" ca="1" si="19"/>
        <v/>
      </c>
      <c r="T48" s="41" t="str">
        <f>IF(AND(C48="Abierto",D48="Alta"),RANK(S48,$S$8:$S$1003,0)+COUNTIF($S$8:S48,S48)-1+MAX(Q:Q),"")</f>
        <v/>
      </c>
      <c r="U48" s="41" t="str">
        <f t="shared" si="20"/>
        <v/>
      </c>
      <c r="V48" s="41" t="str">
        <f t="shared" ca="1" si="21"/>
        <v/>
      </c>
      <c r="W48" s="41" t="str">
        <f>IF(AND(C48="Abierto",D48="Media"),RANK(V48,$V$8:$V$1003,0)+COUNTIF($V$8:V48,V48)-1+MAX(Q:Q,T:T),"")</f>
        <v/>
      </c>
      <c r="X48" s="41" t="str">
        <f t="shared" si="22"/>
        <v/>
      </c>
      <c r="Y48" s="41" t="str">
        <f t="shared" ca="1" si="23"/>
        <v/>
      </c>
      <c r="Z48" s="41" t="str">
        <f>IF(AND(C48="Abierto",D48="Baja"),RANK(Y48,$Y$8:$Y$1003,0)+COUNTIF($Y$8:Y48,Y48)-1+MAX(Q:Q,T:T,W:W),"")</f>
        <v/>
      </c>
      <c r="AA48" s="42" t="str">
        <f t="shared" si="24"/>
        <v/>
      </c>
      <c r="AB48" s="42" t="str">
        <f t="shared" si="25"/>
        <v/>
      </c>
      <c r="AC48" s="42" t="str">
        <f t="shared" si="26"/>
        <v/>
      </c>
      <c r="AD48" s="43">
        <v>41</v>
      </c>
      <c r="AE48" s="43" t="str">
        <f t="shared" si="11"/>
        <v/>
      </c>
      <c r="AF48" s="44" t="str">
        <f t="shared" si="12"/>
        <v/>
      </c>
      <c r="AK48" s="47" t="str">
        <f>IF(AL48="","",MAX($AK$1:AK47)+1)</f>
        <v/>
      </c>
      <c r="AL48" s="48" t="str">
        <f>IF(H48="","",IF(COUNTIF($AL$7:AL47,H48)=0,H48,""))</f>
        <v/>
      </c>
      <c r="AM48" s="48" t="str">
        <f t="shared" si="13"/>
        <v/>
      </c>
    </row>
    <row r="49" spans="2:39" x14ac:dyDescent="0.25">
      <c r="B49" s="38"/>
      <c r="C49" s="38"/>
      <c r="D49" s="38"/>
      <c r="E49" s="38"/>
      <c r="F49" s="40"/>
      <c r="G49" s="38"/>
      <c r="H49" s="38"/>
      <c r="I49" s="40"/>
      <c r="J49" s="54" t="str">
        <f t="shared" si="14"/>
        <v/>
      </c>
      <c r="K49" s="38"/>
      <c r="O49" s="41" t="str">
        <f t="shared" si="16"/>
        <v/>
      </c>
      <c r="P49" s="41" t="str">
        <f t="shared" ca="1" si="17"/>
        <v/>
      </c>
      <c r="Q49" s="41" t="str">
        <f>IF(AND(C49="Abierto",D49="Urgente"),RANK(P49,$P$8:$P$1003,0)+COUNTIF($P$8:P49,P49)-1,"")</f>
        <v/>
      </c>
      <c r="R49" s="41" t="str">
        <f t="shared" si="18"/>
        <v/>
      </c>
      <c r="S49" s="41" t="str">
        <f t="shared" ca="1" si="19"/>
        <v/>
      </c>
      <c r="T49" s="41" t="str">
        <f>IF(AND(C49="Abierto",D49="Alta"),RANK(S49,$S$8:$S$1003,0)+COUNTIF($S$8:S49,S49)-1+MAX(Q:Q),"")</f>
        <v/>
      </c>
      <c r="U49" s="41" t="str">
        <f t="shared" si="20"/>
        <v/>
      </c>
      <c r="V49" s="41" t="str">
        <f t="shared" ca="1" si="21"/>
        <v/>
      </c>
      <c r="W49" s="41" t="str">
        <f>IF(AND(C49="Abierto",D49="Media"),RANK(V49,$V$8:$V$1003,0)+COUNTIF($V$8:V49,V49)-1+MAX(Q:Q,T:T),"")</f>
        <v/>
      </c>
      <c r="X49" s="41" t="str">
        <f t="shared" si="22"/>
        <v/>
      </c>
      <c r="Y49" s="41" t="str">
        <f t="shared" ca="1" si="23"/>
        <v/>
      </c>
      <c r="Z49" s="41" t="str">
        <f>IF(AND(C49="Abierto",D49="Baja"),RANK(Y49,$Y$8:$Y$1003,0)+COUNTIF($Y$8:Y49,Y49)-1+MAX(Q:Q,T:T,W:W),"")</f>
        <v/>
      </c>
      <c r="AA49" s="42" t="str">
        <f t="shared" si="24"/>
        <v/>
      </c>
      <c r="AB49" s="42" t="str">
        <f t="shared" si="25"/>
        <v/>
      </c>
      <c r="AC49" s="42" t="str">
        <f t="shared" si="26"/>
        <v/>
      </c>
      <c r="AD49" s="43">
        <v>42</v>
      </c>
      <c r="AE49" s="43" t="str">
        <f t="shared" si="11"/>
        <v/>
      </c>
      <c r="AF49" s="44" t="str">
        <f t="shared" si="12"/>
        <v/>
      </c>
      <c r="AK49" s="47" t="str">
        <f>IF(AL49="","",MAX($AK$1:AK48)+1)</f>
        <v/>
      </c>
      <c r="AL49" s="48" t="str">
        <f>IF(H49="","",IF(COUNTIF($AL$7:AL48,H49)=0,H49,""))</f>
        <v/>
      </c>
      <c r="AM49" s="48" t="str">
        <f t="shared" si="13"/>
        <v/>
      </c>
    </row>
    <row r="50" spans="2:39" x14ac:dyDescent="0.25">
      <c r="B50" s="38"/>
      <c r="C50" s="38"/>
      <c r="D50" s="38"/>
      <c r="E50" s="38"/>
      <c r="F50" s="40"/>
      <c r="G50" s="38"/>
      <c r="H50" s="38"/>
      <c r="I50" s="40"/>
      <c r="J50" s="54" t="str">
        <f t="shared" si="14"/>
        <v/>
      </c>
      <c r="K50" s="38"/>
      <c r="O50" s="41" t="str">
        <f t="shared" si="16"/>
        <v/>
      </c>
      <c r="P50" s="41" t="str">
        <f t="shared" ca="1" si="17"/>
        <v/>
      </c>
      <c r="Q50" s="41" t="str">
        <f>IF(AND(C50="Abierto",D50="Urgente"),RANK(P50,$P$8:$P$1003,0)+COUNTIF($P$8:P50,P50)-1,"")</f>
        <v/>
      </c>
      <c r="R50" s="41" t="str">
        <f t="shared" si="18"/>
        <v/>
      </c>
      <c r="S50" s="41" t="str">
        <f t="shared" ca="1" si="19"/>
        <v/>
      </c>
      <c r="T50" s="41" t="str">
        <f>IF(AND(C50="Abierto",D50="Alta"),RANK(S50,$S$8:$S$1003,0)+COUNTIF($S$8:S50,S50)-1+MAX(Q:Q),"")</f>
        <v/>
      </c>
      <c r="U50" s="41" t="str">
        <f t="shared" si="20"/>
        <v/>
      </c>
      <c r="V50" s="41" t="str">
        <f t="shared" ca="1" si="21"/>
        <v/>
      </c>
      <c r="W50" s="41" t="str">
        <f>IF(AND(C50="Abierto",D50="Media"),RANK(V50,$V$8:$V$1003,0)+COUNTIF($V$8:V50,V50)-1+MAX(Q:Q,T:T),"")</f>
        <v/>
      </c>
      <c r="X50" s="41" t="str">
        <f t="shared" si="22"/>
        <v/>
      </c>
      <c r="Y50" s="41" t="str">
        <f t="shared" ca="1" si="23"/>
        <v/>
      </c>
      <c r="Z50" s="41" t="str">
        <f>IF(AND(C50="Abierto",D50="Baja"),RANK(Y50,$Y$8:$Y$1003,0)+COUNTIF($Y$8:Y50,Y50)-1+MAX(Q:Q,T:T,W:W),"")</f>
        <v/>
      </c>
      <c r="AA50" s="42" t="str">
        <f t="shared" si="24"/>
        <v/>
      </c>
      <c r="AB50" s="42" t="str">
        <f t="shared" si="25"/>
        <v/>
      </c>
      <c r="AC50" s="42" t="str">
        <f t="shared" si="26"/>
        <v/>
      </c>
      <c r="AD50" s="43">
        <v>43</v>
      </c>
      <c r="AE50" s="43" t="str">
        <f t="shared" si="11"/>
        <v/>
      </c>
      <c r="AF50" s="44" t="str">
        <f t="shared" si="12"/>
        <v/>
      </c>
      <c r="AK50" s="47" t="str">
        <f>IF(AL50="","",MAX($AK$1:AK49)+1)</f>
        <v/>
      </c>
      <c r="AL50" s="48" t="str">
        <f>IF(H50="","",IF(COUNTIF($AL$7:AL49,H50)=0,H50,""))</f>
        <v/>
      </c>
      <c r="AM50" s="48" t="str">
        <f t="shared" si="13"/>
        <v/>
      </c>
    </row>
    <row r="51" spans="2:39" x14ac:dyDescent="0.25">
      <c r="B51" s="38"/>
      <c r="C51" s="38"/>
      <c r="D51" s="38"/>
      <c r="E51" s="38"/>
      <c r="F51" s="40"/>
      <c r="G51" s="38"/>
      <c r="H51" s="38"/>
      <c r="I51" s="40"/>
      <c r="J51" s="54" t="str">
        <f t="shared" si="14"/>
        <v/>
      </c>
      <c r="K51" s="38"/>
      <c r="O51" s="41" t="str">
        <f t="shared" si="16"/>
        <v/>
      </c>
      <c r="P51" s="41" t="str">
        <f t="shared" ca="1" si="17"/>
        <v/>
      </c>
      <c r="Q51" s="41" t="str">
        <f>IF(AND(C51="Abierto",D51="Urgente"),RANK(P51,$P$8:$P$1003,0)+COUNTIF($P$8:P51,P51)-1,"")</f>
        <v/>
      </c>
      <c r="R51" s="41" t="str">
        <f t="shared" si="18"/>
        <v/>
      </c>
      <c r="S51" s="41" t="str">
        <f t="shared" ca="1" si="19"/>
        <v/>
      </c>
      <c r="T51" s="41" t="str">
        <f>IF(AND(C51="Abierto",D51="Alta"),RANK(S51,$S$8:$S$1003,0)+COUNTIF($S$8:S51,S51)-1+MAX(Q:Q),"")</f>
        <v/>
      </c>
      <c r="U51" s="41" t="str">
        <f t="shared" si="20"/>
        <v/>
      </c>
      <c r="V51" s="41" t="str">
        <f t="shared" ca="1" si="21"/>
        <v/>
      </c>
      <c r="W51" s="41" t="str">
        <f>IF(AND(C51="Abierto",D51="Media"),RANK(V51,$V$8:$V$1003,0)+COUNTIF($V$8:V51,V51)-1+MAX(Q:Q,T:T),"")</f>
        <v/>
      </c>
      <c r="X51" s="41" t="str">
        <f t="shared" si="22"/>
        <v/>
      </c>
      <c r="Y51" s="41" t="str">
        <f t="shared" ca="1" si="23"/>
        <v/>
      </c>
      <c r="Z51" s="41" t="str">
        <f>IF(AND(C51="Abierto",D51="Baja"),RANK(Y51,$Y$8:$Y$1003,0)+COUNTIF($Y$8:Y51,Y51)-1+MAX(Q:Q,T:T,W:W),"")</f>
        <v/>
      </c>
      <c r="AA51" s="42" t="str">
        <f t="shared" si="24"/>
        <v/>
      </c>
      <c r="AB51" s="42" t="str">
        <f t="shared" si="25"/>
        <v/>
      </c>
      <c r="AC51" s="42" t="str">
        <f t="shared" si="26"/>
        <v/>
      </c>
      <c r="AD51" s="43">
        <v>44</v>
      </c>
      <c r="AE51" s="43" t="str">
        <f t="shared" si="11"/>
        <v/>
      </c>
      <c r="AF51" s="44" t="str">
        <f t="shared" si="12"/>
        <v/>
      </c>
      <c r="AK51" s="47" t="str">
        <f>IF(AL51="","",MAX($AK$1:AK50)+1)</f>
        <v/>
      </c>
      <c r="AL51" s="48" t="str">
        <f>IF(H51="","",IF(COUNTIF($AL$7:AL50,H51)=0,H51,""))</f>
        <v/>
      </c>
      <c r="AM51" s="48" t="str">
        <f t="shared" si="13"/>
        <v/>
      </c>
    </row>
    <row r="52" spans="2:39" x14ac:dyDescent="0.25">
      <c r="B52" s="38"/>
      <c r="C52" s="38"/>
      <c r="D52" s="38"/>
      <c r="E52" s="38"/>
      <c r="F52" s="40"/>
      <c r="G52" s="38"/>
      <c r="H52" s="38"/>
      <c r="I52" s="40"/>
      <c r="J52" s="54" t="str">
        <f t="shared" si="14"/>
        <v/>
      </c>
      <c r="K52" s="38"/>
      <c r="O52" s="41" t="str">
        <f t="shared" si="16"/>
        <v/>
      </c>
      <c r="P52" s="41" t="str">
        <f t="shared" ca="1" si="17"/>
        <v/>
      </c>
      <c r="Q52" s="41" t="str">
        <f>IF(AND(C52="Abierto",D52="Urgente"),RANK(P52,$P$8:$P$1003,0)+COUNTIF($P$8:P52,P52)-1,"")</f>
        <v/>
      </c>
      <c r="R52" s="41" t="str">
        <f t="shared" si="18"/>
        <v/>
      </c>
      <c r="S52" s="41" t="str">
        <f t="shared" ca="1" si="19"/>
        <v/>
      </c>
      <c r="T52" s="41" t="str">
        <f>IF(AND(C52="Abierto",D52="Alta"),RANK(S52,$S$8:$S$1003,0)+COUNTIF($S$8:S52,S52)-1+MAX(Q:Q),"")</f>
        <v/>
      </c>
      <c r="U52" s="41" t="str">
        <f t="shared" si="20"/>
        <v/>
      </c>
      <c r="V52" s="41" t="str">
        <f t="shared" ca="1" si="21"/>
        <v/>
      </c>
      <c r="W52" s="41" t="str">
        <f>IF(AND(C52="Abierto",D52="Media"),RANK(V52,$V$8:$V$1003,0)+COUNTIF($V$8:V52,V52)-1+MAX(Q:Q,T:T),"")</f>
        <v/>
      </c>
      <c r="X52" s="41" t="str">
        <f t="shared" si="22"/>
        <v/>
      </c>
      <c r="Y52" s="41" t="str">
        <f t="shared" ca="1" si="23"/>
        <v/>
      </c>
      <c r="Z52" s="41" t="str">
        <f>IF(AND(C52="Abierto",D52="Baja"),RANK(Y52,$Y$8:$Y$1003,0)+COUNTIF($Y$8:Y52,Y52)-1+MAX(Q:Q,T:T,W:W),"")</f>
        <v/>
      </c>
      <c r="AA52" s="42" t="str">
        <f t="shared" si="24"/>
        <v/>
      </c>
      <c r="AB52" s="42" t="str">
        <f t="shared" si="25"/>
        <v/>
      </c>
      <c r="AC52" s="42" t="str">
        <f t="shared" si="26"/>
        <v/>
      </c>
      <c r="AD52" s="43">
        <v>45</v>
      </c>
      <c r="AE52" s="43" t="str">
        <f t="shared" si="11"/>
        <v/>
      </c>
      <c r="AF52" s="44" t="str">
        <f t="shared" si="12"/>
        <v/>
      </c>
      <c r="AK52" s="47" t="str">
        <f>IF(AL52="","",MAX($AK$1:AK51)+1)</f>
        <v/>
      </c>
      <c r="AL52" s="48" t="str">
        <f>IF(H52="","",IF(COUNTIF($AL$7:AL51,H52)=0,H52,""))</f>
        <v/>
      </c>
      <c r="AM52" s="48" t="str">
        <f t="shared" si="13"/>
        <v/>
      </c>
    </row>
    <row r="53" spans="2:39" x14ac:dyDescent="0.25">
      <c r="B53" s="38"/>
      <c r="C53" s="38"/>
      <c r="D53" s="38"/>
      <c r="E53" s="38"/>
      <c r="F53" s="40"/>
      <c r="G53" s="38"/>
      <c r="H53" s="38"/>
      <c r="I53" s="40"/>
      <c r="J53" s="54" t="str">
        <f t="shared" si="14"/>
        <v/>
      </c>
      <c r="K53" s="38"/>
      <c r="O53" s="41" t="str">
        <f t="shared" si="16"/>
        <v/>
      </c>
      <c r="P53" s="41" t="str">
        <f t="shared" ca="1" si="17"/>
        <v/>
      </c>
      <c r="Q53" s="41" t="str">
        <f>IF(AND(C53="Abierto",D53="Urgente"),RANK(P53,$P$8:$P$1003,0)+COUNTIF($P$8:P53,P53)-1,"")</f>
        <v/>
      </c>
      <c r="R53" s="41" t="str">
        <f t="shared" si="18"/>
        <v/>
      </c>
      <c r="S53" s="41" t="str">
        <f t="shared" ca="1" si="19"/>
        <v/>
      </c>
      <c r="T53" s="41" t="str">
        <f>IF(AND(C53="Abierto",D53="Alta"),RANK(S53,$S$8:$S$1003,0)+COUNTIF($S$8:S53,S53)-1+MAX(Q:Q),"")</f>
        <v/>
      </c>
      <c r="U53" s="41" t="str">
        <f t="shared" si="20"/>
        <v/>
      </c>
      <c r="V53" s="41" t="str">
        <f t="shared" ca="1" si="21"/>
        <v/>
      </c>
      <c r="W53" s="41" t="str">
        <f>IF(AND(C53="Abierto",D53="Media"),RANK(V53,$V$8:$V$1003,0)+COUNTIF($V$8:V53,V53)-1+MAX(Q:Q,T:T),"")</f>
        <v/>
      </c>
      <c r="X53" s="41" t="str">
        <f t="shared" si="22"/>
        <v/>
      </c>
      <c r="Y53" s="41" t="str">
        <f t="shared" ca="1" si="23"/>
        <v/>
      </c>
      <c r="Z53" s="41" t="str">
        <f>IF(AND(C53="Abierto",D53="Baja"),RANK(Y53,$Y$8:$Y$1003,0)+COUNTIF($Y$8:Y53,Y53)-1+MAX(Q:Q,T:T,W:W),"")</f>
        <v/>
      </c>
      <c r="AA53" s="42" t="str">
        <f t="shared" si="24"/>
        <v/>
      </c>
      <c r="AB53" s="42" t="str">
        <f t="shared" si="25"/>
        <v/>
      </c>
      <c r="AC53" s="42" t="str">
        <f t="shared" si="26"/>
        <v/>
      </c>
      <c r="AD53" s="43">
        <v>46</v>
      </c>
      <c r="AE53" s="43" t="str">
        <f t="shared" si="11"/>
        <v/>
      </c>
      <c r="AF53" s="44" t="str">
        <f t="shared" si="12"/>
        <v/>
      </c>
      <c r="AK53" s="47" t="str">
        <f>IF(AL53="","",MAX($AK$1:AK52)+1)</f>
        <v/>
      </c>
      <c r="AL53" s="48" t="str">
        <f>IF(H53="","",IF(COUNTIF($AL$7:AL52,H53)=0,H53,""))</f>
        <v/>
      </c>
      <c r="AM53" s="48" t="str">
        <f t="shared" si="13"/>
        <v/>
      </c>
    </row>
    <row r="54" spans="2:39" x14ac:dyDescent="0.25">
      <c r="B54" s="38"/>
      <c r="C54" s="38"/>
      <c r="D54" s="38"/>
      <c r="E54" s="38"/>
      <c r="F54" s="40"/>
      <c r="G54" s="38"/>
      <c r="H54" s="38"/>
      <c r="I54" s="40"/>
      <c r="J54" s="54" t="str">
        <f t="shared" si="14"/>
        <v/>
      </c>
      <c r="K54" s="38"/>
      <c r="O54" s="41" t="str">
        <f t="shared" si="16"/>
        <v/>
      </c>
      <c r="P54" s="41" t="str">
        <f t="shared" ca="1" si="17"/>
        <v/>
      </c>
      <c r="Q54" s="41" t="str">
        <f>IF(AND(C54="Abierto",D54="Urgente"),RANK(P54,$P$8:$P$1003,0)+COUNTIF($P$8:P54,P54)-1,"")</f>
        <v/>
      </c>
      <c r="R54" s="41" t="str">
        <f t="shared" si="18"/>
        <v/>
      </c>
      <c r="S54" s="41" t="str">
        <f t="shared" ca="1" si="19"/>
        <v/>
      </c>
      <c r="T54" s="41" t="str">
        <f>IF(AND(C54="Abierto",D54="Alta"),RANK(S54,$S$8:$S$1003,0)+COUNTIF($S$8:S54,S54)-1+MAX(Q:Q),"")</f>
        <v/>
      </c>
      <c r="U54" s="41" t="str">
        <f t="shared" si="20"/>
        <v/>
      </c>
      <c r="V54" s="41" t="str">
        <f t="shared" ca="1" si="21"/>
        <v/>
      </c>
      <c r="W54" s="41" t="str">
        <f>IF(AND(C54="Abierto",D54="Media"),RANK(V54,$V$8:$V$1003,0)+COUNTIF($V$8:V54,V54)-1+MAX(Q:Q,T:T),"")</f>
        <v/>
      </c>
      <c r="X54" s="41" t="str">
        <f t="shared" si="22"/>
        <v/>
      </c>
      <c r="Y54" s="41" t="str">
        <f t="shared" ca="1" si="23"/>
        <v/>
      </c>
      <c r="Z54" s="41" t="str">
        <f>IF(AND(C54="Abierto",D54="Baja"),RANK(Y54,$Y$8:$Y$1003,0)+COUNTIF($Y$8:Y54,Y54)-1+MAX(Q:Q,T:T,W:W),"")</f>
        <v/>
      </c>
      <c r="AA54" s="42" t="str">
        <f t="shared" si="24"/>
        <v/>
      </c>
      <c r="AB54" s="42" t="str">
        <f t="shared" si="25"/>
        <v/>
      </c>
      <c r="AC54" s="42" t="str">
        <f t="shared" si="26"/>
        <v/>
      </c>
      <c r="AD54" s="43">
        <v>47</v>
      </c>
      <c r="AE54" s="43" t="str">
        <f t="shared" si="11"/>
        <v/>
      </c>
      <c r="AF54" s="44" t="str">
        <f t="shared" si="12"/>
        <v/>
      </c>
      <c r="AK54" s="47" t="str">
        <f>IF(AL54="","",MAX($AK$1:AK53)+1)</f>
        <v/>
      </c>
      <c r="AL54" s="48" t="str">
        <f>IF(H54="","",IF(COUNTIF($AL$7:AL53,H54)=0,H54,""))</f>
        <v/>
      </c>
      <c r="AM54" s="48" t="str">
        <f t="shared" si="13"/>
        <v/>
      </c>
    </row>
    <row r="55" spans="2:39" x14ac:dyDescent="0.25">
      <c r="B55" s="38"/>
      <c r="C55" s="38"/>
      <c r="D55" s="38"/>
      <c r="E55" s="38"/>
      <c r="F55" s="40"/>
      <c r="G55" s="38"/>
      <c r="H55" s="38"/>
      <c r="I55" s="40"/>
      <c r="J55" s="54" t="str">
        <f t="shared" si="14"/>
        <v/>
      </c>
      <c r="K55" s="38"/>
      <c r="O55" s="41" t="str">
        <f t="shared" si="16"/>
        <v/>
      </c>
      <c r="P55" s="41" t="str">
        <f t="shared" ca="1" si="17"/>
        <v/>
      </c>
      <c r="Q55" s="41" t="str">
        <f>IF(AND(C55="Abierto",D55="Urgente"),RANK(P55,$P$8:$P$1003,0)+COUNTIF($P$8:P55,P55)-1,"")</f>
        <v/>
      </c>
      <c r="R55" s="41" t="str">
        <f t="shared" si="18"/>
        <v/>
      </c>
      <c r="S55" s="41" t="str">
        <f t="shared" ca="1" si="19"/>
        <v/>
      </c>
      <c r="T55" s="41" t="str">
        <f>IF(AND(C55="Abierto",D55="Alta"),RANK(S55,$S$8:$S$1003,0)+COUNTIF($S$8:S55,S55)-1+MAX(Q:Q),"")</f>
        <v/>
      </c>
      <c r="U55" s="41" t="str">
        <f t="shared" si="20"/>
        <v/>
      </c>
      <c r="V55" s="41" t="str">
        <f t="shared" ca="1" si="21"/>
        <v/>
      </c>
      <c r="W55" s="41" t="str">
        <f>IF(AND(C55="Abierto",D55="Media"),RANK(V55,$V$8:$V$1003,0)+COUNTIF($V$8:V55,V55)-1+MAX(Q:Q,T:T),"")</f>
        <v/>
      </c>
      <c r="X55" s="41" t="str">
        <f t="shared" si="22"/>
        <v/>
      </c>
      <c r="Y55" s="41" t="str">
        <f t="shared" ca="1" si="23"/>
        <v/>
      </c>
      <c r="Z55" s="41" t="str">
        <f>IF(AND(C55="Abierto",D55="Baja"),RANK(Y55,$Y$8:$Y$1003,0)+COUNTIF($Y$8:Y55,Y55)-1+MAX(Q:Q,T:T,W:W),"")</f>
        <v/>
      </c>
      <c r="AA55" s="42" t="str">
        <f t="shared" si="24"/>
        <v/>
      </c>
      <c r="AB55" s="42" t="str">
        <f t="shared" si="25"/>
        <v/>
      </c>
      <c r="AC55" s="42" t="str">
        <f t="shared" si="26"/>
        <v/>
      </c>
      <c r="AD55" s="43">
        <v>48</v>
      </c>
      <c r="AE55" s="43" t="str">
        <f t="shared" si="11"/>
        <v/>
      </c>
      <c r="AF55" s="44" t="str">
        <f t="shared" si="12"/>
        <v/>
      </c>
      <c r="AK55" s="47" t="str">
        <f>IF(AL55="","",MAX($AK$1:AK54)+1)</f>
        <v/>
      </c>
      <c r="AL55" s="48" t="str">
        <f>IF(H55="","",IF(COUNTIF($AL$7:AL54,H55)=0,H55,""))</f>
        <v/>
      </c>
      <c r="AM55" s="48" t="str">
        <f t="shared" si="13"/>
        <v/>
      </c>
    </row>
    <row r="56" spans="2:39" x14ac:dyDescent="0.25">
      <c r="B56" s="38"/>
      <c r="C56" s="38"/>
      <c r="D56" s="38"/>
      <c r="E56" s="38"/>
      <c r="F56" s="40"/>
      <c r="G56" s="38"/>
      <c r="H56" s="38"/>
      <c r="I56" s="40"/>
      <c r="J56" s="54" t="str">
        <f t="shared" si="14"/>
        <v/>
      </c>
      <c r="K56" s="38"/>
      <c r="O56" s="41" t="str">
        <f t="shared" si="16"/>
        <v/>
      </c>
      <c r="P56" s="41" t="str">
        <f t="shared" ca="1" si="17"/>
        <v/>
      </c>
      <c r="Q56" s="41" t="str">
        <f>IF(AND(C56="Abierto",D56="Urgente"),RANK(P56,$P$8:$P$1003,0)+COUNTIF($P$8:P56,P56)-1,"")</f>
        <v/>
      </c>
      <c r="R56" s="41" t="str">
        <f t="shared" si="18"/>
        <v/>
      </c>
      <c r="S56" s="41" t="str">
        <f t="shared" ca="1" si="19"/>
        <v/>
      </c>
      <c r="T56" s="41" t="str">
        <f>IF(AND(C56="Abierto",D56="Alta"),RANK(S56,$S$8:$S$1003,0)+COUNTIF($S$8:S56,S56)-1+MAX(Q:Q),"")</f>
        <v/>
      </c>
      <c r="U56" s="41" t="str">
        <f t="shared" si="20"/>
        <v/>
      </c>
      <c r="V56" s="41" t="str">
        <f t="shared" ca="1" si="21"/>
        <v/>
      </c>
      <c r="W56" s="41" t="str">
        <f>IF(AND(C56="Abierto",D56="Media"),RANK(V56,$V$8:$V$1003,0)+COUNTIF($V$8:V56,V56)-1+MAX(Q:Q,T:T),"")</f>
        <v/>
      </c>
      <c r="X56" s="41" t="str">
        <f t="shared" si="22"/>
        <v/>
      </c>
      <c r="Y56" s="41" t="str">
        <f t="shared" ca="1" si="23"/>
        <v/>
      </c>
      <c r="Z56" s="41" t="str">
        <f>IF(AND(C56="Abierto",D56="Baja"),RANK(Y56,$Y$8:$Y$1003,0)+COUNTIF($Y$8:Y56,Y56)-1+MAX(Q:Q,T:T,W:W),"")</f>
        <v/>
      </c>
      <c r="AA56" s="42" t="str">
        <f t="shared" si="24"/>
        <v/>
      </c>
      <c r="AB56" s="42" t="str">
        <f t="shared" si="25"/>
        <v/>
      </c>
      <c r="AC56" s="42" t="str">
        <f t="shared" si="26"/>
        <v/>
      </c>
      <c r="AD56" s="43">
        <v>49</v>
      </c>
      <c r="AE56" s="43" t="str">
        <f t="shared" si="11"/>
        <v/>
      </c>
      <c r="AF56" s="44" t="str">
        <f t="shared" si="12"/>
        <v/>
      </c>
      <c r="AK56" s="47" t="str">
        <f>IF(AL56="","",MAX($AK$1:AK55)+1)</f>
        <v/>
      </c>
      <c r="AL56" s="48" t="str">
        <f>IF(H56="","",IF(COUNTIF($AL$7:AL55,H56)=0,H56,""))</f>
        <v/>
      </c>
      <c r="AM56" s="48" t="str">
        <f t="shared" si="13"/>
        <v/>
      </c>
    </row>
    <row r="57" spans="2:39" x14ac:dyDescent="0.25">
      <c r="B57" s="38"/>
      <c r="C57" s="38"/>
      <c r="D57" s="38"/>
      <c r="E57" s="38"/>
      <c r="F57" s="40"/>
      <c r="G57" s="38"/>
      <c r="H57" s="38"/>
      <c r="I57" s="40"/>
      <c r="J57" s="54" t="str">
        <f t="shared" si="14"/>
        <v/>
      </c>
      <c r="K57" s="38"/>
      <c r="O57" s="41" t="str">
        <f t="shared" si="16"/>
        <v/>
      </c>
      <c r="P57" s="41" t="str">
        <f t="shared" ca="1" si="17"/>
        <v/>
      </c>
      <c r="Q57" s="41" t="str">
        <f>IF(AND(C57="Abierto",D57="Urgente"),RANK(P57,$P$8:$P$1003,0)+COUNTIF($P$8:P57,P57)-1,"")</f>
        <v/>
      </c>
      <c r="R57" s="41" t="str">
        <f t="shared" si="18"/>
        <v/>
      </c>
      <c r="S57" s="41" t="str">
        <f t="shared" ca="1" si="19"/>
        <v/>
      </c>
      <c r="T57" s="41" t="str">
        <f>IF(AND(C57="Abierto",D57="Alta"),RANK(S57,$S$8:$S$1003,0)+COUNTIF($S$8:S57,S57)-1+MAX(Q:Q),"")</f>
        <v/>
      </c>
      <c r="U57" s="41" t="str">
        <f t="shared" si="20"/>
        <v/>
      </c>
      <c r="V57" s="41" t="str">
        <f t="shared" ca="1" si="21"/>
        <v/>
      </c>
      <c r="W57" s="41" t="str">
        <f>IF(AND(C57="Abierto",D57="Media"),RANK(V57,$V$8:$V$1003,0)+COUNTIF($V$8:V57,V57)-1+MAX(Q:Q,T:T),"")</f>
        <v/>
      </c>
      <c r="X57" s="41" t="str">
        <f t="shared" si="22"/>
        <v/>
      </c>
      <c r="Y57" s="41" t="str">
        <f t="shared" ca="1" si="23"/>
        <v/>
      </c>
      <c r="Z57" s="41" t="str">
        <f>IF(AND(C57="Abierto",D57="Baja"),RANK(Y57,$Y$8:$Y$1003,0)+COUNTIF($Y$8:Y57,Y57)-1+MAX(Q:Q,T:T,W:W),"")</f>
        <v/>
      </c>
      <c r="AA57" s="42" t="str">
        <f t="shared" si="24"/>
        <v/>
      </c>
      <c r="AB57" s="42" t="str">
        <f t="shared" si="25"/>
        <v/>
      </c>
      <c r="AC57" s="42" t="str">
        <f t="shared" si="26"/>
        <v/>
      </c>
      <c r="AD57" s="43">
        <v>50</v>
      </c>
      <c r="AE57" s="43" t="str">
        <f t="shared" si="11"/>
        <v/>
      </c>
      <c r="AF57" s="44" t="str">
        <f t="shared" si="12"/>
        <v/>
      </c>
      <c r="AK57" s="47" t="str">
        <f>IF(AL57="","",MAX($AK$1:AK56)+1)</f>
        <v/>
      </c>
      <c r="AL57" s="48" t="str">
        <f>IF(H57="","",IF(COUNTIF($AL$7:AL56,H57)=0,H57,""))</f>
        <v/>
      </c>
      <c r="AM57" s="48" t="str">
        <f t="shared" si="13"/>
        <v/>
      </c>
    </row>
    <row r="58" spans="2:39" x14ac:dyDescent="0.25">
      <c r="B58" s="38"/>
      <c r="C58" s="38"/>
      <c r="D58" s="38"/>
      <c r="E58" s="38"/>
      <c r="F58" s="40"/>
      <c r="G58" s="38"/>
      <c r="H58" s="38"/>
      <c r="I58" s="40"/>
      <c r="J58" s="54" t="str">
        <f t="shared" si="14"/>
        <v/>
      </c>
      <c r="K58" s="38"/>
      <c r="O58" s="41" t="str">
        <f t="shared" si="16"/>
        <v/>
      </c>
      <c r="P58" s="41" t="str">
        <f t="shared" ca="1" si="17"/>
        <v/>
      </c>
      <c r="Q58" s="41" t="str">
        <f>IF(AND(C58="Abierto",D58="Urgente"),RANK(P58,$P$8:$P$1003,0)+COUNTIF($P$8:P58,P58)-1,"")</f>
        <v/>
      </c>
      <c r="R58" s="41" t="str">
        <f t="shared" si="18"/>
        <v/>
      </c>
      <c r="S58" s="41" t="str">
        <f t="shared" ca="1" si="19"/>
        <v/>
      </c>
      <c r="T58" s="41" t="str">
        <f>IF(AND(C58="Abierto",D58="Alta"),RANK(S58,$S$8:$S$1003,0)+COUNTIF($S$8:S58,S58)-1+MAX(Q:Q),"")</f>
        <v/>
      </c>
      <c r="U58" s="41" t="str">
        <f t="shared" si="20"/>
        <v/>
      </c>
      <c r="V58" s="41" t="str">
        <f t="shared" ca="1" si="21"/>
        <v/>
      </c>
      <c r="W58" s="41" t="str">
        <f>IF(AND(C58="Abierto",D58="Media"),RANK(V58,$V$8:$V$1003,0)+COUNTIF($V$8:V58,V58)-1+MAX(Q:Q,T:T),"")</f>
        <v/>
      </c>
      <c r="X58" s="41" t="str">
        <f t="shared" si="22"/>
        <v/>
      </c>
      <c r="Y58" s="41" t="str">
        <f t="shared" ca="1" si="23"/>
        <v/>
      </c>
      <c r="Z58" s="41" t="str">
        <f>IF(AND(C58="Abierto",D58="Baja"),RANK(Y58,$Y$8:$Y$1003,0)+COUNTIF($Y$8:Y58,Y58)-1+MAX(Q:Q,T:T,W:W),"")</f>
        <v/>
      </c>
      <c r="AA58" s="42" t="str">
        <f t="shared" si="24"/>
        <v/>
      </c>
      <c r="AB58" s="42" t="str">
        <f t="shared" si="25"/>
        <v/>
      </c>
      <c r="AC58" s="42" t="str">
        <f t="shared" si="26"/>
        <v/>
      </c>
      <c r="AD58" s="43">
        <v>51</v>
      </c>
      <c r="AE58" s="43" t="str">
        <f t="shared" si="11"/>
        <v/>
      </c>
      <c r="AF58" s="44" t="str">
        <f t="shared" si="12"/>
        <v/>
      </c>
      <c r="AK58" s="47" t="str">
        <f>IF(AL58="","",MAX($AK$1:AK57)+1)</f>
        <v/>
      </c>
      <c r="AL58" s="48" t="str">
        <f>IF(H58="","",IF(COUNTIF($AL$7:AL57,H58)=0,H58,""))</f>
        <v/>
      </c>
      <c r="AM58" s="48" t="str">
        <f t="shared" si="13"/>
        <v/>
      </c>
    </row>
    <row r="59" spans="2:39" x14ac:dyDescent="0.25">
      <c r="B59" s="38"/>
      <c r="C59" s="38"/>
      <c r="D59" s="38"/>
      <c r="E59" s="38"/>
      <c r="F59" s="40"/>
      <c r="G59" s="38"/>
      <c r="H59" s="38"/>
      <c r="I59" s="40"/>
      <c r="J59" s="54" t="str">
        <f t="shared" si="14"/>
        <v/>
      </c>
      <c r="K59" s="38"/>
      <c r="O59" s="41" t="str">
        <f t="shared" si="16"/>
        <v/>
      </c>
      <c r="P59" s="41" t="str">
        <f t="shared" ca="1" si="17"/>
        <v/>
      </c>
      <c r="Q59" s="41" t="str">
        <f>IF(AND(C59="Abierto",D59="Urgente"),RANK(P59,$P$8:$P$1003,0)+COUNTIF($P$8:P59,P59)-1,"")</f>
        <v/>
      </c>
      <c r="R59" s="41" t="str">
        <f t="shared" si="18"/>
        <v/>
      </c>
      <c r="S59" s="41" t="str">
        <f t="shared" ca="1" si="19"/>
        <v/>
      </c>
      <c r="T59" s="41" t="str">
        <f>IF(AND(C59="Abierto",D59="Alta"),RANK(S59,$S$8:$S$1003,0)+COUNTIF($S$8:S59,S59)-1+MAX(Q:Q),"")</f>
        <v/>
      </c>
      <c r="U59" s="41" t="str">
        <f t="shared" si="20"/>
        <v/>
      </c>
      <c r="V59" s="41" t="str">
        <f t="shared" ca="1" si="21"/>
        <v/>
      </c>
      <c r="W59" s="41" t="str">
        <f>IF(AND(C59="Abierto",D59="Media"),RANK(V59,$V$8:$V$1003,0)+COUNTIF($V$8:V59,V59)-1+MAX(Q:Q,T:T),"")</f>
        <v/>
      </c>
      <c r="X59" s="41" t="str">
        <f t="shared" si="22"/>
        <v/>
      </c>
      <c r="Y59" s="41" t="str">
        <f t="shared" ca="1" si="23"/>
        <v/>
      </c>
      <c r="Z59" s="41" t="str">
        <f>IF(AND(C59="Abierto",D59="Baja"),RANK(Y59,$Y$8:$Y$1003,0)+COUNTIF($Y$8:Y59,Y59)-1+MAX(Q:Q,T:T,W:W),"")</f>
        <v/>
      </c>
      <c r="AA59" s="42" t="str">
        <f t="shared" si="24"/>
        <v/>
      </c>
      <c r="AB59" s="42" t="str">
        <f t="shared" si="25"/>
        <v/>
      </c>
      <c r="AC59" s="42" t="str">
        <f t="shared" si="26"/>
        <v/>
      </c>
      <c r="AD59" s="43">
        <v>52</v>
      </c>
      <c r="AE59" s="43" t="str">
        <f t="shared" si="11"/>
        <v/>
      </c>
      <c r="AF59" s="44" t="str">
        <f t="shared" si="12"/>
        <v/>
      </c>
      <c r="AK59" s="47" t="str">
        <f>IF(AL59="","",MAX($AK$1:AK58)+1)</f>
        <v/>
      </c>
      <c r="AL59" s="48" t="str">
        <f>IF(H59="","",IF(COUNTIF($AL$7:AL58,H59)=0,H59,""))</f>
        <v/>
      </c>
      <c r="AM59" s="48" t="str">
        <f t="shared" si="13"/>
        <v/>
      </c>
    </row>
    <row r="60" spans="2:39" x14ac:dyDescent="0.25">
      <c r="B60" s="38"/>
      <c r="C60" s="38"/>
      <c r="D60" s="38"/>
      <c r="E60" s="38"/>
      <c r="F60" s="40"/>
      <c r="G60" s="38"/>
      <c r="H60" s="38"/>
      <c r="I60" s="40"/>
      <c r="J60" s="54" t="str">
        <f t="shared" si="14"/>
        <v/>
      </c>
      <c r="K60" s="38"/>
      <c r="O60" s="41" t="str">
        <f t="shared" si="16"/>
        <v/>
      </c>
      <c r="P60" s="41" t="str">
        <f t="shared" ca="1" si="17"/>
        <v/>
      </c>
      <c r="Q60" s="41" t="str">
        <f>IF(AND(C60="Abierto",D60="Urgente"),RANK(P60,$P$8:$P$1003,0)+COUNTIF($P$8:P60,P60)-1,"")</f>
        <v/>
      </c>
      <c r="R60" s="41" t="str">
        <f t="shared" si="18"/>
        <v/>
      </c>
      <c r="S60" s="41" t="str">
        <f t="shared" ca="1" si="19"/>
        <v/>
      </c>
      <c r="T60" s="41" t="str">
        <f>IF(AND(C60="Abierto",D60="Alta"),RANK(S60,$S$8:$S$1003,0)+COUNTIF($S$8:S60,S60)-1+MAX(Q:Q),"")</f>
        <v/>
      </c>
      <c r="U60" s="41" t="str">
        <f t="shared" si="20"/>
        <v/>
      </c>
      <c r="V60" s="41" t="str">
        <f t="shared" ca="1" si="21"/>
        <v/>
      </c>
      <c r="W60" s="41" t="str">
        <f>IF(AND(C60="Abierto",D60="Media"),RANK(V60,$V$8:$V$1003,0)+COUNTIF($V$8:V60,V60)-1+MAX(Q:Q,T:T),"")</f>
        <v/>
      </c>
      <c r="X60" s="41" t="str">
        <f t="shared" si="22"/>
        <v/>
      </c>
      <c r="Y60" s="41" t="str">
        <f t="shared" ca="1" si="23"/>
        <v/>
      </c>
      <c r="Z60" s="41" t="str">
        <f>IF(AND(C60="Abierto",D60="Baja"),RANK(Y60,$Y$8:$Y$1003,0)+COUNTIF($Y$8:Y60,Y60)-1+MAX(Q:Q,T:T,W:W),"")</f>
        <v/>
      </c>
      <c r="AA60" s="42" t="str">
        <f t="shared" si="24"/>
        <v/>
      </c>
      <c r="AB60" s="42" t="str">
        <f t="shared" si="25"/>
        <v/>
      </c>
      <c r="AC60" s="42" t="str">
        <f t="shared" si="26"/>
        <v/>
      </c>
      <c r="AD60" s="43">
        <v>53</v>
      </c>
      <c r="AE60" s="43" t="str">
        <f t="shared" si="11"/>
        <v/>
      </c>
      <c r="AF60" s="44" t="str">
        <f t="shared" si="12"/>
        <v/>
      </c>
      <c r="AK60" s="47" t="str">
        <f>IF(AL60="","",MAX($AK$1:AK59)+1)</f>
        <v/>
      </c>
      <c r="AL60" s="48" t="str">
        <f>IF(H60="","",IF(COUNTIF($AL$7:AL59,H60)=0,H60,""))</f>
        <v/>
      </c>
      <c r="AM60" s="48" t="str">
        <f t="shared" si="13"/>
        <v/>
      </c>
    </row>
    <row r="61" spans="2:39" x14ac:dyDescent="0.25">
      <c r="B61" s="38"/>
      <c r="C61" s="38"/>
      <c r="D61" s="38"/>
      <c r="E61" s="38"/>
      <c r="F61" s="40"/>
      <c r="G61" s="38"/>
      <c r="H61" s="38"/>
      <c r="I61" s="40"/>
      <c r="J61" s="54" t="str">
        <f t="shared" si="14"/>
        <v/>
      </c>
      <c r="K61" s="38"/>
      <c r="O61" s="41" t="str">
        <f t="shared" si="16"/>
        <v/>
      </c>
      <c r="P61" s="41" t="str">
        <f t="shared" ca="1" si="17"/>
        <v/>
      </c>
      <c r="Q61" s="41" t="str">
        <f>IF(AND(C61="Abierto",D61="Urgente"),RANK(P61,$P$8:$P$1003,0)+COUNTIF($P$8:P61,P61)-1,"")</f>
        <v/>
      </c>
      <c r="R61" s="41" t="str">
        <f t="shared" si="18"/>
        <v/>
      </c>
      <c r="S61" s="41" t="str">
        <f t="shared" ca="1" si="19"/>
        <v/>
      </c>
      <c r="T61" s="41" t="str">
        <f>IF(AND(C61="Abierto",D61="Alta"),RANK(S61,$S$8:$S$1003,0)+COUNTIF($S$8:S61,S61)-1+MAX(Q:Q),"")</f>
        <v/>
      </c>
      <c r="U61" s="41" t="str">
        <f t="shared" si="20"/>
        <v/>
      </c>
      <c r="V61" s="41" t="str">
        <f t="shared" ca="1" si="21"/>
        <v/>
      </c>
      <c r="W61" s="41" t="str">
        <f>IF(AND(C61="Abierto",D61="Media"),RANK(V61,$V$8:$V$1003,0)+COUNTIF($V$8:V61,V61)-1+MAX(Q:Q,T:T),"")</f>
        <v/>
      </c>
      <c r="X61" s="41" t="str">
        <f t="shared" si="22"/>
        <v/>
      </c>
      <c r="Y61" s="41" t="str">
        <f t="shared" ca="1" si="23"/>
        <v/>
      </c>
      <c r="Z61" s="41" t="str">
        <f>IF(AND(C61="Abierto",D61="Baja"),RANK(Y61,$Y$8:$Y$1003,0)+COUNTIF($Y$8:Y61,Y61)-1+MAX(Q:Q,T:T,W:W),"")</f>
        <v/>
      </c>
      <c r="AA61" s="42" t="str">
        <f t="shared" si="24"/>
        <v/>
      </c>
      <c r="AB61" s="42" t="str">
        <f t="shared" si="25"/>
        <v/>
      </c>
      <c r="AC61" s="42" t="str">
        <f t="shared" si="26"/>
        <v/>
      </c>
      <c r="AD61" s="43">
        <v>54</v>
      </c>
      <c r="AE61" s="43" t="str">
        <f t="shared" si="11"/>
        <v/>
      </c>
      <c r="AF61" s="44" t="str">
        <f t="shared" si="12"/>
        <v/>
      </c>
      <c r="AK61" s="47" t="str">
        <f>IF(AL61="","",MAX($AK$1:AK60)+1)</f>
        <v/>
      </c>
      <c r="AL61" s="48" t="str">
        <f>IF(H61="","",IF(COUNTIF($AL$7:AL60,H61)=0,H61,""))</f>
        <v/>
      </c>
      <c r="AM61" s="48" t="str">
        <f t="shared" si="13"/>
        <v/>
      </c>
    </row>
    <row r="62" spans="2:39" x14ac:dyDescent="0.25">
      <c r="B62" s="38"/>
      <c r="C62" s="38"/>
      <c r="D62" s="38"/>
      <c r="E62" s="38"/>
      <c r="F62" s="40"/>
      <c r="G62" s="38"/>
      <c r="H62" s="38"/>
      <c r="I62" s="40"/>
      <c r="J62" s="54" t="str">
        <f t="shared" si="14"/>
        <v/>
      </c>
      <c r="K62" s="38"/>
      <c r="O62" s="41" t="str">
        <f t="shared" si="16"/>
        <v/>
      </c>
      <c r="P62" s="41" t="str">
        <f t="shared" ca="1" si="17"/>
        <v/>
      </c>
      <c r="Q62" s="41" t="str">
        <f>IF(AND(C62="Abierto",D62="Urgente"),RANK(P62,$P$8:$P$1003,0)+COUNTIF($P$8:P62,P62)-1,"")</f>
        <v/>
      </c>
      <c r="R62" s="41" t="str">
        <f t="shared" si="18"/>
        <v/>
      </c>
      <c r="S62" s="41" t="str">
        <f t="shared" ca="1" si="19"/>
        <v/>
      </c>
      <c r="T62" s="41" t="str">
        <f>IF(AND(C62="Abierto",D62="Alta"),RANK(S62,$S$8:$S$1003,0)+COUNTIF($S$8:S62,S62)-1+MAX(Q:Q),"")</f>
        <v/>
      </c>
      <c r="U62" s="41" t="str">
        <f t="shared" si="20"/>
        <v/>
      </c>
      <c r="V62" s="41" t="str">
        <f t="shared" ca="1" si="21"/>
        <v/>
      </c>
      <c r="W62" s="41" t="str">
        <f>IF(AND(C62="Abierto",D62="Media"),RANK(V62,$V$8:$V$1003,0)+COUNTIF($V$8:V62,V62)-1+MAX(Q:Q,T:T),"")</f>
        <v/>
      </c>
      <c r="X62" s="41" t="str">
        <f t="shared" si="22"/>
        <v/>
      </c>
      <c r="Y62" s="41" t="str">
        <f t="shared" ca="1" si="23"/>
        <v/>
      </c>
      <c r="Z62" s="41" t="str">
        <f>IF(AND(C62="Abierto",D62="Baja"),RANK(Y62,$Y$8:$Y$1003,0)+COUNTIF($Y$8:Y62,Y62)-1+MAX(Q:Q,T:T,W:W),"")</f>
        <v/>
      </c>
      <c r="AA62" s="42" t="str">
        <f t="shared" si="24"/>
        <v/>
      </c>
      <c r="AB62" s="42" t="str">
        <f t="shared" si="25"/>
        <v/>
      </c>
      <c r="AC62" s="42" t="str">
        <f t="shared" si="26"/>
        <v/>
      </c>
      <c r="AD62" s="43">
        <v>55</v>
      </c>
      <c r="AE62" s="43" t="str">
        <f t="shared" si="11"/>
        <v/>
      </c>
      <c r="AF62" s="44" t="str">
        <f t="shared" si="12"/>
        <v/>
      </c>
      <c r="AK62" s="47" t="str">
        <f>IF(AL62="","",MAX($AK$1:AK61)+1)</f>
        <v/>
      </c>
      <c r="AL62" s="48" t="str">
        <f>IF(H62="","",IF(COUNTIF($AL$7:AL61,H62)=0,H62,""))</f>
        <v/>
      </c>
      <c r="AM62" s="48" t="str">
        <f t="shared" si="13"/>
        <v/>
      </c>
    </row>
    <row r="63" spans="2:39" x14ac:dyDescent="0.25">
      <c r="B63" s="38"/>
      <c r="C63" s="38"/>
      <c r="D63" s="38"/>
      <c r="E63" s="38"/>
      <c r="F63" s="40"/>
      <c r="G63" s="38"/>
      <c r="H63" s="38"/>
      <c r="I63" s="40"/>
      <c r="J63" s="54" t="str">
        <f t="shared" si="14"/>
        <v/>
      </c>
      <c r="K63" s="38"/>
      <c r="O63" s="41" t="str">
        <f t="shared" si="16"/>
        <v/>
      </c>
      <c r="P63" s="41" t="str">
        <f t="shared" ca="1" si="17"/>
        <v/>
      </c>
      <c r="Q63" s="41" t="str">
        <f>IF(AND(C63="Abierto",D63="Urgente"),RANK(P63,$P$8:$P$1003,0)+COUNTIF($P$8:P63,P63)-1,"")</f>
        <v/>
      </c>
      <c r="R63" s="41" t="str">
        <f t="shared" si="18"/>
        <v/>
      </c>
      <c r="S63" s="41" t="str">
        <f t="shared" ca="1" si="19"/>
        <v/>
      </c>
      <c r="T63" s="41" t="str">
        <f>IF(AND(C63="Abierto",D63="Alta"),RANK(S63,$S$8:$S$1003,0)+COUNTIF($S$8:S63,S63)-1+MAX(Q:Q),"")</f>
        <v/>
      </c>
      <c r="U63" s="41" t="str">
        <f t="shared" si="20"/>
        <v/>
      </c>
      <c r="V63" s="41" t="str">
        <f t="shared" ca="1" si="21"/>
        <v/>
      </c>
      <c r="W63" s="41" t="str">
        <f>IF(AND(C63="Abierto",D63="Media"),RANK(V63,$V$8:$V$1003,0)+COUNTIF($V$8:V63,V63)-1+MAX(Q:Q,T:T),"")</f>
        <v/>
      </c>
      <c r="X63" s="41" t="str">
        <f t="shared" si="22"/>
        <v/>
      </c>
      <c r="Y63" s="41" t="str">
        <f t="shared" ca="1" si="23"/>
        <v/>
      </c>
      <c r="Z63" s="41" t="str">
        <f>IF(AND(C63="Abierto",D63="Baja"),RANK(Y63,$Y$8:$Y$1003,0)+COUNTIF($Y$8:Y63,Y63)-1+MAX(Q:Q,T:T,W:W),"")</f>
        <v/>
      </c>
      <c r="AA63" s="42" t="str">
        <f t="shared" si="24"/>
        <v/>
      </c>
      <c r="AB63" s="42" t="str">
        <f t="shared" si="25"/>
        <v/>
      </c>
      <c r="AC63" s="42" t="str">
        <f t="shared" si="26"/>
        <v/>
      </c>
      <c r="AD63" s="43">
        <v>56</v>
      </c>
      <c r="AE63" s="43" t="str">
        <f t="shared" si="11"/>
        <v/>
      </c>
      <c r="AF63" s="44" t="str">
        <f t="shared" si="12"/>
        <v/>
      </c>
      <c r="AK63" s="47" t="str">
        <f>IF(AL63="","",MAX($AK$1:AK62)+1)</f>
        <v/>
      </c>
      <c r="AL63" s="48" t="str">
        <f>IF(H63="","",IF(COUNTIF($AL$7:AL62,H63)=0,H63,""))</f>
        <v/>
      </c>
      <c r="AM63" s="48" t="str">
        <f t="shared" si="13"/>
        <v/>
      </c>
    </row>
    <row r="64" spans="2:39" x14ac:dyDescent="0.25">
      <c r="B64" s="38"/>
      <c r="C64" s="38"/>
      <c r="D64" s="38"/>
      <c r="E64" s="38"/>
      <c r="F64" s="40"/>
      <c r="G64" s="38"/>
      <c r="H64" s="38"/>
      <c r="I64" s="40"/>
      <c r="J64" s="54" t="str">
        <f t="shared" si="14"/>
        <v/>
      </c>
      <c r="K64" s="38"/>
      <c r="O64" s="41" t="str">
        <f t="shared" si="16"/>
        <v/>
      </c>
      <c r="P64" s="41" t="str">
        <f t="shared" ca="1" si="17"/>
        <v/>
      </c>
      <c r="Q64" s="41" t="str">
        <f>IF(AND(C64="Abierto",D64="Urgente"),RANK(P64,$P$8:$P$1003,0)+COUNTIF($P$8:P64,P64)-1,"")</f>
        <v/>
      </c>
      <c r="R64" s="41" t="str">
        <f t="shared" si="18"/>
        <v/>
      </c>
      <c r="S64" s="41" t="str">
        <f t="shared" ca="1" si="19"/>
        <v/>
      </c>
      <c r="T64" s="41" t="str">
        <f>IF(AND(C64="Abierto",D64="Alta"),RANK(S64,$S$8:$S$1003,0)+COUNTIF($S$8:S64,S64)-1+MAX(Q:Q),"")</f>
        <v/>
      </c>
      <c r="U64" s="41" t="str">
        <f t="shared" si="20"/>
        <v/>
      </c>
      <c r="V64" s="41" t="str">
        <f t="shared" ca="1" si="21"/>
        <v/>
      </c>
      <c r="W64" s="41" t="str">
        <f>IF(AND(C64="Abierto",D64="Media"),RANK(V64,$V$8:$V$1003,0)+COUNTIF($V$8:V64,V64)-1+MAX(Q:Q,T:T),"")</f>
        <v/>
      </c>
      <c r="X64" s="41" t="str">
        <f t="shared" si="22"/>
        <v/>
      </c>
      <c r="Y64" s="41" t="str">
        <f t="shared" ca="1" si="23"/>
        <v/>
      </c>
      <c r="Z64" s="41" t="str">
        <f>IF(AND(C64="Abierto",D64="Baja"),RANK(Y64,$Y$8:$Y$1003,0)+COUNTIF($Y$8:Y64,Y64)-1+MAX(Q:Q,T:T,W:W),"")</f>
        <v/>
      </c>
      <c r="AA64" s="42" t="str">
        <f t="shared" si="24"/>
        <v/>
      </c>
      <c r="AB64" s="42" t="str">
        <f t="shared" si="25"/>
        <v/>
      </c>
      <c r="AC64" s="42" t="str">
        <f t="shared" si="26"/>
        <v/>
      </c>
      <c r="AD64" s="43">
        <v>57</v>
      </c>
      <c r="AE64" s="43" t="str">
        <f t="shared" si="11"/>
        <v/>
      </c>
      <c r="AF64" s="44" t="str">
        <f t="shared" si="12"/>
        <v/>
      </c>
      <c r="AK64" s="47" t="str">
        <f>IF(AL64="","",MAX($AK$1:AK63)+1)</f>
        <v/>
      </c>
      <c r="AL64" s="48" t="str">
        <f>IF(H64="","",IF(COUNTIF($AL$7:AL63,H64)=0,H64,""))</f>
        <v/>
      </c>
      <c r="AM64" s="48" t="str">
        <f t="shared" si="13"/>
        <v/>
      </c>
    </row>
    <row r="65" spans="2:39" x14ac:dyDescent="0.25">
      <c r="B65" s="38"/>
      <c r="C65" s="38"/>
      <c r="D65" s="38"/>
      <c r="E65" s="38"/>
      <c r="F65" s="40"/>
      <c r="G65" s="38"/>
      <c r="H65" s="38"/>
      <c r="I65" s="40"/>
      <c r="J65" s="54" t="str">
        <f t="shared" si="14"/>
        <v/>
      </c>
      <c r="K65" s="38"/>
      <c r="O65" s="41" t="str">
        <f t="shared" si="16"/>
        <v/>
      </c>
      <c r="P65" s="41" t="str">
        <f t="shared" ca="1" si="17"/>
        <v/>
      </c>
      <c r="Q65" s="41" t="str">
        <f>IF(AND(C65="Abierto",D65="Urgente"),RANK(P65,$P$8:$P$1003,0)+COUNTIF($P$8:P65,P65)-1,"")</f>
        <v/>
      </c>
      <c r="R65" s="41" t="str">
        <f t="shared" si="18"/>
        <v/>
      </c>
      <c r="S65" s="41" t="str">
        <f t="shared" ca="1" si="19"/>
        <v/>
      </c>
      <c r="T65" s="41" t="str">
        <f>IF(AND(C65="Abierto",D65="Alta"),RANK(S65,$S$8:$S$1003,0)+COUNTIF($S$8:S65,S65)-1+MAX(Q:Q),"")</f>
        <v/>
      </c>
      <c r="U65" s="41" t="str">
        <f t="shared" si="20"/>
        <v/>
      </c>
      <c r="V65" s="41" t="str">
        <f t="shared" ca="1" si="21"/>
        <v/>
      </c>
      <c r="W65" s="41" t="str">
        <f>IF(AND(C65="Abierto",D65="Media"),RANK(V65,$V$8:$V$1003,0)+COUNTIF($V$8:V65,V65)-1+MAX(Q:Q,T:T),"")</f>
        <v/>
      </c>
      <c r="X65" s="41" t="str">
        <f t="shared" si="22"/>
        <v/>
      </c>
      <c r="Y65" s="41" t="str">
        <f t="shared" ca="1" si="23"/>
        <v/>
      </c>
      <c r="Z65" s="41" t="str">
        <f>IF(AND(C65="Abierto",D65="Baja"),RANK(Y65,$Y$8:$Y$1003,0)+COUNTIF($Y$8:Y65,Y65)-1+MAX(Q:Q,T:T,W:W),"")</f>
        <v/>
      </c>
      <c r="AA65" s="42" t="str">
        <f t="shared" si="24"/>
        <v/>
      </c>
      <c r="AB65" s="42" t="str">
        <f t="shared" si="25"/>
        <v/>
      </c>
      <c r="AC65" s="42" t="str">
        <f t="shared" si="26"/>
        <v/>
      </c>
      <c r="AD65" s="43">
        <v>58</v>
      </c>
      <c r="AE65" s="43" t="str">
        <f t="shared" si="11"/>
        <v/>
      </c>
      <c r="AF65" s="44" t="str">
        <f t="shared" si="12"/>
        <v/>
      </c>
      <c r="AK65" s="47" t="str">
        <f>IF(AL65="","",MAX($AK$1:AK64)+1)</f>
        <v/>
      </c>
      <c r="AL65" s="48" t="str">
        <f>IF(H65="","",IF(COUNTIF($AL$7:AL64,H65)=0,H65,""))</f>
        <v/>
      </c>
      <c r="AM65" s="48" t="str">
        <f t="shared" si="13"/>
        <v/>
      </c>
    </row>
    <row r="66" spans="2:39" x14ac:dyDescent="0.25">
      <c r="B66" s="38"/>
      <c r="C66" s="38"/>
      <c r="D66" s="38"/>
      <c r="E66" s="38"/>
      <c r="F66" s="40"/>
      <c r="G66" s="38"/>
      <c r="H66" s="38"/>
      <c r="I66" s="40"/>
      <c r="J66" s="54" t="str">
        <f t="shared" si="14"/>
        <v/>
      </c>
      <c r="K66" s="38"/>
      <c r="O66" s="41" t="str">
        <f t="shared" si="16"/>
        <v/>
      </c>
      <c r="P66" s="41" t="str">
        <f t="shared" ca="1" si="17"/>
        <v/>
      </c>
      <c r="Q66" s="41" t="str">
        <f>IF(AND(C66="Abierto",D66="Urgente"),RANK(P66,$P$8:$P$1003,0)+COUNTIF($P$8:P66,P66)-1,"")</f>
        <v/>
      </c>
      <c r="R66" s="41" t="str">
        <f t="shared" si="18"/>
        <v/>
      </c>
      <c r="S66" s="41" t="str">
        <f t="shared" ca="1" si="19"/>
        <v/>
      </c>
      <c r="T66" s="41" t="str">
        <f>IF(AND(C66="Abierto",D66="Alta"),RANK(S66,$S$8:$S$1003,0)+COUNTIF($S$8:S66,S66)-1+MAX(Q:Q),"")</f>
        <v/>
      </c>
      <c r="U66" s="41" t="str">
        <f t="shared" si="20"/>
        <v/>
      </c>
      <c r="V66" s="41" t="str">
        <f t="shared" ca="1" si="21"/>
        <v/>
      </c>
      <c r="W66" s="41" t="str">
        <f>IF(AND(C66="Abierto",D66="Media"),RANK(V66,$V$8:$V$1003,0)+COUNTIF($V$8:V66,V66)-1+MAX(Q:Q,T:T),"")</f>
        <v/>
      </c>
      <c r="X66" s="41" t="str">
        <f t="shared" si="22"/>
        <v/>
      </c>
      <c r="Y66" s="41" t="str">
        <f t="shared" ca="1" si="23"/>
        <v/>
      </c>
      <c r="Z66" s="41" t="str">
        <f>IF(AND(C66="Abierto",D66="Baja"),RANK(Y66,$Y$8:$Y$1003,0)+COUNTIF($Y$8:Y66,Y66)-1+MAX(Q:Q,T:T,W:W),"")</f>
        <v/>
      </c>
      <c r="AA66" s="42" t="str">
        <f t="shared" si="24"/>
        <v/>
      </c>
      <c r="AB66" s="42" t="str">
        <f t="shared" si="25"/>
        <v/>
      </c>
      <c r="AC66" s="42" t="str">
        <f t="shared" si="26"/>
        <v/>
      </c>
      <c r="AD66" s="43">
        <v>59</v>
      </c>
      <c r="AE66" s="43" t="str">
        <f t="shared" si="11"/>
        <v/>
      </c>
      <c r="AF66" s="44" t="str">
        <f t="shared" si="12"/>
        <v/>
      </c>
      <c r="AK66" s="47" t="str">
        <f>IF(AL66="","",MAX($AK$1:AK65)+1)</f>
        <v/>
      </c>
      <c r="AL66" s="48" t="str">
        <f>IF(H66="","",IF(COUNTIF($AL$7:AL65,H66)=0,H66,""))</f>
        <v/>
      </c>
      <c r="AM66" s="48" t="str">
        <f t="shared" si="13"/>
        <v/>
      </c>
    </row>
    <row r="67" spans="2:39" x14ac:dyDescent="0.25">
      <c r="B67" s="38"/>
      <c r="C67" s="38"/>
      <c r="D67" s="38"/>
      <c r="E67" s="38"/>
      <c r="F67" s="40"/>
      <c r="G67" s="38"/>
      <c r="H67" s="38"/>
      <c r="I67" s="40"/>
      <c r="J67" s="54" t="str">
        <f t="shared" si="14"/>
        <v/>
      </c>
      <c r="K67" s="38"/>
      <c r="O67" s="41" t="str">
        <f t="shared" si="16"/>
        <v/>
      </c>
      <c r="P67" s="41" t="str">
        <f t="shared" ca="1" si="17"/>
        <v/>
      </c>
      <c r="Q67" s="41" t="str">
        <f>IF(AND(C67="Abierto",D67="Urgente"),RANK(P67,$P$8:$P$1003,0)+COUNTIF($P$8:P67,P67)-1,"")</f>
        <v/>
      </c>
      <c r="R67" s="41" t="str">
        <f t="shared" si="18"/>
        <v/>
      </c>
      <c r="S67" s="41" t="str">
        <f t="shared" ca="1" si="19"/>
        <v/>
      </c>
      <c r="T67" s="41" t="str">
        <f>IF(AND(C67="Abierto",D67="Alta"),RANK(S67,$S$8:$S$1003,0)+COUNTIF($S$8:S67,S67)-1+MAX(Q:Q),"")</f>
        <v/>
      </c>
      <c r="U67" s="41" t="str">
        <f t="shared" si="20"/>
        <v/>
      </c>
      <c r="V67" s="41" t="str">
        <f t="shared" ca="1" si="21"/>
        <v/>
      </c>
      <c r="W67" s="41" t="str">
        <f>IF(AND(C67="Abierto",D67="Media"),RANK(V67,$V$8:$V$1003,0)+COUNTIF($V$8:V67,V67)-1+MAX(Q:Q,T:T),"")</f>
        <v/>
      </c>
      <c r="X67" s="41" t="str">
        <f t="shared" si="22"/>
        <v/>
      </c>
      <c r="Y67" s="41" t="str">
        <f t="shared" ca="1" si="23"/>
        <v/>
      </c>
      <c r="Z67" s="41" t="str">
        <f>IF(AND(C67="Abierto",D67="Baja"),RANK(Y67,$Y$8:$Y$1003,0)+COUNTIF($Y$8:Y67,Y67)-1+MAX(Q:Q,T:T,W:W),"")</f>
        <v/>
      </c>
      <c r="AA67" s="42" t="str">
        <f t="shared" si="24"/>
        <v/>
      </c>
      <c r="AB67" s="42" t="str">
        <f t="shared" si="25"/>
        <v/>
      </c>
      <c r="AC67" s="42" t="str">
        <f t="shared" si="26"/>
        <v/>
      </c>
      <c r="AD67" s="43">
        <v>60</v>
      </c>
      <c r="AE67" s="43" t="str">
        <f t="shared" si="11"/>
        <v/>
      </c>
      <c r="AF67" s="44" t="str">
        <f t="shared" si="12"/>
        <v/>
      </c>
      <c r="AK67" s="47" t="str">
        <f>IF(AL67="","",MAX($AK$1:AK66)+1)</f>
        <v/>
      </c>
      <c r="AL67" s="48" t="str">
        <f>IF(H67="","",IF(COUNTIF($AL$7:AL66,H67)=0,H67,""))</f>
        <v/>
      </c>
      <c r="AM67" s="48" t="str">
        <f t="shared" si="13"/>
        <v/>
      </c>
    </row>
    <row r="68" spans="2:39" x14ac:dyDescent="0.25">
      <c r="B68" s="38"/>
      <c r="C68" s="38"/>
      <c r="D68" s="38"/>
      <c r="E68" s="38"/>
      <c r="F68" s="40"/>
      <c r="G68" s="38"/>
      <c r="H68" s="38"/>
      <c r="I68" s="40"/>
      <c r="J68" s="54" t="str">
        <f t="shared" si="14"/>
        <v/>
      </c>
      <c r="K68" s="38"/>
      <c r="O68" s="41" t="str">
        <f t="shared" si="16"/>
        <v/>
      </c>
      <c r="P68" s="41" t="str">
        <f t="shared" ca="1" si="17"/>
        <v/>
      </c>
      <c r="Q68" s="41" t="str">
        <f>IF(AND(C68="Abierto",D68="Urgente"),RANK(P68,$P$8:$P$1003,0)+COUNTIF($P$8:P68,P68)-1,"")</f>
        <v/>
      </c>
      <c r="R68" s="41" t="str">
        <f t="shared" si="18"/>
        <v/>
      </c>
      <c r="S68" s="41" t="str">
        <f t="shared" ca="1" si="19"/>
        <v/>
      </c>
      <c r="T68" s="41" t="str">
        <f>IF(AND(C68="Abierto",D68="Alta"),RANK(S68,$S$8:$S$1003,0)+COUNTIF($S$8:S68,S68)-1+MAX(Q:Q),"")</f>
        <v/>
      </c>
      <c r="U68" s="41" t="str">
        <f t="shared" si="20"/>
        <v/>
      </c>
      <c r="V68" s="41" t="str">
        <f t="shared" ca="1" si="21"/>
        <v/>
      </c>
      <c r="W68" s="41" t="str">
        <f>IF(AND(C68="Abierto",D68="Media"),RANK(V68,$V$8:$V$1003,0)+COUNTIF($V$8:V68,V68)-1+MAX(Q:Q,T:T),"")</f>
        <v/>
      </c>
      <c r="X68" s="41" t="str">
        <f t="shared" si="22"/>
        <v/>
      </c>
      <c r="Y68" s="41" t="str">
        <f t="shared" ca="1" si="23"/>
        <v/>
      </c>
      <c r="Z68" s="41" t="str">
        <f>IF(AND(C68="Abierto",D68="Baja"),RANK(Y68,$Y$8:$Y$1003,0)+COUNTIF($Y$8:Y68,Y68)-1+MAX(Q:Q,T:T,W:W),"")</f>
        <v/>
      </c>
      <c r="AA68" s="42" t="str">
        <f t="shared" si="24"/>
        <v/>
      </c>
      <c r="AB68" s="42" t="str">
        <f t="shared" si="25"/>
        <v/>
      </c>
      <c r="AC68" s="42" t="str">
        <f t="shared" si="26"/>
        <v/>
      </c>
      <c r="AD68" s="43">
        <v>61</v>
      </c>
      <c r="AE68" s="43" t="str">
        <f t="shared" si="11"/>
        <v/>
      </c>
      <c r="AF68" s="44" t="str">
        <f t="shared" si="12"/>
        <v/>
      </c>
      <c r="AK68" s="47" t="str">
        <f>IF(AL68="","",MAX($AK$1:AK67)+1)</f>
        <v/>
      </c>
      <c r="AL68" s="48" t="str">
        <f>IF(H68="","",IF(COUNTIF($AL$7:AL67,H68)=0,H68,""))</f>
        <v/>
      </c>
      <c r="AM68" s="48" t="str">
        <f t="shared" si="13"/>
        <v/>
      </c>
    </row>
    <row r="69" spans="2:39" x14ac:dyDescent="0.25">
      <c r="B69" s="38"/>
      <c r="C69" s="38"/>
      <c r="D69" s="38"/>
      <c r="E69" s="38"/>
      <c r="F69" s="40"/>
      <c r="G69" s="38"/>
      <c r="H69" s="38"/>
      <c r="I69" s="40"/>
      <c r="J69" s="54" t="str">
        <f t="shared" si="14"/>
        <v/>
      </c>
      <c r="K69" s="38"/>
      <c r="O69" s="41" t="str">
        <f t="shared" si="16"/>
        <v/>
      </c>
      <c r="P69" s="41" t="str">
        <f t="shared" ca="1" si="17"/>
        <v/>
      </c>
      <c r="Q69" s="41" t="str">
        <f>IF(AND(C69="Abierto",D69="Urgente"),RANK(P69,$P$8:$P$1003,0)+COUNTIF($P$8:P69,P69)-1,"")</f>
        <v/>
      </c>
      <c r="R69" s="41" t="str">
        <f t="shared" si="18"/>
        <v/>
      </c>
      <c r="S69" s="41" t="str">
        <f t="shared" ca="1" si="19"/>
        <v/>
      </c>
      <c r="T69" s="41" t="str">
        <f>IF(AND(C69="Abierto",D69="Alta"),RANK(S69,$S$8:$S$1003,0)+COUNTIF($S$8:S69,S69)-1+MAX(Q:Q),"")</f>
        <v/>
      </c>
      <c r="U69" s="41" t="str">
        <f t="shared" si="20"/>
        <v/>
      </c>
      <c r="V69" s="41" t="str">
        <f t="shared" ca="1" si="21"/>
        <v/>
      </c>
      <c r="W69" s="41" t="str">
        <f>IF(AND(C69="Abierto",D69="Media"),RANK(V69,$V$8:$V$1003,0)+COUNTIF($V$8:V69,V69)-1+MAX(Q:Q,T:T),"")</f>
        <v/>
      </c>
      <c r="X69" s="41" t="str">
        <f t="shared" si="22"/>
        <v/>
      </c>
      <c r="Y69" s="41" t="str">
        <f t="shared" ca="1" si="23"/>
        <v/>
      </c>
      <c r="Z69" s="41" t="str">
        <f>IF(AND(C69="Abierto",D69="Baja"),RANK(Y69,$Y$8:$Y$1003,0)+COUNTIF($Y$8:Y69,Y69)-1+MAX(Q:Q,T:T,W:W),"")</f>
        <v/>
      </c>
      <c r="AA69" s="42" t="str">
        <f t="shared" si="24"/>
        <v/>
      </c>
      <c r="AB69" s="42" t="str">
        <f t="shared" si="25"/>
        <v/>
      </c>
      <c r="AC69" s="42" t="str">
        <f t="shared" si="26"/>
        <v/>
      </c>
      <c r="AD69" s="43">
        <v>62</v>
      </c>
      <c r="AE69" s="43" t="str">
        <f t="shared" si="11"/>
        <v/>
      </c>
      <c r="AF69" s="44" t="str">
        <f t="shared" si="12"/>
        <v/>
      </c>
      <c r="AK69" s="47" t="str">
        <f>IF(AL69="","",MAX($AK$1:AK68)+1)</f>
        <v/>
      </c>
      <c r="AL69" s="48" t="str">
        <f>IF(H69="","",IF(COUNTIF($AL$7:AL68,H69)=0,H69,""))</f>
        <v/>
      </c>
      <c r="AM69" s="48" t="str">
        <f t="shared" si="13"/>
        <v/>
      </c>
    </row>
    <row r="70" spans="2:39" x14ac:dyDescent="0.25">
      <c r="B70" s="38"/>
      <c r="C70" s="38"/>
      <c r="D70" s="38"/>
      <c r="E70" s="38"/>
      <c r="F70" s="40"/>
      <c r="G70" s="38"/>
      <c r="H70" s="38"/>
      <c r="I70" s="40"/>
      <c r="J70" s="54" t="str">
        <f t="shared" si="14"/>
        <v/>
      </c>
      <c r="K70" s="38"/>
      <c r="O70" s="41" t="str">
        <f t="shared" si="16"/>
        <v/>
      </c>
      <c r="P70" s="41" t="str">
        <f t="shared" ca="1" si="17"/>
        <v/>
      </c>
      <c r="Q70" s="41" t="str">
        <f>IF(AND(C70="Abierto",D70="Urgente"),RANK(P70,$P$8:$P$1003,0)+COUNTIF($P$8:P70,P70)-1,"")</f>
        <v/>
      </c>
      <c r="R70" s="41" t="str">
        <f t="shared" si="18"/>
        <v/>
      </c>
      <c r="S70" s="41" t="str">
        <f t="shared" ca="1" si="19"/>
        <v/>
      </c>
      <c r="T70" s="41" t="str">
        <f>IF(AND(C70="Abierto",D70="Alta"),RANK(S70,$S$8:$S$1003,0)+COUNTIF($S$8:S70,S70)-1+MAX(Q:Q),"")</f>
        <v/>
      </c>
      <c r="U70" s="41" t="str">
        <f t="shared" si="20"/>
        <v/>
      </c>
      <c r="V70" s="41" t="str">
        <f t="shared" ca="1" si="21"/>
        <v/>
      </c>
      <c r="W70" s="41" t="str">
        <f>IF(AND(C70="Abierto",D70="Media"),RANK(V70,$V$8:$V$1003,0)+COUNTIF($V$8:V70,V70)-1+MAX(Q:Q,T:T),"")</f>
        <v/>
      </c>
      <c r="X70" s="41" t="str">
        <f t="shared" si="22"/>
        <v/>
      </c>
      <c r="Y70" s="41" t="str">
        <f t="shared" ca="1" si="23"/>
        <v/>
      </c>
      <c r="Z70" s="41" t="str">
        <f>IF(AND(C70="Abierto",D70="Baja"),RANK(Y70,$Y$8:$Y$1003,0)+COUNTIF($Y$8:Y70,Y70)-1+MAX(Q:Q,T:T,W:W),"")</f>
        <v/>
      </c>
      <c r="AA70" s="42" t="str">
        <f t="shared" si="24"/>
        <v/>
      </c>
      <c r="AB70" s="42" t="str">
        <f t="shared" si="25"/>
        <v/>
      </c>
      <c r="AC70" s="42" t="str">
        <f t="shared" si="26"/>
        <v/>
      </c>
      <c r="AD70" s="43">
        <v>63</v>
      </c>
      <c r="AE70" s="43" t="str">
        <f t="shared" si="11"/>
        <v/>
      </c>
      <c r="AF70" s="44" t="str">
        <f t="shared" si="12"/>
        <v/>
      </c>
      <c r="AK70" s="47" t="str">
        <f>IF(AL70="","",MAX($AK$1:AK69)+1)</f>
        <v/>
      </c>
      <c r="AL70" s="48" t="str">
        <f>IF(H70="","",IF(COUNTIF($AL$7:AL69,H70)=0,H70,""))</f>
        <v/>
      </c>
      <c r="AM70" s="48" t="str">
        <f t="shared" si="13"/>
        <v/>
      </c>
    </row>
    <row r="71" spans="2:39" x14ac:dyDescent="0.25">
      <c r="B71" s="38"/>
      <c r="C71" s="38"/>
      <c r="D71" s="38"/>
      <c r="E71" s="38"/>
      <c r="F71" s="40"/>
      <c r="G71" s="38"/>
      <c r="H71" s="38"/>
      <c r="I71" s="40"/>
      <c r="J71" s="54" t="str">
        <f t="shared" si="14"/>
        <v/>
      </c>
      <c r="K71" s="38"/>
      <c r="O71" s="41" t="str">
        <f t="shared" si="16"/>
        <v/>
      </c>
      <c r="P71" s="41" t="str">
        <f t="shared" ca="1" si="17"/>
        <v/>
      </c>
      <c r="Q71" s="41" t="str">
        <f>IF(AND(C71="Abierto",D71="Urgente"),RANK(P71,$P$8:$P$1003,0)+COUNTIF($P$8:P71,P71)-1,"")</f>
        <v/>
      </c>
      <c r="R71" s="41" t="str">
        <f t="shared" si="18"/>
        <v/>
      </c>
      <c r="S71" s="41" t="str">
        <f t="shared" ca="1" si="19"/>
        <v/>
      </c>
      <c r="T71" s="41" t="str">
        <f>IF(AND(C71="Abierto",D71="Alta"),RANK(S71,$S$8:$S$1003,0)+COUNTIF($S$8:S71,S71)-1+MAX(Q:Q),"")</f>
        <v/>
      </c>
      <c r="U71" s="41" t="str">
        <f t="shared" si="20"/>
        <v/>
      </c>
      <c r="V71" s="41" t="str">
        <f t="shared" ca="1" si="21"/>
        <v/>
      </c>
      <c r="W71" s="41" t="str">
        <f>IF(AND(C71="Abierto",D71="Media"),RANK(V71,$V$8:$V$1003,0)+COUNTIF($V$8:V71,V71)-1+MAX(Q:Q,T:T),"")</f>
        <v/>
      </c>
      <c r="X71" s="41" t="str">
        <f t="shared" si="22"/>
        <v/>
      </c>
      <c r="Y71" s="41" t="str">
        <f t="shared" ca="1" si="23"/>
        <v/>
      </c>
      <c r="Z71" s="41" t="str">
        <f>IF(AND(C71="Abierto",D71="Baja"),RANK(Y71,$Y$8:$Y$1003,0)+COUNTIF($Y$8:Y71,Y71)-1+MAX(Q:Q,T:T,W:W),"")</f>
        <v/>
      </c>
      <c r="AA71" s="42" t="str">
        <f t="shared" si="24"/>
        <v/>
      </c>
      <c r="AB71" s="42" t="str">
        <f t="shared" si="25"/>
        <v/>
      </c>
      <c r="AC71" s="42" t="str">
        <f t="shared" si="26"/>
        <v/>
      </c>
      <c r="AD71" s="43">
        <v>64</v>
      </c>
      <c r="AE71" s="43" t="str">
        <f t="shared" si="11"/>
        <v/>
      </c>
      <c r="AF71" s="44" t="str">
        <f t="shared" si="12"/>
        <v/>
      </c>
      <c r="AK71" s="47" t="str">
        <f>IF(AL71="","",MAX($AK$1:AK70)+1)</f>
        <v/>
      </c>
      <c r="AL71" s="48" t="str">
        <f>IF(H71="","",IF(COUNTIF($AL$7:AL70,H71)=0,H71,""))</f>
        <v/>
      </c>
      <c r="AM71" s="48" t="str">
        <f t="shared" si="13"/>
        <v/>
      </c>
    </row>
    <row r="72" spans="2:39" x14ac:dyDescent="0.25">
      <c r="B72" s="38"/>
      <c r="C72" s="38"/>
      <c r="D72" s="38"/>
      <c r="E72" s="38"/>
      <c r="F72" s="40"/>
      <c r="G72" s="38"/>
      <c r="H72" s="38"/>
      <c r="I72" s="40"/>
      <c r="J72" s="54" t="str">
        <f t="shared" si="14"/>
        <v/>
      </c>
      <c r="K72" s="38"/>
      <c r="O72" s="41" t="str">
        <f t="shared" si="16"/>
        <v/>
      </c>
      <c r="P72" s="41" t="str">
        <f t="shared" ca="1" si="17"/>
        <v/>
      </c>
      <c r="Q72" s="41" t="str">
        <f>IF(AND(C72="Abierto",D72="Urgente"),RANK(P72,$P$8:$P$1003,0)+COUNTIF($P$8:P72,P72)-1,"")</f>
        <v/>
      </c>
      <c r="R72" s="41" t="str">
        <f t="shared" si="18"/>
        <v/>
      </c>
      <c r="S72" s="41" t="str">
        <f t="shared" ca="1" si="19"/>
        <v/>
      </c>
      <c r="T72" s="41" t="str">
        <f>IF(AND(C72="Abierto",D72="Alta"),RANK(S72,$S$8:$S$1003,0)+COUNTIF($S$8:S72,S72)-1+MAX(Q:Q),"")</f>
        <v/>
      </c>
      <c r="U72" s="41" t="str">
        <f t="shared" si="20"/>
        <v/>
      </c>
      <c r="V72" s="41" t="str">
        <f t="shared" ca="1" si="21"/>
        <v/>
      </c>
      <c r="W72" s="41" t="str">
        <f>IF(AND(C72="Abierto",D72="Media"),RANK(V72,$V$8:$V$1003,0)+COUNTIF($V$8:V72,V72)-1+MAX(Q:Q,T:T),"")</f>
        <v/>
      </c>
      <c r="X72" s="41" t="str">
        <f t="shared" si="22"/>
        <v/>
      </c>
      <c r="Y72" s="41" t="str">
        <f t="shared" ca="1" si="23"/>
        <v/>
      </c>
      <c r="Z72" s="41" t="str">
        <f>IF(AND(C72="Abierto",D72="Baja"),RANK(Y72,$Y$8:$Y$1003,0)+COUNTIF($Y$8:Y72,Y72)-1+MAX(Q:Q,T:T,W:W),"")</f>
        <v/>
      </c>
      <c r="AA72" s="42" t="str">
        <f t="shared" si="24"/>
        <v/>
      </c>
      <c r="AB72" s="42" t="str">
        <f t="shared" si="25"/>
        <v/>
      </c>
      <c r="AC72" s="42" t="str">
        <f t="shared" si="26"/>
        <v/>
      </c>
      <c r="AD72" s="43">
        <v>65</v>
      </c>
      <c r="AE72" s="43" t="str">
        <f t="shared" si="11"/>
        <v/>
      </c>
      <c r="AF72" s="44" t="str">
        <f t="shared" si="12"/>
        <v/>
      </c>
      <c r="AK72" s="47" t="str">
        <f>IF(AL72="","",MAX($AK$1:AK71)+1)</f>
        <v/>
      </c>
      <c r="AL72" s="48" t="str">
        <f>IF(H72="","",IF(COUNTIF($AL$7:AL71,H72)=0,H72,""))</f>
        <v/>
      </c>
      <c r="AM72" s="48" t="str">
        <f t="shared" si="13"/>
        <v/>
      </c>
    </row>
    <row r="73" spans="2:39" x14ac:dyDescent="0.25">
      <c r="B73" s="38"/>
      <c r="C73" s="38"/>
      <c r="D73" s="38"/>
      <c r="E73" s="38"/>
      <c r="F73" s="40"/>
      <c r="G73" s="38"/>
      <c r="H73" s="38"/>
      <c r="I73" s="40"/>
      <c r="J73" s="54" t="str">
        <f t="shared" si="14"/>
        <v/>
      </c>
      <c r="K73" s="38"/>
      <c r="O73" s="41" t="str">
        <f t="shared" si="16"/>
        <v/>
      </c>
      <c r="P73" s="41" t="str">
        <f t="shared" ca="1" si="17"/>
        <v/>
      </c>
      <c r="Q73" s="41" t="str">
        <f>IF(AND(C73="Abierto",D73="Urgente"),RANK(P73,$P$8:$P$1003,0)+COUNTIF($P$8:P73,P73)-1,"")</f>
        <v/>
      </c>
      <c r="R73" s="41" t="str">
        <f t="shared" si="18"/>
        <v/>
      </c>
      <c r="S73" s="41" t="str">
        <f t="shared" ca="1" si="19"/>
        <v/>
      </c>
      <c r="T73" s="41" t="str">
        <f>IF(AND(C73="Abierto",D73="Alta"),RANK(S73,$S$8:$S$1003,0)+COUNTIF($S$8:S73,S73)-1+MAX(Q:Q),"")</f>
        <v/>
      </c>
      <c r="U73" s="41" t="str">
        <f t="shared" si="20"/>
        <v/>
      </c>
      <c r="V73" s="41" t="str">
        <f t="shared" ca="1" si="21"/>
        <v/>
      </c>
      <c r="W73" s="41" t="str">
        <f>IF(AND(C73="Abierto",D73="Media"),RANK(V73,$V$8:$V$1003,0)+COUNTIF($V$8:V73,V73)-1+MAX(Q:Q,T:T),"")</f>
        <v/>
      </c>
      <c r="X73" s="41" t="str">
        <f t="shared" si="22"/>
        <v/>
      </c>
      <c r="Y73" s="41" t="str">
        <f t="shared" ca="1" si="23"/>
        <v/>
      </c>
      <c r="Z73" s="41" t="str">
        <f>IF(AND(C73="Abierto",D73="Baja"),RANK(Y73,$Y$8:$Y$1003,0)+COUNTIF($Y$8:Y73,Y73)-1+MAX(Q:Q,T:T,W:W),"")</f>
        <v/>
      </c>
      <c r="AA73" s="42" t="str">
        <f t="shared" si="24"/>
        <v/>
      </c>
      <c r="AB73" s="42" t="str">
        <f t="shared" si="25"/>
        <v/>
      </c>
      <c r="AC73" s="42" t="str">
        <f t="shared" si="26"/>
        <v/>
      </c>
      <c r="AD73" s="43">
        <v>66</v>
      </c>
      <c r="AE73" s="43" t="str">
        <f t="shared" ref="AE73:AE136" si="27">IF(ISNA(VLOOKUP(AD73,$AA$8:$AC$1000,3,FALSE))=TRUE,"",VLOOKUP(AD73,$AA$8:$AC$1000,3,FALSE))</f>
        <v/>
      </c>
      <c r="AF73" s="44" t="str">
        <f t="shared" ref="AF73:AF136" si="28">IF(ISNA(VLOOKUP(AD73,$AA$8:$AC$1000,2,FALSE))=TRUE,"",VLOOKUP(AD73,$AA$8:$AC$1000,2,FALSE))</f>
        <v/>
      </c>
      <c r="AK73" s="47" t="str">
        <f>IF(AL73="","",MAX($AK$1:AK72)+1)</f>
        <v/>
      </c>
      <c r="AL73" s="48" t="str">
        <f>IF(H73="","",IF(COUNTIF($AL$7:AL72,H73)=0,H73,""))</f>
        <v/>
      </c>
      <c r="AM73" s="48" t="str">
        <f t="shared" ref="AM73:AM136" si="29">IF(ISNA(VLOOKUP(AD73,$AK$8:$AL$1000,2,FALSE))=TRUE,"",VLOOKUP(AD73,$AK$8:$AL$1000,2,FALSE))</f>
        <v/>
      </c>
    </row>
    <row r="74" spans="2:39" x14ac:dyDescent="0.25">
      <c r="B74" s="38"/>
      <c r="C74" s="38"/>
      <c r="D74" s="38"/>
      <c r="E74" s="38"/>
      <c r="F74" s="40"/>
      <c r="G74" s="38"/>
      <c r="H74" s="38"/>
      <c r="I74" s="40"/>
      <c r="J74" s="54" t="str">
        <f t="shared" ref="J74:J137" si="30">IF(OR(F74=0,I74=0),"",I74-F74)</f>
        <v/>
      </c>
      <c r="K74" s="38"/>
      <c r="O74" s="41" t="str">
        <f t="shared" si="16"/>
        <v/>
      </c>
      <c r="P74" s="41" t="str">
        <f t="shared" ca="1" si="17"/>
        <v/>
      </c>
      <c r="Q74" s="41" t="str">
        <f>IF(AND(C74="Abierto",D74="Urgente"),RANK(P74,$P$8:$P$1003,0)+COUNTIF($P$8:P74,P74)-1,"")</f>
        <v/>
      </c>
      <c r="R74" s="41" t="str">
        <f t="shared" si="18"/>
        <v/>
      </c>
      <c r="S74" s="41" t="str">
        <f t="shared" ca="1" si="19"/>
        <v/>
      </c>
      <c r="T74" s="41" t="str">
        <f>IF(AND(C74="Abierto",D74="Alta"),RANK(S74,$S$8:$S$1003,0)+COUNTIF($S$8:S74,S74)-1+MAX(Q:Q),"")</f>
        <v/>
      </c>
      <c r="U74" s="41" t="str">
        <f t="shared" si="20"/>
        <v/>
      </c>
      <c r="V74" s="41" t="str">
        <f t="shared" ca="1" si="21"/>
        <v/>
      </c>
      <c r="W74" s="41" t="str">
        <f>IF(AND(C74="Abierto",D74="Media"),RANK(V74,$V$8:$V$1003,0)+COUNTIF($V$8:V74,V74)-1+MAX(Q:Q,T:T),"")</f>
        <v/>
      </c>
      <c r="X74" s="41" t="str">
        <f t="shared" si="22"/>
        <v/>
      </c>
      <c r="Y74" s="41" t="str">
        <f t="shared" ca="1" si="23"/>
        <v/>
      </c>
      <c r="Z74" s="41" t="str">
        <f>IF(AND(C74="Abierto",D74="Baja"),RANK(Y74,$Y$8:$Y$1003,0)+COUNTIF($Y$8:Y74,Y74)-1+MAX(Q:Q,T:T,W:W),"")</f>
        <v/>
      </c>
      <c r="AA74" s="42" t="str">
        <f t="shared" si="24"/>
        <v/>
      </c>
      <c r="AB74" s="42" t="str">
        <f t="shared" si="25"/>
        <v/>
      </c>
      <c r="AC74" s="42" t="str">
        <f t="shared" si="26"/>
        <v/>
      </c>
      <c r="AD74" s="43">
        <v>67</v>
      </c>
      <c r="AE74" s="43" t="str">
        <f t="shared" si="27"/>
        <v/>
      </c>
      <c r="AF74" s="44" t="str">
        <f t="shared" si="28"/>
        <v/>
      </c>
      <c r="AK74" s="47" t="str">
        <f>IF(AL74="","",MAX($AK$1:AK73)+1)</f>
        <v/>
      </c>
      <c r="AL74" s="48" t="str">
        <f>IF(H74="","",IF(COUNTIF($AL$7:AL73,H74)=0,H74,""))</f>
        <v/>
      </c>
      <c r="AM74" s="48" t="str">
        <f t="shared" si="29"/>
        <v/>
      </c>
    </row>
    <row r="75" spans="2:39" x14ac:dyDescent="0.25">
      <c r="B75" s="38"/>
      <c r="C75" s="38"/>
      <c r="D75" s="38"/>
      <c r="E75" s="38"/>
      <c r="F75" s="40"/>
      <c r="G75" s="38"/>
      <c r="H75" s="38"/>
      <c r="I75" s="40"/>
      <c r="J75" s="54" t="str">
        <f t="shared" si="30"/>
        <v/>
      </c>
      <c r="K75" s="38"/>
      <c r="O75" s="41" t="str">
        <f t="shared" si="16"/>
        <v/>
      </c>
      <c r="P75" s="41" t="str">
        <f t="shared" ca="1" si="17"/>
        <v/>
      </c>
      <c r="Q75" s="41" t="str">
        <f>IF(AND(C75="Abierto",D75="Urgente"),RANK(P75,$P$8:$P$1003,0)+COUNTIF($P$8:P75,P75)-1,"")</f>
        <v/>
      </c>
      <c r="R75" s="41" t="str">
        <f t="shared" si="18"/>
        <v/>
      </c>
      <c r="S75" s="41" t="str">
        <f t="shared" ca="1" si="19"/>
        <v/>
      </c>
      <c r="T75" s="41" t="str">
        <f>IF(AND(C75="Abierto",D75="Alta"),RANK(S75,$S$8:$S$1003,0)+COUNTIF($S$8:S75,S75)-1+MAX(Q:Q),"")</f>
        <v/>
      </c>
      <c r="U75" s="41" t="str">
        <f t="shared" si="20"/>
        <v/>
      </c>
      <c r="V75" s="41" t="str">
        <f t="shared" ca="1" si="21"/>
        <v/>
      </c>
      <c r="W75" s="41" t="str">
        <f>IF(AND(C75="Abierto",D75="Media"),RANK(V75,$V$8:$V$1003,0)+COUNTIF($V$8:V75,V75)-1+MAX(Q:Q,T:T),"")</f>
        <v/>
      </c>
      <c r="X75" s="41" t="str">
        <f t="shared" si="22"/>
        <v/>
      </c>
      <c r="Y75" s="41" t="str">
        <f t="shared" ca="1" si="23"/>
        <v/>
      </c>
      <c r="Z75" s="41" t="str">
        <f>IF(AND(C75="Abierto",D75="Baja"),RANK(Y75,$Y$8:$Y$1003,0)+COUNTIF($Y$8:Y75,Y75)-1+MAX(Q:Q,T:T,W:W),"")</f>
        <v/>
      </c>
      <c r="AA75" s="42" t="str">
        <f t="shared" si="24"/>
        <v/>
      </c>
      <c r="AB75" s="42" t="str">
        <f t="shared" si="25"/>
        <v/>
      </c>
      <c r="AC75" s="42" t="str">
        <f t="shared" si="26"/>
        <v/>
      </c>
      <c r="AD75" s="43">
        <v>68</v>
      </c>
      <c r="AE75" s="43" t="str">
        <f t="shared" si="27"/>
        <v/>
      </c>
      <c r="AF75" s="44" t="str">
        <f t="shared" si="28"/>
        <v/>
      </c>
      <c r="AK75" s="47" t="str">
        <f>IF(AL75="","",MAX($AK$1:AK74)+1)</f>
        <v/>
      </c>
      <c r="AL75" s="48" t="str">
        <f>IF(H75="","",IF(COUNTIF($AL$7:AL74,H75)=0,H75,""))</f>
        <v/>
      </c>
      <c r="AM75" s="48" t="str">
        <f t="shared" si="29"/>
        <v/>
      </c>
    </row>
    <row r="76" spans="2:39" x14ac:dyDescent="0.25">
      <c r="B76" s="38"/>
      <c r="C76" s="38"/>
      <c r="D76" s="38"/>
      <c r="E76" s="38"/>
      <c r="F76" s="40"/>
      <c r="G76" s="38"/>
      <c r="H76" s="38"/>
      <c r="I76" s="40"/>
      <c r="J76" s="54" t="str">
        <f t="shared" si="30"/>
        <v/>
      </c>
      <c r="K76" s="38"/>
      <c r="O76" s="41" t="str">
        <f t="shared" si="16"/>
        <v/>
      </c>
      <c r="P76" s="41" t="str">
        <f t="shared" ca="1" si="17"/>
        <v/>
      </c>
      <c r="Q76" s="41" t="str">
        <f>IF(AND(C76="Abierto",D76="Urgente"),RANK(P76,$P$8:$P$1003,0)+COUNTIF($P$8:P76,P76)-1,"")</f>
        <v/>
      </c>
      <c r="R76" s="41" t="str">
        <f t="shared" si="18"/>
        <v/>
      </c>
      <c r="S76" s="41" t="str">
        <f t="shared" ca="1" si="19"/>
        <v/>
      </c>
      <c r="T76" s="41" t="str">
        <f>IF(AND(C76="Abierto",D76="Alta"),RANK(S76,$S$8:$S$1003,0)+COUNTIF($S$8:S76,S76)-1+MAX(Q:Q),"")</f>
        <v/>
      </c>
      <c r="U76" s="41" t="str">
        <f t="shared" si="20"/>
        <v/>
      </c>
      <c r="V76" s="41" t="str">
        <f t="shared" ca="1" si="21"/>
        <v/>
      </c>
      <c r="W76" s="41" t="str">
        <f>IF(AND(C76="Abierto",D76="Media"),RANK(V76,$V$8:$V$1003,0)+COUNTIF($V$8:V76,V76)-1+MAX(Q:Q,T:T),"")</f>
        <v/>
      </c>
      <c r="X76" s="41" t="str">
        <f t="shared" si="22"/>
        <v/>
      </c>
      <c r="Y76" s="41" t="str">
        <f t="shared" ca="1" si="23"/>
        <v/>
      </c>
      <c r="Z76" s="41" t="str">
        <f>IF(AND(C76="Abierto",D76="Baja"),RANK(Y76,$Y$8:$Y$1003,0)+COUNTIF($Y$8:Y76,Y76)-1+MAX(Q:Q,T:T,W:W),"")</f>
        <v/>
      </c>
      <c r="AA76" s="42" t="str">
        <f t="shared" si="24"/>
        <v/>
      </c>
      <c r="AB76" s="42" t="str">
        <f t="shared" si="25"/>
        <v/>
      </c>
      <c r="AC76" s="42" t="str">
        <f t="shared" si="26"/>
        <v/>
      </c>
      <c r="AD76" s="43">
        <v>69</v>
      </c>
      <c r="AE76" s="43" t="str">
        <f t="shared" si="27"/>
        <v/>
      </c>
      <c r="AF76" s="44" t="str">
        <f t="shared" si="28"/>
        <v/>
      </c>
      <c r="AK76" s="47" t="str">
        <f>IF(AL76="","",MAX($AK$1:AK75)+1)</f>
        <v/>
      </c>
      <c r="AL76" s="48" t="str">
        <f>IF(H76="","",IF(COUNTIF($AL$7:AL75,H76)=0,H76,""))</f>
        <v/>
      </c>
      <c r="AM76" s="48" t="str">
        <f t="shared" si="29"/>
        <v/>
      </c>
    </row>
    <row r="77" spans="2:39" x14ac:dyDescent="0.25">
      <c r="B77" s="38"/>
      <c r="C77" s="38"/>
      <c r="D77" s="38"/>
      <c r="E77" s="38"/>
      <c r="F77" s="40"/>
      <c r="G77" s="38"/>
      <c r="H77" s="38"/>
      <c r="I77" s="40"/>
      <c r="J77" s="54" t="str">
        <f t="shared" si="30"/>
        <v/>
      </c>
      <c r="K77" s="38"/>
      <c r="O77" s="41" t="str">
        <f t="shared" si="16"/>
        <v/>
      </c>
      <c r="P77" s="41" t="str">
        <f t="shared" ca="1" si="17"/>
        <v/>
      </c>
      <c r="Q77" s="41" t="str">
        <f>IF(AND(C77="Abierto",D77="Urgente"),RANK(P77,$P$8:$P$1003,0)+COUNTIF($P$8:P77,P77)-1,"")</f>
        <v/>
      </c>
      <c r="R77" s="41" t="str">
        <f t="shared" si="18"/>
        <v/>
      </c>
      <c r="S77" s="41" t="str">
        <f t="shared" ca="1" si="19"/>
        <v/>
      </c>
      <c r="T77" s="41" t="str">
        <f>IF(AND(C77="Abierto",D77="Alta"),RANK(S77,$S$8:$S$1003,0)+COUNTIF($S$8:S77,S77)-1+MAX(Q:Q),"")</f>
        <v/>
      </c>
      <c r="U77" s="41" t="str">
        <f t="shared" si="20"/>
        <v/>
      </c>
      <c r="V77" s="41" t="str">
        <f t="shared" ca="1" si="21"/>
        <v/>
      </c>
      <c r="W77" s="41" t="str">
        <f>IF(AND(C77="Abierto",D77="Media"),RANK(V77,$V$8:$V$1003,0)+COUNTIF($V$8:V77,V77)-1+MAX(Q:Q,T:T),"")</f>
        <v/>
      </c>
      <c r="X77" s="41" t="str">
        <f t="shared" si="22"/>
        <v/>
      </c>
      <c r="Y77" s="41" t="str">
        <f t="shared" ca="1" si="23"/>
        <v/>
      </c>
      <c r="Z77" s="41" t="str">
        <f>IF(AND(C77="Abierto",D77="Baja"),RANK(Y77,$Y$8:$Y$1003,0)+COUNTIF($Y$8:Y77,Y77)-1+MAX(Q:Q,T:T,W:W),"")</f>
        <v/>
      </c>
      <c r="AA77" s="42" t="str">
        <f t="shared" si="24"/>
        <v/>
      </c>
      <c r="AB77" s="42" t="str">
        <f t="shared" si="25"/>
        <v/>
      </c>
      <c r="AC77" s="42" t="str">
        <f t="shared" si="26"/>
        <v/>
      </c>
      <c r="AD77" s="43">
        <v>70</v>
      </c>
      <c r="AE77" s="43" t="str">
        <f t="shared" si="27"/>
        <v/>
      </c>
      <c r="AF77" s="44" t="str">
        <f t="shared" si="28"/>
        <v/>
      </c>
      <c r="AK77" s="47" t="str">
        <f>IF(AL77="","",MAX($AK$1:AK76)+1)</f>
        <v/>
      </c>
      <c r="AL77" s="48" t="str">
        <f>IF(H77="","",IF(COUNTIF($AL$7:AL76,H77)=0,H77,""))</f>
        <v/>
      </c>
      <c r="AM77" s="48" t="str">
        <f t="shared" si="29"/>
        <v/>
      </c>
    </row>
    <row r="78" spans="2:39" x14ac:dyDescent="0.25">
      <c r="B78" s="38"/>
      <c r="C78" s="38"/>
      <c r="D78" s="38"/>
      <c r="E78" s="38"/>
      <c r="F78" s="40"/>
      <c r="G78" s="38"/>
      <c r="H78" s="38"/>
      <c r="I78" s="40"/>
      <c r="J78" s="54" t="str">
        <f t="shared" si="30"/>
        <v/>
      </c>
      <c r="K78" s="38"/>
      <c r="O78" s="41" t="str">
        <f t="shared" si="16"/>
        <v/>
      </c>
      <c r="P78" s="41" t="str">
        <f t="shared" ca="1" si="17"/>
        <v/>
      </c>
      <c r="Q78" s="41" t="str">
        <f>IF(AND(C78="Abierto",D78="Urgente"),RANK(P78,$P$8:$P$1003,0)+COUNTIF($P$8:P78,P78)-1,"")</f>
        <v/>
      </c>
      <c r="R78" s="41" t="str">
        <f t="shared" si="18"/>
        <v/>
      </c>
      <c r="S78" s="41" t="str">
        <f t="shared" ca="1" si="19"/>
        <v/>
      </c>
      <c r="T78" s="41" t="str">
        <f>IF(AND(C78="Abierto",D78="Alta"),RANK(S78,$S$8:$S$1003,0)+COUNTIF($S$8:S78,S78)-1+MAX(Q:Q),"")</f>
        <v/>
      </c>
      <c r="U78" s="41" t="str">
        <f t="shared" si="20"/>
        <v/>
      </c>
      <c r="V78" s="41" t="str">
        <f t="shared" ca="1" si="21"/>
        <v/>
      </c>
      <c r="W78" s="41" t="str">
        <f>IF(AND(C78="Abierto",D78="Media"),RANK(V78,$V$8:$V$1003,0)+COUNTIF($V$8:V78,V78)-1+MAX(Q:Q,T:T),"")</f>
        <v/>
      </c>
      <c r="X78" s="41" t="str">
        <f t="shared" si="22"/>
        <v/>
      </c>
      <c r="Y78" s="41" t="str">
        <f t="shared" ca="1" si="23"/>
        <v/>
      </c>
      <c r="Z78" s="41" t="str">
        <f>IF(AND(C78="Abierto",D78="Baja"),RANK(Y78,$Y$8:$Y$1003,0)+COUNTIF($Y$8:Y78,Y78)-1+MAX(Q:Q,T:T,W:W),"")</f>
        <v/>
      </c>
      <c r="AA78" s="42" t="str">
        <f t="shared" si="24"/>
        <v/>
      </c>
      <c r="AB78" s="42" t="str">
        <f t="shared" si="25"/>
        <v/>
      </c>
      <c r="AC78" s="42" t="str">
        <f t="shared" si="26"/>
        <v/>
      </c>
      <c r="AD78" s="43">
        <v>71</v>
      </c>
      <c r="AE78" s="43" t="str">
        <f t="shared" si="27"/>
        <v/>
      </c>
      <c r="AF78" s="44" t="str">
        <f t="shared" si="28"/>
        <v/>
      </c>
      <c r="AK78" s="47" t="str">
        <f>IF(AL78="","",MAX($AK$1:AK77)+1)</f>
        <v/>
      </c>
      <c r="AL78" s="48" t="str">
        <f>IF(H78="","",IF(COUNTIF($AL$7:AL77,H78)=0,H78,""))</f>
        <v/>
      </c>
      <c r="AM78" s="48" t="str">
        <f t="shared" si="29"/>
        <v/>
      </c>
    </row>
    <row r="79" spans="2:39" x14ac:dyDescent="0.25">
      <c r="B79" s="38"/>
      <c r="C79" s="38"/>
      <c r="D79" s="38"/>
      <c r="E79" s="38"/>
      <c r="F79" s="40"/>
      <c r="G79" s="38"/>
      <c r="H79" s="38"/>
      <c r="I79" s="40"/>
      <c r="J79" s="54" t="str">
        <f t="shared" si="30"/>
        <v/>
      </c>
      <c r="K79" s="38"/>
      <c r="O79" s="41" t="str">
        <f t="shared" si="16"/>
        <v/>
      </c>
      <c r="P79" s="41" t="str">
        <f t="shared" ca="1" si="17"/>
        <v/>
      </c>
      <c r="Q79" s="41" t="str">
        <f>IF(AND(C79="Abierto",D79="Urgente"),RANK(P79,$P$8:$P$1003,0)+COUNTIF($P$8:P79,P79)-1,"")</f>
        <v/>
      </c>
      <c r="R79" s="41" t="str">
        <f t="shared" si="18"/>
        <v/>
      </c>
      <c r="S79" s="41" t="str">
        <f t="shared" ca="1" si="19"/>
        <v/>
      </c>
      <c r="T79" s="41" t="str">
        <f>IF(AND(C79="Abierto",D79="Alta"),RANK(S79,$S$8:$S$1003,0)+COUNTIF($S$8:S79,S79)-1+MAX(Q:Q),"")</f>
        <v/>
      </c>
      <c r="U79" s="41" t="str">
        <f t="shared" si="20"/>
        <v/>
      </c>
      <c r="V79" s="41" t="str">
        <f t="shared" ca="1" si="21"/>
        <v/>
      </c>
      <c r="W79" s="41" t="str">
        <f>IF(AND(C79="Abierto",D79="Media"),RANK(V79,$V$8:$V$1003,0)+COUNTIF($V$8:V79,V79)-1+MAX(Q:Q,T:T),"")</f>
        <v/>
      </c>
      <c r="X79" s="41" t="str">
        <f t="shared" si="22"/>
        <v/>
      </c>
      <c r="Y79" s="41" t="str">
        <f t="shared" ca="1" si="23"/>
        <v/>
      </c>
      <c r="Z79" s="41" t="str">
        <f>IF(AND(C79="Abierto",D79="Baja"),RANK(Y79,$Y$8:$Y$1003,0)+COUNTIF($Y$8:Y79,Y79)-1+MAX(Q:Q,T:T,W:W),"")</f>
        <v/>
      </c>
      <c r="AA79" s="42" t="str">
        <f t="shared" si="24"/>
        <v/>
      </c>
      <c r="AB79" s="42" t="str">
        <f t="shared" si="25"/>
        <v/>
      </c>
      <c r="AC79" s="42" t="str">
        <f t="shared" si="26"/>
        <v/>
      </c>
      <c r="AD79" s="43">
        <v>72</v>
      </c>
      <c r="AE79" s="43" t="str">
        <f t="shared" si="27"/>
        <v/>
      </c>
      <c r="AF79" s="44" t="str">
        <f t="shared" si="28"/>
        <v/>
      </c>
      <c r="AK79" s="47" t="str">
        <f>IF(AL79="","",MAX($AK$1:AK78)+1)</f>
        <v/>
      </c>
      <c r="AL79" s="48" t="str">
        <f>IF(H79="","",IF(COUNTIF($AL$7:AL78,H79)=0,H79,""))</f>
        <v/>
      </c>
      <c r="AM79" s="48" t="str">
        <f t="shared" si="29"/>
        <v/>
      </c>
    </row>
    <row r="80" spans="2:39" x14ac:dyDescent="0.25">
      <c r="B80" s="38"/>
      <c r="C80" s="38"/>
      <c r="D80" s="38"/>
      <c r="E80" s="38"/>
      <c r="F80" s="40"/>
      <c r="G80" s="38"/>
      <c r="H80" s="38"/>
      <c r="I80" s="40"/>
      <c r="J80" s="54" t="str">
        <f t="shared" si="30"/>
        <v/>
      </c>
      <c r="K80" s="38"/>
      <c r="O80" s="41" t="str">
        <f t="shared" si="16"/>
        <v/>
      </c>
      <c r="P80" s="41" t="str">
        <f t="shared" ca="1" si="17"/>
        <v/>
      </c>
      <c r="Q80" s="41" t="str">
        <f>IF(AND(C80="Abierto",D80="Urgente"),RANK(P80,$P$8:$P$1003,0)+COUNTIF($P$8:P80,P80)-1,"")</f>
        <v/>
      </c>
      <c r="R80" s="41" t="str">
        <f t="shared" si="18"/>
        <v/>
      </c>
      <c r="S80" s="41" t="str">
        <f t="shared" ca="1" si="19"/>
        <v/>
      </c>
      <c r="T80" s="41" t="str">
        <f>IF(AND(C80="Abierto",D80="Alta"),RANK(S80,$S$8:$S$1003,0)+COUNTIF($S$8:S80,S80)-1+MAX(Q:Q),"")</f>
        <v/>
      </c>
      <c r="U80" s="41" t="str">
        <f t="shared" si="20"/>
        <v/>
      </c>
      <c r="V80" s="41" t="str">
        <f t="shared" ca="1" si="21"/>
        <v/>
      </c>
      <c r="W80" s="41" t="str">
        <f>IF(AND(C80="Abierto",D80="Media"),RANK(V80,$V$8:$V$1003,0)+COUNTIF($V$8:V80,V80)-1+MAX(Q:Q,T:T),"")</f>
        <v/>
      </c>
      <c r="X80" s="41" t="str">
        <f t="shared" si="22"/>
        <v/>
      </c>
      <c r="Y80" s="41" t="str">
        <f t="shared" ca="1" si="23"/>
        <v/>
      </c>
      <c r="Z80" s="41" t="str">
        <f>IF(AND(C80="Abierto",D80="Baja"),RANK(Y80,$Y$8:$Y$1003,0)+COUNTIF($Y$8:Y80,Y80)-1+MAX(Q:Q,T:T,W:W),"")</f>
        <v/>
      </c>
      <c r="AA80" s="42" t="str">
        <f t="shared" si="24"/>
        <v/>
      </c>
      <c r="AB80" s="42" t="str">
        <f t="shared" si="25"/>
        <v/>
      </c>
      <c r="AC80" s="42" t="str">
        <f t="shared" si="26"/>
        <v/>
      </c>
      <c r="AD80" s="43">
        <v>73</v>
      </c>
      <c r="AE80" s="43" t="str">
        <f t="shared" si="27"/>
        <v/>
      </c>
      <c r="AF80" s="44" t="str">
        <f t="shared" si="28"/>
        <v/>
      </c>
      <c r="AK80" s="47" t="str">
        <f>IF(AL80="","",MAX($AK$1:AK79)+1)</f>
        <v/>
      </c>
      <c r="AL80" s="48" t="str">
        <f>IF(H80="","",IF(COUNTIF($AL$7:AL79,H80)=0,H80,""))</f>
        <v/>
      </c>
      <c r="AM80" s="48" t="str">
        <f t="shared" si="29"/>
        <v/>
      </c>
    </row>
    <row r="81" spans="2:39" x14ac:dyDescent="0.25">
      <c r="B81" s="38"/>
      <c r="C81" s="38"/>
      <c r="D81" s="38"/>
      <c r="E81" s="38"/>
      <c r="F81" s="40"/>
      <c r="G81" s="38"/>
      <c r="H81" s="38"/>
      <c r="I81" s="40"/>
      <c r="J81" s="54" t="str">
        <f t="shared" si="30"/>
        <v/>
      </c>
      <c r="K81" s="38"/>
      <c r="O81" s="41" t="str">
        <f t="shared" si="16"/>
        <v/>
      </c>
      <c r="P81" s="41" t="str">
        <f t="shared" ca="1" si="17"/>
        <v/>
      </c>
      <c r="Q81" s="41" t="str">
        <f>IF(AND(C81="Abierto",D81="Urgente"),RANK(P81,$P$8:$P$1003,0)+COUNTIF($P$8:P81,P81)-1,"")</f>
        <v/>
      </c>
      <c r="R81" s="41" t="str">
        <f t="shared" si="18"/>
        <v/>
      </c>
      <c r="S81" s="41" t="str">
        <f t="shared" ca="1" si="19"/>
        <v/>
      </c>
      <c r="T81" s="41" t="str">
        <f>IF(AND(C81="Abierto",D81="Alta"),RANK(S81,$S$8:$S$1003,0)+COUNTIF($S$8:S81,S81)-1+MAX(Q:Q),"")</f>
        <v/>
      </c>
      <c r="U81" s="41" t="str">
        <f t="shared" si="20"/>
        <v/>
      </c>
      <c r="V81" s="41" t="str">
        <f t="shared" ca="1" si="21"/>
        <v/>
      </c>
      <c r="W81" s="41" t="str">
        <f>IF(AND(C81="Abierto",D81="Media"),RANK(V81,$V$8:$V$1003,0)+COUNTIF($V$8:V81,V81)-1+MAX(Q:Q,T:T),"")</f>
        <v/>
      </c>
      <c r="X81" s="41" t="str">
        <f t="shared" si="22"/>
        <v/>
      </c>
      <c r="Y81" s="41" t="str">
        <f t="shared" ca="1" si="23"/>
        <v/>
      </c>
      <c r="Z81" s="41" t="str">
        <f>IF(AND(C81="Abierto",D81="Baja"),RANK(Y81,$Y$8:$Y$1003,0)+COUNTIF($Y$8:Y81,Y81)-1+MAX(Q:Q,T:T,W:W),"")</f>
        <v/>
      </c>
      <c r="AA81" s="42" t="str">
        <f t="shared" si="24"/>
        <v/>
      </c>
      <c r="AB81" s="42" t="str">
        <f t="shared" si="25"/>
        <v/>
      </c>
      <c r="AC81" s="42" t="str">
        <f t="shared" si="26"/>
        <v/>
      </c>
      <c r="AD81" s="43">
        <v>74</v>
      </c>
      <c r="AE81" s="43" t="str">
        <f t="shared" si="27"/>
        <v/>
      </c>
      <c r="AF81" s="44" t="str">
        <f t="shared" si="28"/>
        <v/>
      </c>
      <c r="AK81" s="47" t="str">
        <f>IF(AL81="","",MAX($AK$1:AK80)+1)</f>
        <v/>
      </c>
      <c r="AL81" s="48" t="str">
        <f>IF(H81="","",IF(COUNTIF($AL$7:AL80,H81)=0,H81,""))</f>
        <v/>
      </c>
      <c r="AM81" s="48" t="str">
        <f t="shared" si="29"/>
        <v/>
      </c>
    </row>
    <row r="82" spans="2:39" x14ac:dyDescent="0.25">
      <c r="B82" s="38"/>
      <c r="C82" s="38"/>
      <c r="D82" s="38"/>
      <c r="E82" s="38"/>
      <c r="F82" s="40"/>
      <c r="G82" s="38"/>
      <c r="H82" s="38"/>
      <c r="I82" s="40"/>
      <c r="J82" s="54" t="str">
        <f t="shared" si="30"/>
        <v/>
      </c>
      <c r="K82" s="38"/>
      <c r="O82" s="41" t="str">
        <f t="shared" ref="O82:O145" si="31">IF(AND(C82="Abierto",D82="Urgente"),B82,"")</f>
        <v/>
      </c>
      <c r="P82" s="41" t="str">
        <f t="shared" ref="P82:P145" ca="1" si="32">IF(AND(C82="Abierto",D82="Urgente"),TODAY()-F82,"")</f>
        <v/>
      </c>
      <c r="Q82" s="41" t="str">
        <f>IF(AND(C82="Abierto",D82="Urgente"),RANK(P82,$P$8:$P$1003,0)+COUNTIF($P$8:P82,P82)-1,"")</f>
        <v/>
      </c>
      <c r="R82" s="41" t="str">
        <f t="shared" ref="R82:R145" si="33">IF(AND(C82="Abierto",D82="Alta"),B82,"")</f>
        <v/>
      </c>
      <c r="S82" s="41" t="str">
        <f t="shared" ref="S82:S145" ca="1" si="34">IF(AND(C82="Abierto",D82="Alta"),TODAY()-F82,"")</f>
        <v/>
      </c>
      <c r="T82" s="41" t="str">
        <f>IF(AND(C82="Abierto",D82="Alta"),RANK(S82,$S$8:$S$1003,0)+COUNTIF($S$8:S82,S82)-1+MAX(Q:Q),"")</f>
        <v/>
      </c>
      <c r="U82" s="41" t="str">
        <f t="shared" ref="U82:U145" si="35">IF(AND(C82="Abierto",D82="Media"),B82,"")</f>
        <v/>
      </c>
      <c r="V82" s="41" t="str">
        <f t="shared" ref="V82:V145" ca="1" si="36">IF(AND(C82="Abierto",D82="Media"),TODAY()-F82,"")</f>
        <v/>
      </c>
      <c r="W82" s="41" t="str">
        <f>IF(AND(C82="Abierto",D82="Media"),RANK(V82,$V$8:$V$1003,0)+COUNTIF($V$8:V82,V82)-1+MAX(Q:Q,T:T),"")</f>
        <v/>
      </c>
      <c r="X82" s="41" t="str">
        <f t="shared" ref="X82:X145" si="37">IF(AND(C82="Abierto",D82="Baja"),B82,"")</f>
        <v/>
      </c>
      <c r="Y82" s="41" t="str">
        <f t="shared" ref="Y82:Y145" ca="1" si="38">IF(AND(C82="Abierto",D82="Baja"),TODAY()-F82,"")</f>
        <v/>
      </c>
      <c r="Z82" s="41" t="str">
        <f>IF(AND(C82="Abierto",D82="Baja"),RANK(Y82,$Y$8:$Y$1003,0)+COUNTIF($Y$8:Y82,Y82)-1+MAX(Q:Q,T:T,W:W),"")</f>
        <v/>
      </c>
      <c r="AA82" s="42" t="str">
        <f t="shared" ref="AA82:AA145" si="39">IF(OR(C82="Resuelto",C82=""),"",SUM(Q82,T82,W82,Z82))</f>
        <v/>
      </c>
      <c r="AB82" s="42" t="str">
        <f t="shared" ref="AB82:AB145" si="40">IF(OR(C82="Resuelto",C82=""),"",SUM(P82,S82,V82,Y82))</f>
        <v/>
      </c>
      <c r="AC82" s="42" t="str">
        <f t="shared" ref="AC82:AC145" si="41">IF(OR(C82="Resuelto",C82=""),"",SUM(O82,R82,U82,X82))</f>
        <v/>
      </c>
      <c r="AD82" s="43">
        <v>75</v>
      </c>
      <c r="AE82" s="43" t="str">
        <f t="shared" si="27"/>
        <v/>
      </c>
      <c r="AF82" s="44" t="str">
        <f t="shared" si="28"/>
        <v/>
      </c>
      <c r="AK82" s="47" t="str">
        <f>IF(AL82="","",MAX($AK$1:AK81)+1)</f>
        <v/>
      </c>
      <c r="AL82" s="48" t="str">
        <f>IF(H82="","",IF(COUNTIF($AL$7:AL81,H82)=0,H82,""))</f>
        <v/>
      </c>
      <c r="AM82" s="48" t="str">
        <f t="shared" si="29"/>
        <v/>
      </c>
    </row>
    <row r="83" spans="2:39" x14ac:dyDescent="0.25">
      <c r="B83" s="38"/>
      <c r="C83" s="38"/>
      <c r="D83" s="38"/>
      <c r="E83" s="38"/>
      <c r="F83" s="40"/>
      <c r="G83" s="38"/>
      <c r="H83" s="38"/>
      <c r="I83" s="40"/>
      <c r="J83" s="54" t="str">
        <f t="shared" si="30"/>
        <v/>
      </c>
      <c r="K83" s="38"/>
      <c r="O83" s="41" t="str">
        <f t="shared" si="31"/>
        <v/>
      </c>
      <c r="P83" s="41" t="str">
        <f t="shared" ca="1" si="32"/>
        <v/>
      </c>
      <c r="Q83" s="41" t="str">
        <f>IF(AND(C83="Abierto",D83="Urgente"),RANK(P83,$P$8:$P$1003,0)+COUNTIF($P$8:P83,P83)-1,"")</f>
        <v/>
      </c>
      <c r="R83" s="41" t="str">
        <f t="shared" si="33"/>
        <v/>
      </c>
      <c r="S83" s="41" t="str">
        <f t="shared" ca="1" si="34"/>
        <v/>
      </c>
      <c r="T83" s="41" t="str">
        <f>IF(AND(C83="Abierto",D83="Alta"),RANK(S83,$S$8:$S$1003,0)+COUNTIF($S$8:S83,S83)-1+MAX(Q:Q),"")</f>
        <v/>
      </c>
      <c r="U83" s="41" t="str">
        <f t="shared" si="35"/>
        <v/>
      </c>
      <c r="V83" s="41" t="str">
        <f t="shared" ca="1" si="36"/>
        <v/>
      </c>
      <c r="W83" s="41" t="str">
        <f>IF(AND(C83="Abierto",D83="Media"),RANK(V83,$V$8:$V$1003,0)+COUNTIF($V$8:V83,V83)-1+MAX(Q:Q,T:T),"")</f>
        <v/>
      </c>
      <c r="X83" s="41" t="str">
        <f t="shared" si="37"/>
        <v/>
      </c>
      <c r="Y83" s="41" t="str">
        <f t="shared" ca="1" si="38"/>
        <v/>
      </c>
      <c r="Z83" s="41" t="str">
        <f>IF(AND(C83="Abierto",D83="Baja"),RANK(Y83,$Y$8:$Y$1003,0)+COUNTIF($Y$8:Y83,Y83)-1+MAX(Q:Q,T:T,W:W),"")</f>
        <v/>
      </c>
      <c r="AA83" s="42" t="str">
        <f t="shared" si="39"/>
        <v/>
      </c>
      <c r="AB83" s="42" t="str">
        <f t="shared" si="40"/>
        <v/>
      </c>
      <c r="AC83" s="42" t="str">
        <f t="shared" si="41"/>
        <v/>
      </c>
      <c r="AD83" s="43">
        <v>76</v>
      </c>
      <c r="AE83" s="43" t="str">
        <f t="shared" si="27"/>
        <v/>
      </c>
      <c r="AF83" s="44" t="str">
        <f t="shared" si="28"/>
        <v/>
      </c>
      <c r="AK83" s="47" t="str">
        <f>IF(AL83="","",MAX($AK$1:AK82)+1)</f>
        <v/>
      </c>
      <c r="AL83" s="48" t="str">
        <f>IF(H83="","",IF(COUNTIF($AL$7:AL82,H83)=0,H83,""))</f>
        <v/>
      </c>
      <c r="AM83" s="48" t="str">
        <f t="shared" si="29"/>
        <v/>
      </c>
    </row>
    <row r="84" spans="2:39" x14ac:dyDescent="0.25">
      <c r="B84" s="38"/>
      <c r="C84" s="38"/>
      <c r="D84" s="38"/>
      <c r="E84" s="38"/>
      <c r="F84" s="40"/>
      <c r="G84" s="38"/>
      <c r="H84" s="38"/>
      <c r="I84" s="40"/>
      <c r="J84" s="54" t="str">
        <f t="shared" si="30"/>
        <v/>
      </c>
      <c r="K84" s="38"/>
      <c r="O84" s="41" t="str">
        <f t="shared" si="31"/>
        <v/>
      </c>
      <c r="P84" s="41" t="str">
        <f t="shared" ca="1" si="32"/>
        <v/>
      </c>
      <c r="Q84" s="41" t="str">
        <f>IF(AND(C84="Abierto",D84="Urgente"),RANK(P84,$P$8:$P$1003,0)+COUNTIF($P$8:P84,P84)-1,"")</f>
        <v/>
      </c>
      <c r="R84" s="41" t="str">
        <f t="shared" si="33"/>
        <v/>
      </c>
      <c r="S84" s="41" t="str">
        <f t="shared" ca="1" si="34"/>
        <v/>
      </c>
      <c r="T84" s="41" t="str">
        <f>IF(AND(C84="Abierto",D84="Alta"),RANK(S84,$S$8:$S$1003,0)+COUNTIF($S$8:S84,S84)-1+MAX(Q:Q),"")</f>
        <v/>
      </c>
      <c r="U84" s="41" t="str">
        <f t="shared" si="35"/>
        <v/>
      </c>
      <c r="V84" s="41" t="str">
        <f t="shared" ca="1" si="36"/>
        <v/>
      </c>
      <c r="W84" s="41" t="str">
        <f>IF(AND(C84="Abierto",D84="Media"),RANK(V84,$V$8:$V$1003,0)+COUNTIF($V$8:V84,V84)-1+MAX(Q:Q,T:T),"")</f>
        <v/>
      </c>
      <c r="X84" s="41" t="str">
        <f t="shared" si="37"/>
        <v/>
      </c>
      <c r="Y84" s="41" t="str">
        <f t="shared" ca="1" si="38"/>
        <v/>
      </c>
      <c r="Z84" s="41" t="str">
        <f>IF(AND(C84="Abierto",D84="Baja"),RANK(Y84,$Y$8:$Y$1003,0)+COUNTIF($Y$8:Y84,Y84)-1+MAX(Q:Q,T:T,W:W),"")</f>
        <v/>
      </c>
      <c r="AA84" s="42" t="str">
        <f t="shared" si="39"/>
        <v/>
      </c>
      <c r="AB84" s="42" t="str">
        <f t="shared" si="40"/>
        <v/>
      </c>
      <c r="AC84" s="42" t="str">
        <f t="shared" si="41"/>
        <v/>
      </c>
      <c r="AD84" s="43">
        <v>77</v>
      </c>
      <c r="AE84" s="43" t="str">
        <f t="shared" si="27"/>
        <v/>
      </c>
      <c r="AF84" s="44" t="str">
        <f t="shared" si="28"/>
        <v/>
      </c>
      <c r="AK84" s="47" t="str">
        <f>IF(AL84="","",MAX($AK$1:AK83)+1)</f>
        <v/>
      </c>
      <c r="AL84" s="48" t="str">
        <f>IF(H84="","",IF(COUNTIF($AL$7:AL83,H84)=0,H84,""))</f>
        <v/>
      </c>
      <c r="AM84" s="48" t="str">
        <f t="shared" si="29"/>
        <v/>
      </c>
    </row>
    <row r="85" spans="2:39" x14ac:dyDescent="0.25">
      <c r="B85" s="38"/>
      <c r="C85" s="38"/>
      <c r="D85" s="38"/>
      <c r="E85" s="38"/>
      <c r="F85" s="40"/>
      <c r="G85" s="38"/>
      <c r="H85" s="38"/>
      <c r="I85" s="40"/>
      <c r="J85" s="54" t="str">
        <f t="shared" si="30"/>
        <v/>
      </c>
      <c r="K85" s="38"/>
      <c r="O85" s="41" t="str">
        <f t="shared" si="31"/>
        <v/>
      </c>
      <c r="P85" s="41" t="str">
        <f t="shared" ca="1" si="32"/>
        <v/>
      </c>
      <c r="Q85" s="41" t="str">
        <f>IF(AND(C85="Abierto",D85="Urgente"),RANK(P85,$P$8:$P$1003,0)+COUNTIF($P$8:P85,P85)-1,"")</f>
        <v/>
      </c>
      <c r="R85" s="41" t="str">
        <f t="shared" si="33"/>
        <v/>
      </c>
      <c r="S85" s="41" t="str">
        <f t="shared" ca="1" si="34"/>
        <v/>
      </c>
      <c r="T85" s="41" t="str">
        <f>IF(AND(C85="Abierto",D85="Alta"),RANK(S85,$S$8:$S$1003,0)+COUNTIF($S$8:S85,S85)-1+MAX(Q:Q),"")</f>
        <v/>
      </c>
      <c r="U85" s="41" t="str">
        <f t="shared" si="35"/>
        <v/>
      </c>
      <c r="V85" s="41" t="str">
        <f t="shared" ca="1" si="36"/>
        <v/>
      </c>
      <c r="W85" s="41" t="str">
        <f>IF(AND(C85="Abierto",D85="Media"),RANK(V85,$V$8:$V$1003,0)+COUNTIF($V$8:V85,V85)-1+MAX(Q:Q,T:T),"")</f>
        <v/>
      </c>
      <c r="X85" s="41" t="str">
        <f t="shared" si="37"/>
        <v/>
      </c>
      <c r="Y85" s="41" t="str">
        <f t="shared" ca="1" si="38"/>
        <v/>
      </c>
      <c r="Z85" s="41" t="str">
        <f>IF(AND(C85="Abierto",D85="Baja"),RANK(Y85,$Y$8:$Y$1003,0)+COUNTIF($Y$8:Y85,Y85)-1+MAX(Q:Q,T:T,W:W),"")</f>
        <v/>
      </c>
      <c r="AA85" s="42" t="str">
        <f t="shared" si="39"/>
        <v/>
      </c>
      <c r="AB85" s="42" t="str">
        <f t="shared" si="40"/>
        <v/>
      </c>
      <c r="AC85" s="42" t="str">
        <f t="shared" si="41"/>
        <v/>
      </c>
      <c r="AD85" s="43">
        <v>78</v>
      </c>
      <c r="AE85" s="43" t="str">
        <f t="shared" si="27"/>
        <v/>
      </c>
      <c r="AF85" s="44" t="str">
        <f t="shared" si="28"/>
        <v/>
      </c>
      <c r="AK85" s="47" t="str">
        <f>IF(AL85="","",MAX($AK$1:AK84)+1)</f>
        <v/>
      </c>
      <c r="AL85" s="48" t="str">
        <f>IF(H85="","",IF(COUNTIF($AL$7:AL84,H85)=0,H85,""))</f>
        <v/>
      </c>
      <c r="AM85" s="48" t="str">
        <f t="shared" si="29"/>
        <v/>
      </c>
    </row>
    <row r="86" spans="2:39" x14ac:dyDescent="0.25">
      <c r="B86" s="38"/>
      <c r="C86" s="38"/>
      <c r="D86" s="38"/>
      <c r="E86" s="38"/>
      <c r="F86" s="40"/>
      <c r="G86" s="38"/>
      <c r="H86" s="38"/>
      <c r="I86" s="40"/>
      <c r="J86" s="54" t="str">
        <f t="shared" si="30"/>
        <v/>
      </c>
      <c r="K86" s="38"/>
      <c r="O86" s="41" t="str">
        <f t="shared" si="31"/>
        <v/>
      </c>
      <c r="P86" s="41" t="str">
        <f t="shared" ca="1" si="32"/>
        <v/>
      </c>
      <c r="Q86" s="41" t="str">
        <f>IF(AND(C86="Abierto",D86="Urgente"),RANK(P86,$P$8:$P$1003,0)+COUNTIF($P$8:P86,P86)-1,"")</f>
        <v/>
      </c>
      <c r="R86" s="41" t="str">
        <f t="shared" si="33"/>
        <v/>
      </c>
      <c r="S86" s="41" t="str">
        <f t="shared" ca="1" si="34"/>
        <v/>
      </c>
      <c r="T86" s="41" t="str">
        <f>IF(AND(C86="Abierto",D86="Alta"),RANK(S86,$S$8:$S$1003,0)+COUNTIF($S$8:S86,S86)-1+MAX(Q:Q),"")</f>
        <v/>
      </c>
      <c r="U86" s="41" t="str">
        <f t="shared" si="35"/>
        <v/>
      </c>
      <c r="V86" s="41" t="str">
        <f t="shared" ca="1" si="36"/>
        <v/>
      </c>
      <c r="W86" s="41" t="str">
        <f>IF(AND(C86="Abierto",D86="Media"),RANK(V86,$V$8:$V$1003,0)+COUNTIF($V$8:V86,V86)-1+MAX(Q:Q,T:T),"")</f>
        <v/>
      </c>
      <c r="X86" s="41" t="str">
        <f t="shared" si="37"/>
        <v/>
      </c>
      <c r="Y86" s="41" t="str">
        <f t="shared" ca="1" si="38"/>
        <v/>
      </c>
      <c r="Z86" s="41" t="str">
        <f>IF(AND(C86="Abierto",D86="Baja"),RANK(Y86,$Y$8:$Y$1003,0)+COUNTIF($Y$8:Y86,Y86)-1+MAX(Q:Q,T:T,W:W),"")</f>
        <v/>
      </c>
      <c r="AA86" s="42" t="str">
        <f t="shared" si="39"/>
        <v/>
      </c>
      <c r="AB86" s="42" t="str">
        <f t="shared" si="40"/>
        <v/>
      </c>
      <c r="AC86" s="42" t="str">
        <f t="shared" si="41"/>
        <v/>
      </c>
      <c r="AD86" s="43">
        <v>79</v>
      </c>
      <c r="AE86" s="43" t="str">
        <f t="shared" si="27"/>
        <v/>
      </c>
      <c r="AF86" s="44" t="str">
        <f t="shared" si="28"/>
        <v/>
      </c>
      <c r="AK86" s="47" t="str">
        <f>IF(AL86="","",MAX($AK$1:AK85)+1)</f>
        <v/>
      </c>
      <c r="AL86" s="48" t="str">
        <f>IF(H86="","",IF(COUNTIF($AL$7:AL85,H86)=0,H86,""))</f>
        <v/>
      </c>
      <c r="AM86" s="48" t="str">
        <f t="shared" si="29"/>
        <v/>
      </c>
    </row>
    <row r="87" spans="2:39" x14ac:dyDescent="0.25">
      <c r="B87" s="38"/>
      <c r="C87" s="38"/>
      <c r="D87" s="38"/>
      <c r="E87" s="38"/>
      <c r="F87" s="40"/>
      <c r="G87" s="38"/>
      <c r="H87" s="38"/>
      <c r="I87" s="40"/>
      <c r="J87" s="54" t="str">
        <f t="shared" si="30"/>
        <v/>
      </c>
      <c r="K87" s="38"/>
      <c r="O87" s="41" t="str">
        <f t="shared" si="31"/>
        <v/>
      </c>
      <c r="P87" s="41" t="str">
        <f t="shared" ca="1" si="32"/>
        <v/>
      </c>
      <c r="Q87" s="41" t="str">
        <f>IF(AND(C87="Abierto",D87="Urgente"),RANK(P87,$P$8:$P$1003,0)+COUNTIF($P$8:P87,P87)-1,"")</f>
        <v/>
      </c>
      <c r="R87" s="41" t="str">
        <f t="shared" si="33"/>
        <v/>
      </c>
      <c r="S87" s="41" t="str">
        <f t="shared" ca="1" si="34"/>
        <v/>
      </c>
      <c r="T87" s="41" t="str">
        <f>IF(AND(C87="Abierto",D87="Alta"),RANK(S87,$S$8:$S$1003,0)+COUNTIF($S$8:S87,S87)-1+MAX(Q:Q),"")</f>
        <v/>
      </c>
      <c r="U87" s="41" t="str">
        <f t="shared" si="35"/>
        <v/>
      </c>
      <c r="V87" s="41" t="str">
        <f t="shared" ca="1" si="36"/>
        <v/>
      </c>
      <c r="W87" s="41" t="str">
        <f>IF(AND(C87="Abierto",D87="Media"),RANK(V87,$V$8:$V$1003,0)+COUNTIF($V$8:V87,V87)-1+MAX(Q:Q,T:T),"")</f>
        <v/>
      </c>
      <c r="X87" s="41" t="str">
        <f t="shared" si="37"/>
        <v/>
      </c>
      <c r="Y87" s="41" t="str">
        <f t="shared" ca="1" si="38"/>
        <v/>
      </c>
      <c r="Z87" s="41" t="str">
        <f>IF(AND(C87="Abierto",D87="Baja"),RANK(Y87,$Y$8:$Y$1003,0)+COUNTIF($Y$8:Y87,Y87)-1+MAX(Q:Q,T:T,W:W),"")</f>
        <v/>
      </c>
      <c r="AA87" s="42" t="str">
        <f t="shared" si="39"/>
        <v/>
      </c>
      <c r="AB87" s="42" t="str">
        <f t="shared" si="40"/>
        <v/>
      </c>
      <c r="AC87" s="42" t="str">
        <f t="shared" si="41"/>
        <v/>
      </c>
      <c r="AD87" s="43">
        <v>80</v>
      </c>
      <c r="AE87" s="43" t="str">
        <f t="shared" si="27"/>
        <v/>
      </c>
      <c r="AF87" s="44" t="str">
        <f t="shared" si="28"/>
        <v/>
      </c>
      <c r="AK87" s="47" t="str">
        <f>IF(AL87="","",MAX($AK$1:AK86)+1)</f>
        <v/>
      </c>
      <c r="AL87" s="48" t="str">
        <f>IF(H87="","",IF(COUNTIF($AL$7:AL86,H87)=0,H87,""))</f>
        <v/>
      </c>
      <c r="AM87" s="48" t="str">
        <f t="shared" si="29"/>
        <v/>
      </c>
    </row>
    <row r="88" spans="2:39" x14ac:dyDescent="0.25">
      <c r="B88" s="38"/>
      <c r="C88" s="38"/>
      <c r="D88" s="38"/>
      <c r="E88" s="38"/>
      <c r="F88" s="40"/>
      <c r="G88" s="38"/>
      <c r="H88" s="38"/>
      <c r="I88" s="40"/>
      <c r="J88" s="54" t="str">
        <f t="shared" si="30"/>
        <v/>
      </c>
      <c r="K88" s="38"/>
      <c r="O88" s="41" t="str">
        <f t="shared" si="31"/>
        <v/>
      </c>
      <c r="P88" s="41" t="str">
        <f t="shared" ca="1" si="32"/>
        <v/>
      </c>
      <c r="Q88" s="41" t="str">
        <f>IF(AND(C88="Abierto",D88="Urgente"),RANK(P88,$P$8:$P$1003,0)+COUNTIF($P$8:P88,P88)-1,"")</f>
        <v/>
      </c>
      <c r="R88" s="41" t="str">
        <f t="shared" si="33"/>
        <v/>
      </c>
      <c r="S88" s="41" t="str">
        <f t="shared" ca="1" si="34"/>
        <v/>
      </c>
      <c r="T88" s="41" t="str">
        <f>IF(AND(C88="Abierto",D88="Alta"),RANK(S88,$S$8:$S$1003,0)+COUNTIF($S$8:S88,S88)-1+MAX(Q:Q),"")</f>
        <v/>
      </c>
      <c r="U88" s="41" t="str">
        <f t="shared" si="35"/>
        <v/>
      </c>
      <c r="V88" s="41" t="str">
        <f t="shared" ca="1" si="36"/>
        <v/>
      </c>
      <c r="W88" s="41" t="str">
        <f>IF(AND(C88="Abierto",D88="Media"),RANK(V88,$V$8:$V$1003,0)+COUNTIF($V$8:V88,V88)-1+MAX(Q:Q,T:T),"")</f>
        <v/>
      </c>
      <c r="X88" s="41" t="str">
        <f t="shared" si="37"/>
        <v/>
      </c>
      <c r="Y88" s="41" t="str">
        <f t="shared" ca="1" si="38"/>
        <v/>
      </c>
      <c r="Z88" s="41" t="str">
        <f>IF(AND(C88="Abierto",D88="Baja"),RANK(Y88,$Y$8:$Y$1003,0)+COUNTIF($Y$8:Y88,Y88)-1+MAX(Q:Q,T:T,W:W),"")</f>
        <v/>
      </c>
      <c r="AA88" s="42" t="str">
        <f t="shared" si="39"/>
        <v/>
      </c>
      <c r="AB88" s="42" t="str">
        <f t="shared" si="40"/>
        <v/>
      </c>
      <c r="AC88" s="42" t="str">
        <f t="shared" si="41"/>
        <v/>
      </c>
      <c r="AD88" s="43">
        <v>81</v>
      </c>
      <c r="AE88" s="43" t="str">
        <f t="shared" si="27"/>
        <v/>
      </c>
      <c r="AF88" s="44" t="str">
        <f t="shared" si="28"/>
        <v/>
      </c>
      <c r="AK88" s="47" t="str">
        <f>IF(AL88="","",MAX($AK$1:AK87)+1)</f>
        <v/>
      </c>
      <c r="AL88" s="48" t="str">
        <f>IF(H88="","",IF(COUNTIF($AL$7:AL87,H88)=0,H88,""))</f>
        <v/>
      </c>
      <c r="AM88" s="48" t="str">
        <f t="shared" si="29"/>
        <v/>
      </c>
    </row>
    <row r="89" spans="2:39" x14ac:dyDescent="0.25">
      <c r="B89" s="38"/>
      <c r="C89" s="38"/>
      <c r="D89" s="38"/>
      <c r="E89" s="38"/>
      <c r="F89" s="40"/>
      <c r="G89" s="38"/>
      <c r="H89" s="38"/>
      <c r="I89" s="40"/>
      <c r="J89" s="54" t="str">
        <f t="shared" si="30"/>
        <v/>
      </c>
      <c r="K89" s="38"/>
      <c r="O89" s="41" t="str">
        <f t="shared" si="31"/>
        <v/>
      </c>
      <c r="P89" s="41" t="str">
        <f t="shared" ca="1" si="32"/>
        <v/>
      </c>
      <c r="Q89" s="41" t="str">
        <f>IF(AND(C89="Abierto",D89="Urgente"),RANK(P89,$P$8:$P$1003,0)+COUNTIF($P$8:P89,P89)-1,"")</f>
        <v/>
      </c>
      <c r="R89" s="41" t="str">
        <f t="shared" si="33"/>
        <v/>
      </c>
      <c r="S89" s="41" t="str">
        <f t="shared" ca="1" si="34"/>
        <v/>
      </c>
      <c r="T89" s="41" t="str">
        <f>IF(AND(C89="Abierto",D89="Alta"),RANK(S89,$S$8:$S$1003,0)+COUNTIF($S$8:S89,S89)-1+MAX(Q:Q),"")</f>
        <v/>
      </c>
      <c r="U89" s="41" t="str">
        <f t="shared" si="35"/>
        <v/>
      </c>
      <c r="V89" s="41" t="str">
        <f t="shared" ca="1" si="36"/>
        <v/>
      </c>
      <c r="W89" s="41" t="str">
        <f>IF(AND(C89="Abierto",D89="Media"),RANK(V89,$V$8:$V$1003,0)+COUNTIF($V$8:V89,V89)-1+MAX(Q:Q,T:T),"")</f>
        <v/>
      </c>
      <c r="X89" s="41" t="str">
        <f t="shared" si="37"/>
        <v/>
      </c>
      <c r="Y89" s="41" t="str">
        <f t="shared" ca="1" si="38"/>
        <v/>
      </c>
      <c r="Z89" s="41" t="str">
        <f>IF(AND(C89="Abierto",D89="Baja"),RANK(Y89,$Y$8:$Y$1003,0)+COUNTIF($Y$8:Y89,Y89)-1+MAX(Q:Q,T:T,W:W),"")</f>
        <v/>
      </c>
      <c r="AA89" s="42" t="str">
        <f t="shared" si="39"/>
        <v/>
      </c>
      <c r="AB89" s="42" t="str">
        <f t="shared" si="40"/>
        <v/>
      </c>
      <c r="AC89" s="42" t="str">
        <f t="shared" si="41"/>
        <v/>
      </c>
      <c r="AD89" s="43">
        <v>82</v>
      </c>
      <c r="AE89" s="43" t="str">
        <f t="shared" si="27"/>
        <v/>
      </c>
      <c r="AF89" s="44" t="str">
        <f t="shared" si="28"/>
        <v/>
      </c>
      <c r="AK89" s="47" t="str">
        <f>IF(AL89="","",MAX($AK$1:AK88)+1)</f>
        <v/>
      </c>
      <c r="AL89" s="48" t="str">
        <f>IF(H89="","",IF(COUNTIF($AL$7:AL88,H89)=0,H89,""))</f>
        <v/>
      </c>
      <c r="AM89" s="48" t="str">
        <f t="shared" si="29"/>
        <v/>
      </c>
    </row>
    <row r="90" spans="2:39" x14ac:dyDescent="0.25">
      <c r="B90" s="38"/>
      <c r="C90" s="38"/>
      <c r="D90" s="38"/>
      <c r="E90" s="38"/>
      <c r="F90" s="40"/>
      <c r="G90" s="38"/>
      <c r="H90" s="38"/>
      <c r="I90" s="40"/>
      <c r="J90" s="54" t="str">
        <f t="shared" si="30"/>
        <v/>
      </c>
      <c r="K90" s="38"/>
      <c r="O90" s="41" t="str">
        <f t="shared" si="31"/>
        <v/>
      </c>
      <c r="P90" s="41" t="str">
        <f t="shared" ca="1" si="32"/>
        <v/>
      </c>
      <c r="Q90" s="41" t="str">
        <f>IF(AND(C90="Abierto",D90="Urgente"),RANK(P90,$P$8:$P$1003,0)+COUNTIF($P$8:P90,P90)-1,"")</f>
        <v/>
      </c>
      <c r="R90" s="41" t="str">
        <f t="shared" si="33"/>
        <v/>
      </c>
      <c r="S90" s="41" t="str">
        <f t="shared" ca="1" si="34"/>
        <v/>
      </c>
      <c r="T90" s="41" t="str">
        <f>IF(AND(C90="Abierto",D90="Alta"),RANK(S90,$S$8:$S$1003,0)+COUNTIF($S$8:S90,S90)-1+MAX(Q:Q),"")</f>
        <v/>
      </c>
      <c r="U90" s="41" t="str">
        <f t="shared" si="35"/>
        <v/>
      </c>
      <c r="V90" s="41" t="str">
        <f t="shared" ca="1" si="36"/>
        <v/>
      </c>
      <c r="W90" s="41" t="str">
        <f>IF(AND(C90="Abierto",D90="Media"),RANK(V90,$V$8:$V$1003,0)+COUNTIF($V$8:V90,V90)-1+MAX(Q:Q,T:T),"")</f>
        <v/>
      </c>
      <c r="X90" s="41" t="str">
        <f t="shared" si="37"/>
        <v/>
      </c>
      <c r="Y90" s="41" t="str">
        <f t="shared" ca="1" si="38"/>
        <v/>
      </c>
      <c r="Z90" s="41" t="str">
        <f>IF(AND(C90="Abierto",D90="Baja"),RANK(Y90,$Y$8:$Y$1003,0)+COUNTIF($Y$8:Y90,Y90)-1+MAX(Q:Q,T:T,W:W),"")</f>
        <v/>
      </c>
      <c r="AA90" s="42" t="str">
        <f t="shared" si="39"/>
        <v/>
      </c>
      <c r="AB90" s="42" t="str">
        <f t="shared" si="40"/>
        <v/>
      </c>
      <c r="AC90" s="42" t="str">
        <f t="shared" si="41"/>
        <v/>
      </c>
      <c r="AD90" s="43">
        <v>83</v>
      </c>
      <c r="AE90" s="43" t="str">
        <f t="shared" si="27"/>
        <v/>
      </c>
      <c r="AF90" s="44" t="str">
        <f t="shared" si="28"/>
        <v/>
      </c>
      <c r="AK90" s="47" t="str">
        <f>IF(AL90="","",MAX($AK$1:AK89)+1)</f>
        <v/>
      </c>
      <c r="AL90" s="48" t="str">
        <f>IF(H90="","",IF(COUNTIF($AL$7:AL89,H90)=0,H90,""))</f>
        <v/>
      </c>
      <c r="AM90" s="48" t="str">
        <f t="shared" si="29"/>
        <v/>
      </c>
    </row>
    <row r="91" spans="2:39" x14ac:dyDescent="0.25">
      <c r="B91" s="38"/>
      <c r="C91" s="38"/>
      <c r="D91" s="38"/>
      <c r="E91" s="38"/>
      <c r="F91" s="40"/>
      <c r="G91" s="38"/>
      <c r="H91" s="38"/>
      <c r="I91" s="40"/>
      <c r="J91" s="54" t="str">
        <f t="shared" si="30"/>
        <v/>
      </c>
      <c r="K91" s="38"/>
      <c r="O91" s="41" t="str">
        <f t="shared" si="31"/>
        <v/>
      </c>
      <c r="P91" s="41" t="str">
        <f t="shared" ca="1" si="32"/>
        <v/>
      </c>
      <c r="Q91" s="41" t="str">
        <f>IF(AND(C91="Abierto",D91="Urgente"),RANK(P91,$P$8:$P$1003,0)+COUNTIF($P$8:P91,P91)-1,"")</f>
        <v/>
      </c>
      <c r="R91" s="41" t="str">
        <f t="shared" si="33"/>
        <v/>
      </c>
      <c r="S91" s="41" t="str">
        <f t="shared" ca="1" si="34"/>
        <v/>
      </c>
      <c r="T91" s="41" t="str">
        <f>IF(AND(C91="Abierto",D91="Alta"),RANK(S91,$S$8:$S$1003,0)+COUNTIF($S$8:S91,S91)-1+MAX(Q:Q),"")</f>
        <v/>
      </c>
      <c r="U91" s="41" t="str">
        <f t="shared" si="35"/>
        <v/>
      </c>
      <c r="V91" s="41" t="str">
        <f t="shared" ca="1" si="36"/>
        <v/>
      </c>
      <c r="W91" s="41" t="str">
        <f>IF(AND(C91="Abierto",D91="Media"),RANK(V91,$V$8:$V$1003,0)+COUNTIF($V$8:V91,V91)-1+MAX(Q:Q,T:T),"")</f>
        <v/>
      </c>
      <c r="X91" s="41" t="str">
        <f t="shared" si="37"/>
        <v/>
      </c>
      <c r="Y91" s="41" t="str">
        <f t="shared" ca="1" si="38"/>
        <v/>
      </c>
      <c r="Z91" s="41" t="str">
        <f>IF(AND(C91="Abierto",D91="Baja"),RANK(Y91,$Y$8:$Y$1003,0)+COUNTIF($Y$8:Y91,Y91)-1+MAX(Q:Q,T:T,W:W),"")</f>
        <v/>
      </c>
      <c r="AA91" s="42" t="str">
        <f t="shared" si="39"/>
        <v/>
      </c>
      <c r="AB91" s="42" t="str">
        <f t="shared" si="40"/>
        <v/>
      </c>
      <c r="AC91" s="42" t="str">
        <f t="shared" si="41"/>
        <v/>
      </c>
      <c r="AD91" s="43">
        <v>84</v>
      </c>
      <c r="AE91" s="43" t="str">
        <f t="shared" si="27"/>
        <v/>
      </c>
      <c r="AF91" s="44" t="str">
        <f t="shared" si="28"/>
        <v/>
      </c>
      <c r="AK91" s="47" t="str">
        <f>IF(AL91="","",MAX($AK$1:AK90)+1)</f>
        <v/>
      </c>
      <c r="AL91" s="48" t="str">
        <f>IF(H91="","",IF(COUNTIF($AL$7:AL90,H91)=0,H91,""))</f>
        <v/>
      </c>
      <c r="AM91" s="48" t="str">
        <f t="shared" si="29"/>
        <v/>
      </c>
    </row>
    <row r="92" spans="2:39" x14ac:dyDescent="0.25">
      <c r="B92" s="38"/>
      <c r="C92" s="38"/>
      <c r="D92" s="38"/>
      <c r="E92" s="38"/>
      <c r="F92" s="40"/>
      <c r="G92" s="38"/>
      <c r="H92" s="38"/>
      <c r="I92" s="40"/>
      <c r="J92" s="54" t="str">
        <f t="shared" si="30"/>
        <v/>
      </c>
      <c r="K92" s="38"/>
      <c r="O92" s="41" t="str">
        <f t="shared" si="31"/>
        <v/>
      </c>
      <c r="P92" s="41" t="str">
        <f t="shared" ca="1" si="32"/>
        <v/>
      </c>
      <c r="Q92" s="41" t="str">
        <f>IF(AND(C92="Abierto",D92="Urgente"),RANK(P92,$P$8:$P$1003,0)+COUNTIF($P$8:P92,P92)-1,"")</f>
        <v/>
      </c>
      <c r="R92" s="41" t="str">
        <f t="shared" si="33"/>
        <v/>
      </c>
      <c r="S92" s="41" t="str">
        <f t="shared" ca="1" si="34"/>
        <v/>
      </c>
      <c r="T92" s="41" t="str">
        <f>IF(AND(C92="Abierto",D92="Alta"),RANK(S92,$S$8:$S$1003,0)+COUNTIF($S$8:S92,S92)-1+MAX(Q:Q),"")</f>
        <v/>
      </c>
      <c r="U92" s="41" t="str">
        <f t="shared" si="35"/>
        <v/>
      </c>
      <c r="V92" s="41" t="str">
        <f t="shared" ca="1" si="36"/>
        <v/>
      </c>
      <c r="W92" s="41" t="str">
        <f>IF(AND(C92="Abierto",D92="Media"),RANK(V92,$V$8:$V$1003,0)+COUNTIF($V$8:V92,V92)-1+MAX(Q:Q,T:T),"")</f>
        <v/>
      </c>
      <c r="X92" s="41" t="str">
        <f t="shared" si="37"/>
        <v/>
      </c>
      <c r="Y92" s="41" t="str">
        <f t="shared" ca="1" si="38"/>
        <v/>
      </c>
      <c r="Z92" s="41" t="str">
        <f>IF(AND(C92="Abierto",D92="Baja"),RANK(Y92,$Y$8:$Y$1003,0)+COUNTIF($Y$8:Y92,Y92)-1+MAX(Q:Q,T:T,W:W),"")</f>
        <v/>
      </c>
      <c r="AA92" s="42" t="str">
        <f t="shared" si="39"/>
        <v/>
      </c>
      <c r="AB92" s="42" t="str">
        <f t="shared" si="40"/>
        <v/>
      </c>
      <c r="AC92" s="42" t="str">
        <f t="shared" si="41"/>
        <v/>
      </c>
      <c r="AD92" s="43">
        <v>85</v>
      </c>
      <c r="AE92" s="43" t="str">
        <f t="shared" si="27"/>
        <v/>
      </c>
      <c r="AF92" s="44" t="str">
        <f t="shared" si="28"/>
        <v/>
      </c>
      <c r="AK92" s="47" t="str">
        <f>IF(AL92="","",MAX($AK$1:AK91)+1)</f>
        <v/>
      </c>
      <c r="AL92" s="48" t="str">
        <f>IF(H92="","",IF(COUNTIF($AL$7:AL91,H92)=0,H92,""))</f>
        <v/>
      </c>
      <c r="AM92" s="48" t="str">
        <f t="shared" si="29"/>
        <v/>
      </c>
    </row>
    <row r="93" spans="2:39" x14ac:dyDescent="0.25">
      <c r="B93" s="38"/>
      <c r="C93" s="38"/>
      <c r="D93" s="38"/>
      <c r="E93" s="38"/>
      <c r="F93" s="40"/>
      <c r="G93" s="38"/>
      <c r="H93" s="38"/>
      <c r="I93" s="40"/>
      <c r="J93" s="54" t="str">
        <f t="shared" si="30"/>
        <v/>
      </c>
      <c r="K93" s="38"/>
      <c r="O93" s="41" t="str">
        <f t="shared" si="31"/>
        <v/>
      </c>
      <c r="P93" s="41" t="str">
        <f t="shared" ca="1" si="32"/>
        <v/>
      </c>
      <c r="Q93" s="41" t="str">
        <f>IF(AND(C93="Abierto",D93="Urgente"),RANK(P93,$P$8:$P$1003,0)+COUNTIF($P$8:P93,P93)-1,"")</f>
        <v/>
      </c>
      <c r="R93" s="41" t="str">
        <f t="shared" si="33"/>
        <v/>
      </c>
      <c r="S93" s="41" t="str">
        <f t="shared" ca="1" si="34"/>
        <v/>
      </c>
      <c r="T93" s="41" t="str">
        <f>IF(AND(C93="Abierto",D93="Alta"),RANK(S93,$S$8:$S$1003,0)+COUNTIF($S$8:S93,S93)-1+MAX(Q:Q),"")</f>
        <v/>
      </c>
      <c r="U93" s="41" t="str">
        <f t="shared" si="35"/>
        <v/>
      </c>
      <c r="V93" s="41" t="str">
        <f t="shared" ca="1" si="36"/>
        <v/>
      </c>
      <c r="W93" s="41" t="str">
        <f>IF(AND(C93="Abierto",D93="Media"),RANK(V93,$V$8:$V$1003,0)+COUNTIF($V$8:V93,V93)-1+MAX(Q:Q,T:T),"")</f>
        <v/>
      </c>
      <c r="X93" s="41" t="str">
        <f t="shared" si="37"/>
        <v/>
      </c>
      <c r="Y93" s="41" t="str">
        <f t="shared" ca="1" si="38"/>
        <v/>
      </c>
      <c r="Z93" s="41" t="str">
        <f>IF(AND(C93="Abierto",D93="Baja"),RANK(Y93,$Y$8:$Y$1003,0)+COUNTIF($Y$8:Y93,Y93)-1+MAX(Q:Q,T:T,W:W),"")</f>
        <v/>
      </c>
      <c r="AA93" s="42" t="str">
        <f t="shared" si="39"/>
        <v/>
      </c>
      <c r="AB93" s="42" t="str">
        <f t="shared" si="40"/>
        <v/>
      </c>
      <c r="AC93" s="42" t="str">
        <f t="shared" si="41"/>
        <v/>
      </c>
      <c r="AD93" s="43">
        <v>86</v>
      </c>
      <c r="AE93" s="43" t="str">
        <f t="shared" si="27"/>
        <v/>
      </c>
      <c r="AF93" s="44" t="str">
        <f t="shared" si="28"/>
        <v/>
      </c>
      <c r="AK93" s="47" t="str">
        <f>IF(AL93="","",MAX($AK$1:AK92)+1)</f>
        <v/>
      </c>
      <c r="AL93" s="48" t="str">
        <f>IF(H93="","",IF(COUNTIF($AL$7:AL92,H93)=0,H93,""))</f>
        <v/>
      </c>
      <c r="AM93" s="48" t="str">
        <f t="shared" si="29"/>
        <v/>
      </c>
    </row>
    <row r="94" spans="2:39" x14ac:dyDescent="0.25">
      <c r="B94" s="38"/>
      <c r="C94" s="38"/>
      <c r="D94" s="38"/>
      <c r="E94" s="38"/>
      <c r="F94" s="40"/>
      <c r="G94" s="38"/>
      <c r="H94" s="38"/>
      <c r="I94" s="40"/>
      <c r="J94" s="54" t="str">
        <f t="shared" si="30"/>
        <v/>
      </c>
      <c r="K94" s="38"/>
      <c r="O94" s="41" t="str">
        <f t="shared" si="31"/>
        <v/>
      </c>
      <c r="P94" s="41" t="str">
        <f t="shared" ca="1" si="32"/>
        <v/>
      </c>
      <c r="Q94" s="41" t="str">
        <f>IF(AND(C94="Abierto",D94="Urgente"),RANK(P94,$P$8:$P$1003,0)+COUNTIF($P$8:P94,P94)-1,"")</f>
        <v/>
      </c>
      <c r="R94" s="41" t="str">
        <f t="shared" si="33"/>
        <v/>
      </c>
      <c r="S94" s="41" t="str">
        <f t="shared" ca="1" si="34"/>
        <v/>
      </c>
      <c r="T94" s="41" t="str">
        <f>IF(AND(C94="Abierto",D94="Alta"),RANK(S94,$S$8:$S$1003,0)+COUNTIF($S$8:S94,S94)-1+MAX(Q:Q),"")</f>
        <v/>
      </c>
      <c r="U94" s="41" t="str">
        <f t="shared" si="35"/>
        <v/>
      </c>
      <c r="V94" s="41" t="str">
        <f t="shared" ca="1" si="36"/>
        <v/>
      </c>
      <c r="W94" s="41" t="str">
        <f>IF(AND(C94="Abierto",D94="Media"),RANK(V94,$V$8:$V$1003,0)+COUNTIF($V$8:V94,V94)-1+MAX(Q:Q,T:T),"")</f>
        <v/>
      </c>
      <c r="X94" s="41" t="str">
        <f t="shared" si="37"/>
        <v/>
      </c>
      <c r="Y94" s="41" t="str">
        <f t="shared" ca="1" si="38"/>
        <v/>
      </c>
      <c r="Z94" s="41" t="str">
        <f>IF(AND(C94="Abierto",D94="Baja"),RANK(Y94,$Y$8:$Y$1003,0)+COUNTIF($Y$8:Y94,Y94)-1+MAX(Q:Q,T:T,W:W),"")</f>
        <v/>
      </c>
      <c r="AA94" s="42" t="str">
        <f t="shared" si="39"/>
        <v/>
      </c>
      <c r="AB94" s="42" t="str">
        <f t="shared" si="40"/>
        <v/>
      </c>
      <c r="AC94" s="42" t="str">
        <f t="shared" si="41"/>
        <v/>
      </c>
      <c r="AD94" s="43">
        <v>87</v>
      </c>
      <c r="AE94" s="43" t="str">
        <f t="shared" si="27"/>
        <v/>
      </c>
      <c r="AF94" s="44" t="str">
        <f t="shared" si="28"/>
        <v/>
      </c>
      <c r="AK94" s="47" t="str">
        <f>IF(AL94="","",MAX($AK$1:AK93)+1)</f>
        <v/>
      </c>
      <c r="AL94" s="48" t="str">
        <f>IF(H94="","",IF(COUNTIF($AL$7:AL93,H94)=0,H94,""))</f>
        <v/>
      </c>
      <c r="AM94" s="48" t="str">
        <f t="shared" si="29"/>
        <v/>
      </c>
    </row>
    <row r="95" spans="2:39" x14ac:dyDescent="0.25">
      <c r="B95" s="38"/>
      <c r="C95" s="38"/>
      <c r="D95" s="38"/>
      <c r="E95" s="38"/>
      <c r="F95" s="40"/>
      <c r="G95" s="38"/>
      <c r="H95" s="38"/>
      <c r="I95" s="40"/>
      <c r="J95" s="54" t="str">
        <f t="shared" si="30"/>
        <v/>
      </c>
      <c r="K95" s="38"/>
      <c r="O95" s="41" t="str">
        <f t="shared" si="31"/>
        <v/>
      </c>
      <c r="P95" s="41" t="str">
        <f t="shared" ca="1" si="32"/>
        <v/>
      </c>
      <c r="Q95" s="41" t="str">
        <f>IF(AND(C95="Abierto",D95="Urgente"),RANK(P95,$P$8:$P$1003,0)+COUNTIF($P$8:P95,P95)-1,"")</f>
        <v/>
      </c>
      <c r="R95" s="41" t="str">
        <f t="shared" si="33"/>
        <v/>
      </c>
      <c r="S95" s="41" t="str">
        <f t="shared" ca="1" si="34"/>
        <v/>
      </c>
      <c r="T95" s="41" t="str">
        <f>IF(AND(C95="Abierto",D95="Alta"),RANK(S95,$S$8:$S$1003,0)+COUNTIF($S$8:S95,S95)-1+MAX(Q:Q),"")</f>
        <v/>
      </c>
      <c r="U95" s="41" t="str">
        <f t="shared" si="35"/>
        <v/>
      </c>
      <c r="V95" s="41" t="str">
        <f t="shared" ca="1" si="36"/>
        <v/>
      </c>
      <c r="W95" s="41" t="str">
        <f>IF(AND(C95="Abierto",D95="Media"),RANK(V95,$V$8:$V$1003,0)+COUNTIF($V$8:V95,V95)-1+MAX(Q:Q,T:T),"")</f>
        <v/>
      </c>
      <c r="X95" s="41" t="str">
        <f t="shared" si="37"/>
        <v/>
      </c>
      <c r="Y95" s="41" t="str">
        <f t="shared" ca="1" si="38"/>
        <v/>
      </c>
      <c r="Z95" s="41" t="str">
        <f>IF(AND(C95="Abierto",D95="Baja"),RANK(Y95,$Y$8:$Y$1003,0)+COUNTIF($Y$8:Y95,Y95)-1+MAX(Q:Q,T:T,W:W),"")</f>
        <v/>
      </c>
      <c r="AA95" s="42" t="str">
        <f t="shared" si="39"/>
        <v/>
      </c>
      <c r="AB95" s="42" t="str">
        <f t="shared" si="40"/>
        <v/>
      </c>
      <c r="AC95" s="42" t="str">
        <f t="shared" si="41"/>
        <v/>
      </c>
      <c r="AD95" s="43">
        <v>88</v>
      </c>
      <c r="AE95" s="43" t="str">
        <f t="shared" si="27"/>
        <v/>
      </c>
      <c r="AF95" s="44" t="str">
        <f t="shared" si="28"/>
        <v/>
      </c>
      <c r="AK95" s="47" t="str">
        <f>IF(AL95="","",MAX($AK$1:AK94)+1)</f>
        <v/>
      </c>
      <c r="AL95" s="48" t="str">
        <f>IF(H95="","",IF(COUNTIF($AL$7:AL94,H95)=0,H95,""))</f>
        <v/>
      </c>
      <c r="AM95" s="48" t="str">
        <f t="shared" si="29"/>
        <v/>
      </c>
    </row>
    <row r="96" spans="2:39" x14ac:dyDescent="0.25">
      <c r="B96" s="38"/>
      <c r="C96" s="38"/>
      <c r="D96" s="38"/>
      <c r="E96" s="38"/>
      <c r="F96" s="40"/>
      <c r="G96" s="38"/>
      <c r="H96" s="38"/>
      <c r="I96" s="40"/>
      <c r="J96" s="54" t="str">
        <f t="shared" si="30"/>
        <v/>
      </c>
      <c r="K96" s="38"/>
      <c r="O96" s="41" t="str">
        <f t="shared" si="31"/>
        <v/>
      </c>
      <c r="P96" s="41" t="str">
        <f t="shared" ca="1" si="32"/>
        <v/>
      </c>
      <c r="Q96" s="41" t="str">
        <f>IF(AND(C96="Abierto",D96="Urgente"),RANK(P96,$P$8:$P$1003,0)+COUNTIF($P$8:P96,P96)-1,"")</f>
        <v/>
      </c>
      <c r="R96" s="41" t="str">
        <f t="shared" si="33"/>
        <v/>
      </c>
      <c r="S96" s="41" t="str">
        <f t="shared" ca="1" si="34"/>
        <v/>
      </c>
      <c r="T96" s="41" t="str">
        <f>IF(AND(C96="Abierto",D96="Alta"),RANK(S96,$S$8:$S$1003,0)+COUNTIF($S$8:S96,S96)-1+MAX(Q:Q),"")</f>
        <v/>
      </c>
      <c r="U96" s="41" t="str">
        <f t="shared" si="35"/>
        <v/>
      </c>
      <c r="V96" s="41" t="str">
        <f t="shared" ca="1" si="36"/>
        <v/>
      </c>
      <c r="W96" s="41" t="str">
        <f>IF(AND(C96="Abierto",D96="Media"),RANK(V96,$V$8:$V$1003,0)+COUNTIF($V$8:V96,V96)-1+MAX(Q:Q,T:T),"")</f>
        <v/>
      </c>
      <c r="X96" s="41" t="str">
        <f t="shared" si="37"/>
        <v/>
      </c>
      <c r="Y96" s="41" t="str">
        <f t="shared" ca="1" si="38"/>
        <v/>
      </c>
      <c r="Z96" s="41" t="str">
        <f>IF(AND(C96="Abierto",D96="Baja"),RANK(Y96,$Y$8:$Y$1003,0)+COUNTIF($Y$8:Y96,Y96)-1+MAX(Q:Q,T:T,W:W),"")</f>
        <v/>
      </c>
      <c r="AA96" s="42" t="str">
        <f t="shared" si="39"/>
        <v/>
      </c>
      <c r="AB96" s="42" t="str">
        <f t="shared" si="40"/>
        <v/>
      </c>
      <c r="AC96" s="42" t="str">
        <f t="shared" si="41"/>
        <v/>
      </c>
      <c r="AD96" s="43">
        <v>89</v>
      </c>
      <c r="AE96" s="43" t="str">
        <f t="shared" si="27"/>
        <v/>
      </c>
      <c r="AF96" s="44" t="str">
        <f t="shared" si="28"/>
        <v/>
      </c>
      <c r="AK96" s="47" t="str">
        <f>IF(AL96="","",MAX($AK$1:AK95)+1)</f>
        <v/>
      </c>
      <c r="AL96" s="48" t="str">
        <f>IF(H96="","",IF(COUNTIF($AL$7:AL95,H96)=0,H96,""))</f>
        <v/>
      </c>
      <c r="AM96" s="48" t="str">
        <f t="shared" si="29"/>
        <v/>
      </c>
    </row>
    <row r="97" spans="2:39" x14ac:dyDescent="0.25">
      <c r="B97" s="38"/>
      <c r="C97" s="38"/>
      <c r="D97" s="38"/>
      <c r="E97" s="38"/>
      <c r="F97" s="40"/>
      <c r="G97" s="38"/>
      <c r="H97" s="38"/>
      <c r="I97" s="40"/>
      <c r="J97" s="54" t="str">
        <f t="shared" si="30"/>
        <v/>
      </c>
      <c r="K97" s="38"/>
      <c r="O97" s="41" t="str">
        <f t="shared" si="31"/>
        <v/>
      </c>
      <c r="P97" s="41" t="str">
        <f t="shared" ca="1" si="32"/>
        <v/>
      </c>
      <c r="Q97" s="41" t="str">
        <f>IF(AND(C97="Abierto",D97="Urgente"),RANK(P97,$P$8:$P$1003,0)+COUNTIF($P$8:P97,P97)-1,"")</f>
        <v/>
      </c>
      <c r="R97" s="41" t="str">
        <f t="shared" si="33"/>
        <v/>
      </c>
      <c r="S97" s="41" t="str">
        <f t="shared" ca="1" si="34"/>
        <v/>
      </c>
      <c r="T97" s="41" t="str">
        <f>IF(AND(C97="Abierto",D97="Alta"),RANK(S97,$S$8:$S$1003,0)+COUNTIF($S$8:S97,S97)-1+MAX(Q:Q),"")</f>
        <v/>
      </c>
      <c r="U97" s="41" t="str">
        <f t="shared" si="35"/>
        <v/>
      </c>
      <c r="V97" s="41" t="str">
        <f t="shared" ca="1" si="36"/>
        <v/>
      </c>
      <c r="W97" s="41" t="str">
        <f>IF(AND(C97="Abierto",D97="Media"),RANK(V97,$V$8:$V$1003,0)+COUNTIF($V$8:V97,V97)-1+MAX(Q:Q,T:T),"")</f>
        <v/>
      </c>
      <c r="X97" s="41" t="str">
        <f t="shared" si="37"/>
        <v/>
      </c>
      <c r="Y97" s="41" t="str">
        <f t="shared" ca="1" si="38"/>
        <v/>
      </c>
      <c r="Z97" s="41" t="str">
        <f>IF(AND(C97="Abierto",D97="Baja"),RANK(Y97,$Y$8:$Y$1003,0)+COUNTIF($Y$8:Y97,Y97)-1+MAX(Q:Q,T:T,W:W),"")</f>
        <v/>
      </c>
      <c r="AA97" s="42" t="str">
        <f t="shared" si="39"/>
        <v/>
      </c>
      <c r="AB97" s="42" t="str">
        <f t="shared" si="40"/>
        <v/>
      </c>
      <c r="AC97" s="42" t="str">
        <f t="shared" si="41"/>
        <v/>
      </c>
      <c r="AD97" s="43">
        <v>90</v>
      </c>
      <c r="AE97" s="43" t="str">
        <f t="shared" si="27"/>
        <v/>
      </c>
      <c r="AF97" s="44" t="str">
        <f t="shared" si="28"/>
        <v/>
      </c>
      <c r="AK97" s="47" t="str">
        <f>IF(AL97="","",MAX($AK$1:AK96)+1)</f>
        <v/>
      </c>
      <c r="AL97" s="48" t="str">
        <f>IF(H97="","",IF(COUNTIF($AL$7:AL96,H97)=0,H97,""))</f>
        <v/>
      </c>
      <c r="AM97" s="48" t="str">
        <f t="shared" si="29"/>
        <v/>
      </c>
    </row>
    <row r="98" spans="2:39" x14ac:dyDescent="0.25">
      <c r="B98" s="38"/>
      <c r="C98" s="38"/>
      <c r="D98" s="38"/>
      <c r="E98" s="38"/>
      <c r="F98" s="40"/>
      <c r="G98" s="38"/>
      <c r="H98" s="38"/>
      <c r="I98" s="40"/>
      <c r="J98" s="54" t="str">
        <f t="shared" si="30"/>
        <v/>
      </c>
      <c r="K98" s="38"/>
      <c r="O98" s="41" t="str">
        <f t="shared" si="31"/>
        <v/>
      </c>
      <c r="P98" s="41" t="str">
        <f t="shared" ca="1" si="32"/>
        <v/>
      </c>
      <c r="Q98" s="41" t="str">
        <f>IF(AND(C98="Abierto",D98="Urgente"),RANK(P98,$P$8:$P$1003,0)+COUNTIF($P$8:P98,P98)-1,"")</f>
        <v/>
      </c>
      <c r="R98" s="41" t="str">
        <f t="shared" si="33"/>
        <v/>
      </c>
      <c r="S98" s="41" t="str">
        <f t="shared" ca="1" si="34"/>
        <v/>
      </c>
      <c r="T98" s="41" t="str">
        <f>IF(AND(C98="Abierto",D98="Alta"),RANK(S98,$S$8:$S$1003,0)+COUNTIF($S$8:S98,S98)-1+MAX(Q:Q),"")</f>
        <v/>
      </c>
      <c r="U98" s="41" t="str">
        <f t="shared" si="35"/>
        <v/>
      </c>
      <c r="V98" s="41" t="str">
        <f t="shared" ca="1" si="36"/>
        <v/>
      </c>
      <c r="W98" s="41" t="str">
        <f>IF(AND(C98="Abierto",D98="Media"),RANK(V98,$V$8:$V$1003,0)+COUNTIF($V$8:V98,V98)-1+MAX(Q:Q,T:T),"")</f>
        <v/>
      </c>
      <c r="X98" s="41" t="str">
        <f t="shared" si="37"/>
        <v/>
      </c>
      <c r="Y98" s="41" t="str">
        <f t="shared" ca="1" si="38"/>
        <v/>
      </c>
      <c r="Z98" s="41" t="str">
        <f>IF(AND(C98="Abierto",D98="Baja"),RANK(Y98,$Y$8:$Y$1003,0)+COUNTIF($Y$8:Y98,Y98)-1+MAX(Q:Q,T:T,W:W),"")</f>
        <v/>
      </c>
      <c r="AA98" s="42" t="str">
        <f t="shared" si="39"/>
        <v/>
      </c>
      <c r="AB98" s="42" t="str">
        <f t="shared" si="40"/>
        <v/>
      </c>
      <c r="AC98" s="42" t="str">
        <f t="shared" si="41"/>
        <v/>
      </c>
      <c r="AD98" s="43">
        <v>91</v>
      </c>
      <c r="AE98" s="43" t="str">
        <f t="shared" si="27"/>
        <v/>
      </c>
      <c r="AF98" s="44" t="str">
        <f t="shared" si="28"/>
        <v/>
      </c>
      <c r="AK98" s="47" t="str">
        <f>IF(AL98="","",MAX($AK$1:AK97)+1)</f>
        <v/>
      </c>
      <c r="AL98" s="48" t="str">
        <f>IF(H98="","",IF(COUNTIF($AL$7:AL97,H98)=0,H98,""))</f>
        <v/>
      </c>
      <c r="AM98" s="48" t="str">
        <f t="shared" si="29"/>
        <v/>
      </c>
    </row>
    <row r="99" spans="2:39" x14ac:dyDescent="0.25">
      <c r="B99" s="38"/>
      <c r="C99" s="38"/>
      <c r="D99" s="38"/>
      <c r="E99" s="38"/>
      <c r="F99" s="40"/>
      <c r="G99" s="38"/>
      <c r="H99" s="38"/>
      <c r="I99" s="40"/>
      <c r="J99" s="54" t="str">
        <f t="shared" si="30"/>
        <v/>
      </c>
      <c r="K99" s="38"/>
      <c r="O99" s="41" t="str">
        <f t="shared" si="31"/>
        <v/>
      </c>
      <c r="P99" s="41" t="str">
        <f t="shared" ca="1" si="32"/>
        <v/>
      </c>
      <c r="Q99" s="41" t="str">
        <f>IF(AND(C99="Abierto",D99="Urgente"),RANK(P99,$P$8:$P$1003,0)+COUNTIF($P$8:P99,P99)-1,"")</f>
        <v/>
      </c>
      <c r="R99" s="41" t="str">
        <f t="shared" si="33"/>
        <v/>
      </c>
      <c r="S99" s="41" t="str">
        <f t="shared" ca="1" si="34"/>
        <v/>
      </c>
      <c r="T99" s="41" t="str">
        <f>IF(AND(C99="Abierto",D99="Alta"),RANK(S99,$S$8:$S$1003,0)+COUNTIF($S$8:S99,S99)-1+MAX(Q:Q),"")</f>
        <v/>
      </c>
      <c r="U99" s="41" t="str">
        <f t="shared" si="35"/>
        <v/>
      </c>
      <c r="V99" s="41" t="str">
        <f t="shared" ca="1" si="36"/>
        <v/>
      </c>
      <c r="W99" s="41" t="str">
        <f>IF(AND(C99="Abierto",D99="Media"),RANK(V99,$V$8:$V$1003,0)+COUNTIF($V$8:V99,V99)-1+MAX(Q:Q,T:T),"")</f>
        <v/>
      </c>
      <c r="X99" s="41" t="str">
        <f t="shared" si="37"/>
        <v/>
      </c>
      <c r="Y99" s="41" t="str">
        <f t="shared" ca="1" si="38"/>
        <v/>
      </c>
      <c r="Z99" s="41" t="str">
        <f>IF(AND(C99="Abierto",D99="Baja"),RANK(Y99,$Y$8:$Y$1003,0)+COUNTIF($Y$8:Y99,Y99)-1+MAX(Q:Q,T:T,W:W),"")</f>
        <v/>
      </c>
      <c r="AA99" s="42" t="str">
        <f t="shared" si="39"/>
        <v/>
      </c>
      <c r="AB99" s="42" t="str">
        <f t="shared" si="40"/>
        <v/>
      </c>
      <c r="AC99" s="42" t="str">
        <f t="shared" si="41"/>
        <v/>
      </c>
      <c r="AD99" s="43">
        <v>92</v>
      </c>
      <c r="AE99" s="43" t="str">
        <f t="shared" si="27"/>
        <v/>
      </c>
      <c r="AF99" s="44" t="str">
        <f t="shared" si="28"/>
        <v/>
      </c>
      <c r="AK99" s="47" t="str">
        <f>IF(AL99="","",MAX($AK$1:AK98)+1)</f>
        <v/>
      </c>
      <c r="AL99" s="48" t="str">
        <f>IF(H99="","",IF(COUNTIF($AL$7:AL98,H99)=0,H99,""))</f>
        <v/>
      </c>
      <c r="AM99" s="48" t="str">
        <f t="shared" si="29"/>
        <v/>
      </c>
    </row>
    <row r="100" spans="2:39" x14ac:dyDescent="0.25">
      <c r="B100" s="38"/>
      <c r="C100" s="38"/>
      <c r="D100" s="38"/>
      <c r="E100" s="38"/>
      <c r="F100" s="40"/>
      <c r="G100" s="38"/>
      <c r="H100" s="38"/>
      <c r="I100" s="40"/>
      <c r="J100" s="54" t="str">
        <f t="shared" si="30"/>
        <v/>
      </c>
      <c r="K100" s="38"/>
      <c r="O100" s="41" t="str">
        <f t="shared" si="31"/>
        <v/>
      </c>
      <c r="P100" s="41" t="str">
        <f t="shared" ca="1" si="32"/>
        <v/>
      </c>
      <c r="Q100" s="41" t="str">
        <f>IF(AND(C100="Abierto",D100="Urgente"),RANK(P100,$P$8:$P$1003,0)+COUNTIF($P$8:P100,P100)-1,"")</f>
        <v/>
      </c>
      <c r="R100" s="41" t="str">
        <f t="shared" si="33"/>
        <v/>
      </c>
      <c r="S100" s="41" t="str">
        <f t="shared" ca="1" si="34"/>
        <v/>
      </c>
      <c r="T100" s="41" t="str">
        <f>IF(AND(C100="Abierto",D100="Alta"),RANK(S100,$S$8:$S$1003,0)+COUNTIF($S$8:S100,S100)-1+MAX(Q:Q),"")</f>
        <v/>
      </c>
      <c r="U100" s="41" t="str">
        <f t="shared" si="35"/>
        <v/>
      </c>
      <c r="V100" s="41" t="str">
        <f t="shared" ca="1" si="36"/>
        <v/>
      </c>
      <c r="W100" s="41" t="str">
        <f>IF(AND(C100="Abierto",D100="Media"),RANK(V100,$V$8:$V$1003,0)+COUNTIF($V$8:V100,V100)-1+MAX(Q:Q,T:T),"")</f>
        <v/>
      </c>
      <c r="X100" s="41" t="str">
        <f t="shared" si="37"/>
        <v/>
      </c>
      <c r="Y100" s="41" t="str">
        <f t="shared" ca="1" si="38"/>
        <v/>
      </c>
      <c r="Z100" s="41" t="str">
        <f>IF(AND(C100="Abierto",D100="Baja"),RANK(Y100,$Y$8:$Y$1003,0)+COUNTIF($Y$8:Y100,Y100)-1+MAX(Q:Q,T:T,W:W),"")</f>
        <v/>
      </c>
      <c r="AA100" s="42" t="str">
        <f t="shared" si="39"/>
        <v/>
      </c>
      <c r="AB100" s="42" t="str">
        <f t="shared" si="40"/>
        <v/>
      </c>
      <c r="AC100" s="42" t="str">
        <f t="shared" si="41"/>
        <v/>
      </c>
      <c r="AD100" s="43">
        <v>93</v>
      </c>
      <c r="AE100" s="43" t="str">
        <f t="shared" si="27"/>
        <v/>
      </c>
      <c r="AF100" s="44" t="str">
        <f t="shared" si="28"/>
        <v/>
      </c>
      <c r="AK100" s="47" t="str">
        <f>IF(AL100="","",MAX($AK$1:AK99)+1)</f>
        <v/>
      </c>
      <c r="AL100" s="48" t="str">
        <f>IF(H100="","",IF(COUNTIF($AL$7:AL99,H100)=0,H100,""))</f>
        <v/>
      </c>
      <c r="AM100" s="48" t="str">
        <f t="shared" si="29"/>
        <v/>
      </c>
    </row>
    <row r="101" spans="2:39" x14ac:dyDescent="0.25">
      <c r="B101" s="38"/>
      <c r="C101" s="38"/>
      <c r="D101" s="38"/>
      <c r="E101" s="38"/>
      <c r="F101" s="40"/>
      <c r="G101" s="38"/>
      <c r="H101" s="38"/>
      <c r="I101" s="40"/>
      <c r="J101" s="54" t="str">
        <f t="shared" si="30"/>
        <v/>
      </c>
      <c r="K101" s="38"/>
      <c r="O101" s="41" t="str">
        <f t="shared" si="31"/>
        <v/>
      </c>
      <c r="P101" s="41" t="str">
        <f t="shared" ca="1" si="32"/>
        <v/>
      </c>
      <c r="Q101" s="41" t="str">
        <f>IF(AND(C101="Abierto",D101="Urgente"),RANK(P101,$P$8:$P$1003,0)+COUNTIF($P$8:P101,P101)-1,"")</f>
        <v/>
      </c>
      <c r="R101" s="41" t="str">
        <f t="shared" si="33"/>
        <v/>
      </c>
      <c r="S101" s="41" t="str">
        <f t="shared" ca="1" si="34"/>
        <v/>
      </c>
      <c r="T101" s="41" t="str">
        <f>IF(AND(C101="Abierto",D101="Alta"),RANK(S101,$S$8:$S$1003,0)+COUNTIF($S$8:S101,S101)-1+MAX(Q:Q),"")</f>
        <v/>
      </c>
      <c r="U101" s="41" t="str">
        <f t="shared" si="35"/>
        <v/>
      </c>
      <c r="V101" s="41" t="str">
        <f t="shared" ca="1" si="36"/>
        <v/>
      </c>
      <c r="W101" s="41" t="str">
        <f>IF(AND(C101="Abierto",D101="Media"),RANK(V101,$V$8:$V$1003,0)+COUNTIF($V$8:V101,V101)-1+MAX(Q:Q,T:T),"")</f>
        <v/>
      </c>
      <c r="X101" s="41" t="str">
        <f t="shared" si="37"/>
        <v/>
      </c>
      <c r="Y101" s="41" t="str">
        <f t="shared" ca="1" si="38"/>
        <v/>
      </c>
      <c r="Z101" s="41" t="str">
        <f>IF(AND(C101="Abierto",D101="Baja"),RANK(Y101,$Y$8:$Y$1003,0)+COUNTIF($Y$8:Y101,Y101)-1+MAX(Q:Q,T:T,W:W),"")</f>
        <v/>
      </c>
      <c r="AA101" s="42" t="str">
        <f t="shared" si="39"/>
        <v/>
      </c>
      <c r="AB101" s="42" t="str">
        <f t="shared" si="40"/>
        <v/>
      </c>
      <c r="AC101" s="42" t="str">
        <f t="shared" si="41"/>
        <v/>
      </c>
      <c r="AD101" s="43">
        <v>94</v>
      </c>
      <c r="AE101" s="43" t="str">
        <f t="shared" si="27"/>
        <v/>
      </c>
      <c r="AF101" s="44" t="str">
        <f t="shared" si="28"/>
        <v/>
      </c>
      <c r="AK101" s="47" t="str">
        <f>IF(AL101="","",MAX($AK$1:AK100)+1)</f>
        <v/>
      </c>
      <c r="AL101" s="48" t="str">
        <f>IF(H101="","",IF(COUNTIF($AL$7:AL100,H101)=0,H101,""))</f>
        <v/>
      </c>
      <c r="AM101" s="48" t="str">
        <f t="shared" si="29"/>
        <v/>
      </c>
    </row>
    <row r="102" spans="2:39" x14ac:dyDescent="0.25">
      <c r="B102" s="38"/>
      <c r="C102" s="38"/>
      <c r="D102" s="38"/>
      <c r="E102" s="38"/>
      <c r="F102" s="40"/>
      <c r="G102" s="38"/>
      <c r="H102" s="38"/>
      <c r="I102" s="40"/>
      <c r="J102" s="54" t="str">
        <f t="shared" si="30"/>
        <v/>
      </c>
      <c r="K102" s="38"/>
      <c r="O102" s="41" t="str">
        <f t="shared" si="31"/>
        <v/>
      </c>
      <c r="P102" s="41" t="str">
        <f t="shared" ca="1" si="32"/>
        <v/>
      </c>
      <c r="Q102" s="41" t="str">
        <f>IF(AND(C102="Abierto",D102="Urgente"),RANK(P102,$P$8:$P$1003,0)+COUNTIF($P$8:P102,P102)-1,"")</f>
        <v/>
      </c>
      <c r="R102" s="41" t="str">
        <f t="shared" si="33"/>
        <v/>
      </c>
      <c r="S102" s="41" t="str">
        <f t="shared" ca="1" si="34"/>
        <v/>
      </c>
      <c r="T102" s="41" t="str">
        <f>IF(AND(C102="Abierto",D102="Alta"),RANK(S102,$S$8:$S$1003,0)+COUNTIF($S$8:S102,S102)-1+MAX(Q:Q),"")</f>
        <v/>
      </c>
      <c r="U102" s="41" t="str">
        <f t="shared" si="35"/>
        <v/>
      </c>
      <c r="V102" s="41" t="str">
        <f t="shared" ca="1" si="36"/>
        <v/>
      </c>
      <c r="W102" s="41" t="str">
        <f>IF(AND(C102="Abierto",D102="Media"),RANK(V102,$V$8:$V$1003,0)+COUNTIF($V$8:V102,V102)-1+MAX(Q:Q,T:T),"")</f>
        <v/>
      </c>
      <c r="X102" s="41" t="str">
        <f t="shared" si="37"/>
        <v/>
      </c>
      <c r="Y102" s="41" t="str">
        <f t="shared" ca="1" si="38"/>
        <v/>
      </c>
      <c r="Z102" s="41" t="str">
        <f>IF(AND(C102="Abierto",D102="Baja"),RANK(Y102,$Y$8:$Y$1003,0)+COUNTIF($Y$8:Y102,Y102)-1+MAX(Q:Q,T:T,W:W),"")</f>
        <v/>
      </c>
      <c r="AA102" s="42" t="str">
        <f t="shared" si="39"/>
        <v/>
      </c>
      <c r="AB102" s="42" t="str">
        <f t="shared" si="40"/>
        <v/>
      </c>
      <c r="AC102" s="42" t="str">
        <f t="shared" si="41"/>
        <v/>
      </c>
      <c r="AD102" s="43">
        <v>95</v>
      </c>
      <c r="AE102" s="43" t="str">
        <f t="shared" si="27"/>
        <v/>
      </c>
      <c r="AF102" s="44" t="str">
        <f t="shared" si="28"/>
        <v/>
      </c>
      <c r="AK102" s="47" t="str">
        <f>IF(AL102="","",MAX($AK$1:AK101)+1)</f>
        <v/>
      </c>
      <c r="AL102" s="48" t="str">
        <f>IF(H102="","",IF(COUNTIF($AL$7:AL101,H102)=0,H102,""))</f>
        <v/>
      </c>
      <c r="AM102" s="48" t="str">
        <f t="shared" si="29"/>
        <v/>
      </c>
    </row>
    <row r="103" spans="2:39" x14ac:dyDescent="0.25">
      <c r="B103" s="38"/>
      <c r="C103" s="38"/>
      <c r="D103" s="38"/>
      <c r="E103" s="38"/>
      <c r="F103" s="40"/>
      <c r="G103" s="38"/>
      <c r="H103" s="38"/>
      <c r="I103" s="40"/>
      <c r="J103" s="54" t="str">
        <f t="shared" si="30"/>
        <v/>
      </c>
      <c r="K103" s="38"/>
      <c r="O103" s="41" t="str">
        <f t="shared" si="31"/>
        <v/>
      </c>
      <c r="P103" s="41" t="str">
        <f t="shared" ca="1" si="32"/>
        <v/>
      </c>
      <c r="Q103" s="41" t="str">
        <f>IF(AND(C103="Abierto",D103="Urgente"),RANK(P103,$P$8:$P$1003,0)+COUNTIF($P$8:P103,P103)-1,"")</f>
        <v/>
      </c>
      <c r="R103" s="41" t="str">
        <f t="shared" si="33"/>
        <v/>
      </c>
      <c r="S103" s="41" t="str">
        <f t="shared" ca="1" si="34"/>
        <v/>
      </c>
      <c r="T103" s="41" t="str">
        <f>IF(AND(C103="Abierto",D103="Alta"),RANK(S103,$S$8:$S$1003,0)+COUNTIF($S$8:S103,S103)-1+MAX(Q:Q),"")</f>
        <v/>
      </c>
      <c r="U103" s="41" t="str">
        <f t="shared" si="35"/>
        <v/>
      </c>
      <c r="V103" s="41" t="str">
        <f t="shared" ca="1" si="36"/>
        <v/>
      </c>
      <c r="W103" s="41" t="str">
        <f>IF(AND(C103="Abierto",D103="Media"),RANK(V103,$V$8:$V$1003,0)+COUNTIF($V$8:V103,V103)-1+MAX(Q:Q,T:T),"")</f>
        <v/>
      </c>
      <c r="X103" s="41" t="str">
        <f t="shared" si="37"/>
        <v/>
      </c>
      <c r="Y103" s="41" t="str">
        <f t="shared" ca="1" si="38"/>
        <v/>
      </c>
      <c r="Z103" s="41" t="str">
        <f>IF(AND(C103="Abierto",D103="Baja"),RANK(Y103,$Y$8:$Y$1003,0)+COUNTIF($Y$8:Y103,Y103)-1+MAX(Q:Q,T:T,W:W),"")</f>
        <v/>
      </c>
      <c r="AA103" s="42" t="str">
        <f t="shared" si="39"/>
        <v/>
      </c>
      <c r="AB103" s="42" t="str">
        <f t="shared" si="40"/>
        <v/>
      </c>
      <c r="AC103" s="42" t="str">
        <f t="shared" si="41"/>
        <v/>
      </c>
      <c r="AD103" s="43">
        <v>96</v>
      </c>
      <c r="AE103" s="43" t="str">
        <f t="shared" si="27"/>
        <v/>
      </c>
      <c r="AF103" s="44" t="str">
        <f t="shared" si="28"/>
        <v/>
      </c>
      <c r="AK103" s="47" t="str">
        <f>IF(AL103="","",MAX($AK$1:AK102)+1)</f>
        <v/>
      </c>
      <c r="AL103" s="48" t="str">
        <f>IF(H103="","",IF(COUNTIF($AL$7:AL102,H103)=0,H103,""))</f>
        <v/>
      </c>
      <c r="AM103" s="48" t="str">
        <f t="shared" si="29"/>
        <v/>
      </c>
    </row>
    <row r="104" spans="2:39" x14ac:dyDescent="0.25">
      <c r="B104" s="38"/>
      <c r="C104" s="38"/>
      <c r="D104" s="38"/>
      <c r="E104" s="38"/>
      <c r="F104" s="40"/>
      <c r="G104" s="38"/>
      <c r="H104" s="38"/>
      <c r="I104" s="40"/>
      <c r="J104" s="54" t="str">
        <f t="shared" si="30"/>
        <v/>
      </c>
      <c r="K104" s="38"/>
      <c r="O104" s="41" t="str">
        <f t="shared" si="31"/>
        <v/>
      </c>
      <c r="P104" s="41" t="str">
        <f t="shared" ca="1" si="32"/>
        <v/>
      </c>
      <c r="Q104" s="41" t="str">
        <f>IF(AND(C104="Abierto",D104="Urgente"),RANK(P104,$P$8:$P$1003,0)+COUNTIF($P$8:P104,P104)-1,"")</f>
        <v/>
      </c>
      <c r="R104" s="41" t="str">
        <f t="shared" si="33"/>
        <v/>
      </c>
      <c r="S104" s="41" t="str">
        <f t="shared" ca="1" si="34"/>
        <v/>
      </c>
      <c r="T104" s="41" t="str">
        <f>IF(AND(C104="Abierto",D104="Alta"),RANK(S104,$S$8:$S$1003,0)+COUNTIF($S$8:S104,S104)-1+MAX(Q:Q),"")</f>
        <v/>
      </c>
      <c r="U104" s="41" t="str">
        <f t="shared" si="35"/>
        <v/>
      </c>
      <c r="V104" s="41" t="str">
        <f t="shared" ca="1" si="36"/>
        <v/>
      </c>
      <c r="W104" s="41" t="str">
        <f>IF(AND(C104="Abierto",D104="Media"),RANK(V104,$V$8:$V$1003,0)+COUNTIF($V$8:V104,V104)-1+MAX(Q:Q,T:T),"")</f>
        <v/>
      </c>
      <c r="X104" s="41" t="str">
        <f t="shared" si="37"/>
        <v/>
      </c>
      <c r="Y104" s="41" t="str">
        <f t="shared" ca="1" si="38"/>
        <v/>
      </c>
      <c r="Z104" s="41" t="str">
        <f>IF(AND(C104="Abierto",D104="Baja"),RANK(Y104,$Y$8:$Y$1003,0)+COUNTIF($Y$8:Y104,Y104)-1+MAX(Q:Q,T:T,W:W),"")</f>
        <v/>
      </c>
      <c r="AA104" s="42" t="str">
        <f t="shared" si="39"/>
        <v/>
      </c>
      <c r="AB104" s="42" t="str">
        <f t="shared" si="40"/>
        <v/>
      </c>
      <c r="AC104" s="42" t="str">
        <f t="shared" si="41"/>
        <v/>
      </c>
      <c r="AD104" s="43">
        <v>97</v>
      </c>
      <c r="AE104" s="43" t="str">
        <f t="shared" si="27"/>
        <v/>
      </c>
      <c r="AF104" s="44" t="str">
        <f t="shared" si="28"/>
        <v/>
      </c>
      <c r="AK104" s="47" t="str">
        <f>IF(AL104="","",MAX($AK$1:AK103)+1)</f>
        <v/>
      </c>
      <c r="AL104" s="48" t="str">
        <f>IF(H104="","",IF(COUNTIF($AL$7:AL103,H104)=0,H104,""))</f>
        <v/>
      </c>
      <c r="AM104" s="48" t="str">
        <f t="shared" si="29"/>
        <v/>
      </c>
    </row>
    <row r="105" spans="2:39" x14ac:dyDescent="0.25">
      <c r="B105" s="38"/>
      <c r="C105" s="38"/>
      <c r="D105" s="38"/>
      <c r="E105" s="38"/>
      <c r="F105" s="40"/>
      <c r="G105" s="38"/>
      <c r="H105" s="38"/>
      <c r="I105" s="40"/>
      <c r="J105" s="54" t="str">
        <f t="shared" si="30"/>
        <v/>
      </c>
      <c r="K105" s="38"/>
      <c r="O105" s="41" t="str">
        <f t="shared" si="31"/>
        <v/>
      </c>
      <c r="P105" s="41" t="str">
        <f t="shared" ca="1" si="32"/>
        <v/>
      </c>
      <c r="Q105" s="41" t="str">
        <f>IF(AND(C105="Abierto",D105="Urgente"),RANK(P105,$P$8:$P$1003,0)+COUNTIF($P$8:P105,P105)-1,"")</f>
        <v/>
      </c>
      <c r="R105" s="41" t="str">
        <f t="shared" si="33"/>
        <v/>
      </c>
      <c r="S105" s="41" t="str">
        <f t="shared" ca="1" si="34"/>
        <v/>
      </c>
      <c r="T105" s="41" t="str">
        <f>IF(AND(C105="Abierto",D105="Alta"),RANK(S105,$S$8:$S$1003,0)+COUNTIF($S$8:S105,S105)-1+MAX(Q:Q),"")</f>
        <v/>
      </c>
      <c r="U105" s="41" t="str">
        <f t="shared" si="35"/>
        <v/>
      </c>
      <c r="V105" s="41" t="str">
        <f t="shared" ca="1" si="36"/>
        <v/>
      </c>
      <c r="W105" s="41" t="str">
        <f>IF(AND(C105="Abierto",D105="Media"),RANK(V105,$V$8:$V$1003,0)+COUNTIF($V$8:V105,V105)-1+MAX(Q:Q,T:T),"")</f>
        <v/>
      </c>
      <c r="X105" s="41" t="str">
        <f t="shared" si="37"/>
        <v/>
      </c>
      <c r="Y105" s="41" t="str">
        <f t="shared" ca="1" si="38"/>
        <v/>
      </c>
      <c r="Z105" s="41" t="str">
        <f>IF(AND(C105="Abierto",D105="Baja"),RANK(Y105,$Y$8:$Y$1003,0)+COUNTIF($Y$8:Y105,Y105)-1+MAX(Q:Q,T:T,W:W),"")</f>
        <v/>
      </c>
      <c r="AA105" s="42" t="str">
        <f t="shared" si="39"/>
        <v/>
      </c>
      <c r="AB105" s="42" t="str">
        <f t="shared" si="40"/>
        <v/>
      </c>
      <c r="AC105" s="42" t="str">
        <f t="shared" si="41"/>
        <v/>
      </c>
      <c r="AD105" s="43">
        <v>98</v>
      </c>
      <c r="AE105" s="43" t="str">
        <f t="shared" si="27"/>
        <v/>
      </c>
      <c r="AF105" s="44" t="str">
        <f t="shared" si="28"/>
        <v/>
      </c>
      <c r="AK105" s="47" t="str">
        <f>IF(AL105="","",MAX($AK$1:AK104)+1)</f>
        <v/>
      </c>
      <c r="AL105" s="48" t="str">
        <f>IF(H105="","",IF(COUNTIF($AL$7:AL104,H105)=0,H105,""))</f>
        <v/>
      </c>
      <c r="AM105" s="48" t="str">
        <f t="shared" si="29"/>
        <v/>
      </c>
    </row>
    <row r="106" spans="2:39" x14ac:dyDescent="0.25">
      <c r="B106" s="38"/>
      <c r="C106" s="38"/>
      <c r="D106" s="38"/>
      <c r="E106" s="38"/>
      <c r="F106" s="40"/>
      <c r="G106" s="38"/>
      <c r="H106" s="38"/>
      <c r="I106" s="40"/>
      <c r="J106" s="54" t="str">
        <f t="shared" si="30"/>
        <v/>
      </c>
      <c r="K106" s="38"/>
      <c r="O106" s="41" t="str">
        <f t="shared" si="31"/>
        <v/>
      </c>
      <c r="P106" s="41" t="str">
        <f t="shared" ca="1" si="32"/>
        <v/>
      </c>
      <c r="Q106" s="41" t="str">
        <f>IF(AND(C106="Abierto",D106="Urgente"),RANK(P106,$P$8:$P$1003,0)+COUNTIF($P$8:P106,P106)-1,"")</f>
        <v/>
      </c>
      <c r="R106" s="41" t="str">
        <f t="shared" si="33"/>
        <v/>
      </c>
      <c r="S106" s="41" t="str">
        <f t="shared" ca="1" si="34"/>
        <v/>
      </c>
      <c r="T106" s="41" t="str">
        <f>IF(AND(C106="Abierto",D106="Alta"),RANK(S106,$S$8:$S$1003,0)+COUNTIF($S$8:S106,S106)-1+MAX(Q:Q),"")</f>
        <v/>
      </c>
      <c r="U106" s="41" t="str">
        <f t="shared" si="35"/>
        <v/>
      </c>
      <c r="V106" s="41" t="str">
        <f t="shared" ca="1" si="36"/>
        <v/>
      </c>
      <c r="W106" s="41" t="str">
        <f>IF(AND(C106="Abierto",D106="Media"),RANK(V106,$V$8:$V$1003,0)+COUNTIF($V$8:V106,V106)-1+MAX(Q:Q,T:T),"")</f>
        <v/>
      </c>
      <c r="X106" s="41" t="str">
        <f t="shared" si="37"/>
        <v/>
      </c>
      <c r="Y106" s="41" t="str">
        <f t="shared" ca="1" si="38"/>
        <v/>
      </c>
      <c r="Z106" s="41" t="str">
        <f>IF(AND(C106="Abierto",D106="Baja"),RANK(Y106,$Y$8:$Y$1003,0)+COUNTIF($Y$8:Y106,Y106)-1+MAX(Q:Q,T:T,W:W),"")</f>
        <v/>
      </c>
      <c r="AA106" s="42" t="str">
        <f t="shared" si="39"/>
        <v/>
      </c>
      <c r="AB106" s="42" t="str">
        <f t="shared" si="40"/>
        <v/>
      </c>
      <c r="AC106" s="42" t="str">
        <f t="shared" si="41"/>
        <v/>
      </c>
      <c r="AD106" s="43">
        <v>99</v>
      </c>
      <c r="AE106" s="43" t="str">
        <f t="shared" si="27"/>
        <v/>
      </c>
      <c r="AF106" s="44" t="str">
        <f t="shared" si="28"/>
        <v/>
      </c>
      <c r="AK106" s="47" t="str">
        <f>IF(AL106="","",MAX($AK$1:AK105)+1)</f>
        <v/>
      </c>
      <c r="AL106" s="48" t="str">
        <f>IF(H106="","",IF(COUNTIF($AL$7:AL105,H106)=0,H106,""))</f>
        <v/>
      </c>
      <c r="AM106" s="48" t="str">
        <f t="shared" si="29"/>
        <v/>
      </c>
    </row>
    <row r="107" spans="2:39" x14ac:dyDescent="0.25">
      <c r="B107" s="38"/>
      <c r="C107" s="38"/>
      <c r="D107" s="38"/>
      <c r="E107" s="38"/>
      <c r="F107" s="40"/>
      <c r="G107" s="38"/>
      <c r="H107" s="38"/>
      <c r="I107" s="40"/>
      <c r="J107" s="54" t="str">
        <f t="shared" si="30"/>
        <v/>
      </c>
      <c r="K107" s="38"/>
      <c r="O107" s="41" t="str">
        <f t="shared" si="31"/>
        <v/>
      </c>
      <c r="P107" s="41" t="str">
        <f t="shared" ca="1" si="32"/>
        <v/>
      </c>
      <c r="Q107" s="41" t="str">
        <f>IF(AND(C107="Abierto",D107="Urgente"),RANK(P107,$P$8:$P$1003,0)+COUNTIF($P$8:P107,P107)-1,"")</f>
        <v/>
      </c>
      <c r="R107" s="41" t="str">
        <f t="shared" si="33"/>
        <v/>
      </c>
      <c r="S107" s="41" t="str">
        <f t="shared" ca="1" si="34"/>
        <v/>
      </c>
      <c r="T107" s="41" t="str">
        <f>IF(AND(C107="Abierto",D107="Alta"),RANK(S107,$S$8:$S$1003,0)+COUNTIF($S$8:S107,S107)-1+MAX(Q:Q),"")</f>
        <v/>
      </c>
      <c r="U107" s="41" t="str">
        <f t="shared" si="35"/>
        <v/>
      </c>
      <c r="V107" s="41" t="str">
        <f t="shared" ca="1" si="36"/>
        <v/>
      </c>
      <c r="W107" s="41" t="str">
        <f>IF(AND(C107="Abierto",D107="Media"),RANK(V107,$V$8:$V$1003,0)+COUNTIF($V$8:V107,V107)-1+MAX(Q:Q,T:T),"")</f>
        <v/>
      </c>
      <c r="X107" s="41" t="str">
        <f t="shared" si="37"/>
        <v/>
      </c>
      <c r="Y107" s="41" t="str">
        <f t="shared" ca="1" si="38"/>
        <v/>
      </c>
      <c r="Z107" s="41" t="str">
        <f>IF(AND(C107="Abierto",D107="Baja"),RANK(Y107,$Y$8:$Y$1003,0)+COUNTIF($Y$8:Y107,Y107)-1+MAX(Q:Q,T:T,W:W),"")</f>
        <v/>
      </c>
      <c r="AA107" s="42" t="str">
        <f t="shared" si="39"/>
        <v/>
      </c>
      <c r="AB107" s="42" t="str">
        <f t="shared" si="40"/>
        <v/>
      </c>
      <c r="AC107" s="42" t="str">
        <f t="shared" si="41"/>
        <v/>
      </c>
      <c r="AD107" s="43">
        <v>100</v>
      </c>
      <c r="AE107" s="43" t="str">
        <f t="shared" si="27"/>
        <v/>
      </c>
      <c r="AF107" s="44" t="str">
        <f t="shared" si="28"/>
        <v/>
      </c>
      <c r="AK107" s="47" t="str">
        <f>IF(AL107="","",MAX($AK$1:AK106)+1)</f>
        <v/>
      </c>
      <c r="AL107" s="48" t="str">
        <f>IF(H107="","",IF(COUNTIF($AL$7:AL106,H107)=0,H107,""))</f>
        <v/>
      </c>
      <c r="AM107" s="48" t="str">
        <f t="shared" si="29"/>
        <v/>
      </c>
    </row>
    <row r="108" spans="2:39" x14ac:dyDescent="0.25">
      <c r="B108" s="38"/>
      <c r="C108" s="38"/>
      <c r="D108" s="38"/>
      <c r="E108" s="38"/>
      <c r="F108" s="40"/>
      <c r="G108" s="38"/>
      <c r="H108" s="38"/>
      <c r="I108" s="40"/>
      <c r="J108" s="54" t="str">
        <f t="shared" si="30"/>
        <v/>
      </c>
      <c r="K108" s="38"/>
      <c r="O108" s="41" t="str">
        <f t="shared" si="31"/>
        <v/>
      </c>
      <c r="P108" s="41" t="str">
        <f t="shared" ca="1" si="32"/>
        <v/>
      </c>
      <c r="Q108" s="41" t="str">
        <f>IF(AND(C108="Abierto",D108="Urgente"),RANK(P108,$P$8:$P$1003,0)+COUNTIF($P$8:P108,P108)-1,"")</f>
        <v/>
      </c>
      <c r="R108" s="41" t="str">
        <f t="shared" si="33"/>
        <v/>
      </c>
      <c r="S108" s="41" t="str">
        <f t="shared" ca="1" si="34"/>
        <v/>
      </c>
      <c r="T108" s="41" t="str">
        <f>IF(AND(C108="Abierto",D108="Alta"),RANK(S108,$S$8:$S$1003,0)+COUNTIF($S$8:S108,S108)-1+MAX(Q:Q),"")</f>
        <v/>
      </c>
      <c r="U108" s="41" t="str">
        <f t="shared" si="35"/>
        <v/>
      </c>
      <c r="V108" s="41" t="str">
        <f t="shared" ca="1" si="36"/>
        <v/>
      </c>
      <c r="W108" s="41" t="str">
        <f>IF(AND(C108="Abierto",D108="Media"),RANK(V108,$V$8:$V$1003,0)+COUNTIF($V$8:V108,V108)-1+MAX(Q:Q,T:T),"")</f>
        <v/>
      </c>
      <c r="X108" s="41" t="str">
        <f t="shared" si="37"/>
        <v/>
      </c>
      <c r="Y108" s="41" t="str">
        <f t="shared" ca="1" si="38"/>
        <v/>
      </c>
      <c r="Z108" s="41" t="str">
        <f>IF(AND(C108="Abierto",D108="Baja"),RANK(Y108,$Y$8:$Y$1003,0)+COUNTIF($Y$8:Y108,Y108)-1+MAX(Q:Q,T:T,W:W),"")</f>
        <v/>
      </c>
      <c r="AA108" s="42" t="str">
        <f t="shared" si="39"/>
        <v/>
      </c>
      <c r="AB108" s="42" t="str">
        <f t="shared" si="40"/>
        <v/>
      </c>
      <c r="AC108" s="42" t="str">
        <f t="shared" si="41"/>
        <v/>
      </c>
      <c r="AD108" s="43">
        <v>101</v>
      </c>
      <c r="AE108" s="43" t="str">
        <f t="shared" si="27"/>
        <v/>
      </c>
      <c r="AF108" s="44" t="str">
        <f t="shared" si="28"/>
        <v/>
      </c>
      <c r="AK108" s="47" t="str">
        <f>IF(AL108="","",MAX($AK$1:AK107)+1)</f>
        <v/>
      </c>
      <c r="AL108" s="48" t="str">
        <f>IF(H108="","",IF(COUNTIF($AL$7:AL107,H108)=0,H108,""))</f>
        <v/>
      </c>
      <c r="AM108" s="48" t="str">
        <f t="shared" si="29"/>
        <v/>
      </c>
    </row>
    <row r="109" spans="2:39" x14ac:dyDescent="0.25">
      <c r="B109" s="38"/>
      <c r="C109" s="38"/>
      <c r="D109" s="38"/>
      <c r="E109" s="38"/>
      <c r="F109" s="40"/>
      <c r="G109" s="38"/>
      <c r="H109" s="38"/>
      <c r="I109" s="40"/>
      <c r="J109" s="54" t="str">
        <f t="shared" si="30"/>
        <v/>
      </c>
      <c r="K109" s="38"/>
      <c r="O109" s="41" t="str">
        <f t="shared" si="31"/>
        <v/>
      </c>
      <c r="P109" s="41" t="str">
        <f t="shared" ca="1" si="32"/>
        <v/>
      </c>
      <c r="Q109" s="41" t="str">
        <f>IF(AND(C109="Abierto",D109="Urgente"),RANK(P109,$P$8:$P$1003,0)+COUNTIF($P$8:P109,P109)-1,"")</f>
        <v/>
      </c>
      <c r="R109" s="41" t="str">
        <f t="shared" si="33"/>
        <v/>
      </c>
      <c r="S109" s="41" t="str">
        <f t="shared" ca="1" si="34"/>
        <v/>
      </c>
      <c r="T109" s="41" t="str">
        <f>IF(AND(C109="Abierto",D109="Alta"),RANK(S109,$S$8:$S$1003,0)+COUNTIF($S$8:S109,S109)-1+MAX(Q:Q),"")</f>
        <v/>
      </c>
      <c r="U109" s="41" t="str">
        <f t="shared" si="35"/>
        <v/>
      </c>
      <c r="V109" s="41" t="str">
        <f t="shared" ca="1" si="36"/>
        <v/>
      </c>
      <c r="W109" s="41" t="str">
        <f>IF(AND(C109="Abierto",D109="Media"),RANK(V109,$V$8:$V$1003,0)+COUNTIF($V$8:V109,V109)-1+MAX(Q:Q,T:T),"")</f>
        <v/>
      </c>
      <c r="X109" s="41" t="str">
        <f t="shared" si="37"/>
        <v/>
      </c>
      <c r="Y109" s="41" t="str">
        <f t="shared" ca="1" si="38"/>
        <v/>
      </c>
      <c r="Z109" s="41" t="str">
        <f>IF(AND(C109="Abierto",D109="Baja"),RANK(Y109,$Y$8:$Y$1003,0)+COUNTIF($Y$8:Y109,Y109)-1+MAX(Q:Q,T:T,W:W),"")</f>
        <v/>
      </c>
      <c r="AA109" s="42" t="str">
        <f t="shared" si="39"/>
        <v/>
      </c>
      <c r="AB109" s="42" t="str">
        <f t="shared" si="40"/>
        <v/>
      </c>
      <c r="AC109" s="42" t="str">
        <f t="shared" si="41"/>
        <v/>
      </c>
      <c r="AD109" s="43">
        <v>102</v>
      </c>
      <c r="AE109" s="43" t="str">
        <f t="shared" si="27"/>
        <v/>
      </c>
      <c r="AF109" s="44" t="str">
        <f t="shared" si="28"/>
        <v/>
      </c>
      <c r="AK109" s="47" t="str">
        <f>IF(AL109="","",MAX($AK$1:AK108)+1)</f>
        <v/>
      </c>
      <c r="AL109" s="48" t="str">
        <f>IF(H109="","",IF(COUNTIF($AL$7:AL108,H109)=0,H109,""))</f>
        <v/>
      </c>
      <c r="AM109" s="48" t="str">
        <f t="shared" si="29"/>
        <v/>
      </c>
    </row>
    <row r="110" spans="2:39" x14ac:dyDescent="0.25">
      <c r="B110" s="38"/>
      <c r="C110" s="38"/>
      <c r="D110" s="38"/>
      <c r="E110" s="38"/>
      <c r="F110" s="40"/>
      <c r="G110" s="38"/>
      <c r="H110" s="38"/>
      <c r="I110" s="40"/>
      <c r="J110" s="54" t="str">
        <f t="shared" si="30"/>
        <v/>
      </c>
      <c r="K110" s="38"/>
      <c r="O110" s="41" t="str">
        <f t="shared" si="31"/>
        <v/>
      </c>
      <c r="P110" s="41" t="str">
        <f t="shared" ca="1" si="32"/>
        <v/>
      </c>
      <c r="Q110" s="41" t="str">
        <f>IF(AND(C110="Abierto",D110="Urgente"),RANK(P110,$P$8:$P$1003,0)+COUNTIF($P$8:P110,P110)-1,"")</f>
        <v/>
      </c>
      <c r="R110" s="41" t="str">
        <f t="shared" si="33"/>
        <v/>
      </c>
      <c r="S110" s="41" t="str">
        <f t="shared" ca="1" si="34"/>
        <v/>
      </c>
      <c r="T110" s="41" t="str">
        <f>IF(AND(C110="Abierto",D110="Alta"),RANK(S110,$S$8:$S$1003,0)+COUNTIF($S$8:S110,S110)-1+MAX(Q:Q),"")</f>
        <v/>
      </c>
      <c r="U110" s="41" t="str">
        <f t="shared" si="35"/>
        <v/>
      </c>
      <c r="V110" s="41" t="str">
        <f t="shared" ca="1" si="36"/>
        <v/>
      </c>
      <c r="W110" s="41" t="str">
        <f>IF(AND(C110="Abierto",D110="Media"),RANK(V110,$V$8:$V$1003,0)+COUNTIF($V$8:V110,V110)-1+MAX(Q:Q,T:T),"")</f>
        <v/>
      </c>
      <c r="X110" s="41" t="str">
        <f t="shared" si="37"/>
        <v/>
      </c>
      <c r="Y110" s="41" t="str">
        <f t="shared" ca="1" si="38"/>
        <v/>
      </c>
      <c r="Z110" s="41" t="str">
        <f>IF(AND(C110="Abierto",D110="Baja"),RANK(Y110,$Y$8:$Y$1003,0)+COUNTIF($Y$8:Y110,Y110)-1+MAX(Q:Q,T:T,W:W),"")</f>
        <v/>
      </c>
      <c r="AA110" s="42" t="str">
        <f t="shared" si="39"/>
        <v/>
      </c>
      <c r="AB110" s="42" t="str">
        <f t="shared" si="40"/>
        <v/>
      </c>
      <c r="AC110" s="42" t="str">
        <f t="shared" si="41"/>
        <v/>
      </c>
      <c r="AD110" s="43">
        <v>103</v>
      </c>
      <c r="AE110" s="43" t="str">
        <f t="shared" si="27"/>
        <v/>
      </c>
      <c r="AF110" s="44" t="str">
        <f t="shared" si="28"/>
        <v/>
      </c>
      <c r="AK110" s="47" t="str">
        <f>IF(AL110="","",MAX($AK$1:AK109)+1)</f>
        <v/>
      </c>
      <c r="AL110" s="48" t="str">
        <f>IF(H110="","",IF(COUNTIF($AL$7:AL109,H110)=0,H110,""))</f>
        <v/>
      </c>
      <c r="AM110" s="48" t="str">
        <f t="shared" si="29"/>
        <v/>
      </c>
    </row>
    <row r="111" spans="2:39" x14ac:dyDescent="0.25">
      <c r="B111" s="38"/>
      <c r="C111" s="38"/>
      <c r="D111" s="38"/>
      <c r="E111" s="38"/>
      <c r="F111" s="40"/>
      <c r="G111" s="38"/>
      <c r="H111" s="38"/>
      <c r="I111" s="40"/>
      <c r="J111" s="54" t="str">
        <f t="shared" si="30"/>
        <v/>
      </c>
      <c r="K111" s="38"/>
      <c r="O111" s="41" t="str">
        <f t="shared" si="31"/>
        <v/>
      </c>
      <c r="P111" s="41" t="str">
        <f t="shared" ca="1" si="32"/>
        <v/>
      </c>
      <c r="Q111" s="41" t="str">
        <f>IF(AND(C111="Abierto",D111="Urgente"),RANK(P111,$P$8:$P$1003,0)+COUNTIF($P$8:P111,P111)-1,"")</f>
        <v/>
      </c>
      <c r="R111" s="41" t="str">
        <f t="shared" si="33"/>
        <v/>
      </c>
      <c r="S111" s="41" t="str">
        <f t="shared" ca="1" si="34"/>
        <v/>
      </c>
      <c r="T111" s="41" t="str">
        <f>IF(AND(C111="Abierto",D111="Alta"),RANK(S111,$S$8:$S$1003,0)+COUNTIF($S$8:S111,S111)-1+MAX(Q:Q),"")</f>
        <v/>
      </c>
      <c r="U111" s="41" t="str">
        <f t="shared" si="35"/>
        <v/>
      </c>
      <c r="V111" s="41" t="str">
        <f t="shared" ca="1" si="36"/>
        <v/>
      </c>
      <c r="W111" s="41" t="str">
        <f>IF(AND(C111="Abierto",D111="Media"),RANK(V111,$V$8:$V$1003,0)+COUNTIF($V$8:V111,V111)-1+MAX(Q:Q,T:T),"")</f>
        <v/>
      </c>
      <c r="X111" s="41" t="str">
        <f t="shared" si="37"/>
        <v/>
      </c>
      <c r="Y111" s="41" t="str">
        <f t="shared" ca="1" si="38"/>
        <v/>
      </c>
      <c r="Z111" s="41" t="str">
        <f>IF(AND(C111="Abierto",D111="Baja"),RANK(Y111,$Y$8:$Y$1003,0)+COUNTIF($Y$8:Y111,Y111)-1+MAX(Q:Q,T:T,W:W),"")</f>
        <v/>
      </c>
      <c r="AA111" s="42" t="str">
        <f t="shared" si="39"/>
        <v/>
      </c>
      <c r="AB111" s="42" t="str">
        <f t="shared" si="40"/>
        <v/>
      </c>
      <c r="AC111" s="42" t="str">
        <f t="shared" si="41"/>
        <v/>
      </c>
      <c r="AD111" s="43">
        <v>104</v>
      </c>
      <c r="AE111" s="43" t="str">
        <f t="shared" si="27"/>
        <v/>
      </c>
      <c r="AF111" s="44" t="str">
        <f t="shared" si="28"/>
        <v/>
      </c>
      <c r="AK111" s="47" t="str">
        <f>IF(AL111="","",MAX($AK$1:AK110)+1)</f>
        <v/>
      </c>
      <c r="AL111" s="48" t="str">
        <f>IF(H111="","",IF(COUNTIF($AL$7:AL110,H111)=0,H111,""))</f>
        <v/>
      </c>
      <c r="AM111" s="48" t="str">
        <f t="shared" si="29"/>
        <v/>
      </c>
    </row>
    <row r="112" spans="2:39" x14ac:dyDescent="0.25">
      <c r="B112" s="38"/>
      <c r="C112" s="38"/>
      <c r="D112" s="38"/>
      <c r="E112" s="38"/>
      <c r="F112" s="40"/>
      <c r="G112" s="38"/>
      <c r="H112" s="38"/>
      <c r="I112" s="40"/>
      <c r="J112" s="54" t="str">
        <f t="shared" si="30"/>
        <v/>
      </c>
      <c r="K112" s="38"/>
      <c r="O112" s="41" t="str">
        <f t="shared" si="31"/>
        <v/>
      </c>
      <c r="P112" s="41" t="str">
        <f t="shared" ca="1" si="32"/>
        <v/>
      </c>
      <c r="Q112" s="41" t="str">
        <f>IF(AND(C112="Abierto",D112="Urgente"),RANK(P112,$P$8:$P$1003,0)+COUNTIF($P$8:P112,P112)-1,"")</f>
        <v/>
      </c>
      <c r="R112" s="41" t="str">
        <f t="shared" si="33"/>
        <v/>
      </c>
      <c r="S112" s="41" t="str">
        <f t="shared" ca="1" si="34"/>
        <v/>
      </c>
      <c r="T112" s="41" t="str">
        <f>IF(AND(C112="Abierto",D112="Alta"),RANK(S112,$S$8:$S$1003,0)+COUNTIF($S$8:S112,S112)-1+MAX(Q:Q),"")</f>
        <v/>
      </c>
      <c r="U112" s="41" t="str">
        <f t="shared" si="35"/>
        <v/>
      </c>
      <c r="V112" s="41" t="str">
        <f t="shared" ca="1" si="36"/>
        <v/>
      </c>
      <c r="W112" s="41" t="str">
        <f>IF(AND(C112="Abierto",D112="Media"),RANK(V112,$V$8:$V$1003,0)+COUNTIF($V$8:V112,V112)-1+MAX(Q:Q,T:T),"")</f>
        <v/>
      </c>
      <c r="X112" s="41" t="str">
        <f t="shared" si="37"/>
        <v/>
      </c>
      <c r="Y112" s="41" t="str">
        <f t="shared" ca="1" si="38"/>
        <v/>
      </c>
      <c r="Z112" s="41" t="str">
        <f>IF(AND(C112="Abierto",D112="Baja"),RANK(Y112,$Y$8:$Y$1003,0)+COUNTIF($Y$8:Y112,Y112)-1+MAX(Q:Q,T:T,W:W),"")</f>
        <v/>
      </c>
      <c r="AA112" s="42" t="str">
        <f t="shared" si="39"/>
        <v/>
      </c>
      <c r="AB112" s="42" t="str">
        <f t="shared" si="40"/>
        <v/>
      </c>
      <c r="AC112" s="42" t="str">
        <f t="shared" si="41"/>
        <v/>
      </c>
      <c r="AD112" s="43">
        <v>105</v>
      </c>
      <c r="AE112" s="43" t="str">
        <f t="shared" si="27"/>
        <v/>
      </c>
      <c r="AF112" s="44" t="str">
        <f t="shared" si="28"/>
        <v/>
      </c>
      <c r="AK112" s="47" t="str">
        <f>IF(AL112="","",MAX($AK$1:AK111)+1)</f>
        <v/>
      </c>
      <c r="AL112" s="48" t="str">
        <f>IF(H112="","",IF(COUNTIF($AL$7:AL111,H112)=0,H112,""))</f>
        <v/>
      </c>
      <c r="AM112" s="48" t="str">
        <f t="shared" si="29"/>
        <v/>
      </c>
    </row>
    <row r="113" spans="2:39" x14ac:dyDescent="0.25">
      <c r="B113" s="38"/>
      <c r="C113" s="38"/>
      <c r="D113" s="38"/>
      <c r="E113" s="38"/>
      <c r="F113" s="40"/>
      <c r="G113" s="38"/>
      <c r="H113" s="38"/>
      <c r="I113" s="40"/>
      <c r="J113" s="54" t="str">
        <f t="shared" si="30"/>
        <v/>
      </c>
      <c r="K113" s="38"/>
      <c r="O113" s="41" t="str">
        <f t="shared" si="31"/>
        <v/>
      </c>
      <c r="P113" s="41" t="str">
        <f t="shared" ca="1" si="32"/>
        <v/>
      </c>
      <c r="Q113" s="41" t="str">
        <f>IF(AND(C113="Abierto",D113="Urgente"),RANK(P113,$P$8:$P$1003,0)+COUNTIF($P$8:P113,P113)-1,"")</f>
        <v/>
      </c>
      <c r="R113" s="41" t="str">
        <f t="shared" si="33"/>
        <v/>
      </c>
      <c r="S113" s="41" t="str">
        <f t="shared" ca="1" si="34"/>
        <v/>
      </c>
      <c r="T113" s="41" t="str">
        <f>IF(AND(C113="Abierto",D113="Alta"),RANK(S113,$S$8:$S$1003,0)+COUNTIF($S$8:S113,S113)-1+MAX(Q:Q),"")</f>
        <v/>
      </c>
      <c r="U113" s="41" t="str">
        <f t="shared" si="35"/>
        <v/>
      </c>
      <c r="V113" s="41" t="str">
        <f t="shared" ca="1" si="36"/>
        <v/>
      </c>
      <c r="W113" s="41" t="str">
        <f>IF(AND(C113="Abierto",D113="Media"),RANK(V113,$V$8:$V$1003,0)+COUNTIF($V$8:V113,V113)-1+MAX(Q:Q,T:T),"")</f>
        <v/>
      </c>
      <c r="X113" s="41" t="str">
        <f t="shared" si="37"/>
        <v/>
      </c>
      <c r="Y113" s="41" t="str">
        <f t="shared" ca="1" si="38"/>
        <v/>
      </c>
      <c r="Z113" s="41" t="str">
        <f>IF(AND(C113="Abierto",D113="Baja"),RANK(Y113,$Y$8:$Y$1003,0)+COUNTIF($Y$8:Y113,Y113)-1+MAX(Q:Q,T:T,W:W),"")</f>
        <v/>
      </c>
      <c r="AA113" s="42" t="str">
        <f t="shared" si="39"/>
        <v/>
      </c>
      <c r="AB113" s="42" t="str">
        <f t="shared" si="40"/>
        <v/>
      </c>
      <c r="AC113" s="42" t="str">
        <f t="shared" si="41"/>
        <v/>
      </c>
      <c r="AD113" s="43">
        <v>106</v>
      </c>
      <c r="AE113" s="43" t="str">
        <f t="shared" si="27"/>
        <v/>
      </c>
      <c r="AF113" s="44" t="str">
        <f t="shared" si="28"/>
        <v/>
      </c>
      <c r="AK113" s="47" t="str">
        <f>IF(AL113="","",MAX($AK$1:AK112)+1)</f>
        <v/>
      </c>
      <c r="AL113" s="48" t="str">
        <f>IF(H113="","",IF(COUNTIF($AL$7:AL112,H113)=0,H113,""))</f>
        <v/>
      </c>
      <c r="AM113" s="48" t="str">
        <f t="shared" si="29"/>
        <v/>
      </c>
    </row>
    <row r="114" spans="2:39" x14ac:dyDescent="0.25">
      <c r="B114" s="38"/>
      <c r="C114" s="38"/>
      <c r="D114" s="38"/>
      <c r="E114" s="38"/>
      <c r="F114" s="40"/>
      <c r="G114" s="38"/>
      <c r="H114" s="38"/>
      <c r="I114" s="40"/>
      <c r="J114" s="54" t="str">
        <f t="shared" si="30"/>
        <v/>
      </c>
      <c r="K114" s="38"/>
      <c r="O114" s="41" t="str">
        <f t="shared" si="31"/>
        <v/>
      </c>
      <c r="P114" s="41" t="str">
        <f t="shared" ca="1" si="32"/>
        <v/>
      </c>
      <c r="Q114" s="41" t="str">
        <f>IF(AND(C114="Abierto",D114="Urgente"),RANK(P114,$P$8:$P$1003,0)+COUNTIF($P$8:P114,P114)-1,"")</f>
        <v/>
      </c>
      <c r="R114" s="41" t="str">
        <f t="shared" si="33"/>
        <v/>
      </c>
      <c r="S114" s="41" t="str">
        <f t="shared" ca="1" si="34"/>
        <v/>
      </c>
      <c r="T114" s="41" t="str">
        <f>IF(AND(C114="Abierto",D114="Alta"),RANK(S114,$S$8:$S$1003,0)+COUNTIF($S$8:S114,S114)-1+MAX(Q:Q),"")</f>
        <v/>
      </c>
      <c r="U114" s="41" t="str">
        <f t="shared" si="35"/>
        <v/>
      </c>
      <c r="V114" s="41" t="str">
        <f t="shared" ca="1" si="36"/>
        <v/>
      </c>
      <c r="W114" s="41" t="str">
        <f>IF(AND(C114="Abierto",D114="Media"),RANK(V114,$V$8:$V$1003,0)+COUNTIF($V$8:V114,V114)-1+MAX(Q:Q,T:T),"")</f>
        <v/>
      </c>
      <c r="X114" s="41" t="str">
        <f t="shared" si="37"/>
        <v/>
      </c>
      <c r="Y114" s="41" t="str">
        <f t="shared" ca="1" si="38"/>
        <v/>
      </c>
      <c r="Z114" s="41" t="str">
        <f>IF(AND(C114="Abierto",D114="Baja"),RANK(Y114,$Y$8:$Y$1003,0)+COUNTIF($Y$8:Y114,Y114)-1+MAX(Q:Q,T:T,W:W),"")</f>
        <v/>
      </c>
      <c r="AA114" s="42" t="str">
        <f t="shared" si="39"/>
        <v/>
      </c>
      <c r="AB114" s="42" t="str">
        <f t="shared" si="40"/>
        <v/>
      </c>
      <c r="AC114" s="42" t="str">
        <f t="shared" si="41"/>
        <v/>
      </c>
      <c r="AD114" s="43">
        <v>107</v>
      </c>
      <c r="AE114" s="43" t="str">
        <f t="shared" si="27"/>
        <v/>
      </c>
      <c r="AF114" s="44" t="str">
        <f t="shared" si="28"/>
        <v/>
      </c>
      <c r="AK114" s="47" t="str">
        <f>IF(AL114="","",MAX($AK$1:AK113)+1)</f>
        <v/>
      </c>
      <c r="AL114" s="48" t="str">
        <f>IF(H114="","",IF(COUNTIF($AL$7:AL113,H114)=0,H114,""))</f>
        <v/>
      </c>
      <c r="AM114" s="48" t="str">
        <f t="shared" si="29"/>
        <v/>
      </c>
    </row>
    <row r="115" spans="2:39" x14ac:dyDescent="0.25">
      <c r="B115" s="38"/>
      <c r="C115" s="38"/>
      <c r="D115" s="38"/>
      <c r="E115" s="38"/>
      <c r="F115" s="40"/>
      <c r="G115" s="38"/>
      <c r="H115" s="38"/>
      <c r="I115" s="40"/>
      <c r="J115" s="54" t="str">
        <f t="shared" si="30"/>
        <v/>
      </c>
      <c r="K115" s="38"/>
      <c r="O115" s="41" t="str">
        <f t="shared" si="31"/>
        <v/>
      </c>
      <c r="P115" s="41" t="str">
        <f t="shared" ca="1" si="32"/>
        <v/>
      </c>
      <c r="Q115" s="41" t="str">
        <f>IF(AND(C115="Abierto",D115="Urgente"),RANK(P115,$P$8:$P$1003,0)+COUNTIF($P$8:P115,P115)-1,"")</f>
        <v/>
      </c>
      <c r="R115" s="41" t="str">
        <f t="shared" si="33"/>
        <v/>
      </c>
      <c r="S115" s="41" t="str">
        <f t="shared" ca="1" si="34"/>
        <v/>
      </c>
      <c r="T115" s="41" t="str">
        <f>IF(AND(C115="Abierto",D115="Alta"),RANK(S115,$S$8:$S$1003,0)+COUNTIF($S$8:S115,S115)-1+MAX(Q:Q),"")</f>
        <v/>
      </c>
      <c r="U115" s="41" t="str">
        <f t="shared" si="35"/>
        <v/>
      </c>
      <c r="V115" s="41" t="str">
        <f t="shared" ca="1" si="36"/>
        <v/>
      </c>
      <c r="W115" s="41" t="str">
        <f>IF(AND(C115="Abierto",D115="Media"),RANK(V115,$V$8:$V$1003,0)+COUNTIF($V$8:V115,V115)-1+MAX(Q:Q,T:T),"")</f>
        <v/>
      </c>
      <c r="X115" s="41" t="str">
        <f t="shared" si="37"/>
        <v/>
      </c>
      <c r="Y115" s="41" t="str">
        <f t="shared" ca="1" si="38"/>
        <v/>
      </c>
      <c r="Z115" s="41" t="str">
        <f>IF(AND(C115="Abierto",D115="Baja"),RANK(Y115,$Y$8:$Y$1003,0)+COUNTIF($Y$8:Y115,Y115)-1+MAX(Q:Q,T:T,W:W),"")</f>
        <v/>
      </c>
      <c r="AA115" s="42" t="str">
        <f t="shared" si="39"/>
        <v/>
      </c>
      <c r="AB115" s="42" t="str">
        <f t="shared" si="40"/>
        <v/>
      </c>
      <c r="AC115" s="42" t="str">
        <f t="shared" si="41"/>
        <v/>
      </c>
      <c r="AD115" s="43">
        <v>108</v>
      </c>
      <c r="AE115" s="43" t="str">
        <f t="shared" si="27"/>
        <v/>
      </c>
      <c r="AF115" s="44" t="str">
        <f t="shared" si="28"/>
        <v/>
      </c>
      <c r="AK115" s="47" t="str">
        <f>IF(AL115="","",MAX($AK$1:AK114)+1)</f>
        <v/>
      </c>
      <c r="AL115" s="48" t="str">
        <f>IF(H115="","",IF(COUNTIF($AL$7:AL114,H115)=0,H115,""))</f>
        <v/>
      </c>
      <c r="AM115" s="48" t="str">
        <f t="shared" si="29"/>
        <v/>
      </c>
    </row>
    <row r="116" spans="2:39" x14ac:dyDescent="0.25">
      <c r="B116" s="38"/>
      <c r="C116" s="38"/>
      <c r="D116" s="38"/>
      <c r="E116" s="38"/>
      <c r="F116" s="40"/>
      <c r="G116" s="38"/>
      <c r="H116" s="38"/>
      <c r="I116" s="40"/>
      <c r="J116" s="54" t="str">
        <f t="shared" si="30"/>
        <v/>
      </c>
      <c r="K116" s="38"/>
      <c r="O116" s="41" t="str">
        <f t="shared" si="31"/>
        <v/>
      </c>
      <c r="P116" s="41" t="str">
        <f t="shared" ca="1" si="32"/>
        <v/>
      </c>
      <c r="Q116" s="41" t="str">
        <f>IF(AND(C116="Abierto",D116="Urgente"),RANK(P116,$P$8:$P$1003,0)+COUNTIF($P$8:P116,P116)-1,"")</f>
        <v/>
      </c>
      <c r="R116" s="41" t="str">
        <f t="shared" si="33"/>
        <v/>
      </c>
      <c r="S116" s="41" t="str">
        <f t="shared" ca="1" si="34"/>
        <v/>
      </c>
      <c r="T116" s="41" t="str">
        <f>IF(AND(C116="Abierto",D116="Alta"),RANK(S116,$S$8:$S$1003,0)+COUNTIF($S$8:S116,S116)-1+MAX(Q:Q),"")</f>
        <v/>
      </c>
      <c r="U116" s="41" t="str">
        <f t="shared" si="35"/>
        <v/>
      </c>
      <c r="V116" s="41" t="str">
        <f t="shared" ca="1" si="36"/>
        <v/>
      </c>
      <c r="W116" s="41" t="str">
        <f>IF(AND(C116="Abierto",D116="Media"),RANK(V116,$V$8:$V$1003,0)+COUNTIF($V$8:V116,V116)-1+MAX(Q:Q,T:T),"")</f>
        <v/>
      </c>
      <c r="X116" s="41" t="str">
        <f t="shared" si="37"/>
        <v/>
      </c>
      <c r="Y116" s="41" t="str">
        <f t="shared" ca="1" si="38"/>
        <v/>
      </c>
      <c r="Z116" s="41" t="str">
        <f>IF(AND(C116="Abierto",D116="Baja"),RANK(Y116,$Y$8:$Y$1003,0)+COUNTIF($Y$8:Y116,Y116)-1+MAX(Q:Q,T:T,W:W),"")</f>
        <v/>
      </c>
      <c r="AA116" s="42" t="str">
        <f t="shared" si="39"/>
        <v/>
      </c>
      <c r="AB116" s="42" t="str">
        <f t="shared" si="40"/>
        <v/>
      </c>
      <c r="AC116" s="42" t="str">
        <f t="shared" si="41"/>
        <v/>
      </c>
      <c r="AD116" s="43">
        <v>109</v>
      </c>
      <c r="AE116" s="43" t="str">
        <f t="shared" si="27"/>
        <v/>
      </c>
      <c r="AF116" s="44" t="str">
        <f t="shared" si="28"/>
        <v/>
      </c>
      <c r="AK116" s="47" t="str">
        <f>IF(AL116="","",MAX($AK$1:AK115)+1)</f>
        <v/>
      </c>
      <c r="AL116" s="48" t="str">
        <f>IF(H116="","",IF(COUNTIF($AL$7:AL115,H116)=0,H116,""))</f>
        <v/>
      </c>
      <c r="AM116" s="48" t="str">
        <f t="shared" si="29"/>
        <v/>
      </c>
    </row>
    <row r="117" spans="2:39" x14ac:dyDescent="0.25">
      <c r="B117" s="38"/>
      <c r="C117" s="38"/>
      <c r="D117" s="38"/>
      <c r="E117" s="38"/>
      <c r="F117" s="40"/>
      <c r="G117" s="38"/>
      <c r="H117" s="38"/>
      <c r="I117" s="40"/>
      <c r="J117" s="54" t="str">
        <f t="shared" si="30"/>
        <v/>
      </c>
      <c r="K117" s="38"/>
      <c r="O117" s="41" t="str">
        <f t="shared" si="31"/>
        <v/>
      </c>
      <c r="P117" s="41" t="str">
        <f t="shared" ca="1" si="32"/>
        <v/>
      </c>
      <c r="Q117" s="41" t="str">
        <f>IF(AND(C117="Abierto",D117="Urgente"),RANK(P117,$P$8:$P$1003,0)+COUNTIF($P$8:P117,P117)-1,"")</f>
        <v/>
      </c>
      <c r="R117" s="41" t="str">
        <f t="shared" si="33"/>
        <v/>
      </c>
      <c r="S117" s="41" t="str">
        <f t="shared" ca="1" si="34"/>
        <v/>
      </c>
      <c r="T117" s="41" t="str">
        <f>IF(AND(C117="Abierto",D117="Alta"),RANK(S117,$S$8:$S$1003,0)+COUNTIF($S$8:S117,S117)-1+MAX(Q:Q),"")</f>
        <v/>
      </c>
      <c r="U117" s="41" t="str">
        <f t="shared" si="35"/>
        <v/>
      </c>
      <c r="V117" s="41" t="str">
        <f t="shared" ca="1" si="36"/>
        <v/>
      </c>
      <c r="W117" s="41" t="str">
        <f>IF(AND(C117="Abierto",D117="Media"),RANK(V117,$V$8:$V$1003,0)+COUNTIF($V$8:V117,V117)-1+MAX(Q:Q,T:T),"")</f>
        <v/>
      </c>
      <c r="X117" s="41" t="str">
        <f t="shared" si="37"/>
        <v/>
      </c>
      <c r="Y117" s="41" t="str">
        <f t="shared" ca="1" si="38"/>
        <v/>
      </c>
      <c r="Z117" s="41" t="str">
        <f>IF(AND(C117="Abierto",D117="Baja"),RANK(Y117,$Y$8:$Y$1003,0)+COUNTIF($Y$8:Y117,Y117)-1+MAX(Q:Q,T:T,W:W),"")</f>
        <v/>
      </c>
      <c r="AA117" s="42" t="str">
        <f t="shared" si="39"/>
        <v/>
      </c>
      <c r="AB117" s="42" t="str">
        <f t="shared" si="40"/>
        <v/>
      </c>
      <c r="AC117" s="42" t="str">
        <f t="shared" si="41"/>
        <v/>
      </c>
      <c r="AD117" s="43">
        <v>110</v>
      </c>
      <c r="AE117" s="43" t="str">
        <f t="shared" si="27"/>
        <v/>
      </c>
      <c r="AF117" s="44" t="str">
        <f t="shared" si="28"/>
        <v/>
      </c>
      <c r="AK117" s="47" t="str">
        <f>IF(AL117="","",MAX($AK$1:AK116)+1)</f>
        <v/>
      </c>
      <c r="AL117" s="48" t="str">
        <f>IF(H117="","",IF(COUNTIF($AL$7:AL116,H117)=0,H117,""))</f>
        <v/>
      </c>
      <c r="AM117" s="48" t="str">
        <f t="shared" si="29"/>
        <v/>
      </c>
    </row>
    <row r="118" spans="2:39" x14ac:dyDescent="0.25">
      <c r="B118" s="38"/>
      <c r="C118" s="38"/>
      <c r="D118" s="38"/>
      <c r="E118" s="38"/>
      <c r="F118" s="40"/>
      <c r="G118" s="38"/>
      <c r="H118" s="38"/>
      <c r="I118" s="40"/>
      <c r="J118" s="54" t="str">
        <f t="shared" si="30"/>
        <v/>
      </c>
      <c r="K118" s="38"/>
      <c r="O118" s="41" t="str">
        <f t="shared" si="31"/>
        <v/>
      </c>
      <c r="P118" s="41" t="str">
        <f t="shared" ca="1" si="32"/>
        <v/>
      </c>
      <c r="Q118" s="41" t="str">
        <f>IF(AND(C118="Abierto",D118="Urgente"),RANK(P118,$P$8:$P$1003,0)+COUNTIF($P$8:P118,P118)-1,"")</f>
        <v/>
      </c>
      <c r="R118" s="41" t="str">
        <f t="shared" si="33"/>
        <v/>
      </c>
      <c r="S118" s="41" t="str">
        <f t="shared" ca="1" si="34"/>
        <v/>
      </c>
      <c r="T118" s="41" t="str">
        <f>IF(AND(C118="Abierto",D118="Alta"),RANK(S118,$S$8:$S$1003,0)+COUNTIF($S$8:S118,S118)-1+MAX(Q:Q),"")</f>
        <v/>
      </c>
      <c r="U118" s="41" t="str">
        <f t="shared" si="35"/>
        <v/>
      </c>
      <c r="V118" s="41" t="str">
        <f t="shared" ca="1" si="36"/>
        <v/>
      </c>
      <c r="W118" s="41" t="str">
        <f>IF(AND(C118="Abierto",D118="Media"),RANK(V118,$V$8:$V$1003,0)+COUNTIF($V$8:V118,V118)-1+MAX(Q:Q,T:T),"")</f>
        <v/>
      </c>
      <c r="X118" s="41" t="str">
        <f t="shared" si="37"/>
        <v/>
      </c>
      <c r="Y118" s="41" t="str">
        <f t="shared" ca="1" si="38"/>
        <v/>
      </c>
      <c r="Z118" s="41" t="str">
        <f>IF(AND(C118="Abierto",D118="Baja"),RANK(Y118,$Y$8:$Y$1003,0)+COUNTIF($Y$8:Y118,Y118)-1+MAX(Q:Q,T:T,W:W),"")</f>
        <v/>
      </c>
      <c r="AA118" s="42" t="str">
        <f t="shared" si="39"/>
        <v/>
      </c>
      <c r="AB118" s="42" t="str">
        <f t="shared" si="40"/>
        <v/>
      </c>
      <c r="AC118" s="42" t="str">
        <f t="shared" si="41"/>
        <v/>
      </c>
      <c r="AD118" s="43">
        <v>111</v>
      </c>
      <c r="AE118" s="43" t="str">
        <f t="shared" si="27"/>
        <v/>
      </c>
      <c r="AF118" s="44" t="str">
        <f t="shared" si="28"/>
        <v/>
      </c>
      <c r="AK118" s="47" t="str">
        <f>IF(AL118="","",MAX($AK$1:AK117)+1)</f>
        <v/>
      </c>
      <c r="AL118" s="48" t="str">
        <f>IF(H118="","",IF(COUNTIF($AL$7:AL117,H118)=0,H118,""))</f>
        <v/>
      </c>
      <c r="AM118" s="48" t="str">
        <f t="shared" si="29"/>
        <v/>
      </c>
    </row>
    <row r="119" spans="2:39" x14ac:dyDescent="0.25">
      <c r="B119" s="38"/>
      <c r="C119" s="38"/>
      <c r="D119" s="38"/>
      <c r="E119" s="38"/>
      <c r="F119" s="40"/>
      <c r="G119" s="38"/>
      <c r="H119" s="38"/>
      <c r="I119" s="40"/>
      <c r="J119" s="54" t="str">
        <f t="shared" si="30"/>
        <v/>
      </c>
      <c r="K119" s="38"/>
      <c r="O119" s="41" t="str">
        <f t="shared" si="31"/>
        <v/>
      </c>
      <c r="P119" s="41" t="str">
        <f t="shared" ca="1" si="32"/>
        <v/>
      </c>
      <c r="Q119" s="41" t="str">
        <f>IF(AND(C119="Abierto",D119="Urgente"),RANK(P119,$P$8:$P$1003,0)+COUNTIF($P$8:P119,P119)-1,"")</f>
        <v/>
      </c>
      <c r="R119" s="41" t="str">
        <f t="shared" si="33"/>
        <v/>
      </c>
      <c r="S119" s="41" t="str">
        <f t="shared" ca="1" si="34"/>
        <v/>
      </c>
      <c r="T119" s="41" t="str">
        <f>IF(AND(C119="Abierto",D119="Alta"),RANK(S119,$S$8:$S$1003,0)+COUNTIF($S$8:S119,S119)-1+MAX(Q:Q),"")</f>
        <v/>
      </c>
      <c r="U119" s="41" t="str">
        <f t="shared" si="35"/>
        <v/>
      </c>
      <c r="V119" s="41" t="str">
        <f t="shared" ca="1" si="36"/>
        <v/>
      </c>
      <c r="W119" s="41" t="str">
        <f>IF(AND(C119="Abierto",D119="Media"),RANK(V119,$V$8:$V$1003,0)+COUNTIF($V$8:V119,V119)-1+MAX(Q:Q,T:T),"")</f>
        <v/>
      </c>
      <c r="X119" s="41" t="str">
        <f t="shared" si="37"/>
        <v/>
      </c>
      <c r="Y119" s="41" t="str">
        <f t="shared" ca="1" si="38"/>
        <v/>
      </c>
      <c r="Z119" s="41" t="str">
        <f>IF(AND(C119="Abierto",D119="Baja"),RANK(Y119,$Y$8:$Y$1003,0)+COUNTIF($Y$8:Y119,Y119)-1+MAX(Q:Q,T:T,W:W),"")</f>
        <v/>
      </c>
      <c r="AA119" s="42" t="str">
        <f t="shared" si="39"/>
        <v/>
      </c>
      <c r="AB119" s="42" t="str">
        <f t="shared" si="40"/>
        <v/>
      </c>
      <c r="AC119" s="42" t="str">
        <f t="shared" si="41"/>
        <v/>
      </c>
      <c r="AD119" s="43">
        <v>112</v>
      </c>
      <c r="AE119" s="43" t="str">
        <f t="shared" si="27"/>
        <v/>
      </c>
      <c r="AF119" s="44" t="str">
        <f t="shared" si="28"/>
        <v/>
      </c>
      <c r="AK119" s="47" t="str">
        <f>IF(AL119="","",MAX($AK$1:AK118)+1)</f>
        <v/>
      </c>
      <c r="AL119" s="48" t="str">
        <f>IF(H119="","",IF(COUNTIF($AL$7:AL118,H119)=0,H119,""))</f>
        <v/>
      </c>
      <c r="AM119" s="48" t="str">
        <f t="shared" si="29"/>
        <v/>
      </c>
    </row>
    <row r="120" spans="2:39" x14ac:dyDescent="0.25">
      <c r="B120" s="38"/>
      <c r="C120" s="38"/>
      <c r="D120" s="38"/>
      <c r="E120" s="38"/>
      <c r="F120" s="40"/>
      <c r="G120" s="38"/>
      <c r="H120" s="38"/>
      <c r="I120" s="40"/>
      <c r="J120" s="54" t="str">
        <f t="shared" si="30"/>
        <v/>
      </c>
      <c r="K120" s="38"/>
      <c r="O120" s="41" t="str">
        <f t="shared" si="31"/>
        <v/>
      </c>
      <c r="P120" s="41" t="str">
        <f t="shared" ca="1" si="32"/>
        <v/>
      </c>
      <c r="Q120" s="41" t="str">
        <f>IF(AND(C120="Abierto",D120="Urgente"),RANK(P120,$P$8:$P$1003,0)+COUNTIF($P$8:P120,P120)-1,"")</f>
        <v/>
      </c>
      <c r="R120" s="41" t="str">
        <f t="shared" si="33"/>
        <v/>
      </c>
      <c r="S120" s="41" t="str">
        <f t="shared" ca="1" si="34"/>
        <v/>
      </c>
      <c r="T120" s="41" t="str">
        <f>IF(AND(C120="Abierto",D120="Alta"),RANK(S120,$S$8:$S$1003,0)+COUNTIF($S$8:S120,S120)-1+MAX(Q:Q),"")</f>
        <v/>
      </c>
      <c r="U120" s="41" t="str">
        <f t="shared" si="35"/>
        <v/>
      </c>
      <c r="V120" s="41" t="str">
        <f t="shared" ca="1" si="36"/>
        <v/>
      </c>
      <c r="W120" s="41" t="str">
        <f>IF(AND(C120="Abierto",D120="Media"),RANK(V120,$V$8:$V$1003,0)+COUNTIF($V$8:V120,V120)-1+MAX(Q:Q,T:T),"")</f>
        <v/>
      </c>
      <c r="X120" s="41" t="str">
        <f t="shared" si="37"/>
        <v/>
      </c>
      <c r="Y120" s="41" t="str">
        <f t="shared" ca="1" si="38"/>
        <v/>
      </c>
      <c r="Z120" s="41" t="str">
        <f>IF(AND(C120="Abierto",D120="Baja"),RANK(Y120,$Y$8:$Y$1003,0)+COUNTIF($Y$8:Y120,Y120)-1+MAX(Q:Q,T:T,W:W),"")</f>
        <v/>
      </c>
      <c r="AA120" s="42" t="str">
        <f t="shared" si="39"/>
        <v/>
      </c>
      <c r="AB120" s="42" t="str">
        <f t="shared" si="40"/>
        <v/>
      </c>
      <c r="AC120" s="42" t="str">
        <f t="shared" si="41"/>
        <v/>
      </c>
      <c r="AD120" s="43">
        <v>113</v>
      </c>
      <c r="AE120" s="43" t="str">
        <f t="shared" si="27"/>
        <v/>
      </c>
      <c r="AF120" s="44" t="str">
        <f t="shared" si="28"/>
        <v/>
      </c>
      <c r="AK120" s="47" t="str">
        <f>IF(AL120="","",MAX($AK$1:AK119)+1)</f>
        <v/>
      </c>
      <c r="AL120" s="48" t="str">
        <f>IF(H120="","",IF(COUNTIF($AL$7:AL119,H120)=0,H120,""))</f>
        <v/>
      </c>
      <c r="AM120" s="48" t="str">
        <f t="shared" si="29"/>
        <v/>
      </c>
    </row>
    <row r="121" spans="2:39" x14ac:dyDescent="0.25">
      <c r="B121" s="38"/>
      <c r="C121" s="38"/>
      <c r="D121" s="38"/>
      <c r="E121" s="38"/>
      <c r="F121" s="40"/>
      <c r="G121" s="38"/>
      <c r="H121" s="38"/>
      <c r="I121" s="40"/>
      <c r="J121" s="54" t="str">
        <f t="shared" si="30"/>
        <v/>
      </c>
      <c r="K121" s="38"/>
      <c r="O121" s="41" t="str">
        <f t="shared" si="31"/>
        <v/>
      </c>
      <c r="P121" s="41" t="str">
        <f t="shared" ca="1" si="32"/>
        <v/>
      </c>
      <c r="Q121" s="41" t="str">
        <f>IF(AND(C121="Abierto",D121="Urgente"),RANK(P121,$P$8:$P$1003,0)+COUNTIF($P$8:P121,P121)-1,"")</f>
        <v/>
      </c>
      <c r="R121" s="41" t="str">
        <f t="shared" si="33"/>
        <v/>
      </c>
      <c r="S121" s="41" t="str">
        <f t="shared" ca="1" si="34"/>
        <v/>
      </c>
      <c r="T121" s="41" t="str">
        <f>IF(AND(C121="Abierto",D121="Alta"),RANK(S121,$S$8:$S$1003,0)+COUNTIF($S$8:S121,S121)-1+MAX(Q:Q),"")</f>
        <v/>
      </c>
      <c r="U121" s="41" t="str">
        <f t="shared" si="35"/>
        <v/>
      </c>
      <c r="V121" s="41" t="str">
        <f t="shared" ca="1" si="36"/>
        <v/>
      </c>
      <c r="W121" s="41" t="str">
        <f>IF(AND(C121="Abierto",D121="Media"),RANK(V121,$V$8:$V$1003,0)+COUNTIF($V$8:V121,V121)-1+MAX(Q:Q,T:T),"")</f>
        <v/>
      </c>
      <c r="X121" s="41" t="str">
        <f t="shared" si="37"/>
        <v/>
      </c>
      <c r="Y121" s="41" t="str">
        <f t="shared" ca="1" si="38"/>
        <v/>
      </c>
      <c r="Z121" s="41" t="str">
        <f>IF(AND(C121="Abierto",D121="Baja"),RANK(Y121,$Y$8:$Y$1003,0)+COUNTIF($Y$8:Y121,Y121)-1+MAX(Q:Q,T:T,W:W),"")</f>
        <v/>
      </c>
      <c r="AA121" s="42" t="str">
        <f t="shared" si="39"/>
        <v/>
      </c>
      <c r="AB121" s="42" t="str">
        <f t="shared" si="40"/>
        <v/>
      </c>
      <c r="AC121" s="42" t="str">
        <f t="shared" si="41"/>
        <v/>
      </c>
      <c r="AD121" s="43">
        <v>114</v>
      </c>
      <c r="AE121" s="43" t="str">
        <f t="shared" si="27"/>
        <v/>
      </c>
      <c r="AF121" s="44" t="str">
        <f t="shared" si="28"/>
        <v/>
      </c>
      <c r="AK121" s="47" t="str">
        <f>IF(AL121="","",MAX($AK$1:AK120)+1)</f>
        <v/>
      </c>
      <c r="AL121" s="48" t="str">
        <f>IF(H121="","",IF(COUNTIF($AL$7:AL120,H121)=0,H121,""))</f>
        <v/>
      </c>
      <c r="AM121" s="48" t="str">
        <f t="shared" si="29"/>
        <v/>
      </c>
    </row>
    <row r="122" spans="2:39" x14ac:dyDescent="0.25">
      <c r="B122" s="38"/>
      <c r="C122" s="38"/>
      <c r="D122" s="38"/>
      <c r="E122" s="38"/>
      <c r="F122" s="40"/>
      <c r="G122" s="38"/>
      <c r="H122" s="38"/>
      <c r="I122" s="40"/>
      <c r="J122" s="54" t="str">
        <f t="shared" si="30"/>
        <v/>
      </c>
      <c r="K122" s="38"/>
      <c r="O122" s="41" t="str">
        <f t="shared" si="31"/>
        <v/>
      </c>
      <c r="P122" s="41" t="str">
        <f t="shared" ca="1" si="32"/>
        <v/>
      </c>
      <c r="Q122" s="41" t="str">
        <f>IF(AND(C122="Abierto",D122="Urgente"),RANK(P122,$P$8:$P$1003,0)+COUNTIF($P$8:P122,P122)-1,"")</f>
        <v/>
      </c>
      <c r="R122" s="41" t="str">
        <f t="shared" si="33"/>
        <v/>
      </c>
      <c r="S122" s="41" t="str">
        <f t="shared" ca="1" si="34"/>
        <v/>
      </c>
      <c r="T122" s="41" t="str">
        <f>IF(AND(C122="Abierto",D122="Alta"),RANK(S122,$S$8:$S$1003,0)+COUNTIF($S$8:S122,S122)-1+MAX(Q:Q),"")</f>
        <v/>
      </c>
      <c r="U122" s="41" t="str">
        <f t="shared" si="35"/>
        <v/>
      </c>
      <c r="V122" s="41" t="str">
        <f t="shared" ca="1" si="36"/>
        <v/>
      </c>
      <c r="W122" s="41" t="str">
        <f>IF(AND(C122="Abierto",D122="Media"),RANK(V122,$V$8:$V$1003,0)+COUNTIF($V$8:V122,V122)-1+MAX(Q:Q,T:T),"")</f>
        <v/>
      </c>
      <c r="X122" s="41" t="str">
        <f t="shared" si="37"/>
        <v/>
      </c>
      <c r="Y122" s="41" t="str">
        <f t="shared" ca="1" si="38"/>
        <v/>
      </c>
      <c r="Z122" s="41" t="str">
        <f>IF(AND(C122="Abierto",D122="Baja"),RANK(Y122,$Y$8:$Y$1003,0)+COUNTIF($Y$8:Y122,Y122)-1+MAX(Q:Q,T:T,W:W),"")</f>
        <v/>
      </c>
      <c r="AA122" s="42" t="str">
        <f t="shared" si="39"/>
        <v/>
      </c>
      <c r="AB122" s="42" t="str">
        <f t="shared" si="40"/>
        <v/>
      </c>
      <c r="AC122" s="42" t="str">
        <f t="shared" si="41"/>
        <v/>
      </c>
      <c r="AD122" s="43">
        <v>115</v>
      </c>
      <c r="AE122" s="43" t="str">
        <f t="shared" si="27"/>
        <v/>
      </c>
      <c r="AF122" s="44" t="str">
        <f t="shared" si="28"/>
        <v/>
      </c>
      <c r="AK122" s="47" t="str">
        <f>IF(AL122="","",MAX($AK$1:AK121)+1)</f>
        <v/>
      </c>
      <c r="AL122" s="48" t="str">
        <f>IF(H122="","",IF(COUNTIF($AL$7:AL121,H122)=0,H122,""))</f>
        <v/>
      </c>
      <c r="AM122" s="48" t="str">
        <f t="shared" si="29"/>
        <v/>
      </c>
    </row>
    <row r="123" spans="2:39" x14ac:dyDescent="0.25">
      <c r="B123" s="38"/>
      <c r="C123" s="38"/>
      <c r="D123" s="38"/>
      <c r="E123" s="38"/>
      <c r="F123" s="40"/>
      <c r="G123" s="38"/>
      <c r="H123" s="38"/>
      <c r="I123" s="40"/>
      <c r="J123" s="54" t="str">
        <f t="shared" si="30"/>
        <v/>
      </c>
      <c r="K123" s="38"/>
      <c r="O123" s="41" t="str">
        <f t="shared" si="31"/>
        <v/>
      </c>
      <c r="P123" s="41" t="str">
        <f t="shared" ca="1" si="32"/>
        <v/>
      </c>
      <c r="Q123" s="41" t="str">
        <f>IF(AND(C123="Abierto",D123="Urgente"),RANK(P123,$P$8:$P$1003,0)+COUNTIF($P$8:P123,P123)-1,"")</f>
        <v/>
      </c>
      <c r="R123" s="41" t="str">
        <f t="shared" si="33"/>
        <v/>
      </c>
      <c r="S123" s="41" t="str">
        <f t="shared" ca="1" si="34"/>
        <v/>
      </c>
      <c r="T123" s="41" t="str">
        <f>IF(AND(C123="Abierto",D123="Alta"),RANK(S123,$S$8:$S$1003,0)+COUNTIF($S$8:S123,S123)-1+MAX(Q:Q),"")</f>
        <v/>
      </c>
      <c r="U123" s="41" t="str">
        <f t="shared" si="35"/>
        <v/>
      </c>
      <c r="V123" s="41" t="str">
        <f t="shared" ca="1" si="36"/>
        <v/>
      </c>
      <c r="W123" s="41" t="str">
        <f>IF(AND(C123="Abierto",D123="Media"),RANK(V123,$V$8:$V$1003,0)+COUNTIF($V$8:V123,V123)-1+MAX(Q:Q,T:T),"")</f>
        <v/>
      </c>
      <c r="X123" s="41" t="str">
        <f t="shared" si="37"/>
        <v/>
      </c>
      <c r="Y123" s="41" t="str">
        <f t="shared" ca="1" si="38"/>
        <v/>
      </c>
      <c r="Z123" s="41" t="str">
        <f>IF(AND(C123="Abierto",D123="Baja"),RANK(Y123,$Y$8:$Y$1003,0)+COUNTIF($Y$8:Y123,Y123)-1+MAX(Q:Q,T:T,W:W),"")</f>
        <v/>
      </c>
      <c r="AA123" s="42" t="str">
        <f t="shared" si="39"/>
        <v/>
      </c>
      <c r="AB123" s="42" t="str">
        <f t="shared" si="40"/>
        <v/>
      </c>
      <c r="AC123" s="42" t="str">
        <f t="shared" si="41"/>
        <v/>
      </c>
      <c r="AD123" s="43">
        <v>116</v>
      </c>
      <c r="AE123" s="43" t="str">
        <f t="shared" si="27"/>
        <v/>
      </c>
      <c r="AF123" s="44" t="str">
        <f t="shared" si="28"/>
        <v/>
      </c>
      <c r="AK123" s="47" t="str">
        <f>IF(AL123="","",MAX($AK$1:AK122)+1)</f>
        <v/>
      </c>
      <c r="AL123" s="48" t="str">
        <f>IF(H123="","",IF(COUNTIF($AL$7:AL122,H123)=0,H123,""))</f>
        <v/>
      </c>
      <c r="AM123" s="48" t="str">
        <f t="shared" si="29"/>
        <v/>
      </c>
    </row>
    <row r="124" spans="2:39" x14ac:dyDescent="0.25">
      <c r="B124" s="38"/>
      <c r="C124" s="38"/>
      <c r="D124" s="38"/>
      <c r="E124" s="38"/>
      <c r="F124" s="40"/>
      <c r="G124" s="38"/>
      <c r="H124" s="38"/>
      <c r="I124" s="40"/>
      <c r="J124" s="54" t="str">
        <f t="shared" si="30"/>
        <v/>
      </c>
      <c r="K124" s="38"/>
      <c r="O124" s="41" t="str">
        <f t="shared" si="31"/>
        <v/>
      </c>
      <c r="P124" s="41" t="str">
        <f t="shared" ca="1" si="32"/>
        <v/>
      </c>
      <c r="Q124" s="41" t="str">
        <f>IF(AND(C124="Abierto",D124="Urgente"),RANK(P124,$P$8:$P$1003,0)+COUNTIF($P$8:P124,P124)-1,"")</f>
        <v/>
      </c>
      <c r="R124" s="41" t="str">
        <f t="shared" si="33"/>
        <v/>
      </c>
      <c r="S124" s="41" t="str">
        <f t="shared" ca="1" si="34"/>
        <v/>
      </c>
      <c r="T124" s="41" t="str">
        <f>IF(AND(C124="Abierto",D124="Alta"),RANK(S124,$S$8:$S$1003,0)+COUNTIF($S$8:S124,S124)-1+MAX(Q:Q),"")</f>
        <v/>
      </c>
      <c r="U124" s="41" t="str">
        <f t="shared" si="35"/>
        <v/>
      </c>
      <c r="V124" s="41" t="str">
        <f t="shared" ca="1" si="36"/>
        <v/>
      </c>
      <c r="W124" s="41" t="str">
        <f>IF(AND(C124="Abierto",D124="Media"),RANK(V124,$V$8:$V$1003,0)+COUNTIF($V$8:V124,V124)-1+MAX(Q:Q,T:T),"")</f>
        <v/>
      </c>
      <c r="X124" s="41" t="str">
        <f t="shared" si="37"/>
        <v/>
      </c>
      <c r="Y124" s="41" t="str">
        <f t="shared" ca="1" si="38"/>
        <v/>
      </c>
      <c r="Z124" s="41" t="str">
        <f>IF(AND(C124="Abierto",D124="Baja"),RANK(Y124,$Y$8:$Y$1003,0)+COUNTIF($Y$8:Y124,Y124)-1+MAX(Q:Q,T:T,W:W),"")</f>
        <v/>
      </c>
      <c r="AA124" s="42" t="str">
        <f t="shared" si="39"/>
        <v/>
      </c>
      <c r="AB124" s="42" t="str">
        <f t="shared" si="40"/>
        <v/>
      </c>
      <c r="AC124" s="42" t="str">
        <f t="shared" si="41"/>
        <v/>
      </c>
      <c r="AD124" s="43">
        <v>117</v>
      </c>
      <c r="AE124" s="43" t="str">
        <f t="shared" si="27"/>
        <v/>
      </c>
      <c r="AF124" s="44" t="str">
        <f t="shared" si="28"/>
        <v/>
      </c>
      <c r="AK124" s="47" t="str">
        <f>IF(AL124="","",MAX($AK$1:AK123)+1)</f>
        <v/>
      </c>
      <c r="AL124" s="48" t="str">
        <f>IF(H124="","",IF(COUNTIF($AL$7:AL123,H124)=0,H124,""))</f>
        <v/>
      </c>
      <c r="AM124" s="48" t="str">
        <f t="shared" si="29"/>
        <v/>
      </c>
    </row>
    <row r="125" spans="2:39" x14ac:dyDescent="0.25">
      <c r="B125" s="38"/>
      <c r="C125" s="38"/>
      <c r="D125" s="38"/>
      <c r="E125" s="38"/>
      <c r="F125" s="40"/>
      <c r="G125" s="38"/>
      <c r="H125" s="38"/>
      <c r="I125" s="40"/>
      <c r="J125" s="54" t="str">
        <f t="shared" si="30"/>
        <v/>
      </c>
      <c r="K125" s="38"/>
      <c r="O125" s="41" t="str">
        <f t="shared" si="31"/>
        <v/>
      </c>
      <c r="P125" s="41" t="str">
        <f t="shared" ca="1" si="32"/>
        <v/>
      </c>
      <c r="Q125" s="41" t="str">
        <f>IF(AND(C125="Abierto",D125="Urgente"),RANK(P125,$P$8:$P$1003,0)+COUNTIF($P$8:P125,P125)-1,"")</f>
        <v/>
      </c>
      <c r="R125" s="41" t="str">
        <f t="shared" si="33"/>
        <v/>
      </c>
      <c r="S125" s="41" t="str">
        <f t="shared" ca="1" si="34"/>
        <v/>
      </c>
      <c r="T125" s="41" t="str">
        <f>IF(AND(C125="Abierto",D125="Alta"),RANK(S125,$S$8:$S$1003,0)+COUNTIF($S$8:S125,S125)-1+MAX(Q:Q),"")</f>
        <v/>
      </c>
      <c r="U125" s="41" t="str">
        <f t="shared" si="35"/>
        <v/>
      </c>
      <c r="V125" s="41" t="str">
        <f t="shared" ca="1" si="36"/>
        <v/>
      </c>
      <c r="W125" s="41" t="str">
        <f>IF(AND(C125="Abierto",D125="Media"),RANK(V125,$V$8:$V$1003,0)+COUNTIF($V$8:V125,V125)-1+MAX(Q:Q,T:T),"")</f>
        <v/>
      </c>
      <c r="X125" s="41" t="str">
        <f t="shared" si="37"/>
        <v/>
      </c>
      <c r="Y125" s="41" t="str">
        <f t="shared" ca="1" si="38"/>
        <v/>
      </c>
      <c r="Z125" s="41" t="str">
        <f>IF(AND(C125="Abierto",D125="Baja"),RANK(Y125,$Y$8:$Y$1003,0)+COUNTIF($Y$8:Y125,Y125)-1+MAX(Q:Q,T:T,W:W),"")</f>
        <v/>
      </c>
      <c r="AA125" s="42" t="str">
        <f t="shared" si="39"/>
        <v/>
      </c>
      <c r="AB125" s="42" t="str">
        <f t="shared" si="40"/>
        <v/>
      </c>
      <c r="AC125" s="42" t="str">
        <f t="shared" si="41"/>
        <v/>
      </c>
      <c r="AD125" s="43">
        <v>118</v>
      </c>
      <c r="AE125" s="43" t="str">
        <f t="shared" si="27"/>
        <v/>
      </c>
      <c r="AF125" s="44" t="str">
        <f t="shared" si="28"/>
        <v/>
      </c>
      <c r="AK125" s="47" t="str">
        <f>IF(AL125="","",MAX($AK$1:AK124)+1)</f>
        <v/>
      </c>
      <c r="AL125" s="48" t="str">
        <f>IF(H125="","",IF(COUNTIF($AL$7:AL124,H125)=0,H125,""))</f>
        <v/>
      </c>
      <c r="AM125" s="48" t="str">
        <f t="shared" si="29"/>
        <v/>
      </c>
    </row>
    <row r="126" spans="2:39" x14ac:dyDescent="0.25">
      <c r="B126" s="38"/>
      <c r="C126" s="38"/>
      <c r="D126" s="38"/>
      <c r="E126" s="38"/>
      <c r="F126" s="40"/>
      <c r="G126" s="38"/>
      <c r="H126" s="38"/>
      <c r="I126" s="40"/>
      <c r="J126" s="54" t="str">
        <f t="shared" si="30"/>
        <v/>
      </c>
      <c r="K126" s="38"/>
      <c r="O126" s="41" t="str">
        <f t="shared" si="31"/>
        <v/>
      </c>
      <c r="P126" s="41" t="str">
        <f t="shared" ca="1" si="32"/>
        <v/>
      </c>
      <c r="Q126" s="41" t="str">
        <f>IF(AND(C126="Abierto",D126="Urgente"),RANK(P126,$P$8:$P$1003,0)+COUNTIF($P$8:P126,P126)-1,"")</f>
        <v/>
      </c>
      <c r="R126" s="41" t="str">
        <f t="shared" si="33"/>
        <v/>
      </c>
      <c r="S126" s="41" t="str">
        <f t="shared" ca="1" si="34"/>
        <v/>
      </c>
      <c r="T126" s="41" t="str">
        <f>IF(AND(C126="Abierto",D126="Alta"),RANK(S126,$S$8:$S$1003,0)+COUNTIF($S$8:S126,S126)-1+MAX(Q:Q),"")</f>
        <v/>
      </c>
      <c r="U126" s="41" t="str">
        <f t="shared" si="35"/>
        <v/>
      </c>
      <c r="V126" s="41" t="str">
        <f t="shared" ca="1" si="36"/>
        <v/>
      </c>
      <c r="W126" s="41" t="str">
        <f>IF(AND(C126="Abierto",D126="Media"),RANK(V126,$V$8:$V$1003,0)+COUNTIF($V$8:V126,V126)-1+MAX(Q:Q,T:T),"")</f>
        <v/>
      </c>
      <c r="X126" s="41" t="str">
        <f t="shared" si="37"/>
        <v/>
      </c>
      <c r="Y126" s="41" t="str">
        <f t="shared" ca="1" si="38"/>
        <v/>
      </c>
      <c r="Z126" s="41" t="str">
        <f>IF(AND(C126="Abierto",D126="Baja"),RANK(Y126,$Y$8:$Y$1003,0)+COUNTIF($Y$8:Y126,Y126)-1+MAX(Q:Q,T:T,W:W),"")</f>
        <v/>
      </c>
      <c r="AA126" s="42" t="str">
        <f t="shared" si="39"/>
        <v/>
      </c>
      <c r="AB126" s="42" t="str">
        <f t="shared" si="40"/>
        <v/>
      </c>
      <c r="AC126" s="42" t="str">
        <f t="shared" si="41"/>
        <v/>
      </c>
      <c r="AD126" s="43">
        <v>119</v>
      </c>
      <c r="AE126" s="43" t="str">
        <f t="shared" si="27"/>
        <v/>
      </c>
      <c r="AF126" s="44" t="str">
        <f t="shared" si="28"/>
        <v/>
      </c>
      <c r="AK126" s="47" t="str">
        <f>IF(AL126="","",MAX($AK$1:AK125)+1)</f>
        <v/>
      </c>
      <c r="AL126" s="48" t="str">
        <f>IF(H126="","",IF(COUNTIF($AL$7:AL125,H126)=0,H126,""))</f>
        <v/>
      </c>
      <c r="AM126" s="48" t="str">
        <f t="shared" si="29"/>
        <v/>
      </c>
    </row>
    <row r="127" spans="2:39" x14ac:dyDescent="0.25">
      <c r="B127" s="38"/>
      <c r="C127" s="38"/>
      <c r="D127" s="38"/>
      <c r="E127" s="38"/>
      <c r="F127" s="40"/>
      <c r="G127" s="38"/>
      <c r="H127" s="38"/>
      <c r="I127" s="40"/>
      <c r="J127" s="54" t="str">
        <f t="shared" si="30"/>
        <v/>
      </c>
      <c r="K127" s="38"/>
      <c r="O127" s="41" t="str">
        <f t="shared" si="31"/>
        <v/>
      </c>
      <c r="P127" s="41" t="str">
        <f t="shared" ca="1" si="32"/>
        <v/>
      </c>
      <c r="Q127" s="41" t="str">
        <f>IF(AND(C127="Abierto",D127="Urgente"),RANK(P127,$P$8:$P$1003,0)+COUNTIF($P$8:P127,P127)-1,"")</f>
        <v/>
      </c>
      <c r="R127" s="41" t="str">
        <f t="shared" si="33"/>
        <v/>
      </c>
      <c r="S127" s="41" t="str">
        <f t="shared" ca="1" si="34"/>
        <v/>
      </c>
      <c r="T127" s="41" t="str">
        <f>IF(AND(C127="Abierto",D127="Alta"),RANK(S127,$S$8:$S$1003,0)+COUNTIF($S$8:S127,S127)-1+MAX(Q:Q),"")</f>
        <v/>
      </c>
      <c r="U127" s="41" t="str">
        <f t="shared" si="35"/>
        <v/>
      </c>
      <c r="V127" s="41" t="str">
        <f t="shared" ca="1" si="36"/>
        <v/>
      </c>
      <c r="W127" s="41" t="str">
        <f>IF(AND(C127="Abierto",D127="Media"),RANK(V127,$V$8:$V$1003,0)+COUNTIF($V$8:V127,V127)-1+MAX(Q:Q,T:T),"")</f>
        <v/>
      </c>
      <c r="X127" s="41" t="str">
        <f t="shared" si="37"/>
        <v/>
      </c>
      <c r="Y127" s="41" t="str">
        <f t="shared" ca="1" si="38"/>
        <v/>
      </c>
      <c r="Z127" s="41" t="str">
        <f>IF(AND(C127="Abierto",D127="Baja"),RANK(Y127,$Y$8:$Y$1003,0)+COUNTIF($Y$8:Y127,Y127)-1+MAX(Q:Q,T:T,W:W),"")</f>
        <v/>
      </c>
      <c r="AA127" s="42" t="str">
        <f t="shared" si="39"/>
        <v/>
      </c>
      <c r="AB127" s="42" t="str">
        <f t="shared" si="40"/>
        <v/>
      </c>
      <c r="AC127" s="42" t="str">
        <f t="shared" si="41"/>
        <v/>
      </c>
      <c r="AD127" s="43">
        <v>120</v>
      </c>
      <c r="AE127" s="43" t="str">
        <f t="shared" si="27"/>
        <v/>
      </c>
      <c r="AF127" s="44" t="str">
        <f t="shared" si="28"/>
        <v/>
      </c>
      <c r="AK127" s="47" t="str">
        <f>IF(AL127="","",MAX($AK$1:AK126)+1)</f>
        <v/>
      </c>
      <c r="AL127" s="48" t="str">
        <f>IF(H127="","",IF(COUNTIF($AL$7:AL126,H127)=0,H127,""))</f>
        <v/>
      </c>
      <c r="AM127" s="48" t="str">
        <f t="shared" si="29"/>
        <v/>
      </c>
    </row>
    <row r="128" spans="2:39" x14ac:dyDescent="0.25">
      <c r="B128" s="38"/>
      <c r="C128" s="38"/>
      <c r="D128" s="38"/>
      <c r="E128" s="38"/>
      <c r="F128" s="40"/>
      <c r="G128" s="38"/>
      <c r="H128" s="38"/>
      <c r="I128" s="40"/>
      <c r="J128" s="54" t="str">
        <f t="shared" si="30"/>
        <v/>
      </c>
      <c r="K128" s="38"/>
      <c r="O128" s="41" t="str">
        <f t="shared" si="31"/>
        <v/>
      </c>
      <c r="P128" s="41" t="str">
        <f t="shared" ca="1" si="32"/>
        <v/>
      </c>
      <c r="Q128" s="41" t="str">
        <f>IF(AND(C128="Abierto",D128="Urgente"),RANK(P128,$P$8:$P$1003,0)+COUNTIF($P$8:P128,P128)-1,"")</f>
        <v/>
      </c>
      <c r="R128" s="41" t="str">
        <f t="shared" si="33"/>
        <v/>
      </c>
      <c r="S128" s="41" t="str">
        <f t="shared" ca="1" si="34"/>
        <v/>
      </c>
      <c r="T128" s="41" t="str">
        <f>IF(AND(C128="Abierto",D128="Alta"),RANK(S128,$S$8:$S$1003,0)+COUNTIF($S$8:S128,S128)-1+MAX(Q:Q),"")</f>
        <v/>
      </c>
      <c r="U128" s="41" t="str">
        <f t="shared" si="35"/>
        <v/>
      </c>
      <c r="V128" s="41" t="str">
        <f t="shared" ca="1" si="36"/>
        <v/>
      </c>
      <c r="W128" s="41" t="str">
        <f>IF(AND(C128="Abierto",D128="Media"),RANK(V128,$V$8:$V$1003,0)+COUNTIF($V$8:V128,V128)-1+MAX(Q:Q,T:T),"")</f>
        <v/>
      </c>
      <c r="X128" s="41" t="str">
        <f t="shared" si="37"/>
        <v/>
      </c>
      <c r="Y128" s="41" t="str">
        <f t="shared" ca="1" si="38"/>
        <v/>
      </c>
      <c r="Z128" s="41" t="str">
        <f>IF(AND(C128="Abierto",D128="Baja"),RANK(Y128,$Y$8:$Y$1003,0)+COUNTIF($Y$8:Y128,Y128)-1+MAX(Q:Q,T:T,W:W),"")</f>
        <v/>
      </c>
      <c r="AA128" s="42" t="str">
        <f t="shared" si="39"/>
        <v/>
      </c>
      <c r="AB128" s="42" t="str">
        <f t="shared" si="40"/>
        <v/>
      </c>
      <c r="AC128" s="42" t="str">
        <f t="shared" si="41"/>
        <v/>
      </c>
      <c r="AD128" s="43">
        <v>121</v>
      </c>
      <c r="AE128" s="43" t="str">
        <f t="shared" si="27"/>
        <v/>
      </c>
      <c r="AF128" s="44" t="str">
        <f t="shared" si="28"/>
        <v/>
      </c>
      <c r="AK128" s="47" t="str">
        <f>IF(AL128="","",MAX($AK$1:AK127)+1)</f>
        <v/>
      </c>
      <c r="AL128" s="48" t="str">
        <f>IF(H128="","",IF(COUNTIF($AL$7:AL127,H128)=0,H128,""))</f>
        <v/>
      </c>
      <c r="AM128" s="48" t="str">
        <f t="shared" si="29"/>
        <v/>
      </c>
    </row>
    <row r="129" spans="2:39" x14ac:dyDescent="0.25">
      <c r="B129" s="38"/>
      <c r="C129" s="38"/>
      <c r="D129" s="38"/>
      <c r="E129" s="38"/>
      <c r="F129" s="40"/>
      <c r="G129" s="38"/>
      <c r="H129" s="38"/>
      <c r="I129" s="40"/>
      <c r="J129" s="54" t="str">
        <f t="shared" si="30"/>
        <v/>
      </c>
      <c r="K129" s="38"/>
      <c r="O129" s="41" t="str">
        <f t="shared" si="31"/>
        <v/>
      </c>
      <c r="P129" s="41" t="str">
        <f t="shared" ca="1" si="32"/>
        <v/>
      </c>
      <c r="Q129" s="41" t="str">
        <f>IF(AND(C129="Abierto",D129="Urgente"),RANK(P129,$P$8:$P$1003,0)+COUNTIF($P$8:P129,P129)-1,"")</f>
        <v/>
      </c>
      <c r="R129" s="41" t="str">
        <f t="shared" si="33"/>
        <v/>
      </c>
      <c r="S129" s="41" t="str">
        <f t="shared" ca="1" si="34"/>
        <v/>
      </c>
      <c r="T129" s="41" t="str">
        <f>IF(AND(C129="Abierto",D129="Alta"),RANK(S129,$S$8:$S$1003,0)+COUNTIF($S$8:S129,S129)-1+MAX(Q:Q),"")</f>
        <v/>
      </c>
      <c r="U129" s="41" t="str">
        <f t="shared" si="35"/>
        <v/>
      </c>
      <c r="V129" s="41" t="str">
        <f t="shared" ca="1" si="36"/>
        <v/>
      </c>
      <c r="W129" s="41" t="str">
        <f>IF(AND(C129="Abierto",D129="Media"),RANK(V129,$V$8:$V$1003,0)+COUNTIF($V$8:V129,V129)-1+MAX(Q:Q,T:T),"")</f>
        <v/>
      </c>
      <c r="X129" s="41" t="str">
        <f t="shared" si="37"/>
        <v/>
      </c>
      <c r="Y129" s="41" t="str">
        <f t="shared" ca="1" si="38"/>
        <v/>
      </c>
      <c r="Z129" s="41" t="str">
        <f>IF(AND(C129="Abierto",D129="Baja"),RANK(Y129,$Y$8:$Y$1003,0)+COUNTIF($Y$8:Y129,Y129)-1+MAX(Q:Q,T:T,W:W),"")</f>
        <v/>
      </c>
      <c r="AA129" s="42" t="str">
        <f t="shared" si="39"/>
        <v/>
      </c>
      <c r="AB129" s="42" t="str">
        <f t="shared" si="40"/>
        <v/>
      </c>
      <c r="AC129" s="42" t="str">
        <f t="shared" si="41"/>
        <v/>
      </c>
      <c r="AD129" s="43">
        <v>122</v>
      </c>
      <c r="AE129" s="43" t="str">
        <f t="shared" si="27"/>
        <v/>
      </c>
      <c r="AF129" s="44" t="str">
        <f t="shared" si="28"/>
        <v/>
      </c>
      <c r="AK129" s="47" t="str">
        <f>IF(AL129="","",MAX($AK$1:AK128)+1)</f>
        <v/>
      </c>
      <c r="AL129" s="48" t="str">
        <f>IF(H129="","",IF(COUNTIF($AL$7:AL128,H129)=0,H129,""))</f>
        <v/>
      </c>
      <c r="AM129" s="48" t="str">
        <f t="shared" si="29"/>
        <v/>
      </c>
    </row>
    <row r="130" spans="2:39" x14ac:dyDescent="0.25">
      <c r="B130" s="38"/>
      <c r="C130" s="38"/>
      <c r="D130" s="38"/>
      <c r="E130" s="38"/>
      <c r="F130" s="40"/>
      <c r="G130" s="38"/>
      <c r="H130" s="38"/>
      <c r="I130" s="40"/>
      <c r="J130" s="54" t="str">
        <f t="shared" si="30"/>
        <v/>
      </c>
      <c r="K130" s="38"/>
      <c r="O130" s="41" t="str">
        <f t="shared" si="31"/>
        <v/>
      </c>
      <c r="P130" s="41" t="str">
        <f t="shared" ca="1" si="32"/>
        <v/>
      </c>
      <c r="Q130" s="41" t="str">
        <f>IF(AND(C130="Abierto",D130="Urgente"),RANK(P130,$P$8:$P$1003,0)+COUNTIF($P$8:P130,P130)-1,"")</f>
        <v/>
      </c>
      <c r="R130" s="41" t="str">
        <f t="shared" si="33"/>
        <v/>
      </c>
      <c r="S130" s="41" t="str">
        <f t="shared" ca="1" si="34"/>
        <v/>
      </c>
      <c r="T130" s="41" t="str">
        <f>IF(AND(C130="Abierto",D130="Alta"),RANK(S130,$S$8:$S$1003,0)+COUNTIF($S$8:S130,S130)-1+MAX(Q:Q),"")</f>
        <v/>
      </c>
      <c r="U130" s="41" t="str">
        <f t="shared" si="35"/>
        <v/>
      </c>
      <c r="V130" s="41" t="str">
        <f t="shared" ca="1" si="36"/>
        <v/>
      </c>
      <c r="W130" s="41" t="str">
        <f>IF(AND(C130="Abierto",D130="Media"),RANK(V130,$V$8:$V$1003,0)+COUNTIF($V$8:V130,V130)-1+MAX(Q:Q,T:T),"")</f>
        <v/>
      </c>
      <c r="X130" s="41" t="str">
        <f t="shared" si="37"/>
        <v/>
      </c>
      <c r="Y130" s="41" t="str">
        <f t="shared" ca="1" si="38"/>
        <v/>
      </c>
      <c r="Z130" s="41" t="str">
        <f>IF(AND(C130="Abierto",D130="Baja"),RANK(Y130,$Y$8:$Y$1003,0)+COUNTIF($Y$8:Y130,Y130)-1+MAX(Q:Q,T:T,W:W),"")</f>
        <v/>
      </c>
      <c r="AA130" s="42" t="str">
        <f t="shared" si="39"/>
        <v/>
      </c>
      <c r="AB130" s="42" t="str">
        <f t="shared" si="40"/>
        <v/>
      </c>
      <c r="AC130" s="42" t="str">
        <f t="shared" si="41"/>
        <v/>
      </c>
      <c r="AD130" s="43">
        <v>123</v>
      </c>
      <c r="AE130" s="43" t="str">
        <f t="shared" si="27"/>
        <v/>
      </c>
      <c r="AF130" s="44" t="str">
        <f t="shared" si="28"/>
        <v/>
      </c>
      <c r="AK130" s="47" t="str">
        <f>IF(AL130="","",MAX($AK$1:AK129)+1)</f>
        <v/>
      </c>
      <c r="AL130" s="48" t="str">
        <f>IF(H130="","",IF(COUNTIF($AL$7:AL129,H130)=0,H130,""))</f>
        <v/>
      </c>
      <c r="AM130" s="48" t="str">
        <f t="shared" si="29"/>
        <v/>
      </c>
    </row>
    <row r="131" spans="2:39" x14ac:dyDescent="0.25">
      <c r="B131" s="38"/>
      <c r="C131" s="38"/>
      <c r="D131" s="38"/>
      <c r="E131" s="38"/>
      <c r="F131" s="40"/>
      <c r="G131" s="38"/>
      <c r="H131" s="38"/>
      <c r="I131" s="40"/>
      <c r="J131" s="54" t="str">
        <f t="shared" si="30"/>
        <v/>
      </c>
      <c r="K131" s="38"/>
      <c r="O131" s="41" t="str">
        <f t="shared" si="31"/>
        <v/>
      </c>
      <c r="P131" s="41" t="str">
        <f t="shared" ca="1" si="32"/>
        <v/>
      </c>
      <c r="Q131" s="41" t="str">
        <f>IF(AND(C131="Abierto",D131="Urgente"),RANK(P131,$P$8:$P$1003,0)+COUNTIF($P$8:P131,P131)-1,"")</f>
        <v/>
      </c>
      <c r="R131" s="41" t="str">
        <f t="shared" si="33"/>
        <v/>
      </c>
      <c r="S131" s="41" t="str">
        <f t="shared" ca="1" si="34"/>
        <v/>
      </c>
      <c r="T131" s="41" t="str">
        <f>IF(AND(C131="Abierto",D131="Alta"),RANK(S131,$S$8:$S$1003,0)+COUNTIF($S$8:S131,S131)-1+MAX(Q:Q),"")</f>
        <v/>
      </c>
      <c r="U131" s="41" t="str">
        <f t="shared" si="35"/>
        <v/>
      </c>
      <c r="V131" s="41" t="str">
        <f t="shared" ca="1" si="36"/>
        <v/>
      </c>
      <c r="W131" s="41" t="str">
        <f>IF(AND(C131="Abierto",D131="Media"),RANK(V131,$V$8:$V$1003,0)+COUNTIF($V$8:V131,V131)-1+MAX(Q:Q,T:T),"")</f>
        <v/>
      </c>
      <c r="X131" s="41" t="str">
        <f t="shared" si="37"/>
        <v/>
      </c>
      <c r="Y131" s="41" t="str">
        <f t="shared" ca="1" si="38"/>
        <v/>
      </c>
      <c r="Z131" s="41" t="str">
        <f>IF(AND(C131="Abierto",D131="Baja"),RANK(Y131,$Y$8:$Y$1003,0)+COUNTIF($Y$8:Y131,Y131)-1+MAX(Q:Q,T:T,W:W),"")</f>
        <v/>
      </c>
      <c r="AA131" s="42" t="str">
        <f t="shared" si="39"/>
        <v/>
      </c>
      <c r="AB131" s="42" t="str">
        <f t="shared" si="40"/>
        <v/>
      </c>
      <c r="AC131" s="42" t="str">
        <f t="shared" si="41"/>
        <v/>
      </c>
      <c r="AD131" s="43">
        <v>124</v>
      </c>
      <c r="AE131" s="43" t="str">
        <f t="shared" si="27"/>
        <v/>
      </c>
      <c r="AF131" s="44" t="str">
        <f t="shared" si="28"/>
        <v/>
      </c>
      <c r="AK131" s="47" t="str">
        <f>IF(AL131="","",MAX($AK$1:AK130)+1)</f>
        <v/>
      </c>
      <c r="AL131" s="48" t="str">
        <f>IF(H131="","",IF(COUNTIF($AL$7:AL130,H131)=0,H131,""))</f>
        <v/>
      </c>
      <c r="AM131" s="48" t="str">
        <f t="shared" si="29"/>
        <v/>
      </c>
    </row>
    <row r="132" spans="2:39" x14ac:dyDescent="0.25">
      <c r="B132" s="38"/>
      <c r="C132" s="38"/>
      <c r="D132" s="38"/>
      <c r="E132" s="38"/>
      <c r="F132" s="40"/>
      <c r="G132" s="38"/>
      <c r="H132" s="38"/>
      <c r="I132" s="40"/>
      <c r="J132" s="54" t="str">
        <f t="shared" si="30"/>
        <v/>
      </c>
      <c r="K132" s="38"/>
      <c r="O132" s="41" t="str">
        <f t="shared" si="31"/>
        <v/>
      </c>
      <c r="P132" s="41" t="str">
        <f t="shared" ca="1" si="32"/>
        <v/>
      </c>
      <c r="Q132" s="41" t="str">
        <f>IF(AND(C132="Abierto",D132="Urgente"),RANK(P132,$P$8:$P$1003,0)+COUNTIF($P$8:P132,P132)-1,"")</f>
        <v/>
      </c>
      <c r="R132" s="41" t="str">
        <f t="shared" si="33"/>
        <v/>
      </c>
      <c r="S132" s="41" t="str">
        <f t="shared" ca="1" si="34"/>
        <v/>
      </c>
      <c r="T132" s="41" t="str">
        <f>IF(AND(C132="Abierto",D132="Alta"),RANK(S132,$S$8:$S$1003,0)+COUNTIF($S$8:S132,S132)-1+MAX(Q:Q),"")</f>
        <v/>
      </c>
      <c r="U132" s="41" t="str">
        <f t="shared" si="35"/>
        <v/>
      </c>
      <c r="V132" s="41" t="str">
        <f t="shared" ca="1" si="36"/>
        <v/>
      </c>
      <c r="W132" s="41" t="str">
        <f>IF(AND(C132="Abierto",D132="Media"),RANK(V132,$V$8:$V$1003,0)+COUNTIF($V$8:V132,V132)-1+MAX(Q:Q,T:T),"")</f>
        <v/>
      </c>
      <c r="X132" s="41" t="str">
        <f t="shared" si="37"/>
        <v/>
      </c>
      <c r="Y132" s="41" t="str">
        <f t="shared" ca="1" si="38"/>
        <v/>
      </c>
      <c r="Z132" s="41" t="str">
        <f>IF(AND(C132="Abierto",D132="Baja"),RANK(Y132,$Y$8:$Y$1003,0)+COUNTIF($Y$8:Y132,Y132)-1+MAX(Q:Q,T:T,W:W),"")</f>
        <v/>
      </c>
      <c r="AA132" s="42" t="str">
        <f t="shared" si="39"/>
        <v/>
      </c>
      <c r="AB132" s="42" t="str">
        <f t="shared" si="40"/>
        <v/>
      </c>
      <c r="AC132" s="42" t="str">
        <f t="shared" si="41"/>
        <v/>
      </c>
      <c r="AD132" s="43">
        <v>125</v>
      </c>
      <c r="AE132" s="43" t="str">
        <f t="shared" si="27"/>
        <v/>
      </c>
      <c r="AF132" s="44" t="str">
        <f t="shared" si="28"/>
        <v/>
      </c>
      <c r="AK132" s="47" t="str">
        <f>IF(AL132="","",MAX($AK$1:AK131)+1)</f>
        <v/>
      </c>
      <c r="AL132" s="48" t="str">
        <f>IF(H132="","",IF(COUNTIF($AL$7:AL131,H132)=0,H132,""))</f>
        <v/>
      </c>
      <c r="AM132" s="48" t="str">
        <f t="shared" si="29"/>
        <v/>
      </c>
    </row>
    <row r="133" spans="2:39" x14ac:dyDescent="0.25">
      <c r="B133" s="38"/>
      <c r="C133" s="38"/>
      <c r="D133" s="38"/>
      <c r="E133" s="38"/>
      <c r="F133" s="40"/>
      <c r="G133" s="38"/>
      <c r="H133" s="38"/>
      <c r="I133" s="40"/>
      <c r="J133" s="54" t="str">
        <f t="shared" si="30"/>
        <v/>
      </c>
      <c r="K133" s="38"/>
      <c r="O133" s="41" t="str">
        <f t="shared" si="31"/>
        <v/>
      </c>
      <c r="P133" s="41" t="str">
        <f t="shared" ca="1" si="32"/>
        <v/>
      </c>
      <c r="Q133" s="41" t="str">
        <f>IF(AND(C133="Abierto",D133="Urgente"),RANK(P133,$P$8:$P$1003,0)+COUNTIF($P$8:P133,P133)-1,"")</f>
        <v/>
      </c>
      <c r="R133" s="41" t="str">
        <f t="shared" si="33"/>
        <v/>
      </c>
      <c r="S133" s="41" t="str">
        <f t="shared" ca="1" si="34"/>
        <v/>
      </c>
      <c r="T133" s="41" t="str">
        <f>IF(AND(C133="Abierto",D133="Alta"),RANK(S133,$S$8:$S$1003,0)+COUNTIF($S$8:S133,S133)-1+MAX(Q:Q),"")</f>
        <v/>
      </c>
      <c r="U133" s="41" t="str">
        <f t="shared" si="35"/>
        <v/>
      </c>
      <c r="V133" s="41" t="str">
        <f t="shared" ca="1" si="36"/>
        <v/>
      </c>
      <c r="W133" s="41" t="str">
        <f>IF(AND(C133="Abierto",D133="Media"),RANK(V133,$V$8:$V$1003,0)+COUNTIF($V$8:V133,V133)-1+MAX(Q:Q,T:T),"")</f>
        <v/>
      </c>
      <c r="X133" s="41" t="str">
        <f t="shared" si="37"/>
        <v/>
      </c>
      <c r="Y133" s="41" t="str">
        <f t="shared" ca="1" si="38"/>
        <v/>
      </c>
      <c r="Z133" s="41" t="str">
        <f>IF(AND(C133="Abierto",D133="Baja"),RANK(Y133,$Y$8:$Y$1003,0)+COUNTIF($Y$8:Y133,Y133)-1+MAX(Q:Q,T:T,W:W),"")</f>
        <v/>
      </c>
      <c r="AA133" s="42" t="str">
        <f t="shared" si="39"/>
        <v/>
      </c>
      <c r="AB133" s="42" t="str">
        <f t="shared" si="40"/>
        <v/>
      </c>
      <c r="AC133" s="42" t="str">
        <f t="shared" si="41"/>
        <v/>
      </c>
      <c r="AD133" s="43">
        <v>126</v>
      </c>
      <c r="AE133" s="43" t="str">
        <f t="shared" si="27"/>
        <v/>
      </c>
      <c r="AF133" s="44" t="str">
        <f t="shared" si="28"/>
        <v/>
      </c>
      <c r="AK133" s="47" t="str">
        <f>IF(AL133="","",MAX($AK$1:AK132)+1)</f>
        <v/>
      </c>
      <c r="AL133" s="48" t="str">
        <f>IF(H133="","",IF(COUNTIF($AL$7:AL132,H133)=0,H133,""))</f>
        <v/>
      </c>
      <c r="AM133" s="48" t="str">
        <f t="shared" si="29"/>
        <v/>
      </c>
    </row>
    <row r="134" spans="2:39" x14ac:dyDescent="0.25">
      <c r="B134" s="38"/>
      <c r="C134" s="38"/>
      <c r="D134" s="38"/>
      <c r="E134" s="38"/>
      <c r="F134" s="40"/>
      <c r="G134" s="38"/>
      <c r="H134" s="38"/>
      <c r="I134" s="40"/>
      <c r="J134" s="54" t="str">
        <f t="shared" si="30"/>
        <v/>
      </c>
      <c r="K134" s="38"/>
      <c r="O134" s="41" t="str">
        <f t="shared" si="31"/>
        <v/>
      </c>
      <c r="P134" s="41" t="str">
        <f t="shared" ca="1" si="32"/>
        <v/>
      </c>
      <c r="Q134" s="41" t="str">
        <f>IF(AND(C134="Abierto",D134="Urgente"),RANK(P134,$P$8:$P$1003,0)+COUNTIF($P$8:P134,P134)-1,"")</f>
        <v/>
      </c>
      <c r="R134" s="41" t="str">
        <f t="shared" si="33"/>
        <v/>
      </c>
      <c r="S134" s="41" t="str">
        <f t="shared" ca="1" si="34"/>
        <v/>
      </c>
      <c r="T134" s="41" t="str">
        <f>IF(AND(C134="Abierto",D134="Alta"),RANK(S134,$S$8:$S$1003,0)+COUNTIF($S$8:S134,S134)-1+MAX(Q:Q),"")</f>
        <v/>
      </c>
      <c r="U134" s="41" t="str">
        <f t="shared" si="35"/>
        <v/>
      </c>
      <c r="V134" s="41" t="str">
        <f t="shared" ca="1" si="36"/>
        <v/>
      </c>
      <c r="W134" s="41" t="str">
        <f>IF(AND(C134="Abierto",D134="Media"),RANK(V134,$V$8:$V$1003,0)+COUNTIF($V$8:V134,V134)-1+MAX(Q:Q,T:T),"")</f>
        <v/>
      </c>
      <c r="X134" s="41" t="str">
        <f t="shared" si="37"/>
        <v/>
      </c>
      <c r="Y134" s="41" t="str">
        <f t="shared" ca="1" si="38"/>
        <v/>
      </c>
      <c r="Z134" s="41" t="str">
        <f>IF(AND(C134="Abierto",D134="Baja"),RANK(Y134,$Y$8:$Y$1003,0)+COUNTIF($Y$8:Y134,Y134)-1+MAX(Q:Q,T:T,W:W),"")</f>
        <v/>
      </c>
      <c r="AA134" s="42" t="str">
        <f t="shared" si="39"/>
        <v/>
      </c>
      <c r="AB134" s="42" t="str">
        <f t="shared" si="40"/>
        <v/>
      </c>
      <c r="AC134" s="42" t="str">
        <f t="shared" si="41"/>
        <v/>
      </c>
      <c r="AD134" s="43">
        <v>127</v>
      </c>
      <c r="AE134" s="43" t="str">
        <f t="shared" si="27"/>
        <v/>
      </c>
      <c r="AF134" s="44" t="str">
        <f t="shared" si="28"/>
        <v/>
      </c>
      <c r="AK134" s="47" t="str">
        <f>IF(AL134="","",MAX($AK$1:AK133)+1)</f>
        <v/>
      </c>
      <c r="AL134" s="48" t="str">
        <f>IF(H134="","",IF(COUNTIF($AL$7:AL133,H134)=0,H134,""))</f>
        <v/>
      </c>
      <c r="AM134" s="48" t="str">
        <f t="shared" si="29"/>
        <v/>
      </c>
    </row>
    <row r="135" spans="2:39" x14ac:dyDescent="0.25">
      <c r="B135" s="38"/>
      <c r="C135" s="38"/>
      <c r="D135" s="38"/>
      <c r="E135" s="38"/>
      <c r="F135" s="40"/>
      <c r="G135" s="38"/>
      <c r="H135" s="38"/>
      <c r="I135" s="40"/>
      <c r="J135" s="54" t="str">
        <f t="shared" si="30"/>
        <v/>
      </c>
      <c r="K135" s="38"/>
      <c r="O135" s="41" t="str">
        <f t="shared" si="31"/>
        <v/>
      </c>
      <c r="P135" s="41" t="str">
        <f t="shared" ca="1" si="32"/>
        <v/>
      </c>
      <c r="Q135" s="41" t="str">
        <f>IF(AND(C135="Abierto",D135="Urgente"),RANK(P135,$P$8:$P$1003,0)+COUNTIF($P$8:P135,P135)-1,"")</f>
        <v/>
      </c>
      <c r="R135" s="41" t="str">
        <f t="shared" si="33"/>
        <v/>
      </c>
      <c r="S135" s="41" t="str">
        <f t="shared" ca="1" si="34"/>
        <v/>
      </c>
      <c r="T135" s="41" t="str">
        <f>IF(AND(C135="Abierto",D135="Alta"),RANK(S135,$S$8:$S$1003,0)+COUNTIF($S$8:S135,S135)-1+MAX(Q:Q),"")</f>
        <v/>
      </c>
      <c r="U135" s="41" t="str">
        <f t="shared" si="35"/>
        <v/>
      </c>
      <c r="V135" s="41" t="str">
        <f t="shared" ca="1" si="36"/>
        <v/>
      </c>
      <c r="W135" s="41" t="str">
        <f>IF(AND(C135="Abierto",D135="Media"),RANK(V135,$V$8:$V$1003,0)+COUNTIF($V$8:V135,V135)-1+MAX(Q:Q,T:T),"")</f>
        <v/>
      </c>
      <c r="X135" s="41" t="str">
        <f t="shared" si="37"/>
        <v/>
      </c>
      <c r="Y135" s="41" t="str">
        <f t="shared" ca="1" si="38"/>
        <v/>
      </c>
      <c r="Z135" s="41" t="str">
        <f>IF(AND(C135="Abierto",D135="Baja"),RANK(Y135,$Y$8:$Y$1003,0)+COUNTIF($Y$8:Y135,Y135)-1+MAX(Q:Q,T:T,W:W),"")</f>
        <v/>
      </c>
      <c r="AA135" s="42" t="str">
        <f t="shared" si="39"/>
        <v/>
      </c>
      <c r="AB135" s="42" t="str">
        <f t="shared" si="40"/>
        <v/>
      </c>
      <c r="AC135" s="42" t="str">
        <f t="shared" si="41"/>
        <v/>
      </c>
      <c r="AD135" s="43">
        <v>128</v>
      </c>
      <c r="AE135" s="43" t="str">
        <f t="shared" si="27"/>
        <v/>
      </c>
      <c r="AF135" s="44" t="str">
        <f t="shared" si="28"/>
        <v/>
      </c>
      <c r="AK135" s="47" t="str">
        <f>IF(AL135="","",MAX($AK$1:AK134)+1)</f>
        <v/>
      </c>
      <c r="AL135" s="48" t="str">
        <f>IF(H135="","",IF(COUNTIF($AL$7:AL134,H135)=0,H135,""))</f>
        <v/>
      </c>
      <c r="AM135" s="48" t="str">
        <f t="shared" si="29"/>
        <v/>
      </c>
    </row>
    <row r="136" spans="2:39" x14ac:dyDescent="0.25">
      <c r="B136" s="38"/>
      <c r="C136" s="38"/>
      <c r="D136" s="38"/>
      <c r="E136" s="38"/>
      <c r="F136" s="40"/>
      <c r="G136" s="38"/>
      <c r="H136" s="38"/>
      <c r="I136" s="40"/>
      <c r="J136" s="54" t="str">
        <f t="shared" si="30"/>
        <v/>
      </c>
      <c r="K136" s="38"/>
      <c r="O136" s="41" t="str">
        <f t="shared" si="31"/>
        <v/>
      </c>
      <c r="P136" s="41" t="str">
        <f t="shared" ca="1" si="32"/>
        <v/>
      </c>
      <c r="Q136" s="41" t="str">
        <f>IF(AND(C136="Abierto",D136="Urgente"),RANK(P136,$P$8:$P$1003,0)+COUNTIF($P$8:P136,P136)-1,"")</f>
        <v/>
      </c>
      <c r="R136" s="41" t="str">
        <f t="shared" si="33"/>
        <v/>
      </c>
      <c r="S136" s="41" t="str">
        <f t="shared" ca="1" si="34"/>
        <v/>
      </c>
      <c r="T136" s="41" t="str">
        <f>IF(AND(C136="Abierto",D136="Alta"),RANK(S136,$S$8:$S$1003,0)+COUNTIF($S$8:S136,S136)-1+MAX(Q:Q),"")</f>
        <v/>
      </c>
      <c r="U136" s="41" t="str">
        <f t="shared" si="35"/>
        <v/>
      </c>
      <c r="V136" s="41" t="str">
        <f t="shared" ca="1" si="36"/>
        <v/>
      </c>
      <c r="W136" s="41" t="str">
        <f>IF(AND(C136="Abierto",D136="Media"),RANK(V136,$V$8:$V$1003,0)+COUNTIF($V$8:V136,V136)-1+MAX(Q:Q,T:T),"")</f>
        <v/>
      </c>
      <c r="X136" s="41" t="str">
        <f t="shared" si="37"/>
        <v/>
      </c>
      <c r="Y136" s="41" t="str">
        <f t="shared" ca="1" si="38"/>
        <v/>
      </c>
      <c r="Z136" s="41" t="str">
        <f>IF(AND(C136="Abierto",D136="Baja"),RANK(Y136,$Y$8:$Y$1003,0)+COUNTIF($Y$8:Y136,Y136)-1+MAX(Q:Q,T:T,W:W),"")</f>
        <v/>
      </c>
      <c r="AA136" s="42" t="str">
        <f t="shared" si="39"/>
        <v/>
      </c>
      <c r="AB136" s="42" t="str">
        <f t="shared" si="40"/>
        <v/>
      </c>
      <c r="AC136" s="42" t="str">
        <f t="shared" si="41"/>
        <v/>
      </c>
      <c r="AD136" s="43">
        <v>129</v>
      </c>
      <c r="AE136" s="43" t="str">
        <f t="shared" si="27"/>
        <v/>
      </c>
      <c r="AF136" s="44" t="str">
        <f t="shared" si="28"/>
        <v/>
      </c>
      <c r="AK136" s="47" t="str">
        <f>IF(AL136="","",MAX($AK$1:AK135)+1)</f>
        <v/>
      </c>
      <c r="AL136" s="48" t="str">
        <f>IF(H136="","",IF(COUNTIF($AL$7:AL135,H136)=0,H136,""))</f>
        <v/>
      </c>
      <c r="AM136" s="48" t="str">
        <f t="shared" si="29"/>
        <v/>
      </c>
    </row>
    <row r="137" spans="2:39" x14ac:dyDescent="0.25">
      <c r="B137" s="38"/>
      <c r="C137" s="38"/>
      <c r="D137" s="38"/>
      <c r="E137" s="38"/>
      <c r="F137" s="40"/>
      <c r="G137" s="38"/>
      <c r="H137" s="38"/>
      <c r="I137" s="40"/>
      <c r="J137" s="54" t="str">
        <f t="shared" si="30"/>
        <v/>
      </c>
      <c r="K137" s="38"/>
      <c r="O137" s="41" t="str">
        <f t="shared" si="31"/>
        <v/>
      </c>
      <c r="P137" s="41" t="str">
        <f t="shared" ca="1" si="32"/>
        <v/>
      </c>
      <c r="Q137" s="41" t="str">
        <f>IF(AND(C137="Abierto",D137="Urgente"),RANK(P137,$P$8:$P$1003,0)+COUNTIF($P$8:P137,P137)-1,"")</f>
        <v/>
      </c>
      <c r="R137" s="41" t="str">
        <f t="shared" si="33"/>
        <v/>
      </c>
      <c r="S137" s="41" t="str">
        <f t="shared" ca="1" si="34"/>
        <v/>
      </c>
      <c r="T137" s="41" t="str">
        <f>IF(AND(C137="Abierto",D137="Alta"),RANK(S137,$S$8:$S$1003,0)+COUNTIF($S$8:S137,S137)-1+MAX(Q:Q),"")</f>
        <v/>
      </c>
      <c r="U137" s="41" t="str">
        <f t="shared" si="35"/>
        <v/>
      </c>
      <c r="V137" s="41" t="str">
        <f t="shared" ca="1" si="36"/>
        <v/>
      </c>
      <c r="W137" s="41" t="str">
        <f>IF(AND(C137="Abierto",D137="Media"),RANK(V137,$V$8:$V$1003,0)+COUNTIF($V$8:V137,V137)-1+MAX(Q:Q,T:T),"")</f>
        <v/>
      </c>
      <c r="X137" s="41" t="str">
        <f t="shared" si="37"/>
        <v/>
      </c>
      <c r="Y137" s="41" t="str">
        <f t="shared" ca="1" si="38"/>
        <v/>
      </c>
      <c r="Z137" s="41" t="str">
        <f>IF(AND(C137="Abierto",D137="Baja"),RANK(Y137,$Y$8:$Y$1003,0)+COUNTIF($Y$8:Y137,Y137)-1+MAX(Q:Q,T:T,W:W),"")</f>
        <v/>
      </c>
      <c r="AA137" s="42" t="str">
        <f t="shared" si="39"/>
        <v/>
      </c>
      <c r="AB137" s="42" t="str">
        <f t="shared" si="40"/>
        <v/>
      </c>
      <c r="AC137" s="42" t="str">
        <f t="shared" si="41"/>
        <v/>
      </c>
      <c r="AD137" s="43">
        <v>130</v>
      </c>
      <c r="AE137" s="43" t="str">
        <f t="shared" ref="AE137:AE200" si="42">IF(ISNA(VLOOKUP(AD137,$AA$8:$AC$1000,3,FALSE))=TRUE,"",VLOOKUP(AD137,$AA$8:$AC$1000,3,FALSE))</f>
        <v/>
      </c>
      <c r="AF137" s="44" t="str">
        <f t="shared" ref="AF137:AF200" si="43">IF(ISNA(VLOOKUP(AD137,$AA$8:$AC$1000,2,FALSE))=TRUE,"",VLOOKUP(AD137,$AA$8:$AC$1000,2,FALSE))</f>
        <v/>
      </c>
      <c r="AK137" s="47" t="str">
        <f>IF(AL137="","",MAX($AK$1:AK136)+1)</f>
        <v/>
      </c>
      <c r="AL137" s="48" t="str">
        <f>IF(H137="","",IF(COUNTIF($AL$7:AL136,H137)=0,H137,""))</f>
        <v/>
      </c>
      <c r="AM137" s="48" t="str">
        <f t="shared" ref="AM137:AM200" si="44">IF(ISNA(VLOOKUP(AD137,$AK$8:$AL$1000,2,FALSE))=TRUE,"",VLOOKUP(AD137,$AK$8:$AL$1000,2,FALSE))</f>
        <v/>
      </c>
    </row>
    <row r="138" spans="2:39" x14ac:dyDescent="0.25">
      <c r="B138" s="38"/>
      <c r="C138" s="38"/>
      <c r="D138" s="38"/>
      <c r="E138" s="38"/>
      <c r="F138" s="40"/>
      <c r="G138" s="38"/>
      <c r="H138" s="38"/>
      <c r="I138" s="40"/>
      <c r="J138" s="54" t="str">
        <f t="shared" ref="J138:J201" si="45">IF(OR(F138=0,I138=0),"",I138-F138)</f>
        <v/>
      </c>
      <c r="K138" s="38"/>
      <c r="O138" s="41" t="str">
        <f t="shared" si="31"/>
        <v/>
      </c>
      <c r="P138" s="41" t="str">
        <f t="shared" ca="1" si="32"/>
        <v/>
      </c>
      <c r="Q138" s="41" t="str">
        <f>IF(AND(C138="Abierto",D138="Urgente"),RANK(P138,$P$8:$P$1003,0)+COUNTIF($P$8:P138,P138)-1,"")</f>
        <v/>
      </c>
      <c r="R138" s="41" t="str">
        <f t="shared" si="33"/>
        <v/>
      </c>
      <c r="S138" s="41" t="str">
        <f t="shared" ca="1" si="34"/>
        <v/>
      </c>
      <c r="T138" s="41" t="str">
        <f>IF(AND(C138="Abierto",D138="Alta"),RANK(S138,$S$8:$S$1003,0)+COUNTIF($S$8:S138,S138)-1+MAX(Q:Q),"")</f>
        <v/>
      </c>
      <c r="U138" s="41" t="str">
        <f t="shared" si="35"/>
        <v/>
      </c>
      <c r="V138" s="41" t="str">
        <f t="shared" ca="1" si="36"/>
        <v/>
      </c>
      <c r="W138" s="41" t="str">
        <f>IF(AND(C138="Abierto",D138="Media"),RANK(V138,$V$8:$V$1003,0)+COUNTIF($V$8:V138,V138)-1+MAX(Q:Q,T:T),"")</f>
        <v/>
      </c>
      <c r="X138" s="41" t="str">
        <f t="shared" si="37"/>
        <v/>
      </c>
      <c r="Y138" s="41" t="str">
        <f t="shared" ca="1" si="38"/>
        <v/>
      </c>
      <c r="Z138" s="41" t="str">
        <f>IF(AND(C138="Abierto",D138="Baja"),RANK(Y138,$Y$8:$Y$1003,0)+COUNTIF($Y$8:Y138,Y138)-1+MAX(Q:Q,T:T,W:W),"")</f>
        <v/>
      </c>
      <c r="AA138" s="42" t="str">
        <f t="shared" si="39"/>
        <v/>
      </c>
      <c r="AB138" s="42" t="str">
        <f t="shared" si="40"/>
        <v/>
      </c>
      <c r="AC138" s="42" t="str">
        <f t="shared" si="41"/>
        <v/>
      </c>
      <c r="AD138" s="43">
        <v>131</v>
      </c>
      <c r="AE138" s="43" t="str">
        <f t="shared" si="42"/>
        <v/>
      </c>
      <c r="AF138" s="44" t="str">
        <f t="shared" si="43"/>
        <v/>
      </c>
      <c r="AK138" s="47" t="str">
        <f>IF(AL138="","",MAX($AK$1:AK137)+1)</f>
        <v/>
      </c>
      <c r="AL138" s="48" t="str">
        <f>IF(H138="","",IF(COUNTIF($AL$7:AL137,H138)=0,H138,""))</f>
        <v/>
      </c>
      <c r="AM138" s="48" t="str">
        <f t="shared" si="44"/>
        <v/>
      </c>
    </row>
    <row r="139" spans="2:39" x14ac:dyDescent="0.25">
      <c r="B139" s="38"/>
      <c r="C139" s="38"/>
      <c r="D139" s="38"/>
      <c r="E139" s="38"/>
      <c r="F139" s="40"/>
      <c r="G139" s="38"/>
      <c r="H139" s="38"/>
      <c r="I139" s="40"/>
      <c r="J139" s="54" t="str">
        <f t="shared" si="45"/>
        <v/>
      </c>
      <c r="K139" s="38"/>
      <c r="O139" s="41" t="str">
        <f t="shared" si="31"/>
        <v/>
      </c>
      <c r="P139" s="41" t="str">
        <f t="shared" ca="1" si="32"/>
        <v/>
      </c>
      <c r="Q139" s="41" t="str">
        <f>IF(AND(C139="Abierto",D139="Urgente"),RANK(P139,$P$8:$P$1003,0)+COUNTIF($P$8:P139,P139)-1,"")</f>
        <v/>
      </c>
      <c r="R139" s="41" t="str">
        <f t="shared" si="33"/>
        <v/>
      </c>
      <c r="S139" s="41" t="str">
        <f t="shared" ca="1" si="34"/>
        <v/>
      </c>
      <c r="T139" s="41" t="str">
        <f>IF(AND(C139="Abierto",D139="Alta"),RANK(S139,$S$8:$S$1003,0)+COUNTIF($S$8:S139,S139)-1+MAX(Q:Q),"")</f>
        <v/>
      </c>
      <c r="U139" s="41" t="str">
        <f t="shared" si="35"/>
        <v/>
      </c>
      <c r="V139" s="41" t="str">
        <f t="shared" ca="1" si="36"/>
        <v/>
      </c>
      <c r="W139" s="41" t="str">
        <f>IF(AND(C139="Abierto",D139="Media"),RANK(V139,$V$8:$V$1003,0)+COUNTIF($V$8:V139,V139)-1+MAX(Q:Q,T:T),"")</f>
        <v/>
      </c>
      <c r="X139" s="41" t="str">
        <f t="shared" si="37"/>
        <v/>
      </c>
      <c r="Y139" s="41" t="str">
        <f t="shared" ca="1" si="38"/>
        <v/>
      </c>
      <c r="Z139" s="41" t="str">
        <f>IF(AND(C139="Abierto",D139="Baja"),RANK(Y139,$Y$8:$Y$1003,0)+COUNTIF($Y$8:Y139,Y139)-1+MAX(Q:Q,T:T,W:W),"")</f>
        <v/>
      </c>
      <c r="AA139" s="42" t="str">
        <f t="shared" si="39"/>
        <v/>
      </c>
      <c r="AB139" s="42" t="str">
        <f t="shared" si="40"/>
        <v/>
      </c>
      <c r="AC139" s="42" t="str">
        <f t="shared" si="41"/>
        <v/>
      </c>
      <c r="AD139" s="43">
        <v>132</v>
      </c>
      <c r="AE139" s="43" t="str">
        <f t="shared" si="42"/>
        <v/>
      </c>
      <c r="AF139" s="44" t="str">
        <f t="shared" si="43"/>
        <v/>
      </c>
      <c r="AK139" s="47" t="str">
        <f>IF(AL139="","",MAX($AK$1:AK138)+1)</f>
        <v/>
      </c>
      <c r="AL139" s="48" t="str">
        <f>IF(H139="","",IF(COUNTIF($AL$7:AL138,H139)=0,H139,""))</f>
        <v/>
      </c>
      <c r="AM139" s="48" t="str">
        <f t="shared" si="44"/>
        <v/>
      </c>
    </row>
    <row r="140" spans="2:39" x14ac:dyDescent="0.25">
      <c r="B140" s="38"/>
      <c r="C140" s="38"/>
      <c r="D140" s="38"/>
      <c r="E140" s="38"/>
      <c r="F140" s="40"/>
      <c r="G140" s="38"/>
      <c r="H140" s="38"/>
      <c r="I140" s="40"/>
      <c r="J140" s="54" t="str">
        <f t="shared" si="45"/>
        <v/>
      </c>
      <c r="K140" s="38"/>
      <c r="O140" s="41" t="str">
        <f t="shared" si="31"/>
        <v/>
      </c>
      <c r="P140" s="41" t="str">
        <f t="shared" ca="1" si="32"/>
        <v/>
      </c>
      <c r="Q140" s="41" t="str">
        <f>IF(AND(C140="Abierto",D140="Urgente"),RANK(P140,$P$8:$P$1003,0)+COUNTIF($P$8:P140,P140)-1,"")</f>
        <v/>
      </c>
      <c r="R140" s="41" t="str">
        <f t="shared" si="33"/>
        <v/>
      </c>
      <c r="S140" s="41" t="str">
        <f t="shared" ca="1" si="34"/>
        <v/>
      </c>
      <c r="T140" s="41" t="str">
        <f>IF(AND(C140="Abierto",D140="Alta"),RANK(S140,$S$8:$S$1003,0)+COUNTIF($S$8:S140,S140)-1+MAX(Q:Q),"")</f>
        <v/>
      </c>
      <c r="U140" s="41" t="str">
        <f t="shared" si="35"/>
        <v/>
      </c>
      <c r="V140" s="41" t="str">
        <f t="shared" ca="1" si="36"/>
        <v/>
      </c>
      <c r="W140" s="41" t="str">
        <f>IF(AND(C140="Abierto",D140="Media"),RANK(V140,$V$8:$V$1003,0)+COUNTIF($V$8:V140,V140)-1+MAX(Q:Q,T:T),"")</f>
        <v/>
      </c>
      <c r="X140" s="41" t="str">
        <f t="shared" si="37"/>
        <v/>
      </c>
      <c r="Y140" s="41" t="str">
        <f t="shared" ca="1" si="38"/>
        <v/>
      </c>
      <c r="Z140" s="41" t="str">
        <f>IF(AND(C140="Abierto",D140="Baja"),RANK(Y140,$Y$8:$Y$1003,0)+COUNTIF($Y$8:Y140,Y140)-1+MAX(Q:Q,T:T,W:W),"")</f>
        <v/>
      </c>
      <c r="AA140" s="42" t="str">
        <f t="shared" si="39"/>
        <v/>
      </c>
      <c r="AB140" s="42" t="str">
        <f t="shared" si="40"/>
        <v/>
      </c>
      <c r="AC140" s="42" t="str">
        <f t="shared" si="41"/>
        <v/>
      </c>
      <c r="AD140" s="43">
        <v>133</v>
      </c>
      <c r="AE140" s="43" t="str">
        <f t="shared" si="42"/>
        <v/>
      </c>
      <c r="AF140" s="44" t="str">
        <f t="shared" si="43"/>
        <v/>
      </c>
      <c r="AK140" s="47" t="str">
        <f>IF(AL140="","",MAX($AK$1:AK139)+1)</f>
        <v/>
      </c>
      <c r="AL140" s="48" t="str">
        <f>IF(H140="","",IF(COUNTIF($AL$7:AL139,H140)=0,H140,""))</f>
        <v/>
      </c>
      <c r="AM140" s="48" t="str">
        <f t="shared" si="44"/>
        <v/>
      </c>
    </row>
    <row r="141" spans="2:39" x14ac:dyDescent="0.25">
      <c r="B141" s="38"/>
      <c r="C141" s="38"/>
      <c r="D141" s="38"/>
      <c r="E141" s="38"/>
      <c r="F141" s="40"/>
      <c r="G141" s="38"/>
      <c r="H141" s="38"/>
      <c r="I141" s="40"/>
      <c r="J141" s="54" t="str">
        <f t="shared" si="45"/>
        <v/>
      </c>
      <c r="K141" s="38"/>
      <c r="O141" s="41" t="str">
        <f t="shared" si="31"/>
        <v/>
      </c>
      <c r="P141" s="41" t="str">
        <f t="shared" ca="1" si="32"/>
        <v/>
      </c>
      <c r="Q141" s="41" t="str">
        <f>IF(AND(C141="Abierto",D141="Urgente"),RANK(P141,$P$8:$P$1003,0)+COUNTIF($P$8:P141,P141)-1,"")</f>
        <v/>
      </c>
      <c r="R141" s="41" t="str">
        <f t="shared" si="33"/>
        <v/>
      </c>
      <c r="S141" s="41" t="str">
        <f t="shared" ca="1" si="34"/>
        <v/>
      </c>
      <c r="T141" s="41" t="str">
        <f>IF(AND(C141="Abierto",D141="Alta"),RANK(S141,$S$8:$S$1003,0)+COUNTIF($S$8:S141,S141)-1+MAX(Q:Q),"")</f>
        <v/>
      </c>
      <c r="U141" s="41" t="str">
        <f t="shared" si="35"/>
        <v/>
      </c>
      <c r="V141" s="41" t="str">
        <f t="shared" ca="1" si="36"/>
        <v/>
      </c>
      <c r="W141" s="41" t="str">
        <f>IF(AND(C141="Abierto",D141="Media"),RANK(V141,$V$8:$V$1003,0)+COUNTIF($V$8:V141,V141)-1+MAX(Q:Q,T:T),"")</f>
        <v/>
      </c>
      <c r="X141" s="41" t="str">
        <f t="shared" si="37"/>
        <v/>
      </c>
      <c r="Y141" s="41" t="str">
        <f t="shared" ca="1" si="38"/>
        <v/>
      </c>
      <c r="Z141" s="41" t="str">
        <f>IF(AND(C141="Abierto",D141="Baja"),RANK(Y141,$Y$8:$Y$1003,0)+COUNTIF($Y$8:Y141,Y141)-1+MAX(Q:Q,T:T,W:W),"")</f>
        <v/>
      </c>
      <c r="AA141" s="42" t="str">
        <f t="shared" si="39"/>
        <v/>
      </c>
      <c r="AB141" s="42" t="str">
        <f t="shared" si="40"/>
        <v/>
      </c>
      <c r="AC141" s="42" t="str">
        <f t="shared" si="41"/>
        <v/>
      </c>
      <c r="AD141" s="43">
        <v>134</v>
      </c>
      <c r="AE141" s="43" t="str">
        <f t="shared" si="42"/>
        <v/>
      </c>
      <c r="AF141" s="44" t="str">
        <f t="shared" si="43"/>
        <v/>
      </c>
      <c r="AK141" s="47" t="str">
        <f>IF(AL141="","",MAX($AK$1:AK140)+1)</f>
        <v/>
      </c>
      <c r="AL141" s="48" t="str">
        <f>IF(H141="","",IF(COUNTIF($AL$7:AL140,H141)=0,H141,""))</f>
        <v/>
      </c>
      <c r="AM141" s="48" t="str">
        <f t="shared" si="44"/>
        <v/>
      </c>
    </row>
    <row r="142" spans="2:39" x14ac:dyDescent="0.25">
      <c r="B142" s="38"/>
      <c r="C142" s="38"/>
      <c r="D142" s="38"/>
      <c r="E142" s="38"/>
      <c r="F142" s="40"/>
      <c r="G142" s="38"/>
      <c r="H142" s="38"/>
      <c r="I142" s="40"/>
      <c r="J142" s="54" t="str">
        <f t="shared" si="45"/>
        <v/>
      </c>
      <c r="K142" s="38"/>
      <c r="O142" s="41" t="str">
        <f t="shared" si="31"/>
        <v/>
      </c>
      <c r="P142" s="41" t="str">
        <f t="shared" ca="1" si="32"/>
        <v/>
      </c>
      <c r="Q142" s="41" t="str">
        <f>IF(AND(C142="Abierto",D142="Urgente"),RANK(P142,$P$8:$P$1003,0)+COUNTIF($P$8:P142,P142)-1,"")</f>
        <v/>
      </c>
      <c r="R142" s="41" t="str">
        <f t="shared" si="33"/>
        <v/>
      </c>
      <c r="S142" s="41" t="str">
        <f t="shared" ca="1" si="34"/>
        <v/>
      </c>
      <c r="T142" s="41" t="str">
        <f>IF(AND(C142="Abierto",D142="Alta"),RANK(S142,$S$8:$S$1003,0)+COUNTIF($S$8:S142,S142)-1+MAX(Q:Q),"")</f>
        <v/>
      </c>
      <c r="U142" s="41" t="str">
        <f t="shared" si="35"/>
        <v/>
      </c>
      <c r="V142" s="41" t="str">
        <f t="shared" ca="1" si="36"/>
        <v/>
      </c>
      <c r="W142" s="41" t="str">
        <f>IF(AND(C142="Abierto",D142="Media"),RANK(V142,$V$8:$V$1003,0)+COUNTIF($V$8:V142,V142)-1+MAX(Q:Q,T:T),"")</f>
        <v/>
      </c>
      <c r="X142" s="41" t="str">
        <f t="shared" si="37"/>
        <v/>
      </c>
      <c r="Y142" s="41" t="str">
        <f t="shared" ca="1" si="38"/>
        <v/>
      </c>
      <c r="Z142" s="41" t="str">
        <f>IF(AND(C142="Abierto",D142="Baja"),RANK(Y142,$Y$8:$Y$1003,0)+COUNTIF($Y$8:Y142,Y142)-1+MAX(Q:Q,T:T,W:W),"")</f>
        <v/>
      </c>
      <c r="AA142" s="42" t="str">
        <f t="shared" si="39"/>
        <v/>
      </c>
      <c r="AB142" s="42" t="str">
        <f t="shared" si="40"/>
        <v/>
      </c>
      <c r="AC142" s="42" t="str">
        <f t="shared" si="41"/>
        <v/>
      </c>
      <c r="AD142" s="43">
        <v>135</v>
      </c>
      <c r="AE142" s="43" t="str">
        <f t="shared" si="42"/>
        <v/>
      </c>
      <c r="AF142" s="44" t="str">
        <f t="shared" si="43"/>
        <v/>
      </c>
      <c r="AK142" s="47" t="str">
        <f>IF(AL142="","",MAX($AK$1:AK141)+1)</f>
        <v/>
      </c>
      <c r="AL142" s="48" t="str">
        <f>IF(H142="","",IF(COUNTIF($AL$7:AL141,H142)=0,H142,""))</f>
        <v/>
      </c>
      <c r="AM142" s="48" t="str">
        <f t="shared" si="44"/>
        <v/>
      </c>
    </row>
    <row r="143" spans="2:39" x14ac:dyDescent="0.25">
      <c r="B143" s="38"/>
      <c r="C143" s="38"/>
      <c r="D143" s="38"/>
      <c r="E143" s="38"/>
      <c r="F143" s="40"/>
      <c r="G143" s="38"/>
      <c r="H143" s="38"/>
      <c r="I143" s="40"/>
      <c r="J143" s="54" t="str">
        <f t="shared" si="45"/>
        <v/>
      </c>
      <c r="K143" s="38"/>
      <c r="O143" s="41" t="str">
        <f t="shared" si="31"/>
        <v/>
      </c>
      <c r="P143" s="41" t="str">
        <f t="shared" ca="1" si="32"/>
        <v/>
      </c>
      <c r="Q143" s="41" t="str">
        <f>IF(AND(C143="Abierto",D143="Urgente"),RANK(P143,$P$8:$P$1003,0)+COUNTIF($P$8:P143,P143)-1,"")</f>
        <v/>
      </c>
      <c r="R143" s="41" t="str">
        <f t="shared" si="33"/>
        <v/>
      </c>
      <c r="S143" s="41" t="str">
        <f t="shared" ca="1" si="34"/>
        <v/>
      </c>
      <c r="T143" s="41" t="str">
        <f>IF(AND(C143="Abierto",D143="Alta"),RANK(S143,$S$8:$S$1003,0)+COUNTIF($S$8:S143,S143)-1+MAX(Q:Q),"")</f>
        <v/>
      </c>
      <c r="U143" s="41" t="str">
        <f t="shared" si="35"/>
        <v/>
      </c>
      <c r="V143" s="41" t="str">
        <f t="shared" ca="1" si="36"/>
        <v/>
      </c>
      <c r="W143" s="41" t="str">
        <f>IF(AND(C143="Abierto",D143="Media"),RANK(V143,$V$8:$V$1003,0)+COUNTIF($V$8:V143,V143)-1+MAX(Q:Q,T:T),"")</f>
        <v/>
      </c>
      <c r="X143" s="41" t="str">
        <f t="shared" si="37"/>
        <v/>
      </c>
      <c r="Y143" s="41" t="str">
        <f t="shared" ca="1" si="38"/>
        <v/>
      </c>
      <c r="Z143" s="41" t="str">
        <f>IF(AND(C143="Abierto",D143="Baja"),RANK(Y143,$Y$8:$Y$1003,0)+COUNTIF($Y$8:Y143,Y143)-1+MAX(Q:Q,T:T,W:W),"")</f>
        <v/>
      </c>
      <c r="AA143" s="42" t="str">
        <f t="shared" si="39"/>
        <v/>
      </c>
      <c r="AB143" s="42" t="str">
        <f t="shared" si="40"/>
        <v/>
      </c>
      <c r="AC143" s="42" t="str">
        <f t="shared" si="41"/>
        <v/>
      </c>
      <c r="AD143" s="43">
        <v>136</v>
      </c>
      <c r="AE143" s="43" t="str">
        <f t="shared" si="42"/>
        <v/>
      </c>
      <c r="AF143" s="44" t="str">
        <f t="shared" si="43"/>
        <v/>
      </c>
      <c r="AK143" s="47" t="str">
        <f>IF(AL143="","",MAX($AK$1:AK142)+1)</f>
        <v/>
      </c>
      <c r="AL143" s="48" t="str">
        <f>IF(H143="","",IF(COUNTIF($AL$7:AL142,H143)=0,H143,""))</f>
        <v/>
      </c>
      <c r="AM143" s="48" t="str">
        <f t="shared" si="44"/>
        <v/>
      </c>
    </row>
    <row r="144" spans="2:39" x14ac:dyDescent="0.25">
      <c r="B144" s="38"/>
      <c r="C144" s="38"/>
      <c r="D144" s="38"/>
      <c r="E144" s="38"/>
      <c r="F144" s="40"/>
      <c r="G144" s="38"/>
      <c r="H144" s="38"/>
      <c r="I144" s="40"/>
      <c r="J144" s="54" t="str">
        <f t="shared" si="45"/>
        <v/>
      </c>
      <c r="K144" s="38"/>
      <c r="O144" s="41" t="str">
        <f t="shared" si="31"/>
        <v/>
      </c>
      <c r="P144" s="41" t="str">
        <f t="shared" ca="1" si="32"/>
        <v/>
      </c>
      <c r="Q144" s="41" t="str">
        <f>IF(AND(C144="Abierto",D144="Urgente"),RANK(P144,$P$8:$P$1003,0)+COUNTIF($P$8:P144,P144)-1,"")</f>
        <v/>
      </c>
      <c r="R144" s="41" t="str">
        <f t="shared" si="33"/>
        <v/>
      </c>
      <c r="S144" s="41" t="str">
        <f t="shared" ca="1" si="34"/>
        <v/>
      </c>
      <c r="T144" s="41" t="str">
        <f>IF(AND(C144="Abierto",D144="Alta"),RANK(S144,$S$8:$S$1003,0)+COUNTIF($S$8:S144,S144)-1+MAX(Q:Q),"")</f>
        <v/>
      </c>
      <c r="U144" s="41" t="str">
        <f t="shared" si="35"/>
        <v/>
      </c>
      <c r="V144" s="41" t="str">
        <f t="shared" ca="1" si="36"/>
        <v/>
      </c>
      <c r="W144" s="41" t="str">
        <f>IF(AND(C144="Abierto",D144="Media"),RANK(V144,$V$8:$V$1003,0)+COUNTIF($V$8:V144,V144)-1+MAX(Q:Q,T:T),"")</f>
        <v/>
      </c>
      <c r="X144" s="41" t="str">
        <f t="shared" si="37"/>
        <v/>
      </c>
      <c r="Y144" s="41" t="str">
        <f t="shared" ca="1" si="38"/>
        <v/>
      </c>
      <c r="Z144" s="41" t="str">
        <f>IF(AND(C144="Abierto",D144="Baja"),RANK(Y144,$Y$8:$Y$1003,0)+COUNTIF($Y$8:Y144,Y144)-1+MAX(Q:Q,T:T,W:W),"")</f>
        <v/>
      </c>
      <c r="AA144" s="42" t="str">
        <f t="shared" si="39"/>
        <v/>
      </c>
      <c r="AB144" s="42" t="str">
        <f t="shared" si="40"/>
        <v/>
      </c>
      <c r="AC144" s="42" t="str">
        <f t="shared" si="41"/>
        <v/>
      </c>
      <c r="AD144" s="43">
        <v>137</v>
      </c>
      <c r="AE144" s="43" t="str">
        <f t="shared" si="42"/>
        <v/>
      </c>
      <c r="AF144" s="44" t="str">
        <f t="shared" si="43"/>
        <v/>
      </c>
      <c r="AK144" s="47" t="str">
        <f>IF(AL144="","",MAX($AK$1:AK143)+1)</f>
        <v/>
      </c>
      <c r="AL144" s="48" t="str">
        <f>IF(H144="","",IF(COUNTIF($AL$7:AL143,H144)=0,H144,""))</f>
        <v/>
      </c>
      <c r="AM144" s="48" t="str">
        <f t="shared" si="44"/>
        <v/>
      </c>
    </row>
    <row r="145" spans="2:39" x14ac:dyDescent="0.25">
      <c r="B145" s="38"/>
      <c r="C145" s="38"/>
      <c r="D145" s="38"/>
      <c r="E145" s="38"/>
      <c r="F145" s="40"/>
      <c r="G145" s="38"/>
      <c r="H145" s="38"/>
      <c r="I145" s="40"/>
      <c r="J145" s="54" t="str">
        <f t="shared" si="45"/>
        <v/>
      </c>
      <c r="K145" s="38"/>
      <c r="O145" s="41" t="str">
        <f t="shared" si="31"/>
        <v/>
      </c>
      <c r="P145" s="41" t="str">
        <f t="shared" ca="1" si="32"/>
        <v/>
      </c>
      <c r="Q145" s="41" t="str">
        <f>IF(AND(C145="Abierto",D145="Urgente"),RANK(P145,$P$8:$P$1003,0)+COUNTIF($P$8:P145,P145)-1,"")</f>
        <v/>
      </c>
      <c r="R145" s="41" t="str">
        <f t="shared" si="33"/>
        <v/>
      </c>
      <c r="S145" s="41" t="str">
        <f t="shared" ca="1" si="34"/>
        <v/>
      </c>
      <c r="T145" s="41" t="str">
        <f>IF(AND(C145="Abierto",D145="Alta"),RANK(S145,$S$8:$S$1003,0)+COUNTIF($S$8:S145,S145)-1+MAX(Q:Q),"")</f>
        <v/>
      </c>
      <c r="U145" s="41" t="str">
        <f t="shared" si="35"/>
        <v/>
      </c>
      <c r="V145" s="41" t="str">
        <f t="shared" ca="1" si="36"/>
        <v/>
      </c>
      <c r="W145" s="41" t="str">
        <f>IF(AND(C145="Abierto",D145="Media"),RANK(V145,$V$8:$V$1003,0)+COUNTIF($V$8:V145,V145)-1+MAX(Q:Q,T:T),"")</f>
        <v/>
      </c>
      <c r="X145" s="41" t="str">
        <f t="shared" si="37"/>
        <v/>
      </c>
      <c r="Y145" s="41" t="str">
        <f t="shared" ca="1" si="38"/>
        <v/>
      </c>
      <c r="Z145" s="41" t="str">
        <f>IF(AND(C145="Abierto",D145="Baja"),RANK(Y145,$Y$8:$Y$1003,0)+COUNTIF($Y$8:Y145,Y145)-1+MAX(Q:Q,T:T,W:W),"")</f>
        <v/>
      </c>
      <c r="AA145" s="42" t="str">
        <f t="shared" si="39"/>
        <v/>
      </c>
      <c r="AB145" s="42" t="str">
        <f t="shared" si="40"/>
        <v/>
      </c>
      <c r="AC145" s="42" t="str">
        <f t="shared" si="41"/>
        <v/>
      </c>
      <c r="AD145" s="43">
        <v>138</v>
      </c>
      <c r="AE145" s="43" t="str">
        <f t="shared" si="42"/>
        <v/>
      </c>
      <c r="AF145" s="44" t="str">
        <f t="shared" si="43"/>
        <v/>
      </c>
      <c r="AK145" s="47" t="str">
        <f>IF(AL145="","",MAX($AK$1:AK144)+1)</f>
        <v/>
      </c>
      <c r="AL145" s="48" t="str">
        <f>IF(H145="","",IF(COUNTIF($AL$7:AL144,H145)=0,H145,""))</f>
        <v/>
      </c>
      <c r="AM145" s="48" t="str">
        <f t="shared" si="44"/>
        <v/>
      </c>
    </row>
    <row r="146" spans="2:39" x14ac:dyDescent="0.25">
      <c r="B146" s="38"/>
      <c r="C146" s="38"/>
      <c r="D146" s="38"/>
      <c r="E146" s="38"/>
      <c r="F146" s="40"/>
      <c r="G146" s="38"/>
      <c r="H146" s="38"/>
      <c r="I146" s="40"/>
      <c r="J146" s="54" t="str">
        <f t="shared" si="45"/>
        <v/>
      </c>
      <c r="K146" s="38"/>
      <c r="O146" s="41" t="str">
        <f t="shared" ref="O146:O209" si="46">IF(AND(C146="Abierto",D146="Urgente"),B146,"")</f>
        <v/>
      </c>
      <c r="P146" s="41" t="str">
        <f t="shared" ref="P146:P209" ca="1" si="47">IF(AND(C146="Abierto",D146="Urgente"),TODAY()-F146,"")</f>
        <v/>
      </c>
      <c r="Q146" s="41" t="str">
        <f>IF(AND(C146="Abierto",D146="Urgente"),RANK(P146,$P$8:$P$1003,0)+COUNTIF($P$8:P146,P146)-1,"")</f>
        <v/>
      </c>
      <c r="R146" s="41" t="str">
        <f t="shared" ref="R146:R209" si="48">IF(AND(C146="Abierto",D146="Alta"),B146,"")</f>
        <v/>
      </c>
      <c r="S146" s="41" t="str">
        <f t="shared" ref="S146:S209" ca="1" si="49">IF(AND(C146="Abierto",D146="Alta"),TODAY()-F146,"")</f>
        <v/>
      </c>
      <c r="T146" s="41" t="str">
        <f>IF(AND(C146="Abierto",D146="Alta"),RANK(S146,$S$8:$S$1003,0)+COUNTIF($S$8:S146,S146)-1+MAX(Q:Q),"")</f>
        <v/>
      </c>
      <c r="U146" s="41" t="str">
        <f t="shared" ref="U146:U209" si="50">IF(AND(C146="Abierto",D146="Media"),B146,"")</f>
        <v/>
      </c>
      <c r="V146" s="41" t="str">
        <f t="shared" ref="V146:V209" ca="1" si="51">IF(AND(C146="Abierto",D146="Media"),TODAY()-F146,"")</f>
        <v/>
      </c>
      <c r="W146" s="41" t="str">
        <f>IF(AND(C146="Abierto",D146="Media"),RANK(V146,$V$8:$V$1003,0)+COUNTIF($V$8:V146,V146)-1+MAX(Q:Q,T:T),"")</f>
        <v/>
      </c>
      <c r="X146" s="41" t="str">
        <f t="shared" ref="X146:X209" si="52">IF(AND(C146="Abierto",D146="Baja"),B146,"")</f>
        <v/>
      </c>
      <c r="Y146" s="41" t="str">
        <f t="shared" ref="Y146:Y209" ca="1" si="53">IF(AND(C146="Abierto",D146="Baja"),TODAY()-F146,"")</f>
        <v/>
      </c>
      <c r="Z146" s="41" t="str">
        <f>IF(AND(C146="Abierto",D146="Baja"),RANK(Y146,$Y$8:$Y$1003,0)+COUNTIF($Y$8:Y146,Y146)-1+MAX(Q:Q,T:T,W:W),"")</f>
        <v/>
      </c>
      <c r="AA146" s="42" t="str">
        <f t="shared" ref="AA146:AA209" si="54">IF(OR(C146="Resuelto",C146=""),"",SUM(Q146,T146,W146,Z146))</f>
        <v/>
      </c>
      <c r="AB146" s="42" t="str">
        <f t="shared" ref="AB146:AB209" si="55">IF(OR(C146="Resuelto",C146=""),"",SUM(P146,S146,V146,Y146))</f>
        <v/>
      </c>
      <c r="AC146" s="42" t="str">
        <f t="shared" ref="AC146:AC209" si="56">IF(OR(C146="Resuelto",C146=""),"",SUM(O146,R146,U146,X146))</f>
        <v/>
      </c>
      <c r="AD146" s="43">
        <v>139</v>
      </c>
      <c r="AE146" s="43" t="str">
        <f t="shared" si="42"/>
        <v/>
      </c>
      <c r="AF146" s="44" t="str">
        <f t="shared" si="43"/>
        <v/>
      </c>
      <c r="AK146" s="47" t="str">
        <f>IF(AL146="","",MAX($AK$1:AK145)+1)</f>
        <v/>
      </c>
      <c r="AL146" s="48" t="str">
        <f>IF(H146="","",IF(COUNTIF($AL$7:AL145,H146)=0,H146,""))</f>
        <v/>
      </c>
      <c r="AM146" s="48" t="str">
        <f t="shared" si="44"/>
        <v/>
      </c>
    </row>
    <row r="147" spans="2:39" x14ac:dyDescent="0.25">
      <c r="B147" s="38"/>
      <c r="C147" s="38"/>
      <c r="D147" s="38"/>
      <c r="E147" s="38"/>
      <c r="F147" s="40"/>
      <c r="G147" s="38"/>
      <c r="H147" s="38"/>
      <c r="I147" s="40"/>
      <c r="J147" s="54" t="str">
        <f t="shared" si="45"/>
        <v/>
      </c>
      <c r="K147" s="38"/>
      <c r="O147" s="41" t="str">
        <f t="shared" si="46"/>
        <v/>
      </c>
      <c r="P147" s="41" t="str">
        <f t="shared" ca="1" si="47"/>
        <v/>
      </c>
      <c r="Q147" s="41" t="str">
        <f>IF(AND(C147="Abierto",D147="Urgente"),RANK(P147,$P$8:$P$1003,0)+COUNTIF($P$8:P147,P147)-1,"")</f>
        <v/>
      </c>
      <c r="R147" s="41" t="str">
        <f t="shared" si="48"/>
        <v/>
      </c>
      <c r="S147" s="41" t="str">
        <f t="shared" ca="1" si="49"/>
        <v/>
      </c>
      <c r="T147" s="41" t="str">
        <f>IF(AND(C147="Abierto",D147="Alta"),RANK(S147,$S$8:$S$1003,0)+COUNTIF($S$8:S147,S147)-1+MAX(Q:Q),"")</f>
        <v/>
      </c>
      <c r="U147" s="41" t="str">
        <f t="shared" si="50"/>
        <v/>
      </c>
      <c r="V147" s="41" t="str">
        <f t="shared" ca="1" si="51"/>
        <v/>
      </c>
      <c r="W147" s="41" t="str">
        <f>IF(AND(C147="Abierto",D147="Media"),RANK(V147,$V$8:$V$1003,0)+COUNTIF($V$8:V147,V147)-1+MAX(Q:Q,T:T),"")</f>
        <v/>
      </c>
      <c r="X147" s="41" t="str">
        <f t="shared" si="52"/>
        <v/>
      </c>
      <c r="Y147" s="41" t="str">
        <f t="shared" ca="1" si="53"/>
        <v/>
      </c>
      <c r="Z147" s="41" t="str">
        <f>IF(AND(C147="Abierto",D147="Baja"),RANK(Y147,$Y$8:$Y$1003,0)+COUNTIF($Y$8:Y147,Y147)-1+MAX(Q:Q,T:T,W:W),"")</f>
        <v/>
      </c>
      <c r="AA147" s="42" t="str">
        <f t="shared" si="54"/>
        <v/>
      </c>
      <c r="AB147" s="42" t="str">
        <f t="shared" si="55"/>
        <v/>
      </c>
      <c r="AC147" s="42" t="str">
        <f t="shared" si="56"/>
        <v/>
      </c>
      <c r="AD147" s="43">
        <v>140</v>
      </c>
      <c r="AE147" s="43" t="str">
        <f t="shared" si="42"/>
        <v/>
      </c>
      <c r="AF147" s="44" t="str">
        <f t="shared" si="43"/>
        <v/>
      </c>
      <c r="AK147" s="47" t="str">
        <f>IF(AL147="","",MAX($AK$1:AK146)+1)</f>
        <v/>
      </c>
      <c r="AL147" s="48" t="str">
        <f>IF(H147="","",IF(COUNTIF($AL$7:AL146,H147)=0,H147,""))</f>
        <v/>
      </c>
      <c r="AM147" s="48" t="str">
        <f t="shared" si="44"/>
        <v/>
      </c>
    </row>
    <row r="148" spans="2:39" x14ac:dyDescent="0.25">
      <c r="B148" s="38"/>
      <c r="C148" s="38"/>
      <c r="D148" s="38"/>
      <c r="E148" s="38"/>
      <c r="F148" s="40"/>
      <c r="G148" s="38"/>
      <c r="H148" s="38"/>
      <c r="I148" s="40"/>
      <c r="J148" s="54" t="str">
        <f t="shared" si="45"/>
        <v/>
      </c>
      <c r="K148" s="38"/>
      <c r="O148" s="41" t="str">
        <f t="shared" si="46"/>
        <v/>
      </c>
      <c r="P148" s="41" t="str">
        <f t="shared" ca="1" si="47"/>
        <v/>
      </c>
      <c r="Q148" s="41" t="str">
        <f>IF(AND(C148="Abierto",D148="Urgente"),RANK(P148,$P$8:$P$1003,0)+COUNTIF($P$8:P148,P148)-1,"")</f>
        <v/>
      </c>
      <c r="R148" s="41" t="str">
        <f t="shared" si="48"/>
        <v/>
      </c>
      <c r="S148" s="41" t="str">
        <f t="shared" ca="1" si="49"/>
        <v/>
      </c>
      <c r="T148" s="41" t="str">
        <f>IF(AND(C148="Abierto",D148="Alta"),RANK(S148,$S$8:$S$1003,0)+COUNTIF($S$8:S148,S148)-1+MAX(Q:Q),"")</f>
        <v/>
      </c>
      <c r="U148" s="41" t="str">
        <f t="shared" si="50"/>
        <v/>
      </c>
      <c r="V148" s="41" t="str">
        <f t="shared" ca="1" si="51"/>
        <v/>
      </c>
      <c r="W148" s="41" t="str">
        <f>IF(AND(C148="Abierto",D148="Media"),RANK(V148,$V$8:$V$1003,0)+COUNTIF($V$8:V148,V148)-1+MAX(Q:Q,T:T),"")</f>
        <v/>
      </c>
      <c r="X148" s="41" t="str">
        <f t="shared" si="52"/>
        <v/>
      </c>
      <c r="Y148" s="41" t="str">
        <f t="shared" ca="1" si="53"/>
        <v/>
      </c>
      <c r="Z148" s="41" t="str">
        <f>IF(AND(C148="Abierto",D148="Baja"),RANK(Y148,$Y$8:$Y$1003,0)+COUNTIF($Y$8:Y148,Y148)-1+MAX(Q:Q,T:T,W:W),"")</f>
        <v/>
      </c>
      <c r="AA148" s="42" t="str">
        <f t="shared" si="54"/>
        <v/>
      </c>
      <c r="AB148" s="42" t="str">
        <f t="shared" si="55"/>
        <v/>
      </c>
      <c r="AC148" s="42" t="str">
        <f t="shared" si="56"/>
        <v/>
      </c>
      <c r="AD148" s="43">
        <v>141</v>
      </c>
      <c r="AE148" s="43" t="str">
        <f t="shared" si="42"/>
        <v/>
      </c>
      <c r="AF148" s="44" t="str">
        <f t="shared" si="43"/>
        <v/>
      </c>
      <c r="AK148" s="47" t="str">
        <f>IF(AL148="","",MAX($AK$1:AK147)+1)</f>
        <v/>
      </c>
      <c r="AL148" s="48" t="str">
        <f>IF(H148="","",IF(COUNTIF($AL$7:AL147,H148)=0,H148,""))</f>
        <v/>
      </c>
      <c r="AM148" s="48" t="str">
        <f t="shared" si="44"/>
        <v/>
      </c>
    </row>
    <row r="149" spans="2:39" x14ac:dyDescent="0.25">
      <c r="B149" s="38"/>
      <c r="C149" s="38"/>
      <c r="D149" s="38"/>
      <c r="E149" s="38"/>
      <c r="F149" s="40"/>
      <c r="G149" s="38"/>
      <c r="H149" s="38"/>
      <c r="I149" s="40"/>
      <c r="J149" s="54" t="str">
        <f t="shared" si="45"/>
        <v/>
      </c>
      <c r="K149" s="38"/>
      <c r="O149" s="41" t="str">
        <f t="shared" si="46"/>
        <v/>
      </c>
      <c r="P149" s="41" t="str">
        <f t="shared" ca="1" si="47"/>
        <v/>
      </c>
      <c r="Q149" s="41" t="str">
        <f>IF(AND(C149="Abierto",D149="Urgente"),RANK(P149,$P$8:$P$1003,0)+COUNTIF($P$8:P149,P149)-1,"")</f>
        <v/>
      </c>
      <c r="R149" s="41" t="str">
        <f t="shared" si="48"/>
        <v/>
      </c>
      <c r="S149" s="41" t="str">
        <f t="shared" ca="1" si="49"/>
        <v/>
      </c>
      <c r="T149" s="41" t="str">
        <f>IF(AND(C149="Abierto",D149="Alta"),RANK(S149,$S$8:$S$1003,0)+COUNTIF($S$8:S149,S149)-1+MAX(Q:Q),"")</f>
        <v/>
      </c>
      <c r="U149" s="41" t="str">
        <f t="shared" si="50"/>
        <v/>
      </c>
      <c r="V149" s="41" t="str">
        <f t="shared" ca="1" si="51"/>
        <v/>
      </c>
      <c r="W149" s="41" t="str">
        <f>IF(AND(C149="Abierto",D149="Media"),RANK(V149,$V$8:$V$1003,0)+COUNTIF($V$8:V149,V149)-1+MAX(Q:Q,T:T),"")</f>
        <v/>
      </c>
      <c r="X149" s="41" t="str">
        <f t="shared" si="52"/>
        <v/>
      </c>
      <c r="Y149" s="41" t="str">
        <f t="shared" ca="1" si="53"/>
        <v/>
      </c>
      <c r="Z149" s="41" t="str">
        <f>IF(AND(C149="Abierto",D149="Baja"),RANK(Y149,$Y$8:$Y$1003,0)+COUNTIF($Y$8:Y149,Y149)-1+MAX(Q:Q,T:T,W:W),"")</f>
        <v/>
      </c>
      <c r="AA149" s="42" t="str">
        <f t="shared" si="54"/>
        <v/>
      </c>
      <c r="AB149" s="42" t="str">
        <f t="shared" si="55"/>
        <v/>
      </c>
      <c r="AC149" s="42" t="str">
        <f t="shared" si="56"/>
        <v/>
      </c>
      <c r="AD149" s="43">
        <v>142</v>
      </c>
      <c r="AE149" s="43" t="str">
        <f t="shared" si="42"/>
        <v/>
      </c>
      <c r="AF149" s="44" t="str">
        <f t="shared" si="43"/>
        <v/>
      </c>
      <c r="AK149" s="47" t="str">
        <f>IF(AL149="","",MAX($AK$1:AK148)+1)</f>
        <v/>
      </c>
      <c r="AL149" s="48" t="str">
        <f>IF(H149="","",IF(COUNTIF($AL$7:AL148,H149)=0,H149,""))</f>
        <v/>
      </c>
      <c r="AM149" s="48" t="str">
        <f t="shared" si="44"/>
        <v/>
      </c>
    </row>
    <row r="150" spans="2:39" x14ac:dyDescent="0.25">
      <c r="B150" s="38"/>
      <c r="C150" s="38"/>
      <c r="D150" s="38"/>
      <c r="E150" s="38"/>
      <c r="F150" s="40"/>
      <c r="G150" s="38"/>
      <c r="H150" s="38"/>
      <c r="I150" s="40"/>
      <c r="J150" s="54" t="str">
        <f t="shared" si="45"/>
        <v/>
      </c>
      <c r="K150" s="38"/>
      <c r="O150" s="41" t="str">
        <f t="shared" si="46"/>
        <v/>
      </c>
      <c r="P150" s="41" t="str">
        <f t="shared" ca="1" si="47"/>
        <v/>
      </c>
      <c r="Q150" s="41" t="str">
        <f>IF(AND(C150="Abierto",D150="Urgente"),RANK(P150,$P$8:$P$1003,0)+COUNTIF($P$8:P150,P150)-1,"")</f>
        <v/>
      </c>
      <c r="R150" s="41" t="str">
        <f t="shared" si="48"/>
        <v/>
      </c>
      <c r="S150" s="41" t="str">
        <f t="shared" ca="1" si="49"/>
        <v/>
      </c>
      <c r="T150" s="41" t="str">
        <f>IF(AND(C150="Abierto",D150="Alta"),RANK(S150,$S$8:$S$1003,0)+COUNTIF($S$8:S150,S150)-1+MAX(Q:Q),"")</f>
        <v/>
      </c>
      <c r="U150" s="41" t="str">
        <f t="shared" si="50"/>
        <v/>
      </c>
      <c r="V150" s="41" t="str">
        <f t="shared" ca="1" si="51"/>
        <v/>
      </c>
      <c r="W150" s="41" t="str">
        <f>IF(AND(C150="Abierto",D150="Media"),RANK(V150,$V$8:$V$1003,0)+COUNTIF($V$8:V150,V150)-1+MAX(Q:Q,T:T),"")</f>
        <v/>
      </c>
      <c r="X150" s="41" t="str">
        <f t="shared" si="52"/>
        <v/>
      </c>
      <c r="Y150" s="41" t="str">
        <f t="shared" ca="1" si="53"/>
        <v/>
      </c>
      <c r="Z150" s="41" t="str">
        <f>IF(AND(C150="Abierto",D150="Baja"),RANK(Y150,$Y$8:$Y$1003,0)+COUNTIF($Y$8:Y150,Y150)-1+MAX(Q:Q,T:T,W:W),"")</f>
        <v/>
      </c>
      <c r="AA150" s="42" t="str">
        <f t="shared" si="54"/>
        <v/>
      </c>
      <c r="AB150" s="42" t="str">
        <f t="shared" si="55"/>
        <v/>
      </c>
      <c r="AC150" s="42" t="str">
        <f t="shared" si="56"/>
        <v/>
      </c>
      <c r="AD150" s="43">
        <v>143</v>
      </c>
      <c r="AE150" s="43" t="str">
        <f t="shared" si="42"/>
        <v/>
      </c>
      <c r="AF150" s="44" t="str">
        <f t="shared" si="43"/>
        <v/>
      </c>
      <c r="AK150" s="47" t="str">
        <f>IF(AL150="","",MAX($AK$1:AK149)+1)</f>
        <v/>
      </c>
      <c r="AL150" s="48" t="str">
        <f>IF(H150="","",IF(COUNTIF($AL$7:AL149,H150)=0,H150,""))</f>
        <v/>
      </c>
      <c r="AM150" s="48" t="str">
        <f t="shared" si="44"/>
        <v/>
      </c>
    </row>
    <row r="151" spans="2:39" x14ac:dyDescent="0.25">
      <c r="B151" s="38"/>
      <c r="C151" s="38"/>
      <c r="D151" s="38"/>
      <c r="E151" s="38"/>
      <c r="F151" s="40"/>
      <c r="G151" s="38"/>
      <c r="H151" s="38"/>
      <c r="I151" s="40"/>
      <c r="J151" s="54" t="str">
        <f t="shared" si="45"/>
        <v/>
      </c>
      <c r="K151" s="38"/>
      <c r="O151" s="41" t="str">
        <f t="shared" si="46"/>
        <v/>
      </c>
      <c r="P151" s="41" t="str">
        <f t="shared" ca="1" si="47"/>
        <v/>
      </c>
      <c r="Q151" s="41" t="str">
        <f>IF(AND(C151="Abierto",D151="Urgente"),RANK(P151,$P$8:$P$1003,0)+COUNTIF($P$8:P151,P151)-1,"")</f>
        <v/>
      </c>
      <c r="R151" s="41" t="str">
        <f t="shared" si="48"/>
        <v/>
      </c>
      <c r="S151" s="41" t="str">
        <f t="shared" ca="1" si="49"/>
        <v/>
      </c>
      <c r="T151" s="41" t="str">
        <f>IF(AND(C151="Abierto",D151="Alta"),RANK(S151,$S$8:$S$1003,0)+COUNTIF($S$8:S151,S151)-1+MAX(Q:Q),"")</f>
        <v/>
      </c>
      <c r="U151" s="41" t="str">
        <f t="shared" si="50"/>
        <v/>
      </c>
      <c r="V151" s="41" t="str">
        <f t="shared" ca="1" si="51"/>
        <v/>
      </c>
      <c r="W151" s="41" t="str">
        <f>IF(AND(C151="Abierto",D151="Media"),RANK(V151,$V$8:$V$1003,0)+COUNTIF($V$8:V151,V151)-1+MAX(Q:Q,T:T),"")</f>
        <v/>
      </c>
      <c r="X151" s="41" t="str">
        <f t="shared" si="52"/>
        <v/>
      </c>
      <c r="Y151" s="41" t="str">
        <f t="shared" ca="1" si="53"/>
        <v/>
      </c>
      <c r="Z151" s="41" t="str">
        <f>IF(AND(C151="Abierto",D151="Baja"),RANK(Y151,$Y$8:$Y$1003,0)+COUNTIF($Y$8:Y151,Y151)-1+MAX(Q:Q,T:T,W:W),"")</f>
        <v/>
      </c>
      <c r="AA151" s="42" t="str">
        <f t="shared" si="54"/>
        <v/>
      </c>
      <c r="AB151" s="42" t="str">
        <f t="shared" si="55"/>
        <v/>
      </c>
      <c r="AC151" s="42" t="str">
        <f t="shared" si="56"/>
        <v/>
      </c>
      <c r="AD151" s="43">
        <v>144</v>
      </c>
      <c r="AE151" s="43" t="str">
        <f t="shared" si="42"/>
        <v/>
      </c>
      <c r="AF151" s="44" t="str">
        <f t="shared" si="43"/>
        <v/>
      </c>
      <c r="AK151" s="47" t="str">
        <f>IF(AL151="","",MAX($AK$1:AK150)+1)</f>
        <v/>
      </c>
      <c r="AL151" s="48" t="str">
        <f>IF(H151="","",IF(COUNTIF($AL$7:AL150,H151)=0,H151,""))</f>
        <v/>
      </c>
      <c r="AM151" s="48" t="str">
        <f t="shared" si="44"/>
        <v/>
      </c>
    </row>
    <row r="152" spans="2:39" x14ac:dyDescent="0.25">
      <c r="B152" s="38"/>
      <c r="C152" s="38"/>
      <c r="D152" s="38"/>
      <c r="E152" s="38"/>
      <c r="F152" s="40"/>
      <c r="G152" s="38"/>
      <c r="H152" s="38"/>
      <c r="I152" s="40"/>
      <c r="J152" s="54" t="str">
        <f t="shared" si="45"/>
        <v/>
      </c>
      <c r="K152" s="38"/>
      <c r="O152" s="41" t="str">
        <f t="shared" si="46"/>
        <v/>
      </c>
      <c r="P152" s="41" t="str">
        <f t="shared" ca="1" si="47"/>
        <v/>
      </c>
      <c r="Q152" s="41" t="str">
        <f>IF(AND(C152="Abierto",D152="Urgente"),RANK(P152,$P$8:$P$1003,0)+COUNTIF($P$8:P152,P152)-1,"")</f>
        <v/>
      </c>
      <c r="R152" s="41" t="str">
        <f t="shared" si="48"/>
        <v/>
      </c>
      <c r="S152" s="41" t="str">
        <f t="shared" ca="1" si="49"/>
        <v/>
      </c>
      <c r="T152" s="41" t="str">
        <f>IF(AND(C152="Abierto",D152="Alta"),RANK(S152,$S$8:$S$1003,0)+COUNTIF($S$8:S152,S152)-1+MAX(Q:Q),"")</f>
        <v/>
      </c>
      <c r="U152" s="41" t="str">
        <f t="shared" si="50"/>
        <v/>
      </c>
      <c r="V152" s="41" t="str">
        <f t="shared" ca="1" si="51"/>
        <v/>
      </c>
      <c r="W152" s="41" t="str">
        <f>IF(AND(C152="Abierto",D152="Media"),RANK(V152,$V$8:$V$1003,0)+COUNTIF($V$8:V152,V152)-1+MAX(Q:Q,T:T),"")</f>
        <v/>
      </c>
      <c r="X152" s="41" t="str">
        <f t="shared" si="52"/>
        <v/>
      </c>
      <c r="Y152" s="41" t="str">
        <f t="shared" ca="1" si="53"/>
        <v/>
      </c>
      <c r="Z152" s="41" t="str">
        <f>IF(AND(C152="Abierto",D152="Baja"),RANK(Y152,$Y$8:$Y$1003,0)+COUNTIF($Y$8:Y152,Y152)-1+MAX(Q:Q,T:T,W:W),"")</f>
        <v/>
      </c>
      <c r="AA152" s="42" t="str">
        <f t="shared" si="54"/>
        <v/>
      </c>
      <c r="AB152" s="42" t="str">
        <f t="shared" si="55"/>
        <v/>
      </c>
      <c r="AC152" s="42" t="str">
        <f t="shared" si="56"/>
        <v/>
      </c>
      <c r="AD152" s="43">
        <v>145</v>
      </c>
      <c r="AE152" s="43" t="str">
        <f t="shared" si="42"/>
        <v/>
      </c>
      <c r="AF152" s="44" t="str">
        <f t="shared" si="43"/>
        <v/>
      </c>
      <c r="AK152" s="47" t="str">
        <f>IF(AL152="","",MAX($AK$1:AK151)+1)</f>
        <v/>
      </c>
      <c r="AL152" s="48" t="str">
        <f>IF(H152="","",IF(COUNTIF($AL$7:AL151,H152)=0,H152,""))</f>
        <v/>
      </c>
      <c r="AM152" s="48" t="str">
        <f t="shared" si="44"/>
        <v/>
      </c>
    </row>
    <row r="153" spans="2:39" x14ac:dyDescent="0.25">
      <c r="B153" s="38"/>
      <c r="C153" s="38"/>
      <c r="D153" s="38"/>
      <c r="E153" s="38"/>
      <c r="F153" s="40"/>
      <c r="G153" s="38"/>
      <c r="H153" s="38"/>
      <c r="I153" s="40"/>
      <c r="J153" s="54" t="str">
        <f t="shared" si="45"/>
        <v/>
      </c>
      <c r="K153" s="38"/>
      <c r="O153" s="41" t="str">
        <f t="shared" si="46"/>
        <v/>
      </c>
      <c r="P153" s="41" t="str">
        <f t="shared" ca="1" si="47"/>
        <v/>
      </c>
      <c r="Q153" s="41" t="str">
        <f>IF(AND(C153="Abierto",D153="Urgente"),RANK(P153,$P$8:$P$1003,0)+COUNTIF($P$8:P153,P153)-1,"")</f>
        <v/>
      </c>
      <c r="R153" s="41" t="str">
        <f t="shared" si="48"/>
        <v/>
      </c>
      <c r="S153" s="41" t="str">
        <f t="shared" ca="1" si="49"/>
        <v/>
      </c>
      <c r="T153" s="41" t="str">
        <f>IF(AND(C153="Abierto",D153="Alta"),RANK(S153,$S$8:$S$1003,0)+COUNTIF($S$8:S153,S153)-1+MAX(Q:Q),"")</f>
        <v/>
      </c>
      <c r="U153" s="41" t="str">
        <f t="shared" si="50"/>
        <v/>
      </c>
      <c r="V153" s="41" t="str">
        <f t="shared" ca="1" si="51"/>
        <v/>
      </c>
      <c r="W153" s="41" t="str">
        <f>IF(AND(C153="Abierto",D153="Media"),RANK(V153,$V$8:$V$1003,0)+COUNTIF($V$8:V153,V153)-1+MAX(Q:Q,T:T),"")</f>
        <v/>
      </c>
      <c r="X153" s="41" t="str">
        <f t="shared" si="52"/>
        <v/>
      </c>
      <c r="Y153" s="41" t="str">
        <f t="shared" ca="1" si="53"/>
        <v/>
      </c>
      <c r="Z153" s="41" t="str">
        <f>IF(AND(C153="Abierto",D153="Baja"),RANK(Y153,$Y$8:$Y$1003,0)+COUNTIF($Y$8:Y153,Y153)-1+MAX(Q:Q,T:T,W:W),"")</f>
        <v/>
      </c>
      <c r="AA153" s="42" t="str">
        <f t="shared" si="54"/>
        <v/>
      </c>
      <c r="AB153" s="42" t="str">
        <f t="shared" si="55"/>
        <v/>
      </c>
      <c r="AC153" s="42" t="str">
        <f t="shared" si="56"/>
        <v/>
      </c>
      <c r="AD153" s="43">
        <v>146</v>
      </c>
      <c r="AE153" s="43" t="str">
        <f t="shared" si="42"/>
        <v/>
      </c>
      <c r="AF153" s="44" t="str">
        <f t="shared" si="43"/>
        <v/>
      </c>
      <c r="AK153" s="47" t="str">
        <f>IF(AL153="","",MAX($AK$1:AK152)+1)</f>
        <v/>
      </c>
      <c r="AL153" s="48" t="str">
        <f>IF(H153="","",IF(COUNTIF($AL$7:AL152,H153)=0,H153,""))</f>
        <v/>
      </c>
      <c r="AM153" s="48" t="str">
        <f t="shared" si="44"/>
        <v/>
      </c>
    </row>
    <row r="154" spans="2:39" x14ac:dyDescent="0.25">
      <c r="B154" s="38"/>
      <c r="C154" s="38"/>
      <c r="D154" s="38"/>
      <c r="E154" s="38"/>
      <c r="F154" s="40"/>
      <c r="G154" s="38"/>
      <c r="H154" s="38"/>
      <c r="I154" s="40"/>
      <c r="J154" s="54" t="str">
        <f t="shared" si="45"/>
        <v/>
      </c>
      <c r="K154" s="38"/>
      <c r="O154" s="41" t="str">
        <f t="shared" si="46"/>
        <v/>
      </c>
      <c r="P154" s="41" t="str">
        <f t="shared" ca="1" si="47"/>
        <v/>
      </c>
      <c r="Q154" s="41" t="str">
        <f>IF(AND(C154="Abierto",D154="Urgente"),RANK(P154,$P$8:$P$1003,0)+COUNTIF($P$8:P154,P154)-1,"")</f>
        <v/>
      </c>
      <c r="R154" s="41" t="str">
        <f t="shared" si="48"/>
        <v/>
      </c>
      <c r="S154" s="41" t="str">
        <f t="shared" ca="1" si="49"/>
        <v/>
      </c>
      <c r="T154" s="41" t="str">
        <f>IF(AND(C154="Abierto",D154="Alta"),RANK(S154,$S$8:$S$1003,0)+COUNTIF($S$8:S154,S154)-1+MAX(Q:Q),"")</f>
        <v/>
      </c>
      <c r="U154" s="41" t="str">
        <f t="shared" si="50"/>
        <v/>
      </c>
      <c r="V154" s="41" t="str">
        <f t="shared" ca="1" si="51"/>
        <v/>
      </c>
      <c r="W154" s="41" t="str">
        <f>IF(AND(C154="Abierto",D154="Media"),RANK(V154,$V$8:$V$1003,0)+COUNTIF($V$8:V154,V154)-1+MAX(Q:Q,T:T),"")</f>
        <v/>
      </c>
      <c r="X154" s="41" t="str">
        <f t="shared" si="52"/>
        <v/>
      </c>
      <c r="Y154" s="41" t="str">
        <f t="shared" ca="1" si="53"/>
        <v/>
      </c>
      <c r="Z154" s="41" t="str">
        <f>IF(AND(C154="Abierto",D154="Baja"),RANK(Y154,$Y$8:$Y$1003,0)+COUNTIF($Y$8:Y154,Y154)-1+MAX(Q:Q,T:T,W:W),"")</f>
        <v/>
      </c>
      <c r="AA154" s="42" t="str">
        <f t="shared" si="54"/>
        <v/>
      </c>
      <c r="AB154" s="42" t="str">
        <f t="shared" si="55"/>
        <v/>
      </c>
      <c r="AC154" s="42" t="str">
        <f t="shared" si="56"/>
        <v/>
      </c>
      <c r="AD154" s="43">
        <v>147</v>
      </c>
      <c r="AE154" s="43" t="str">
        <f t="shared" si="42"/>
        <v/>
      </c>
      <c r="AF154" s="44" t="str">
        <f t="shared" si="43"/>
        <v/>
      </c>
      <c r="AK154" s="47" t="str">
        <f>IF(AL154="","",MAX($AK$1:AK153)+1)</f>
        <v/>
      </c>
      <c r="AL154" s="48" t="str">
        <f>IF(H154="","",IF(COUNTIF($AL$7:AL153,H154)=0,H154,""))</f>
        <v/>
      </c>
      <c r="AM154" s="48" t="str">
        <f t="shared" si="44"/>
        <v/>
      </c>
    </row>
    <row r="155" spans="2:39" x14ac:dyDescent="0.25">
      <c r="B155" s="38"/>
      <c r="C155" s="38"/>
      <c r="D155" s="38"/>
      <c r="E155" s="38"/>
      <c r="F155" s="40"/>
      <c r="G155" s="38"/>
      <c r="H155" s="38"/>
      <c r="I155" s="40"/>
      <c r="J155" s="54" t="str">
        <f t="shared" si="45"/>
        <v/>
      </c>
      <c r="K155" s="38"/>
      <c r="O155" s="41" t="str">
        <f t="shared" si="46"/>
        <v/>
      </c>
      <c r="P155" s="41" t="str">
        <f t="shared" ca="1" si="47"/>
        <v/>
      </c>
      <c r="Q155" s="41" t="str">
        <f>IF(AND(C155="Abierto",D155="Urgente"),RANK(P155,$P$8:$P$1003,0)+COUNTIF($P$8:P155,P155)-1,"")</f>
        <v/>
      </c>
      <c r="R155" s="41" t="str">
        <f t="shared" si="48"/>
        <v/>
      </c>
      <c r="S155" s="41" t="str">
        <f t="shared" ca="1" si="49"/>
        <v/>
      </c>
      <c r="T155" s="41" t="str">
        <f>IF(AND(C155="Abierto",D155="Alta"),RANK(S155,$S$8:$S$1003,0)+COUNTIF($S$8:S155,S155)-1+MAX(Q:Q),"")</f>
        <v/>
      </c>
      <c r="U155" s="41" t="str">
        <f t="shared" si="50"/>
        <v/>
      </c>
      <c r="V155" s="41" t="str">
        <f t="shared" ca="1" si="51"/>
        <v/>
      </c>
      <c r="W155" s="41" t="str">
        <f>IF(AND(C155="Abierto",D155="Media"),RANK(V155,$V$8:$V$1003,0)+COUNTIF($V$8:V155,V155)-1+MAX(Q:Q,T:T),"")</f>
        <v/>
      </c>
      <c r="X155" s="41" t="str">
        <f t="shared" si="52"/>
        <v/>
      </c>
      <c r="Y155" s="41" t="str">
        <f t="shared" ca="1" si="53"/>
        <v/>
      </c>
      <c r="Z155" s="41" t="str">
        <f>IF(AND(C155="Abierto",D155="Baja"),RANK(Y155,$Y$8:$Y$1003,0)+COUNTIF($Y$8:Y155,Y155)-1+MAX(Q:Q,T:T,W:W),"")</f>
        <v/>
      </c>
      <c r="AA155" s="42" t="str">
        <f t="shared" si="54"/>
        <v/>
      </c>
      <c r="AB155" s="42" t="str">
        <f t="shared" si="55"/>
        <v/>
      </c>
      <c r="AC155" s="42" t="str">
        <f t="shared" si="56"/>
        <v/>
      </c>
      <c r="AD155" s="43">
        <v>148</v>
      </c>
      <c r="AE155" s="43" t="str">
        <f t="shared" si="42"/>
        <v/>
      </c>
      <c r="AF155" s="44" t="str">
        <f t="shared" si="43"/>
        <v/>
      </c>
      <c r="AK155" s="47" t="str">
        <f>IF(AL155="","",MAX($AK$1:AK154)+1)</f>
        <v/>
      </c>
      <c r="AL155" s="48" t="str">
        <f>IF(H155="","",IF(COUNTIF($AL$7:AL154,H155)=0,H155,""))</f>
        <v/>
      </c>
      <c r="AM155" s="48" t="str">
        <f t="shared" si="44"/>
        <v/>
      </c>
    </row>
    <row r="156" spans="2:39" x14ac:dyDescent="0.25">
      <c r="B156" s="38"/>
      <c r="C156" s="38"/>
      <c r="D156" s="38"/>
      <c r="E156" s="38"/>
      <c r="F156" s="40"/>
      <c r="G156" s="38"/>
      <c r="H156" s="38"/>
      <c r="I156" s="40"/>
      <c r="J156" s="54" t="str">
        <f t="shared" si="45"/>
        <v/>
      </c>
      <c r="K156" s="38"/>
      <c r="O156" s="41" t="str">
        <f t="shared" si="46"/>
        <v/>
      </c>
      <c r="P156" s="41" t="str">
        <f t="shared" ca="1" si="47"/>
        <v/>
      </c>
      <c r="Q156" s="41" t="str">
        <f>IF(AND(C156="Abierto",D156="Urgente"),RANK(P156,$P$8:$P$1003,0)+COUNTIF($P$8:P156,P156)-1,"")</f>
        <v/>
      </c>
      <c r="R156" s="41" t="str">
        <f t="shared" si="48"/>
        <v/>
      </c>
      <c r="S156" s="41" t="str">
        <f t="shared" ca="1" si="49"/>
        <v/>
      </c>
      <c r="T156" s="41" t="str">
        <f>IF(AND(C156="Abierto",D156="Alta"),RANK(S156,$S$8:$S$1003,0)+COUNTIF($S$8:S156,S156)-1+MAX(Q:Q),"")</f>
        <v/>
      </c>
      <c r="U156" s="41" t="str">
        <f t="shared" si="50"/>
        <v/>
      </c>
      <c r="V156" s="41" t="str">
        <f t="shared" ca="1" si="51"/>
        <v/>
      </c>
      <c r="W156" s="41" t="str">
        <f>IF(AND(C156="Abierto",D156="Media"),RANK(V156,$V$8:$V$1003,0)+COUNTIF($V$8:V156,V156)-1+MAX(Q:Q,T:T),"")</f>
        <v/>
      </c>
      <c r="X156" s="41" t="str">
        <f t="shared" si="52"/>
        <v/>
      </c>
      <c r="Y156" s="41" t="str">
        <f t="shared" ca="1" si="53"/>
        <v/>
      </c>
      <c r="Z156" s="41" t="str">
        <f>IF(AND(C156="Abierto",D156="Baja"),RANK(Y156,$Y$8:$Y$1003,0)+COUNTIF($Y$8:Y156,Y156)-1+MAX(Q:Q,T:T,W:W),"")</f>
        <v/>
      </c>
      <c r="AA156" s="42" t="str">
        <f t="shared" si="54"/>
        <v/>
      </c>
      <c r="AB156" s="42" t="str">
        <f t="shared" si="55"/>
        <v/>
      </c>
      <c r="AC156" s="42" t="str">
        <f t="shared" si="56"/>
        <v/>
      </c>
      <c r="AD156" s="43">
        <v>149</v>
      </c>
      <c r="AE156" s="43" t="str">
        <f t="shared" si="42"/>
        <v/>
      </c>
      <c r="AF156" s="44" t="str">
        <f t="shared" si="43"/>
        <v/>
      </c>
      <c r="AK156" s="47" t="str">
        <f>IF(AL156="","",MAX($AK$1:AK155)+1)</f>
        <v/>
      </c>
      <c r="AL156" s="48" t="str">
        <f>IF(H156="","",IF(COUNTIF($AL$7:AL155,H156)=0,H156,""))</f>
        <v/>
      </c>
      <c r="AM156" s="48" t="str">
        <f t="shared" si="44"/>
        <v/>
      </c>
    </row>
    <row r="157" spans="2:39" x14ac:dyDescent="0.25">
      <c r="B157" s="38"/>
      <c r="C157" s="38"/>
      <c r="D157" s="38"/>
      <c r="E157" s="38"/>
      <c r="F157" s="40"/>
      <c r="G157" s="38"/>
      <c r="H157" s="38"/>
      <c r="I157" s="40"/>
      <c r="J157" s="54" t="str">
        <f t="shared" si="45"/>
        <v/>
      </c>
      <c r="K157" s="38"/>
      <c r="O157" s="41" t="str">
        <f t="shared" si="46"/>
        <v/>
      </c>
      <c r="P157" s="41" t="str">
        <f t="shared" ca="1" si="47"/>
        <v/>
      </c>
      <c r="Q157" s="41" t="str">
        <f>IF(AND(C157="Abierto",D157="Urgente"),RANK(P157,$P$8:$P$1003,0)+COUNTIF($P$8:P157,P157)-1,"")</f>
        <v/>
      </c>
      <c r="R157" s="41" t="str">
        <f t="shared" si="48"/>
        <v/>
      </c>
      <c r="S157" s="41" t="str">
        <f t="shared" ca="1" si="49"/>
        <v/>
      </c>
      <c r="T157" s="41" t="str">
        <f>IF(AND(C157="Abierto",D157="Alta"),RANK(S157,$S$8:$S$1003,0)+COUNTIF($S$8:S157,S157)-1+MAX(Q:Q),"")</f>
        <v/>
      </c>
      <c r="U157" s="41" t="str">
        <f t="shared" si="50"/>
        <v/>
      </c>
      <c r="V157" s="41" t="str">
        <f t="shared" ca="1" si="51"/>
        <v/>
      </c>
      <c r="W157" s="41" t="str">
        <f>IF(AND(C157="Abierto",D157="Media"),RANK(V157,$V$8:$V$1003,0)+COUNTIF($V$8:V157,V157)-1+MAX(Q:Q,T:T),"")</f>
        <v/>
      </c>
      <c r="X157" s="41" t="str">
        <f t="shared" si="52"/>
        <v/>
      </c>
      <c r="Y157" s="41" t="str">
        <f t="shared" ca="1" si="53"/>
        <v/>
      </c>
      <c r="Z157" s="41" t="str">
        <f>IF(AND(C157="Abierto",D157="Baja"),RANK(Y157,$Y$8:$Y$1003,0)+COUNTIF($Y$8:Y157,Y157)-1+MAX(Q:Q,T:T,W:W),"")</f>
        <v/>
      </c>
      <c r="AA157" s="42" t="str">
        <f t="shared" si="54"/>
        <v/>
      </c>
      <c r="AB157" s="42" t="str">
        <f t="shared" si="55"/>
        <v/>
      </c>
      <c r="AC157" s="42" t="str">
        <f t="shared" si="56"/>
        <v/>
      </c>
      <c r="AD157" s="43">
        <v>150</v>
      </c>
      <c r="AE157" s="43" t="str">
        <f t="shared" si="42"/>
        <v/>
      </c>
      <c r="AF157" s="44" t="str">
        <f t="shared" si="43"/>
        <v/>
      </c>
      <c r="AK157" s="47" t="str">
        <f>IF(AL157="","",MAX($AK$1:AK156)+1)</f>
        <v/>
      </c>
      <c r="AL157" s="48" t="str">
        <f>IF(H157="","",IF(COUNTIF($AL$7:AL156,H157)=0,H157,""))</f>
        <v/>
      </c>
      <c r="AM157" s="48" t="str">
        <f t="shared" si="44"/>
        <v/>
      </c>
    </row>
    <row r="158" spans="2:39" x14ac:dyDescent="0.25">
      <c r="B158" s="38"/>
      <c r="C158" s="38"/>
      <c r="D158" s="38"/>
      <c r="E158" s="38"/>
      <c r="F158" s="40"/>
      <c r="G158" s="38"/>
      <c r="H158" s="38"/>
      <c r="I158" s="40"/>
      <c r="J158" s="54" t="str">
        <f t="shared" si="45"/>
        <v/>
      </c>
      <c r="K158" s="38"/>
      <c r="O158" s="41" t="str">
        <f t="shared" si="46"/>
        <v/>
      </c>
      <c r="P158" s="41" t="str">
        <f t="shared" ca="1" si="47"/>
        <v/>
      </c>
      <c r="Q158" s="41" t="str">
        <f>IF(AND(C158="Abierto",D158="Urgente"),RANK(P158,$P$8:$P$1003,0)+COUNTIF($P$8:P158,P158)-1,"")</f>
        <v/>
      </c>
      <c r="R158" s="41" t="str">
        <f t="shared" si="48"/>
        <v/>
      </c>
      <c r="S158" s="41" t="str">
        <f t="shared" ca="1" si="49"/>
        <v/>
      </c>
      <c r="T158" s="41" t="str">
        <f>IF(AND(C158="Abierto",D158="Alta"),RANK(S158,$S$8:$S$1003,0)+COUNTIF($S$8:S158,S158)-1+MAX(Q:Q),"")</f>
        <v/>
      </c>
      <c r="U158" s="41" t="str">
        <f t="shared" si="50"/>
        <v/>
      </c>
      <c r="V158" s="41" t="str">
        <f t="shared" ca="1" si="51"/>
        <v/>
      </c>
      <c r="W158" s="41" t="str">
        <f>IF(AND(C158="Abierto",D158="Media"),RANK(V158,$V$8:$V$1003,0)+COUNTIF($V$8:V158,V158)-1+MAX(Q:Q,T:T),"")</f>
        <v/>
      </c>
      <c r="X158" s="41" t="str">
        <f t="shared" si="52"/>
        <v/>
      </c>
      <c r="Y158" s="41" t="str">
        <f t="shared" ca="1" si="53"/>
        <v/>
      </c>
      <c r="Z158" s="41" t="str">
        <f>IF(AND(C158="Abierto",D158="Baja"),RANK(Y158,$Y$8:$Y$1003,0)+COUNTIF($Y$8:Y158,Y158)-1+MAX(Q:Q,T:T,W:W),"")</f>
        <v/>
      </c>
      <c r="AA158" s="42" t="str">
        <f t="shared" si="54"/>
        <v/>
      </c>
      <c r="AB158" s="42" t="str">
        <f t="shared" si="55"/>
        <v/>
      </c>
      <c r="AC158" s="42" t="str">
        <f t="shared" si="56"/>
        <v/>
      </c>
      <c r="AD158" s="43">
        <v>151</v>
      </c>
      <c r="AE158" s="43" t="str">
        <f t="shared" si="42"/>
        <v/>
      </c>
      <c r="AF158" s="44" t="str">
        <f t="shared" si="43"/>
        <v/>
      </c>
      <c r="AK158" s="47" t="str">
        <f>IF(AL158="","",MAX($AK$1:AK157)+1)</f>
        <v/>
      </c>
      <c r="AL158" s="48" t="str">
        <f>IF(H158="","",IF(COUNTIF($AL$7:AL157,H158)=0,H158,""))</f>
        <v/>
      </c>
      <c r="AM158" s="48" t="str">
        <f t="shared" si="44"/>
        <v/>
      </c>
    </row>
    <row r="159" spans="2:39" x14ac:dyDescent="0.25">
      <c r="B159" s="38"/>
      <c r="C159" s="38"/>
      <c r="D159" s="38"/>
      <c r="E159" s="38"/>
      <c r="F159" s="40"/>
      <c r="G159" s="38"/>
      <c r="H159" s="38"/>
      <c r="I159" s="40"/>
      <c r="J159" s="54" t="str">
        <f t="shared" si="45"/>
        <v/>
      </c>
      <c r="K159" s="38"/>
      <c r="O159" s="41" t="str">
        <f t="shared" si="46"/>
        <v/>
      </c>
      <c r="P159" s="41" t="str">
        <f t="shared" ca="1" si="47"/>
        <v/>
      </c>
      <c r="Q159" s="41" t="str">
        <f>IF(AND(C159="Abierto",D159="Urgente"),RANK(P159,$P$8:$P$1003,0)+COUNTIF($P$8:P159,P159)-1,"")</f>
        <v/>
      </c>
      <c r="R159" s="41" t="str">
        <f t="shared" si="48"/>
        <v/>
      </c>
      <c r="S159" s="41" t="str">
        <f t="shared" ca="1" si="49"/>
        <v/>
      </c>
      <c r="T159" s="41" t="str">
        <f>IF(AND(C159="Abierto",D159="Alta"),RANK(S159,$S$8:$S$1003,0)+COUNTIF($S$8:S159,S159)-1+MAX(Q:Q),"")</f>
        <v/>
      </c>
      <c r="U159" s="41" t="str">
        <f t="shared" si="50"/>
        <v/>
      </c>
      <c r="V159" s="41" t="str">
        <f t="shared" ca="1" si="51"/>
        <v/>
      </c>
      <c r="W159" s="41" t="str">
        <f>IF(AND(C159="Abierto",D159="Media"),RANK(V159,$V$8:$V$1003,0)+COUNTIF($V$8:V159,V159)-1+MAX(Q:Q,T:T),"")</f>
        <v/>
      </c>
      <c r="X159" s="41" t="str">
        <f t="shared" si="52"/>
        <v/>
      </c>
      <c r="Y159" s="41" t="str">
        <f t="shared" ca="1" si="53"/>
        <v/>
      </c>
      <c r="Z159" s="41" t="str">
        <f>IF(AND(C159="Abierto",D159="Baja"),RANK(Y159,$Y$8:$Y$1003,0)+COUNTIF($Y$8:Y159,Y159)-1+MAX(Q:Q,T:T,W:W),"")</f>
        <v/>
      </c>
      <c r="AA159" s="42" t="str">
        <f t="shared" si="54"/>
        <v/>
      </c>
      <c r="AB159" s="42" t="str">
        <f t="shared" si="55"/>
        <v/>
      </c>
      <c r="AC159" s="42" t="str">
        <f t="shared" si="56"/>
        <v/>
      </c>
      <c r="AD159" s="43">
        <v>152</v>
      </c>
      <c r="AE159" s="43" t="str">
        <f t="shared" si="42"/>
        <v/>
      </c>
      <c r="AF159" s="44" t="str">
        <f t="shared" si="43"/>
        <v/>
      </c>
      <c r="AK159" s="47" t="str">
        <f>IF(AL159="","",MAX($AK$1:AK158)+1)</f>
        <v/>
      </c>
      <c r="AL159" s="48" t="str">
        <f>IF(H159="","",IF(COUNTIF($AL$7:AL158,H159)=0,H159,""))</f>
        <v/>
      </c>
      <c r="AM159" s="48" t="str">
        <f t="shared" si="44"/>
        <v/>
      </c>
    </row>
    <row r="160" spans="2:39" x14ac:dyDescent="0.25">
      <c r="B160" s="38"/>
      <c r="C160" s="38"/>
      <c r="D160" s="38"/>
      <c r="E160" s="38"/>
      <c r="F160" s="40"/>
      <c r="G160" s="38"/>
      <c r="H160" s="38"/>
      <c r="I160" s="40"/>
      <c r="J160" s="54" t="str">
        <f t="shared" si="45"/>
        <v/>
      </c>
      <c r="K160" s="38"/>
      <c r="O160" s="41" t="str">
        <f t="shared" si="46"/>
        <v/>
      </c>
      <c r="P160" s="41" t="str">
        <f t="shared" ca="1" si="47"/>
        <v/>
      </c>
      <c r="Q160" s="41" t="str">
        <f>IF(AND(C160="Abierto",D160="Urgente"),RANK(P160,$P$8:$P$1003,0)+COUNTIF($P$8:P160,P160)-1,"")</f>
        <v/>
      </c>
      <c r="R160" s="41" t="str">
        <f t="shared" si="48"/>
        <v/>
      </c>
      <c r="S160" s="41" t="str">
        <f t="shared" ca="1" si="49"/>
        <v/>
      </c>
      <c r="T160" s="41" t="str">
        <f>IF(AND(C160="Abierto",D160="Alta"),RANK(S160,$S$8:$S$1003,0)+COUNTIF($S$8:S160,S160)-1+MAX(Q:Q),"")</f>
        <v/>
      </c>
      <c r="U160" s="41" t="str">
        <f t="shared" si="50"/>
        <v/>
      </c>
      <c r="V160" s="41" t="str">
        <f t="shared" ca="1" si="51"/>
        <v/>
      </c>
      <c r="W160" s="41" t="str">
        <f>IF(AND(C160="Abierto",D160="Media"),RANK(V160,$V$8:$V$1003,0)+COUNTIF($V$8:V160,V160)-1+MAX(Q:Q,T:T),"")</f>
        <v/>
      </c>
      <c r="X160" s="41" t="str">
        <f t="shared" si="52"/>
        <v/>
      </c>
      <c r="Y160" s="41" t="str">
        <f t="shared" ca="1" si="53"/>
        <v/>
      </c>
      <c r="Z160" s="41" t="str">
        <f>IF(AND(C160="Abierto",D160="Baja"),RANK(Y160,$Y$8:$Y$1003,0)+COUNTIF($Y$8:Y160,Y160)-1+MAX(Q:Q,T:T,W:W),"")</f>
        <v/>
      </c>
      <c r="AA160" s="42" t="str">
        <f t="shared" si="54"/>
        <v/>
      </c>
      <c r="AB160" s="42" t="str">
        <f t="shared" si="55"/>
        <v/>
      </c>
      <c r="AC160" s="42" t="str">
        <f t="shared" si="56"/>
        <v/>
      </c>
      <c r="AD160" s="43">
        <v>153</v>
      </c>
      <c r="AE160" s="43" t="str">
        <f t="shared" si="42"/>
        <v/>
      </c>
      <c r="AF160" s="44" t="str">
        <f t="shared" si="43"/>
        <v/>
      </c>
      <c r="AK160" s="47" t="str">
        <f>IF(AL160="","",MAX($AK$1:AK159)+1)</f>
        <v/>
      </c>
      <c r="AL160" s="48" t="str">
        <f>IF(H160="","",IF(COUNTIF($AL$7:AL159,H160)=0,H160,""))</f>
        <v/>
      </c>
      <c r="AM160" s="48" t="str">
        <f t="shared" si="44"/>
        <v/>
      </c>
    </row>
    <row r="161" spans="2:39" x14ac:dyDescent="0.25">
      <c r="B161" s="38"/>
      <c r="C161" s="38"/>
      <c r="D161" s="38"/>
      <c r="E161" s="38"/>
      <c r="F161" s="40"/>
      <c r="G161" s="38"/>
      <c r="H161" s="38"/>
      <c r="I161" s="40"/>
      <c r="J161" s="54" t="str">
        <f t="shared" si="45"/>
        <v/>
      </c>
      <c r="K161" s="38"/>
      <c r="O161" s="41" t="str">
        <f t="shared" si="46"/>
        <v/>
      </c>
      <c r="P161" s="41" t="str">
        <f t="shared" ca="1" si="47"/>
        <v/>
      </c>
      <c r="Q161" s="41" t="str">
        <f>IF(AND(C161="Abierto",D161="Urgente"),RANK(P161,$P$8:$P$1003,0)+COUNTIF($P$8:P161,P161)-1,"")</f>
        <v/>
      </c>
      <c r="R161" s="41" t="str">
        <f t="shared" si="48"/>
        <v/>
      </c>
      <c r="S161" s="41" t="str">
        <f t="shared" ca="1" si="49"/>
        <v/>
      </c>
      <c r="T161" s="41" t="str">
        <f>IF(AND(C161="Abierto",D161="Alta"),RANK(S161,$S$8:$S$1003,0)+COUNTIF($S$8:S161,S161)-1+MAX(Q:Q),"")</f>
        <v/>
      </c>
      <c r="U161" s="41" t="str">
        <f t="shared" si="50"/>
        <v/>
      </c>
      <c r="V161" s="41" t="str">
        <f t="shared" ca="1" si="51"/>
        <v/>
      </c>
      <c r="W161" s="41" t="str">
        <f>IF(AND(C161="Abierto",D161="Media"),RANK(V161,$V$8:$V$1003,0)+COUNTIF($V$8:V161,V161)-1+MAX(Q:Q,T:T),"")</f>
        <v/>
      </c>
      <c r="X161" s="41" t="str">
        <f t="shared" si="52"/>
        <v/>
      </c>
      <c r="Y161" s="41" t="str">
        <f t="shared" ca="1" si="53"/>
        <v/>
      </c>
      <c r="Z161" s="41" t="str">
        <f>IF(AND(C161="Abierto",D161="Baja"),RANK(Y161,$Y$8:$Y$1003,0)+COUNTIF($Y$8:Y161,Y161)-1+MAX(Q:Q,T:T,W:W),"")</f>
        <v/>
      </c>
      <c r="AA161" s="42" t="str">
        <f t="shared" si="54"/>
        <v/>
      </c>
      <c r="AB161" s="42" t="str">
        <f t="shared" si="55"/>
        <v/>
      </c>
      <c r="AC161" s="42" t="str">
        <f t="shared" si="56"/>
        <v/>
      </c>
      <c r="AD161" s="43">
        <v>154</v>
      </c>
      <c r="AE161" s="43" t="str">
        <f t="shared" si="42"/>
        <v/>
      </c>
      <c r="AF161" s="44" t="str">
        <f t="shared" si="43"/>
        <v/>
      </c>
      <c r="AK161" s="47" t="str">
        <f>IF(AL161="","",MAX($AK$1:AK160)+1)</f>
        <v/>
      </c>
      <c r="AL161" s="48" t="str">
        <f>IF(H161="","",IF(COUNTIF($AL$7:AL160,H161)=0,H161,""))</f>
        <v/>
      </c>
      <c r="AM161" s="48" t="str">
        <f t="shared" si="44"/>
        <v/>
      </c>
    </row>
    <row r="162" spans="2:39" x14ac:dyDescent="0.25">
      <c r="B162" s="38"/>
      <c r="C162" s="38"/>
      <c r="D162" s="38"/>
      <c r="E162" s="38"/>
      <c r="F162" s="40"/>
      <c r="G162" s="38"/>
      <c r="H162" s="38"/>
      <c r="I162" s="40"/>
      <c r="J162" s="54" t="str">
        <f t="shared" si="45"/>
        <v/>
      </c>
      <c r="K162" s="38"/>
      <c r="O162" s="41" t="str">
        <f t="shared" si="46"/>
        <v/>
      </c>
      <c r="P162" s="41" t="str">
        <f t="shared" ca="1" si="47"/>
        <v/>
      </c>
      <c r="Q162" s="41" t="str">
        <f>IF(AND(C162="Abierto",D162="Urgente"),RANK(P162,$P$8:$P$1003,0)+COUNTIF($P$8:P162,P162)-1,"")</f>
        <v/>
      </c>
      <c r="R162" s="41" t="str">
        <f t="shared" si="48"/>
        <v/>
      </c>
      <c r="S162" s="41" t="str">
        <f t="shared" ca="1" si="49"/>
        <v/>
      </c>
      <c r="T162" s="41" t="str">
        <f>IF(AND(C162="Abierto",D162="Alta"),RANK(S162,$S$8:$S$1003,0)+COUNTIF($S$8:S162,S162)-1+MAX(Q:Q),"")</f>
        <v/>
      </c>
      <c r="U162" s="41" t="str">
        <f t="shared" si="50"/>
        <v/>
      </c>
      <c r="V162" s="41" t="str">
        <f t="shared" ca="1" si="51"/>
        <v/>
      </c>
      <c r="W162" s="41" t="str">
        <f>IF(AND(C162="Abierto",D162="Media"),RANK(V162,$V$8:$V$1003,0)+COUNTIF($V$8:V162,V162)-1+MAX(Q:Q,T:T),"")</f>
        <v/>
      </c>
      <c r="X162" s="41" t="str">
        <f t="shared" si="52"/>
        <v/>
      </c>
      <c r="Y162" s="41" t="str">
        <f t="shared" ca="1" si="53"/>
        <v/>
      </c>
      <c r="Z162" s="41" t="str">
        <f>IF(AND(C162="Abierto",D162="Baja"),RANK(Y162,$Y$8:$Y$1003,0)+COUNTIF($Y$8:Y162,Y162)-1+MAX(Q:Q,T:T,W:W),"")</f>
        <v/>
      </c>
      <c r="AA162" s="42" t="str">
        <f t="shared" si="54"/>
        <v/>
      </c>
      <c r="AB162" s="42" t="str">
        <f t="shared" si="55"/>
        <v/>
      </c>
      <c r="AC162" s="42" t="str">
        <f t="shared" si="56"/>
        <v/>
      </c>
      <c r="AD162" s="43">
        <v>155</v>
      </c>
      <c r="AE162" s="43" t="str">
        <f t="shared" si="42"/>
        <v/>
      </c>
      <c r="AF162" s="44" t="str">
        <f t="shared" si="43"/>
        <v/>
      </c>
      <c r="AK162" s="47" t="str">
        <f>IF(AL162="","",MAX($AK$1:AK161)+1)</f>
        <v/>
      </c>
      <c r="AL162" s="48" t="str">
        <f>IF(H162="","",IF(COUNTIF($AL$7:AL161,H162)=0,H162,""))</f>
        <v/>
      </c>
      <c r="AM162" s="48" t="str">
        <f t="shared" si="44"/>
        <v/>
      </c>
    </row>
    <row r="163" spans="2:39" x14ac:dyDescent="0.25">
      <c r="B163" s="38"/>
      <c r="C163" s="38"/>
      <c r="D163" s="38"/>
      <c r="E163" s="38"/>
      <c r="F163" s="40"/>
      <c r="G163" s="38"/>
      <c r="H163" s="38"/>
      <c r="I163" s="40"/>
      <c r="J163" s="54" t="str">
        <f t="shared" si="45"/>
        <v/>
      </c>
      <c r="K163" s="38"/>
      <c r="O163" s="41" t="str">
        <f t="shared" si="46"/>
        <v/>
      </c>
      <c r="P163" s="41" t="str">
        <f t="shared" ca="1" si="47"/>
        <v/>
      </c>
      <c r="Q163" s="41" t="str">
        <f>IF(AND(C163="Abierto",D163="Urgente"),RANK(P163,$P$8:$P$1003,0)+COUNTIF($P$8:P163,P163)-1,"")</f>
        <v/>
      </c>
      <c r="R163" s="41" t="str">
        <f t="shared" si="48"/>
        <v/>
      </c>
      <c r="S163" s="41" t="str">
        <f t="shared" ca="1" si="49"/>
        <v/>
      </c>
      <c r="T163" s="41" t="str">
        <f>IF(AND(C163="Abierto",D163="Alta"),RANK(S163,$S$8:$S$1003,0)+COUNTIF($S$8:S163,S163)-1+MAX(Q:Q),"")</f>
        <v/>
      </c>
      <c r="U163" s="41" t="str">
        <f t="shared" si="50"/>
        <v/>
      </c>
      <c r="V163" s="41" t="str">
        <f t="shared" ca="1" si="51"/>
        <v/>
      </c>
      <c r="W163" s="41" t="str">
        <f>IF(AND(C163="Abierto",D163="Media"),RANK(V163,$V$8:$V$1003,0)+COUNTIF($V$8:V163,V163)-1+MAX(Q:Q,T:T),"")</f>
        <v/>
      </c>
      <c r="X163" s="41" t="str">
        <f t="shared" si="52"/>
        <v/>
      </c>
      <c r="Y163" s="41" t="str">
        <f t="shared" ca="1" si="53"/>
        <v/>
      </c>
      <c r="Z163" s="41" t="str">
        <f>IF(AND(C163="Abierto",D163="Baja"),RANK(Y163,$Y$8:$Y$1003,0)+COUNTIF($Y$8:Y163,Y163)-1+MAX(Q:Q,T:T,W:W),"")</f>
        <v/>
      </c>
      <c r="AA163" s="42" t="str">
        <f t="shared" si="54"/>
        <v/>
      </c>
      <c r="AB163" s="42" t="str">
        <f t="shared" si="55"/>
        <v/>
      </c>
      <c r="AC163" s="42" t="str">
        <f t="shared" si="56"/>
        <v/>
      </c>
      <c r="AD163" s="43">
        <v>156</v>
      </c>
      <c r="AE163" s="43" t="str">
        <f t="shared" si="42"/>
        <v/>
      </c>
      <c r="AF163" s="44" t="str">
        <f t="shared" si="43"/>
        <v/>
      </c>
      <c r="AK163" s="47" t="str">
        <f>IF(AL163="","",MAX($AK$1:AK162)+1)</f>
        <v/>
      </c>
      <c r="AL163" s="48" t="str">
        <f>IF(H163="","",IF(COUNTIF($AL$7:AL162,H163)=0,H163,""))</f>
        <v/>
      </c>
      <c r="AM163" s="48" t="str">
        <f t="shared" si="44"/>
        <v/>
      </c>
    </row>
    <row r="164" spans="2:39" x14ac:dyDescent="0.25">
      <c r="B164" s="38"/>
      <c r="C164" s="38"/>
      <c r="D164" s="38"/>
      <c r="E164" s="38"/>
      <c r="F164" s="40"/>
      <c r="G164" s="38"/>
      <c r="H164" s="38"/>
      <c r="I164" s="40"/>
      <c r="J164" s="54" t="str">
        <f t="shared" si="45"/>
        <v/>
      </c>
      <c r="K164" s="38"/>
      <c r="O164" s="41" t="str">
        <f t="shared" si="46"/>
        <v/>
      </c>
      <c r="P164" s="41" t="str">
        <f t="shared" ca="1" si="47"/>
        <v/>
      </c>
      <c r="Q164" s="41" t="str">
        <f>IF(AND(C164="Abierto",D164="Urgente"),RANK(P164,$P$8:$P$1003,0)+COUNTIF($P$8:P164,P164)-1,"")</f>
        <v/>
      </c>
      <c r="R164" s="41" t="str">
        <f t="shared" si="48"/>
        <v/>
      </c>
      <c r="S164" s="41" t="str">
        <f t="shared" ca="1" si="49"/>
        <v/>
      </c>
      <c r="T164" s="41" t="str">
        <f>IF(AND(C164="Abierto",D164="Alta"),RANK(S164,$S$8:$S$1003,0)+COUNTIF($S$8:S164,S164)-1+MAX(Q:Q),"")</f>
        <v/>
      </c>
      <c r="U164" s="41" t="str">
        <f t="shared" si="50"/>
        <v/>
      </c>
      <c r="V164" s="41" t="str">
        <f t="shared" ca="1" si="51"/>
        <v/>
      </c>
      <c r="W164" s="41" t="str">
        <f>IF(AND(C164="Abierto",D164="Media"),RANK(V164,$V$8:$V$1003,0)+COUNTIF($V$8:V164,V164)-1+MAX(Q:Q,T:T),"")</f>
        <v/>
      </c>
      <c r="X164" s="41" t="str">
        <f t="shared" si="52"/>
        <v/>
      </c>
      <c r="Y164" s="41" t="str">
        <f t="shared" ca="1" si="53"/>
        <v/>
      </c>
      <c r="Z164" s="41" t="str">
        <f>IF(AND(C164="Abierto",D164="Baja"),RANK(Y164,$Y$8:$Y$1003,0)+COUNTIF($Y$8:Y164,Y164)-1+MAX(Q:Q,T:T,W:W),"")</f>
        <v/>
      </c>
      <c r="AA164" s="42" t="str">
        <f t="shared" si="54"/>
        <v/>
      </c>
      <c r="AB164" s="42" t="str">
        <f t="shared" si="55"/>
        <v/>
      </c>
      <c r="AC164" s="42" t="str">
        <f t="shared" si="56"/>
        <v/>
      </c>
      <c r="AD164" s="43">
        <v>157</v>
      </c>
      <c r="AE164" s="43" t="str">
        <f t="shared" si="42"/>
        <v/>
      </c>
      <c r="AF164" s="44" t="str">
        <f t="shared" si="43"/>
        <v/>
      </c>
      <c r="AK164" s="47" t="str">
        <f>IF(AL164="","",MAX($AK$1:AK163)+1)</f>
        <v/>
      </c>
      <c r="AL164" s="48" t="str">
        <f>IF(H164="","",IF(COUNTIF($AL$7:AL163,H164)=0,H164,""))</f>
        <v/>
      </c>
      <c r="AM164" s="48" t="str">
        <f t="shared" si="44"/>
        <v/>
      </c>
    </row>
    <row r="165" spans="2:39" x14ac:dyDescent="0.25">
      <c r="B165" s="38"/>
      <c r="C165" s="38"/>
      <c r="D165" s="38"/>
      <c r="E165" s="38"/>
      <c r="F165" s="40"/>
      <c r="G165" s="38"/>
      <c r="H165" s="38"/>
      <c r="I165" s="40"/>
      <c r="J165" s="54" t="str">
        <f t="shared" si="45"/>
        <v/>
      </c>
      <c r="K165" s="38"/>
      <c r="O165" s="41" t="str">
        <f t="shared" si="46"/>
        <v/>
      </c>
      <c r="P165" s="41" t="str">
        <f t="shared" ca="1" si="47"/>
        <v/>
      </c>
      <c r="Q165" s="41" t="str">
        <f>IF(AND(C165="Abierto",D165="Urgente"),RANK(P165,$P$8:$P$1003,0)+COUNTIF($P$8:P165,P165)-1,"")</f>
        <v/>
      </c>
      <c r="R165" s="41" t="str">
        <f t="shared" si="48"/>
        <v/>
      </c>
      <c r="S165" s="41" t="str">
        <f t="shared" ca="1" si="49"/>
        <v/>
      </c>
      <c r="T165" s="41" t="str">
        <f>IF(AND(C165="Abierto",D165="Alta"),RANK(S165,$S$8:$S$1003,0)+COUNTIF($S$8:S165,S165)-1+MAX(Q:Q),"")</f>
        <v/>
      </c>
      <c r="U165" s="41" t="str">
        <f t="shared" si="50"/>
        <v/>
      </c>
      <c r="V165" s="41" t="str">
        <f t="shared" ca="1" si="51"/>
        <v/>
      </c>
      <c r="W165" s="41" t="str">
        <f>IF(AND(C165="Abierto",D165="Media"),RANK(V165,$V$8:$V$1003,0)+COUNTIF($V$8:V165,V165)-1+MAX(Q:Q,T:T),"")</f>
        <v/>
      </c>
      <c r="X165" s="41" t="str">
        <f t="shared" si="52"/>
        <v/>
      </c>
      <c r="Y165" s="41" t="str">
        <f t="shared" ca="1" si="53"/>
        <v/>
      </c>
      <c r="Z165" s="41" t="str">
        <f>IF(AND(C165="Abierto",D165="Baja"),RANK(Y165,$Y$8:$Y$1003,0)+COUNTIF($Y$8:Y165,Y165)-1+MAX(Q:Q,T:T,W:W),"")</f>
        <v/>
      </c>
      <c r="AA165" s="42" t="str">
        <f t="shared" si="54"/>
        <v/>
      </c>
      <c r="AB165" s="42" t="str">
        <f t="shared" si="55"/>
        <v/>
      </c>
      <c r="AC165" s="42" t="str">
        <f t="shared" si="56"/>
        <v/>
      </c>
      <c r="AD165" s="43">
        <v>158</v>
      </c>
      <c r="AE165" s="43" t="str">
        <f t="shared" si="42"/>
        <v/>
      </c>
      <c r="AF165" s="44" t="str">
        <f t="shared" si="43"/>
        <v/>
      </c>
      <c r="AK165" s="47" t="str">
        <f>IF(AL165="","",MAX($AK$1:AK164)+1)</f>
        <v/>
      </c>
      <c r="AL165" s="48" t="str">
        <f>IF(H165="","",IF(COUNTIF($AL$7:AL164,H165)=0,H165,""))</f>
        <v/>
      </c>
      <c r="AM165" s="48" t="str">
        <f t="shared" si="44"/>
        <v/>
      </c>
    </row>
    <row r="166" spans="2:39" x14ac:dyDescent="0.25">
      <c r="B166" s="38"/>
      <c r="C166" s="38"/>
      <c r="D166" s="38"/>
      <c r="E166" s="38"/>
      <c r="F166" s="40"/>
      <c r="G166" s="38"/>
      <c r="H166" s="38"/>
      <c r="I166" s="40"/>
      <c r="J166" s="54" t="str">
        <f t="shared" si="45"/>
        <v/>
      </c>
      <c r="K166" s="38"/>
      <c r="O166" s="41" t="str">
        <f t="shared" si="46"/>
        <v/>
      </c>
      <c r="P166" s="41" t="str">
        <f t="shared" ca="1" si="47"/>
        <v/>
      </c>
      <c r="Q166" s="41" t="str">
        <f>IF(AND(C166="Abierto",D166="Urgente"),RANK(P166,$P$8:$P$1003,0)+COUNTIF($P$8:P166,P166)-1,"")</f>
        <v/>
      </c>
      <c r="R166" s="41" t="str">
        <f t="shared" si="48"/>
        <v/>
      </c>
      <c r="S166" s="41" t="str">
        <f t="shared" ca="1" si="49"/>
        <v/>
      </c>
      <c r="T166" s="41" t="str">
        <f>IF(AND(C166="Abierto",D166="Alta"),RANK(S166,$S$8:$S$1003,0)+COUNTIF($S$8:S166,S166)-1+MAX(Q:Q),"")</f>
        <v/>
      </c>
      <c r="U166" s="41" t="str">
        <f t="shared" si="50"/>
        <v/>
      </c>
      <c r="V166" s="41" t="str">
        <f t="shared" ca="1" si="51"/>
        <v/>
      </c>
      <c r="W166" s="41" t="str">
        <f>IF(AND(C166="Abierto",D166="Media"),RANK(V166,$V$8:$V$1003,0)+COUNTIF($V$8:V166,V166)-1+MAX(Q:Q,T:T),"")</f>
        <v/>
      </c>
      <c r="X166" s="41" t="str">
        <f t="shared" si="52"/>
        <v/>
      </c>
      <c r="Y166" s="41" t="str">
        <f t="shared" ca="1" si="53"/>
        <v/>
      </c>
      <c r="Z166" s="41" t="str">
        <f>IF(AND(C166="Abierto",D166="Baja"),RANK(Y166,$Y$8:$Y$1003,0)+COUNTIF($Y$8:Y166,Y166)-1+MAX(Q:Q,T:T,W:W),"")</f>
        <v/>
      </c>
      <c r="AA166" s="42" t="str">
        <f t="shared" si="54"/>
        <v/>
      </c>
      <c r="AB166" s="42" t="str">
        <f t="shared" si="55"/>
        <v/>
      </c>
      <c r="AC166" s="42" t="str">
        <f t="shared" si="56"/>
        <v/>
      </c>
      <c r="AD166" s="43">
        <v>159</v>
      </c>
      <c r="AE166" s="43" t="str">
        <f t="shared" si="42"/>
        <v/>
      </c>
      <c r="AF166" s="44" t="str">
        <f t="shared" si="43"/>
        <v/>
      </c>
      <c r="AK166" s="47" t="str">
        <f>IF(AL166="","",MAX($AK$1:AK165)+1)</f>
        <v/>
      </c>
      <c r="AL166" s="48" t="str">
        <f>IF(H166="","",IF(COUNTIF($AL$7:AL165,H166)=0,H166,""))</f>
        <v/>
      </c>
      <c r="AM166" s="48" t="str">
        <f t="shared" si="44"/>
        <v/>
      </c>
    </row>
    <row r="167" spans="2:39" x14ac:dyDescent="0.25">
      <c r="B167" s="38"/>
      <c r="C167" s="38"/>
      <c r="D167" s="38"/>
      <c r="E167" s="38"/>
      <c r="F167" s="40"/>
      <c r="G167" s="38"/>
      <c r="H167" s="38"/>
      <c r="I167" s="40"/>
      <c r="J167" s="54" t="str">
        <f t="shared" si="45"/>
        <v/>
      </c>
      <c r="K167" s="38"/>
      <c r="O167" s="41" t="str">
        <f t="shared" si="46"/>
        <v/>
      </c>
      <c r="P167" s="41" t="str">
        <f t="shared" ca="1" si="47"/>
        <v/>
      </c>
      <c r="Q167" s="41" t="str">
        <f>IF(AND(C167="Abierto",D167="Urgente"),RANK(P167,$P$8:$P$1003,0)+COUNTIF($P$8:P167,P167)-1,"")</f>
        <v/>
      </c>
      <c r="R167" s="41" t="str">
        <f t="shared" si="48"/>
        <v/>
      </c>
      <c r="S167" s="41" t="str">
        <f t="shared" ca="1" si="49"/>
        <v/>
      </c>
      <c r="T167" s="41" t="str">
        <f>IF(AND(C167="Abierto",D167="Alta"),RANK(S167,$S$8:$S$1003,0)+COUNTIF($S$8:S167,S167)-1+MAX(Q:Q),"")</f>
        <v/>
      </c>
      <c r="U167" s="41" t="str">
        <f t="shared" si="50"/>
        <v/>
      </c>
      <c r="V167" s="41" t="str">
        <f t="shared" ca="1" si="51"/>
        <v/>
      </c>
      <c r="W167" s="41" t="str">
        <f>IF(AND(C167="Abierto",D167="Media"),RANK(V167,$V$8:$V$1003,0)+COUNTIF($V$8:V167,V167)-1+MAX(Q:Q,T:T),"")</f>
        <v/>
      </c>
      <c r="X167" s="41" t="str">
        <f t="shared" si="52"/>
        <v/>
      </c>
      <c r="Y167" s="41" t="str">
        <f t="shared" ca="1" si="53"/>
        <v/>
      </c>
      <c r="Z167" s="41" t="str">
        <f>IF(AND(C167="Abierto",D167="Baja"),RANK(Y167,$Y$8:$Y$1003,0)+COUNTIF($Y$8:Y167,Y167)-1+MAX(Q:Q,T:T,W:W),"")</f>
        <v/>
      </c>
      <c r="AA167" s="42" t="str">
        <f t="shared" si="54"/>
        <v/>
      </c>
      <c r="AB167" s="42" t="str">
        <f t="shared" si="55"/>
        <v/>
      </c>
      <c r="AC167" s="42" t="str">
        <f t="shared" si="56"/>
        <v/>
      </c>
      <c r="AD167" s="43">
        <v>160</v>
      </c>
      <c r="AE167" s="43" t="str">
        <f t="shared" si="42"/>
        <v/>
      </c>
      <c r="AF167" s="44" t="str">
        <f t="shared" si="43"/>
        <v/>
      </c>
      <c r="AK167" s="47" t="str">
        <f>IF(AL167="","",MAX($AK$1:AK166)+1)</f>
        <v/>
      </c>
      <c r="AL167" s="48" t="str">
        <f>IF(H167="","",IF(COUNTIF($AL$7:AL166,H167)=0,H167,""))</f>
        <v/>
      </c>
      <c r="AM167" s="48" t="str">
        <f t="shared" si="44"/>
        <v/>
      </c>
    </row>
    <row r="168" spans="2:39" x14ac:dyDescent="0.25">
      <c r="B168" s="38"/>
      <c r="C168" s="38"/>
      <c r="D168" s="38"/>
      <c r="E168" s="38"/>
      <c r="F168" s="40"/>
      <c r="G168" s="38"/>
      <c r="H168" s="38"/>
      <c r="I168" s="40"/>
      <c r="J168" s="54" t="str">
        <f t="shared" si="45"/>
        <v/>
      </c>
      <c r="K168" s="38"/>
      <c r="O168" s="41" t="str">
        <f t="shared" si="46"/>
        <v/>
      </c>
      <c r="P168" s="41" t="str">
        <f t="shared" ca="1" si="47"/>
        <v/>
      </c>
      <c r="Q168" s="41" t="str">
        <f>IF(AND(C168="Abierto",D168="Urgente"),RANK(P168,$P$8:$P$1003,0)+COUNTIF($P$8:P168,P168)-1,"")</f>
        <v/>
      </c>
      <c r="R168" s="41" t="str">
        <f t="shared" si="48"/>
        <v/>
      </c>
      <c r="S168" s="41" t="str">
        <f t="shared" ca="1" si="49"/>
        <v/>
      </c>
      <c r="T168" s="41" t="str">
        <f>IF(AND(C168="Abierto",D168="Alta"),RANK(S168,$S$8:$S$1003,0)+COUNTIF($S$8:S168,S168)-1+MAX(Q:Q),"")</f>
        <v/>
      </c>
      <c r="U168" s="41" t="str">
        <f t="shared" si="50"/>
        <v/>
      </c>
      <c r="V168" s="41" t="str">
        <f t="shared" ca="1" si="51"/>
        <v/>
      </c>
      <c r="W168" s="41" t="str">
        <f>IF(AND(C168="Abierto",D168="Media"),RANK(V168,$V$8:$V$1003,0)+COUNTIF($V$8:V168,V168)-1+MAX(Q:Q,T:T),"")</f>
        <v/>
      </c>
      <c r="X168" s="41" t="str">
        <f t="shared" si="52"/>
        <v/>
      </c>
      <c r="Y168" s="41" t="str">
        <f t="shared" ca="1" si="53"/>
        <v/>
      </c>
      <c r="Z168" s="41" t="str">
        <f>IF(AND(C168="Abierto",D168="Baja"),RANK(Y168,$Y$8:$Y$1003,0)+COUNTIF($Y$8:Y168,Y168)-1+MAX(Q:Q,T:T,W:W),"")</f>
        <v/>
      </c>
      <c r="AA168" s="42" t="str">
        <f t="shared" si="54"/>
        <v/>
      </c>
      <c r="AB168" s="42" t="str">
        <f t="shared" si="55"/>
        <v/>
      </c>
      <c r="AC168" s="42" t="str">
        <f t="shared" si="56"/>
        <v/>
      </c>
      <c r="AD168" s="43">
        <v>161</v>
      </c>
      <c r="AE168" s="43" t="str">
        <f t="shared" si="42"/>
        <v/>
      </c>
      <c r="AF168" s="44" t="str">
        <f t="shared" si="43"/>
        <v/>
      </c>
      <c r="AK168" s="47" t="str">
        <f>IF(AL168="","",MAX($AK$1:AK167)+1)</f>
        <v/>
      </c>
      <c r="AL168" s="48" t="str">
        <f>IF(H168="","",IF(COUNTIF($AL$7:AL167,H168)=0,H168,""))</f>
        <v/>
      </c>
      <c r="AM168" s="48" t="str">
        <f t="shared" si="44"/>
        <v/>
      </c>
    </row>
    <row r="169" spans="2:39" x14ac:dyDescent="0.25">
      <c r="B169" s="38"/>
      <c r="C169" s="38"/>
      <c r="D169" s="38"/>
      <c r="E169" s="38"/>
      <c r="F169" s="40"/>
      <c r="G169" s="38"/>
      <c r="H169" s="38"/>
      <c r="I169" s="40"/>
      <c r="J169" s="54" t="str">
        <f t="shared" si="45"/>
        <v/>
      </c>
      <c r="K169" s="38"/>
      <c r="O169" s="41" t="str">
        <f t="shared" si="46"/>
        <v/>
      </c>
      <c r="P169" s="41" t="str">
        <f t="shared" ca="1" si="47"/>
        <v/>
      </c>
      <c r="Q169" s="41" t="str">
        <f>IF(AND(C169="Abierto",D169="Urgente"),RANK(P169,$P$8:$P$1003,0)+COUNTIF($P$8:P169,P169)-1,"")</f>
        <v/>
      </c>
      <c r="R169" s="41" t="str">
        <f t="shared" si="48"/>
        <v/>
      </c>
      <c r="S169" s="41" t="str">
        <f t="shared" ca="1" si="49"/>
        <v/>
      </c>
      <c r="T169" s="41" t="str">
        <f>IF(AND(C169="Abierto",D169="Alta"),RANK(S169,$S$8:$S$1003,0)+COUNTIF($S$8:S169,S169)-1+MAX(Q:Q),"")</f>
        <v/>
      </c>
      <c r="U169" s="41" t="str">
        <f t="shared" si="50"/>
        <v/>
      </c>
      <c r="V169" s="41" t="str">
        <f t="shared" ca="1" si="51"/>
        <v/>
      </c>
      <c r="W169" s="41" t="str">
        <f>IF(AND(C169="Abierto",D169="Media"),RANK(V169,$V$8:$V$1003,0)+COUNTIF($V$8:V169,V169)-1+MAX(Q:Q,T:T),"")</f>
        <v/>
      </c>
      <c r="X169" s="41" t="str">
        <f t="shared" si="52"/>
        <v/>
      </c>
      <c r="Y169" s="41" t="str">
        <f t="shared" ca="1" si="53"/>
        <v/>
      </c>
      <c r="Z169" s="41" t="str">
        <f>IF(AND(C169="Abierto",D169="Baja"),RANK(Y169,$Y$8:$Y$1003,0)+COUNTIF($Y$8:Y169,Y169)-1+MAX(Q:Q,T:T,W:W),"")</f>
        <v/>
      </c>
      <c r="AA169" s="42" t="str">
        <f t="shared" si="54"/>
        <v/>
      </c>
      <c r="AB169" s="42" t="str">
        <f t="shared" si="55"/>
        <v/>
      </c>
      <c r="AC169" s="42" t="str">
        <f t="shared" si="56"/>
        <v/>
      </c>
      <c r="AD169" s="43">
        <v>162</v>
      </c>
      <c r="AE169" s="43" t="str">
        <f t="shared" si="42"/>
        <v/>
      </c>
      <c r="AF169" s="44" t="str">
        <f t="shared" si="43"/>
        <v/>
      </c>
      <c r="AK169" s="47" t="str">
        <f>IF(AL169="","",MAX($AK$1:AK168)+1)</f>
        <v/>
      </c>
      <c r="AL169" s="48" t="str">
        <f>IF(H169="","",IF(COUNTIF($AL$7:AL168,H169)=0,H169,""))</f>
        <v/>
      </c>
      <c r="AM169" s="48" t="str">
        <f t="shared" si="44"/>
        <v/>
      </c>
    </row>
    <row r="170" spans="2:39" x14ac:dyDescent="0.25">
      <c r="B170" s="38"/>
      <c r="C170" s="38"/>
      <c r="D170" s="38"/>
      <c r="E170" s="38"/>
      <c r="F170" s="40"/>
      <c r="G170" s="38"/>
      <c r="H170" s="38"/>
      <c r="I170" s="40"/>
      <c r="J170" s="54" t="str">
        <f t="shared" si="45"/>
        <v/>
      </c>
      <c r="K170" s="38"/>
      <c r="O170" s="41" t="str">
        <f t="shared" si="46"/>
        <v/>
      </c>
      <c r="P170" s="41" t="str">
        <f t="shared" ca="1" si="47"/>
        <v/>
      </c>
      <c r="Q170" s="41" t="str">
        <f>IF(AND(C170="Abierto",D170="Urgente"),RANK(P170,$P$8:$P$1003,0)+COUNTIF($P$8:P170,P170)-1,"")</f>
        <v/>
      </c>
      <c r="R170" s="41" t="str">
        <f t="shared" si="48"/>
        <v/>
      </c>
      <c r="S170" s="41" t="str">
        <f t="shared" ca="1" si="49"/>
        <v/>
      </c>
      <c r="T170" s="41" t="str">
        <f>IF(AND(C170="Abierto",D170="Alta"),RANK(S170,$S$8:$S$1003,0)+COUNTIF($S$8:S170,S170)-1+MAX(Q:Q),"")</f>
        <v/>
      </c>
      <c r="U170" s="41" t="str">
        <f t="shared" si="50"/>
        <v/>
      </c>
      <c r="V170" s="41" t="str">
        <f t="shared" ca="1" si="51"/>
        <v/>
      </c>
      <c r="W170" s="41" t="str">
        <f>IF(AND(C170="Abierto",D170="Media"),RANK(V170,$V$8:$V$1003,0)+COUNTIF($V$8:V170,V170)-1+MAX(Q:Q,T:T),"")</f>
        <v/>
      </c>
      <c r="X170" s="41" t="str">
        <f t="shared" si="52"/>
        <v/>
      </c>
      <c r="Y170" s="41" t="str">
        <f t="shared" ca="1" si="53"/>
        <v/>
      </c>
      <c r="Z170" s="41" t="str">
        <f>IF(AND(C170="Abierto",D170="Baja"),RANK(Y170,$Y$8:$Y$1003,0)+COUNTIF($Y$8:Y170,Y170)-1+MAX(Q:Q,T:T,W:W),"")</f>
        <v/>
      </c>
      <c r="AA170" s="42" t="str">
        <f t="shared" si="54"/>
        <v/>
      </c>
      <c r="AB170" s="42" t="str">
        <f t="shared" si="55"/>
        <v/>
      </c>
      <c r="AC170" s="42" t="str">
        <f t="shared" si="56"/>
        <v/>
      </c>
      <c r="AD170" s="43">
        <v>163</v>
      </c>
      <c r="AE170" s="43" t="str">
        <f t="shared" si="42"/>
        <v/>
      </c>
      <c r="AF170" s="44" t="str">
        <f t="shared" si="43"/>
        <v/>
      </c>
      <c r="AK170" s="47" t="str">
        <f>IF(AL170="","",MAX($AK$1:AK169)+1)</f>
        <v/>
      </c>
      <c r="AL170" s="48" t="str">
        <f>IF(H170="","",IF(COUNTIF($AL$7:AL169,H170)=0,H170,""))</f>
        <v/>
      </c>
      <c r="AM170" s="48" t="str">
        <f t="shared" si="44"/>
        <v/>
      </c>
    </row>
    <row r="171" spans="2:39" x14ac:dyDescent="0.25">
      <c r="B171" s="38"/>
      <c r="C171" s="38"/>
      <c r="D171" s="38"/>
      <c r="E171" s="38"/>
      <c r="F171" s="40"/>
      <c r="G171" s="38"/>
      <c r="H171" s="38"/>
      <c r="I171" s="40"/>
      <c r="J171" s="54" t="str">
        <f t="shared" si="45"/>
        <v/>
      </c>
      <c r="K171" s="38"/>
      <c r="O171" s="41" t="str">
        <f t="shared" si="46"/>
        <v/>
      </c>
      <c r="P171" s="41" t="str">
        <f t="shared" ca="1" si="47"/>
        <v/>
      </c>
      <c r="Q171" s="41" t="str">
        <f>IF(AND(C171="Abierto",D171="Urgente"),RANK(P171,$P$8:$P$1003,0)+COUNTIF($P$8:P171,P171)-1,"")</f>
        <v/>
      </c>
      <c r="R171" s="41" t="str">
        <f t="shared" si="48"/>
        <v/>
      </c>
      <c r="S171" s="41" t="str">
        <f t="shared" ca="1" si="49"/>
        <v/>
      </c>
      <c r="T171" s="41" t="str">
        <f>IF(AND(C171="Abierto",D171="Alta"),RANK(S171,$S$8:$S$1003,0)+COUNTIF($S$8:S171,S171)-1+MAX(Q:Q),"")</f>
        <v/>
      </c>
      <c r="U171" s="41" t="str">
        <f t="shared" si="50"/>
        <v/>
      </c>
      <c r="V171" s="41" t="str">
        <f t="shared" ca="1" si="51"/>
        <v/>
      </c>
      <c r="W171" s="41" t="str">
        <f>IF(AND(C171="Abierto",D171="Media"),RANK(V171,$V$8:$V$1003,0)+COUNTIF($V$8:V171,V171)-1+MAX(Q:Q,T:T),"")</f>
        <v/>
      </c>
      <c r="X171" s="41" t="str">
        <f t="shared" si="52"/>
        <v/>
      </c>
      <c r="Y171" s="41" t="str">
        <f t="shared" ca="1" si="53"/>
        <v/>
      </c>
      <c r="Z171" s="41" t="str">
        <f>IF(AND(C171="Abierto",D171="Baja"),RANK(Y171,$Y$8:$Y$1003,0)+COUNTIF($Y$8:Y171,Y171)-1+MAX(Q:Q,T:T,W:W),"")</f>
        <v/>
      </c>
      <c r="AA171" s="42" t="str">
        <f t="shared" si="54"/>
        <v/>
      </c>
      <c r="AB171" s="42" t="str">
        <f t="shared" si="55"/>
        <v/>
      </c>
      <c r="AC171" s="42" t="str">
        <f t="shared" si="56"/>
        <v/>
      </c>
      <c r="AD171" s="43">
        <v>164</v>
      </c>
      <c r="AE171" s="43" t="str">
        <f t="shared" si="42"/>
        <v/>
      </c>
      <c r="AF171" s="44" t="str">
        <f t="shared" si="43"/>
        <v/>
      </c>
      <c r="AK171" s="47" t="str">
        <f>IF(AL171="","",MAX($AK$1:AK170)+1)</f>
        <v/>
      </c>
      <c r="AL171" s="48" t="str">
        <f>IF(H171="","",IF(COUNTIF($AL$7:AL170,H171)=0,H171,""))</f>
        <v/>
      </c>
      <c r="AM171" s="48" t="str">
        <f t="shared" si="44"/>
        <v/>
      </c>
    </row>
    <row r="172" spans="2:39" x14ac:dyDescent="0.25">
      <c r="B172" s="38"/>
      <c r="C172" s="38"/>
      <c r="D172" s="38"/>
      <c r="E172" s="38"/>
      <c r="F172" s="40"/>
      <c r="G172" s="38"/>
      <c r="H172" s="38"/>
      <c r="I172" s="40"/>
      <c r="J172" s="54" t="str">
        <f t="shared" si="45"/>
        <v/>
      </c>
      <c r="K172" s="38"/>
      <c r="O172" s="41" t="str">
        <f t="shared" si="46"/>
        <v/>
      </c>
      <c r="P172" s="41" t="str">
        <f t="shared" ca="1" si="47"/>
        <v/>
      </c>
      <c r="Q172" s="41" t="str">
        <f>IF(AND(C172="Abierto",D172="Urgente"),RANK(P172,$P$8:$P$1003,0)+COUNTIF($P$8:P172,P172)-1,"")</f>
        <v/>
      </c>
      <c r="R172" s="41" t="str">
        <f t="shared" si="48"/>
        <v/>
      </c>
      <c r="S172" s="41" t="str">
        <f t="shared" ca="1" si="49"/>
        <v/>
      </c>
      <c r="T172" s="41" t="str">
        <f>IF(AND(C172="Abierto",D172="Alta"),RANK(S172,$S$8:$S$1003,0)+COUNTIF($S$8:S172,S172)-1+MAX(Q:Q),"")</f>
        <v/>
      </c>
      <c r="U172" s="41" t="str">
        <f t="shared" si="50"/>
        <v/>
      </c>
      <c r="V172" s="41" t="str">
        <f t="shared" ca="1" si="51"/>
        <v/>
      </c>
      <c r="W172" s="41" t="str">
        <f>IF(AND(C172="Abierto",D172="Media"),RANK(V172,$V$8:$V$1003,0)+COUNTIF($V$8:V172,V172)-1+MAX(Q:Q,T:T),"")</f>
        <v/>
      </c>
      <c r="X172" s="41" t="str">
        <f t="shared" si="52"/>
        <v/>
      </c>
      <c r="Y172" s="41" t="str">
        <f t="shared" ca="1" si="53"/>
        <v/>
      </c>
      <c r="Z172" s="41" t="str">
        <f>IF(AND(C172="Abierto",D172="Baja"),RANK(Y172,$Y$8:$Y$1003,0)+COUNTIF($Y$8:Y172,Y172)-1+MAX(Q:Q,T:T,W:W),"")</f>
        <v/>
      </c>
      <c r="AA172" s="42" t="str">
        <f t="shared" si="54"/>
        <v/>
      </c>
      <c r="AB172" s="42" t="str">
        <f t="shared" si="55"/>
        <v/>
      </c>
      <c r="AC172" s="42" t="str">
        <f t="shared" si="56"/>
        <v/>
      </c>
      <c r="AD172" s="43">
        <v>165</v>
      </c>
      <c r="AE172" s="43" t="str">
        <f t="shared" si="42"/>
        <v/>
      </c>
      <c r="AF172" s="44" t="str">
        <f t="shared" si="43"/>
        <v/>
      </c>
      <c r="AK172" s="47" t="str">
        <f>IF(AL172="","",MAX($AK$1:AK171)+1)</f>
        <v/>
      </c>
      <c r="AL172" s="48" t="str">
        <f>IF(H172="","",IF(COUNTIF($AL$7:AL171,H172)=0,H172,""))</f>
        <v/>
      </c>
      <c r="AM172" s="48" t="str">
        <f t="shared" si="44"/>
        <v/>
      </c>
    </row>
    <row r="173" spans="2:39" x14ac:dyDescent="0.25">
      <c r="B173" s="38"/>
      <c r="C173" s="38"/>
      <c r="D173" s="38"/>
      <c r="E173" s="38"/>
      <c r="F173" s="40"/>
      <c r="G173" s="38"/>
      <c r="H173" s="38"/>
      <c r="I173" s="40"/>
      <c r="J173" s="54" t="str">
        <f t="shared" si="45"/>
        <v/>
      </c>
      <c r="K173" s="38"/>
      <c r="O173" s="41" t="str">
        <f t="shared" si="46"/>
        <v/>
      </c>
      <c r="P173" s="41" t="str">
        <f t="shared" ca="1" si="47"/>
        <v/>
      </c>
      <c r="Q173" s="41" t="str">
        <f>IF(AND(C173="Abierto",D173="Urgente"),RANK(P173,$P$8:$P$1003,0)+COUNTIF($P$8:P173,P173)-1,"")</f>
        <v/>
      </c>
      <c r="R173" s="41" t="str">
        <f t="shared" si="48"/>
        <v/>
      </c>
      <c r="S173" s="41" t="str">
        <f t="shared" ca="1" si="49"/>
        <v/>
      </c>
      <c r="T173" s="41" t="str">
        <f>IF(AND(C173="Abierto",D173="Alta"),RANK(S173,$S$8:$S$1003,0)+COUNTIF($S$8:S173,S173)-1+MAX(Q:Q),"")</f>
        <v/>
      </c>
      <c r="U173" s="41" t="str">
        <f t="shared" si="50"/>
        <v/>
      </c>
      <c r="V173" s="41" t="str">
        <f t="shared" ca="1" si="51"/>
        <v/>
      </c>
      <c r="W173" s="41" t="str">
        <f>IF(AND(C173="Abierto",D173="Media"),RANK(V173,$V$8:$V$1003,0)+COUNTIF($V$8:V173,V173)-1+MAX(Q:Q,T:T),"")</f>
        <v/>
      </c>
      <c r="X173" s="41" t="str">
        <f t="shared" si="52"/>
        <v/>
      </c>
      <c r="Y173" s="41" t="str">
        <f t="shared" ca="1" si="53"/>
        <v/>
      </c>
      <c r="Z173" s="41" t="str">
        <f>IF(AND(C173="Abierto",D173="Baja"),RANK(Y173,$Y$8:$Y$1003,0)+COUNTIF($Y$8:Y173,Y173)-1+MAX(Q:Q,T:T,W:W),"")</f>
        <v/>
      </c>
      <c r="AA173" s="42" t="str">
        <f t="shared" si="54"/>
        <v/>
      </c>
      <c r="AB173" s="42" t="str">
        <f t="shared" si="55"/>
        <v/>
      </c>
      <c r="AC173" s="42" t="str">
        <f t="shared" si="56"/>
        <v/>
      </c>
      <c r="AD173" s="43">
        <v>166</v>
      </c>
      <c r="AE173" s="43" t="str">
        <f t="shared" si="42"/>
        <v/>
      </c>
      <c r="AF173" s="44" t="str">
        <f t="shared" si="43"/>
        <v/>
      </c>
      <c r="AK173" s="47" t="str">
        <f>IF(AL173="","",MAX($AK$1:AK172)+1)</f>
        <v/>
      </c>
      <c r="AL173" s="48" t="str">
        <f>IF(H173="","",IF(COUNTIF($AL$7:AL172,H173)=0,H173,""))</f>
        <v/>
      </c>
      <c r="AM173" s="48" t="str">
        <f t="shared" si="44"/>
        <v/>
      </c>
    </row>
    <row r="174" spans="2:39" x14ac:dyDescent="0.25">
      <c r="B174" s="38"/>
      <c r="C174" s="38"/>
      <c r="D174" s="38"/>
      <c r="E174" s="38"/>
      <c r="F174" s="40"/>
      <c r="G174" s="38"/>
      <c r="H174" s="38"/>
      <c r="I174" s="40"/>
      <c r="J174" s="54" t="str">
        <f t="shared" si="45"/>
        <v/>
      </c>
      <c r="K174" s="38"/>
      <c r="O174" s="41" t="str">
        <f t="shared" si="46"/>
        <v/>
      </c>
      <c r="P174" s="41" t="str">
        <f t="shared" ca="1" si="47"/>
        <v/>
      </c>
      <c r="Q174" s="41" t="str">
        <f>IF(AND(C174="Abierto",D174="Urgente"),RANK(P174,$P$8:$P$1003,0)+COUNTIF($P$8:P174,P174)-1,"")</f>
        <v/>
      </c>
      <c r="R174" s="41" t="str">
        <f t="shared" si="48"/>
        <v/>
      </c>
      <c r="S174" s="41" t="str">
        <f t="shared" ca="1" si="49"/>
        <v/>
      </c>
      <c r="T174" s="41" t="str">
        <f>IF(AND(C174="Abierto",D174="Alta"),RANK(S174,$S$8:$S$1003,0)+COUNTIF($S$8:S174,S174)-1+MAX(Q:Q),"")</f>
        <v/>
      </c>
      <c r="U174" s="41" t="str">
        <f t="shared" si="50"/>
        <v/>
      </c>
      <c r="V174" s="41" t="str">
        <f t="shared" ca="1" si="51"/>
        <v/>
      </c>
      <c r="W174" s="41" t="str">
        <f>IF(AND(C174="Abierto",D174="Media"),RANK(V174,$V$8:$V$1003,0)+COUNTIF($V$8:V174,V174)-1+MAX(Q:Q,T:T),"")</f>
        <v/>
      </c>
      <c r="X174" s="41" t="str">
        <f t="shared" si="52"/>
        <v/>
      </c>
      <c r="Y174" s="41" t="str">
        <f t="shared" ca="1" si="53"/>
        <v/>
      </c>
      <c r="Z174" s="41" t="str">
        <f>IF(AND(C174="Abierto",D174="Baja"),RANK(Y174,$Y$8:$Y$1003,0)+COUNTIF($Y$8:Y174,Y174)-1+MAX(Q:Q,T:T,W:W),"")</f>
        <v/>
      </c>
      <c r="AA174" s="42" t="str">
        <f t="shared" si="54"/>
        <v/>
      </c>
      <c r="AB174" s="42" t="str">
        <f t="shared" si="55"/>
        <v/>
      </c>
      <c r="AC174" s="42" t="str">
        <f t="shared" si="56"/>
        <v/>
      </c>
      <c r="AD174" s="43">
        <v>167</v>
      </c>
      <c r="AE174" s="43" t="str">
        <f t="shared" si="42"/>
        <v/>
      </c>
      <c r="AF174" s="44" t="str">
        <f t="shared" si="43"/>
        <v/>
      </c>
      <c r="AK174" s="47" t="str">
        <f>IF(AL174="","",MAX($AK$1:AK173)+1)</f>
        <v/>
      </c>
      <c r="AL174" s="48" t="str">
        <f>IF(H174="","",IF(COUNTIF($AL$7:AL173,H174)=0,H174,""))</f>
        <v/>
      </c>
      <c r="AM174" s="48" t="str">
        <f t="shared" si="44"/>
        <v/>
      </c>
    </row>
    <row r="175" spans="2:39" x14ac:dyDescent="0.25">
      <c r="B175" s="38"/>
      <c r="C175" s="38"/>
      <c r="D175" s="38"/>
      <c r="E175" s="38"/>
      <c r="F175" s="40"/>
      <c r="G175" s="38"/>
      <c r="H175" s="38"/>
      <c r="I175" s="40"/>
      <c r="J175" s="54" t="str">
        <f t="shared" si="45"/>
        <v/>
      </c>
      <c r="K175" s="38"/>
      <c r="O175" s="41" t="str">
        <f t="shared" si="46"/>
        <v/>
      </c>
      <c r="P175" s="41" t="str">
        <f t="shared" ca="1" si="47"/>
        <v/>
      </c>
      <c r="Q175" s="41" t="str">
        <f>IF(AND(C175="Abierto",D175="Urgente"),RANK(P175,$P$8:$P$1003,0)+COUNTIF($P$8:P175,P175)-1,"")</f>
        <v/>
      </c>
      <c r="R175" s="41" t="str">
        <f t="shared" si="48"/>
        <v/>
      </c>
      <c r="S175" s="41" t="str">
        <f t="shared" ca="1" si="49"/>
        <v/>
      </c>
      <c r="T175" s="41" t="str">
        <f>IF(AND(C175="Abierto",D175="Alta"),RANK(S175,$S$8:$S$1003,0)+COUNTIF($S$8:S175,S175)-1+MAX(Q:Q),"")</f>
        <v/>
      </c>
      <c r="U175" s="41" t="str">
        <f t="shared" si="50"/>
        <v/>
      </c>
      <c r="V175" s="41" t="str">
        <f t="shared" ca="1" si="51"/>
        <v/>
      </c>
      <c r="W175" s="41" t="str">
        <f>IF(AND(C175="Abierto",D175="Media"),RANK(V175,$V$8:$V$1003,0)+COUNTIF($V$8:V175,V175)-1+MAX(Q:Q,T:T),"")</f>
        <v/>
      </c>
      <c r="X175" s="41" t="str">
        <f t="shared" si="52"/>
        <v/>
      </c>
      <c r="Y175" s="41" t="str">
        <f t="shared" ca="1" si="53"/>
        <v/>
      </c>
      <c r="Z175" s="41" t="str">
        <f>IF(AND(C175="Abierto",D175="Baja"),RANK(Y175,$Y$8:$Y$1003,0)+COUNTIF($Y$8:Y175,Y175)-1+MAX(Q:Q,T:T,W:W),"")</f>
        <v/>
      </c>
      <c r="AA175" s="42" t="str">
        <f t="shared" si="54"/>
        <v/>
      </c>
      <c r="AB175" s="42" t="str">
        <f t="shared" si="55"/>
        <v/>
      </c>
      <c r="AC175" s="42" t="str">
        <f t="shared" si="56"/>
        <v/>
      </c>
      <c r="AD175" s="43">
        <v>168</v>
      </c>
      <c r="AE175" s="43" t="str">
        <f t="shared" si="42"/>
        <v/>
      </c>
      <c r="AF175" s="44" t="str">
        <f t="shared" si="43"/>
        <v/>
      </c>
      <c r="AK175" s="47" t="str">
        <f>IF(AL175="","",MAX($AK$1:AK174)+1)</f>
        <v/>
      </c>
      <c r="AL175" s="48" t="str">
        <f>IF(H175="","",IF(COUNTIF($AL$7:AL174,H175)=0,H175,""))</f>
        <v/>
      </c>
      <c r="AM175" s="48" t="str">
        <f t="shared" si="44"/>
        <v/>
      </c>
    </row>
    <row r="176" spans="2:39" x14ac:dyDescent="0.25">
      <c r="B176" s="38"/>
      <c r="C176" s="38"/>
      <c r="D176" s="38"/>
      <c r="E176" s="38"/>
      <c r="F176" s="40"/>
      <c r="G176" s="38"/>
      <c r="H176" s="38"/>
      <c r="I176" s="40"/>
      <c r="J176" s="54" t="str">
        <f t="shared" si="45"/>
        <v/>
      </c>
      <c r="K176" s="38"/>
      <c r="O176" s="41" t="str">
        <f t="shared" si="46"/>
        <v/>
      </c>
      <c r="P176" s="41" t="str">
        <f t="shared" ca="1" si="47"/>
        <v/>
      </c>
      <c r="Q176" s="41" t="str">
        <f>IF(AND(C176="Abierto",D176="Urgente"),RANK(P176,$P$8:$P$1003,0)+COUNTIF($P$8:P176,P176)-1,"")</f>
        <v/>
      </c>
      <c r="R176" s="41" t="str">
        <f t="shared" si="48"/>
        <v/>
      </c>
      <c r="S176" s="41" t="str">
        <f t="shared" ca="1" si="49"/>
        <v/>
      </c>
      <c r="T176" s="41" t="str">
        <f>IF(AND(C176="Abierto",D176="Alta"),RANK(S176,$S$8:$S$1003,0)+COUNTIF($S$8:S176,S176)-1+MAX(Q:Q),"")</f>
        <v/>
      </c>
      <c r="U176" s="41" t="str">
        <f t="shared" si="50"/>
        <v/>
      </c>
      <c r="V176" s="41" t="str">
        <f t="shared" ca="1" si="51"/>
        <v/>
      </c>
      <c r="W176" s="41" t="str">
        <f>IF(AND(C176="Abierto",D176="Media"),RANK(V176,$V$8:$V$1003,0)+COUNTIF($V$8:V176,V176)-1+MAX(Q:Q,T:T),"")</f>
        <v/>
      </c>
      <c r="X176" s="41" t="str">
        <f t="shared" si="52"/>
        <v/>
      </c>
      <c r="Y176" s="41" t="str">
        <f t="shared" ca="1" si="53"/>
        <v/>
      </c>
      <c r="Z176" s="41" t="str">
        <f>IF(AND(C176="Abierto",D176="Baja"),RANK(Y176,$Y$8:$Y$1003,0)+COUNTIF($Y$8:Y176,Y176)-1+MAX(Q:Q,T:T,W:W),"")</f>
        <v/>
      </c>
      <c r="AA176" s="42" t="str">
        <f t="shared" si="54"/>
        <v/>
      </c>
      <c r="AB176" s="42" t="str">
        <f t="shared" si="55"/>
        <v/>
      </c>
      <c r="AC176" s="42" t="str">
        <f t="shared" si="56"/>
        <v/>
      </c>
      <c r="AD176" s="43">
        <v>169</v>
      </c>
      <c r="AE176" s="43" t="str">
        <f t="shared" si="42"/>
        <v/>
      </c>
      <c r="AF176" s="44" t="str">
        <f t="shared" si="43"/>
        <v/>
      </c>
      <c r="AK176" s="47" t="str">
        <f>IF(AL176="","",MAX($AK$1:AK175)+1)</f>
        <v/>
      </c>
      <c r="AL176" s="48" t="str">
        <f>IF(H176="","",IF(COUNTIF($AL$7:AL175,H176)=0,H176,""))</f>
        <v/>
      </c>
      <c r="AM176" s="48" t="str">
        <f t="shared" si="44"/>
        <v/>
      </c>
    </row>
    <row r="177" spans="2:39" x14ac:dyDescent="0.25">
      <c r="B177" s="38"/>
      <c r="C177" s="38"/>
      <c r="D177" s="38"/>
      <c r="E177" s="38"/>
      <c r="F177" s="40"/>
      <c r="G177" s="38"/>
      <c r="H177" s="38"/>
      <c r="I177" s="40"/>
      <c r="J177" s="54" t="str">
        <f t="shared" si="45"/>
        <v/>
      </c>
      <c r="K177" s="38"/>
      <c r="O177" s="41" t="str">
        <f t="shared" si="46"/>
        <v/>
      </c>
      <c r="P177" s="41" t="str">
        <f t="shared" ca="1" si="47"/>
        <v/>
      </c>
      <c r="Q177" s="41" t="str">
        <f>IF(AND(C177="Abierto",D177="Urgente"),RANK(P177,$P$8:$P$1003,0)+COUNTIF($P$8:P177,P177)-1,"")</f>
        <v/>
      </c>
      <c r="R177" s="41" t="str">
        <f t="shared" si="48"/>
        <v/>
      </c>
      <c r="S177" s="41" t="str">
        <f t="shared" ca="1" si="49"/>
        <v/>
      </c>
      <c r="T177" s="41" t="str">
        <f>IF(AND(C177="Abierto",D177="Alta"),RANK(S177,$S$8:$S$1003,0)+COUNTIF($S$8:S177,S177)-1+MAX(Q:Q),"")</f>
        <v/>
      </c>
      <c r="U177" s="41" t="str">
        <f t="shared" si="50"/>
        <v/>
      </c>
      <c r="V177" s="41" t="str">
        <f t="shared" ca="1" si="51"/>
        <v/>
      </c>
      <c r="W177" s="41" t="str">
        <f>IF(AND(C177="Abierto",D177="Media"),RANK(V177,$V$8:$V$1003,0)+COUNTIF($V$8:V177,V177)-1+MAX(Q:Q,T:T),"")</f>
        <v/>
      </c>
      <c r="X177" s="41" t="str">
        <f t="shared" si="52"/>
        <v/>
      </c>
      <c r="Y177" s="41" t="str">
        <f t="shared" ca="1" si="53"/>
        <v/>
      </c>
      <c r="Z177" s="41" t="str">
        <f>IF(AND(C177="Abierto",D177="Baja"),RANK(Y177,$Y$8:$Y$1003,0)+COUNTIF($Y$8:Y177,Y177)-1+MAX(Q:Q,T:T,W:W),"")</f>
        <v/>
      </c>
      <c r="AA177" s="42" t="str">
        <f t="shared" si="54"/>
        <v/>
      </c>
      <c r="AB177" s="42" t="str">
        <f t="shared" si="55"/>
        <v/>
      </c>
      <c r="AC177" s="42" t="str">
        <f t="shared" si="56"/>
        <v/>
      </c>
      <c r="AD177" s="43">
        <v>170</v>
      </c>
      <c r="AE177" s="43" t="str">
        <f t="shared" si="42"/>
        <v/>
      </c>
      <c r="AF177" s="44" t="str">
        <f t="shared" si="43"/>
        <v/>
      </c>
      <c r="AK177" s="47" t="str">
        <f>IF(AL177="","",MAX($AK$1:AK176)+1)</f>
        <v/>
      </c>
      <c r="AL177" s="48" t="str">
        <f>IF(H177="","",IF(COUNTIF($AL$7:AL176,H177)=0,H177,""))</f>
        <v/>
      </c>
      <c r="AM177" s="48" t="str">
        <f t="shared" si="44"/>
        <v/>
      </c>
    </row>
    <row r="178" spans="2:39" x14ac:dyDescent="0.25">
      <c r="B178" s="38"/>
      <c r="C178" s="38"/>
      <c r="D178" s="38"/>
      <c r="E178" s="38"/>
      <c r="F178" s="40"/>
      <c r="G178" s="38"/>
      <c r="H178" s="38"/>
      <c r="I178" s="40"/>
      <c r="J178" s="54" t="str">
        <f t="shared" si="45"/>
        <v/>
      </c>
      <c r="K178" s="38"/>
      <c r="O178" s="41" t="str">
        <f t="shared" si="46"/>
        <v/>
      </c>
      <c r="P178" s="41" t="str">
        <f t="shared" ca="1" si="47"/>
        <v/>
      </c>
      <c r="Q178" s="41" t="str">
        <f>IF(AND(C178="Abierto",D178="Urgente"),RANK(P178,$P$8:$P$1003,0)+COUNTIF($P$8:P178,P178)-1,"")</f>
        <v/>
      </c>
      <c r="R178" s="41" t="str">
        <f t="shared" si="48"/>
        <v/>
      </c>
      <c r="S178" s="41" t="str">
        <f t="shared" ca="1" si="49"/>
        <v/>
      </c>
      <c r="T178" s="41" t="str">
        <f>IF(AND(C178="Abierto",D178="Alta"),RANK(S178,$S$8:$S$1003,0)+COUNTIF($S$8:S178,S178)-1+MAX(Q:Q),"")</f>
        <v/>
      </c>
      <c r="U178" s="41" t="str">
        <f t="shared" si="50"/>
        <v/>
      </c>
      <c r="V178" s="41" t="str">
        <f t="shared" ca="1" si="51"/>
        <v/>
      </c>
      <c r="W178" s="41" t="str">
        <f>IF(AND(C178="Abierto",D178="Media"),RANK(V178,$V$8:$V$1003,0)+COUNTIF($V$8:V178,V178)-1+MAX(Q:Q,T:T),"")</f>
        <v/>
      </c>
      <c r="X178" s="41" t="str">
        <f t="shared" si="52"/>
        <v/>
      </c>
      <c r="Y178" s="41" t="str">
        <f t="shared" ca="1" si="53"/>
        <v/>
      </c>
      <c r="Z178" s="41" t="str">
        <f>IF(AND(C178="Abierto",D178="Baja"),RANK(Y178,$Y$8:$Y$1003,0)+COUNTIF($Y$8:Y178,Y178)-1+MAX(Q:Q,T:T,W:W),"")</f>
        <v/>
      </c>
      <c r="AA178" s="42" t="str">
        <f t="shared" si="54"/>
        <v/>
      </c>
      <c r="AB178" s="42" t="str">
        <f t="shared" si="55"/>
        <v/>
      </c>
      <c r="AC178" s="42" t="str">
        <f t="shared" si="56"/>
        <v/>
      </c>
      <c r="AD178" s="43">
        <v>171</v>
      </c>
      <c r="AE178" s="43" t="str">
        <f t="shared" si="42"/>
        <v/>
      </c>
      <c r="AF178" s="44" t="str">
        <f t="shared" si="43"/>
        <v/>
      </c>
      <c r="AK178" s="47" t="str">
        <f>IF(AL178="","",MAX($AK$1:AK177)+1)</f>
        <v/>
      </c>
      <c r="AL178" s="48" t="str">
        <f>IF(H178="","",IF(COUNTIF($AL$7:AL177,H178)=0,H178,""))</f>
        <v/>
      </c>
      <c r="AM178" s="48" t="str">
        <f t="shared" si="44"/>
        <v/>
      </c>
    </row>
    <row r="179" spans="2:39" x14ac:dyDescent="0.25">
      <c r="B179" s="38"/>
      <c r="C179" s="38"/>
      <c r="D179" s="38"/>
      <c r="E179" s="38"/>
      <c r="F179" s="40"/>
      <c r="G179" s="38"/>
      <c r="H179" s="38"/>
      <c r="I179" s="40"/>
      <c r="J179" s="54" t="str">
        <f t="shared" si="45"/>
        <v/>
      </c>
      <c r="K179" s="38"/>
      <c r="O179" s="41" t="str">
        <f t="shared" si="46"/>
        <v/>
      </c>
      <c r="P179" s="41" t="str">
        <f t="shared" ca="1" si="47"/>
        <v/>
      </c>
      <c r="Q179" s="41" t="str">
        <f>IF(AND(C179="Abierto",D179="Urgente"),RANK(P179,$P$8:$P$1003,0)+COUNTIF($P$8:P179,P179)-1,"")</f>
        <v/>
      </c>
      <c r="R179" s="41" t="str">
        <f t="shared" si="48"/>
        <v/>
      </c>
      <c r="S179" s="41" t="str">
        <f t="shared" ca="1" si="49"/>
        <v/>
      </c>
      <c r="T179" s="41" t="str">
        <f>IF(AND(C179="Abierto",D179="Alta"),RANK(S179,$S$8:$S$1003,0)+COUNTIF($S$8:S179,S179)-1+MAX(Q:Q),"")</f>
        <v/>
      </c>
      <c r="U179" s="41" t="str">
        <f t="shared" si="50"/>
        <v/>
      </c>
      <c r="V179" s="41" t="str">
        <f t="shared" ca="1" si="51"/>
        <v/>
      </c>
      <c r="W179" s="41" t="str">
        <f>IF(AND(C179="Abierto",D179="Media"),RANK(V179,$V$8:$V$1003,0)+COUNTIF($V$8:V179,V179)-1+MAX(Q:Q,T:T),"")</f>
        <v/>
      </c>
      <c r="X179" s="41" t="str">
        <f t="shared" si="52"/>
        <v/>
      </c>
      <c r="Y179" s="41" t="str">
        <f t="shared" ca="1" si="53"/>
        <v/>
      </c>
      <c r="Z179" s="41" t="str">
        <f>IF(AND(C179="Abierto",D179="Baja"),RANK(Y179,$Y$8:$Y$1003,0)+COUNTIF($Y$8:Y179,Y179)-1+MAX(Q:Q,T:T,W:W),"")</f>
        <v/>
      </c>
      <c r="AA179" s="42" t="str">
        <f t="shared" si="54"/>
        <v/>
      </c>
      <c r="AB179" s="42" t="str">
        <f t="shared" si="55"/>
        <v/>
      </c>
      <c r="AC179" s="42" t="str">
        <f t="shared" si="56"/>
        <v/>
      </c>
      <c r="AD179" s="43">
        <v>172</v>
      </c>
      <c r="AE179" s="43" t="str">
        <f t="shared" si="42"/>
        <v/>
      </c>
      <c r="AF179" s="44" t="str">
        <f t="shared" si="43"/>
        <v/>
      </c>
      <c r="AK179" s="47" t="str">
        <f>IF(AL179="","",MAX($AK$1:AK178)+1)</f>
        <v/>
      </c>
      <c r="AL179" s="48" t="str">
        <f>IF(H179="","",IF(COUNTIF($AL$7:AL178,H179)=0,H179,""))</f>
        <v/>
      </c>
      <c r="AM179" s="48" t="str">
        <f t="shared" si="44"/>
        <v/>
      </c>
    </row>
    <row r="180" spans="2:39" x14ac:dyDescent="0.25">
      <c r="B180" s="38"/>
      <c r="C180" s="38"/>
      <c r="D180" s="38"/>
      <c r="E180" s="38"/>
      <c r="F180" s="40"/>
      <c r="G180" s="38"/>
      <c r="H180" s="38"/>
      <c r="I180" s="40"/>
      <c r="J180" s="54" t="str">
        <f t="shared" si="45"/>
        <v/>
      </c>
      <c r="K180" s="38"/>
      <c r="O180" s="41" t="str">
        <f t="shared" si="46"/>
        <v/>
      </c>
      <c r="P180" s="41" t="str">
        <f t="shared" ca="1" si="47"/>
        <v/>
      </c>
      <c r="Q180" s="41" t="str">
        <f>IF(AND(C180="Abierto",D180="Urgente"),RANK(P180,$P$8:$P$1003,0)+COUNTIF($P$8:P180,P180)-1,"")</f>
        <v/>
      </c>
      <c r="R180" s="41" t="str">
        <f t="shared" si="48"/>
        <v/>
      </c>
      <c r="S180" s="41" t="str">
        <f t="shared" ca="1" si="49"/>
        <v/>
      </c>
      <c r="T180" s="41" t="str">
        <f>IF(AND(C180="Abierto",D180="Alta"),RANK(S180,$S$8:$S$1003,0)+COUNTIF($S$8:S180,S180)-1+MAX(Q:Q),"")</f>
        <v/>
      </c>
      <c r="U180" s="41" t="str">
        <f t="shared" si="50"/>
        <v/>
      </c>
      <c r="V180" s="41" t="str">
        <f t="shared" ca="1" si="51"/>
        <v/>
      </c>
      <c r="W180" s="41" t="str">
        <f>IF(AND(C180="Abierto",D180="Media"),RANK(V180,$V$8:$V$1003,0)+COUNTIF($V$8:V180,V180)-1+MAX(Q:Q,T:T),"")</f>
        <v/>
      </c>
      <c r="X180" s="41" t="str">
        <f t="shared" si="52"/>
        <v/>
      </c>
      <c r="Y180" s="41" t="str">
        <f t="shared" ca="1" si="53"/>
        <v/>
      </c>
      <c r="Z180" s="41" t="str">
        <f>IF(AND(C180="Abierto",D180="Baja"),RANK(Y180,$Y$8:$Y$1003,0)+COUNTIF($Y$8:Y180,Y180)-1+MAX(Q:Q,T:T,W:W),"")</f>
        <v/>
      </c>
      <c r="AA180" s="42" t="str">
        <f t="shared" si="54"/>
        <v/>
      </c>
      <c r="AB180" s="42" t="str">
        <f t="shared" si="55"/>
        <v/>
      </c>
      <c r="AC180" s="42" t="str">
        <f t="shared" si="56"/>
        <v/>
      </c>
      <c r="AD180" s="43">
        <v>173</v>
      </c>
      <c r="AE180" s="43" t="str">
        <f t="shared" si="42"/>
        <v/>
      </c>
      <c r="AF180" s="44" t="str">
        <f t="shared" si="43"/>
        <v/>
      </c>
      <c r="AK180" s="47" t="str">
        <f>IF(AL180="","",MAX($AK$1:AK179)+1)</f>
        <v/>
      </c>
      <c r="AL180" s="48" t="str">
        <f>IF(H180="","",IF(COUNTIF($AL$7:AL179,H180)=0,H180,""))</f>
        <v/>
      </c>
      <c r="AM180" s="48" t="str">
        <f t="shared" si="44"/>
        <v/>
      </c>
    </row>
    <row r="181" spans="2:39" x14ac:dyDescent="0.25">
      <c r="B181" s="38"/>
      <c r="C181" s="38"/>
      <c r="D181" s="38"/>
      <c r="E181" s="38"/>
      <c r="F181" s="40"/>
      <c r="G181" s="38"/>
      <c r="H181" s="38"/>
      <c r="I181" s="40"/>
      <c r="J181" s="54" t="str">
        <f t="shared" si="45"/>
        <v/>
      </c>
      <c r="K181" s="38"/>
      <c r="O181" s="41" t="str">
        <f t="shared" si="46"/>
        <v/>
      </c>
      <c r="P181" s="41" t="str">
        <f t="shared" ca="1" si="47"/>
        <v/>
      </c>
      <c r="Q181" s="41" t="str">
        <f>IF(AND(C181="Abierto",D181="Urgente"),RANK(P181,$P$8:$P$1003,0)+COUNTIF($P$8:P181,P181)-1,"")</f>
        <v/>
      </c>
      <c r="R181" s="41" t="str">
        <f t="shared" si="48"/>
        <v/>
      </c>
      <c r="S181" s="41" t="str">
        <f t="shared" ca="1" si="49"/>
        <v/>
      </c>
      <c r="T181" s="41" t="str">
        <f>IF(AND(C181="Abierto",D181="Alta"),RANK(S181,$S$8:$S$1003,0)+COUNTIF($S$8:S181,S181)-1+MAX(Q:Q),"")</f>
        <v/>
      </c>
      <c r="U181" s="41" t="str">
        <f t="shared" si="50"/>
        <v/>
      </c>
      <c r="V181" s="41" t="str">
        <f t="shared" ca="1" si="51"/>
        <v/>
      </c>
      <c r="W181" s="41" t="str">
        <f>IF(AND(C181="Abierto",D181="Media"),RANK(V181,$V$8:$V$1003,0)+COUNTIF($V$8:V181,V181)-1+MAX(Q:Q,T:T),"")</f>
        <v/>
      </c>
      <c r="X181" s="41" t="str">
        <f t="shared" si="52"/>
        <v/>
      </c>
      <c r="Y181" s="41" t="str">
        <f t="shared" ca="1" si="53"/>
        <v/>
      </c>
      <c r="Z181" s="41" t="str">
        <f>IF(AND(C181="Abierto",D181="Baja"),RANK(Y181,$Y$8:$Y$1003,0)+COUNTIF($Y$8:Y181,Y181)-1+MAX(Q:Q,T:T,W:W),"")</f>
        <v/>
      </c>
      <c r="AA181" s="42" t="str">
        <f t="shared" si="54"/>
        <v/>
      </c>
      <c r="AB181" s="42" t="str">
        <f t="shared" si="55"/>
        <v/>
      </c>
      <c r="AC181" s="42" t="str">
        <f t="shared" si="56"/>
        <v/>
      </c>
      <c r="AD181" s="43">
        <v>174</v>
      </c>
      <c r="AE181" s="43" t="str">
        <f t="shared" si="42"/>
        <v/>
      </c>
      <c r="AF181" s="44" t="str">
        <f t="shared" si="43"/>
        <v/>
      </c>
      <c r="AK181" s="47" t="str">
        <f>IF(AL181="","",MAX($AK$1:AK180)+1)</f>
        <v/>
      </c>
      <c r="AL181" s="48" t="str">
        <f>IF(H181="","",IF(COUNTIF($AL$7:AL180,H181)=0,H181,""))</f>
        <v/>
      </c>
      <c r="AM181" s="48" t="str">
        <f t="shared" si="44"/>
        <v/>
      </c>
    </row>
    <row r="182" spans="2:39" x14ac:dyDescent="0.25">
      <c r="B182" s="38"/>
      <c r="C182" s="38"/>
      <c r="D182" s="38"/>
      <c r="E182" s="38"/>
      <c r="F182" s="40"/>
      <c r="G182" s="38"/>
      <c r="H182" s="38"/>
      <c r="I182" s="40"/>
      <c r="J182" s="54" t="str">
        <f t="shared" si="45"/>
        <v/>
      </c>
      <c r="K182" s="38"/>
      <c r="O182" s="41" t="str">
        <f t="shared" si="46"/>
        <v/>
      </c>
      <c r="P182" s="41" t="str">
        <f t="shared" ca="1" si="47"/>
        <v/>
      </c>
      <c r="Q182" s="41" t="str">
        <f>IF(AND(C182="Abierto",D182="Urgente"),RANK(P182,$P$8:$P$1003,0)+COUNTIF($P$8:P182,P182)-1,"")</f>
        <v/>
      </c>
      <c r="R182" s="41" t="str">
        <f t="shared" si="48"/>
        <v/>
      </c>
      <c r="S182" s="41" t="str">
        <f t="shared" ca="1" si="49"/>
        <v/>
      </c>
      <c r="T182" s="41" t="str">
        <f>IF(AND(C182="Abierto",D182="Alta"),RANK(S182,$S$8:$S$1003,0)+COUNTIF($S$8:S182,S182)-1+MAX(Q:Q),"")</f>
        <v/>
      </c>
      <c r="U182" s="41" t="str">
        <f t="shared" si="50"/>
        <v/>
      </c>
      <c r="V182" s="41" t="str">
        <f t="shared" ca="1" si="51"/>
        <v/>
      </c>
      <c r="W182" s="41" t="str">
        <f>IF(AND(C182="Abierto",D182="Media"),RANK(V182,$V$8:$V$1003,0)+COUNTIF($V$8:V182,V182)-1+MAX(Q:Q,T:T),"")</f>
        <v/>
      </c>
      <c r="X182" s="41" t="str">
        <f t="shared" si="52"/>
        <v/>
      </c>
      <c r="Y182" s="41" t="str">
        <f t="shared" ca="1" si="53"/>
        <v/>
      </c>
      <c r="Z182" s="41" t="str">
        <f>IF(AND(C182="Abierto",D182="Baja"),RANK(Y182,$Y$8:$Y$1003,0)+COUNTIF($Y$8:Y182,Y182)-1+MAX(Q:Q,T:T,W:W),"")</f>
        <v/>
      </c>
      <c r="AA182" s="42" t="str">
        <f t="shared" si="54"/>
        <v/>
      </c>
      <c r="AB182" s="42" t="str">
        <f t="shared" si="55"/>
        <v/>
      </c>
      <c r="AC182" s="42" t="str">
        <f t="shared" si="56"/>
        <v/>
      </c>
      <c r="AD182" s="43">
        <v>175</v>
      </c>
      <c r="AE182" s="43" t="str">
        <f t="shared" si="42"/>
        <v/>
      </c>
      <c r="AF182" s="44" t="str">
        <f t="shared" si="43"/>
        <v/>
      </c>
      <c r="AK182" s="47" t="str">
        <f>IF(AL182="","",MAX($AK$1:AK181)+1)</f>
        <v/>
      </c>
      <c r="AL182" s="48" t="str">
        <f>IF(H182="","",IF(COUNTIF($AL$7:AL181,H182)=0,H182,""))</f>
        <v/>
      </c>
      <c r="AM182" s="48" t="str">
        <f t="shared" si="44"/>
        <v/>
      </c>
    </row>
    <row r="183" spans="2:39" x14ac:dyDescent="0.25">
      <c r="B183" s="38"/>
      <c r="C183" s="38"/>
      <c r="D183" s="38"/>
      <c r="E183" s="38"/>
      <c r="F183" s="40"/>
      <c r="G183" s="38"/>
      <c r="H183" s="38"/>
      <c r="I183" s="40"/>
      <c r="J183" s="54" t="str">
        <f t="shared" si="45"/>
        <v/>
      </c>
      <c r="K183" s="38"/>
      <c r="O183" s="41" t="str">
        <f t="shared" si="46"/>
        <v/>
      </c>
      <c r="P183" s="41" t="str">
        <f t="shared" ca="1" si="47"/>
        <v/>
      </c>
      <c r="Q183" s="41" t="str">
        <f>IF(AND(C183="Abierto",D183="Urgente"),RANK(P183,$P$8:$P$1003,0)+COUNTIF($P$8:P183,P183)-1,"")</f>
        <v/>
      </c>
      <c r="R183" s="41" t="str">
        <f t="shared" si="48"/>
        <v/>
      </c>
      <c r="S183" s="41" t="str">
        <f t="shared" ca="1" si="49"/>
        <v/>
      </c>
      <c r="T183" s="41" t="str">
        <f>IF(AND(C183="Abierto",D183="Alta"),RANK(S183,$S$8:$S$1003,0)+COUNTIF($S$8:S183,S183)-1+MAX(Q:Q),"")</f>
        <v/>
      </c>
      <c r="U183" s="41" t="str">
        <f t="shared" si="50"/>
        <v/>
      </c>
      <c r="V183" s="41" t="str">
        <f t="shared" ca="1" si="51"/>
        <v/>
      </c>
      <c r="W183" s="41" t="str">
        <f>IF(AND(C183="Abierto",D183="Media"),RANK(V183,$V$8:$V$1003,0)+COUNTIF($V$8:V183,V183)-1+MAX(Q:Q,T:T),"")</f>
        <v/>
      </c>
      <c r="X183" s="41" t="str">
        <f t="shared" si="52"/>
        <v/>
      </c>
      <c r="Y183" s="41" t="str">
        <f t="shared" ca="1" si="53"/>
        <v/>
      </c>
      <c r="Z183" s="41" t="str">
        <f>IF(AND(C183="Abierto",D183="Baja"),RANK(Y183,$Y$8:$Y$1003,0)+COUNTIF($Y$8:Y183,Y183)-1+MAX(Q:Q,T:T,W:W),"")</f>
        <v/>
      </c>
      <c r="AA183" s="42" t="str">
        <f t="shared" si="54"/>
        <v/>
      </c>
      <c r="AB183" s="42" t="str">
        <f t="shared" si="55"/>
        <v/>
      </c>
      <c r="AC183" s="42" t="str">
        <f t="shared" si="56"/>
        <v/>
      </c>
      <c r="AD183" s="43">
        <v>176</v>
      </c>
      <c r="AE183" s="43" t="str">
        <f t="shared" si="42"/>
        <v/>
      </c>
      <c r="AF183" s="44" t="str">
        <f t="shared" si="43"/>
        <v/>
      </c>
      <c r="AK183" s="47" t="str">
        <f>IF(AL183="","",MAX($AK$1:AK182)+1)</f>
        <v/>
      </c>
      <c r="AL183" s="48" t="str">
        <f>IF(H183="","",IF(COUNTIF($AL$7:AL182,H183)=0,H183,""))</f>
        <v/>
      </c>
      <c r="AM183" s="48" t="str">
        <f t="shared" si="44"/>
        <v/>
      </c>
    </row>
    <row r="184" spans="2:39" x14ac:dyDescent="0.25">
      <c r="B184" s="38"/>
      <c r="C184" s="38"/>
      <c r="D184" s="38"/>
      <c r="E184" s="38"/>
      <c r="F184" s="40"/>
      <c r="G184" s="38"/>
      <c r="H184" s="38"/>
      <c r="I184" s="40"/>
      <c r="J184" s="54" t="str">
        <f t="shared" si="45"/>
        <v/>
      </c>
      <c r="K184" s="38"/>
      <c r="O184" s="41" t="str">
        <f t="shared" si="46"/>
        <v/>
      </c>
      <c r="P184" s="41" t="str">
        <f t="shared" ca="1" si="47"/>
        <v/>
      </c>
      <c r="Q184" s="41" t="str">
        <f>IF(AND(C184="Abierto",D184="Urgente"),RANK(P184,$P$8:$P$1003,0)+COUNTIF($P$8:P184,P184)-1,"")</f>
        <v/>
      </c>
      <c r="R184" s="41" t="str">
        <f t="shared" si="48"/>
        <v/>
      </c>
      <c r="S184" s="41" t="str">
        <f t="shared" ca="1" si="49"/>
        <v/>
      </c>
      <c r="T184" s="41" t="str">
        <f>IF(AND(C184="Abierto",D184="Alta"),RANK(S184,$S$8:$S$1003,0)+COUNTIF($S$8:S184,S184)-1+MAX(Q:Q),"")</f>
        <v/>
      </c>
      <c r="U184" s="41" t="str">
        <f t="shared" si="50"/>
        <v/>
      </c>
      <c r="V184" s="41" t="str">
        <f t="shared" ca="1" si="51"/>
        <v/>
      </c>
      <c r="W184" s="41" t="str">
        <f>IF(AND(C184="Abierto",D184="Media"),RANK(V184,$V$8:$V$1003,0)+COUNTIF($V$8:V184,V184)-1+MAX(Q:Q,T:T),"")</f>
        <v/>
      </c>
      <c r="X184" s="41" t="str">
        <f t="shared" si="52"/>
        <v/>
      </c>
      <c r="Y184" s="41" t="str">
        <f t="shared" ca="1" si="53"/>
        <v/>
      </c>
      <c r="Z184" s="41" t="str">
        <f>IF(AND(C184="Abierto",D184="Baja"),RANK(Y184,$Y$8:$Y$1003,0)+COUNTIF($Y$8:Y184,Y184)-1+MAX(Q:Q,T:T,W:W),"")</f>
        <v/>
      </c>
      <c r="AA184" s="42" t="str">
        <f t="shared" si="54"/>
        <v/>
      </c>
      <c r="AB184" s="42" t="str">
        <f t="shared" si="55"/>
        <v/>
      </c>
      <c r="AC184" s="42" t="str">
        <f t="shared" si="56"/>
        <v/>
      </c>
      <c r="AD184" s="43">
        <v>177</v>
      </c>
      <c r="AE184" s="43" t="str">
        <f t="shared" si="42"/>
        <v/>
      </c>
      <c r="AF184" s="44" t="str">
        <f t="shared" si="43"/>
        <v/>
      </c>
      <c r="AK184" s="47" t="str">
        <f>IF(AL184="","",MAX($AK$1:AK183)+1)</f>
        <v/>
      </c>
      <c r="AL184" s="48" t="str">
        <f>IF(H184="","",IF(COUNTIF($AL$7:AL183,H184)=0,H184,""))</f>
        <v/>
      </c>
      <c r="AM184" s="48" t="str">
        <f t="shared" si="44"/>
        <v/>
      </c>
    </row>
    <row r="185" spans="2:39" x14ac:dyDescent="0.25">
      <c r="B185" s="38"/>
      <c r="C185" s="38"/>
      <c r="D185" s="38"/>
      <c r="E185" s="38"/>
      <c r="F185" s="40"/>
      <c r="G185" s="38"/>
      <c r="H185" s="38"/>
      <c r="I185" s="40"/>
      <c r="J185" s="54" t="str">
        <f t="shared" si="45"/>
        <v/>
      </c>
      <c r="K185" s="38"/>
      <c r="O185" s="41" t="str">
        <f t="shared" si="46"/>
        <v/>
      </c>
      <c r="P185" s="41" t="str">
        <f t="shared" ca="1" si="47"/>
        <v/>
      </c>
      <c r="Q185" s="41" t="str">
        <f>IF(AND(C185="Abierto",D185="Urgente"),RANK(P185,$P$8:$P$1003,0)+COUNTIF($P$8:P185,P185)-1,"")</f>
        <v/>
      </c>
      <c r="R185" s="41" t="str">
        <f t="shared" si="48"/>
        <v/>
      </c>
      <c r="S185" s="41" t="str">
        <f t="shared" ca="1" si="49"/>
        <v/>
      </c>
      <c r="T185" s="41" t="str">
        <f>IF(AND(C185="Abierto",D185="Alta"),RANK(S185,$S$8:$S$1003,0)+COUNTIF($S$8:S185,S185)-1+MAX(Q:Q),"")</f>
        <v/>
      </c>
      <c r="U185" s="41" t="str">
        <f t="shared" si="50"/>
        <v/>
      </c>
      <c r="V185" s="41" t="str">
        <f t="shared" ca="1" si="51"/>
        <v/>
      </c>
      <c r="W185" s="41" t="str">
        <f>IF(AND(C185="Abierto",D185="Media"),RANK(V185,$V$8:$V$1003,0)+COUNTIF($V$8:V185,V185)-1+MAX(Q:Q,T:T),"")</f>
        <v/>
      </c>
      <c r="X185" s="41" t="str">
        <f t="shared" si="52"/>
        <v/>
      </c>
      <c r="Y185" s="41" t="str">
        <f t="shared" ca="1" si="53"/>
        <v/>
      </c>
      <c r="Z185" s="41" t="str">
        <f>IF(AND(C185="Abierto",D185="Baja"),RANK(Y185,$Y$8:$Y$1003,0)+COUNTIF($Y$8:Y185,Y185)-1+MAX(Q:Q,T:T,W:W),"")</f>
        <v/>
      </c>
      <c r="AA185" s="42" t="str">
        <f t="shared" si="54"/>
        <v/>
      </c>
      <c r="AB185" s="42" t="str">
        <f t="shared" si="55"/>
        <v/>
      </c>
      <c r="AC185" s="42" t="str">
        <f t="shared" si="56"/>
        <v/>
      </c>
      <c r="AD185" s="43">
        <v>178</v>
      </c>
      <c r="AE185" s="43" t="str">
        <f t="shared" si="42"/>
        <v/>
      </c>
      <c r="AF185" s="44" t="str">
        <f t="shared" si="43"/>
        <v/>
      </c>
      <c r="AK185" s="47" t="str">
        <f>IF(AL185="","",MAX($AK$1:AK184)+1)</f>
        <v/>
      </c>
      <c r="AL185" s="48" t="str">
        <f>IF(H185="","",IF(COUNTIF($AL$7:AL184,H185)=0,H185,""))</f>
        <v/>
      </c>
      <c r="AM185" s="48" t="str">
        <f t="shared" si="44"/>
        <v/>
      </c>
    </row>
    <row r="186" spans="2:39" x14ac:dyDescent="0.25">
      <c r="B186" s="38"/>
      <c r="C186" s="38"/>
      <c r="D186" s="38"/>
      <c r="E186" s="38"/>
      <c r="F186" s="40"/>
      <c r="G186" s="38"/>
      <c r="H186" s="38"/>
      <c r="I186" s="40"/>
      <c r="J186" s="54" t="str">
        <f t="shared" si="45"/>
        <v/>
      </c>
      <c r="K186" s="38"/>
      <c r="O186" s="41" t="str">
        <f t="shared" si="46"/>
        <v/>
      </c>
      <c r="P186" s="41" t="str">
        <f t="shared" ca="1" si="47"/>
        <v/>
      </c>
      <c r="Q186" s="41" t="str">
        <f>IF(AND(C186="Abierto",D186="Urgente"),RANK(P186,$P$8:$P$1003,0)+COUNTIF($P$8:P186,P186)-1,"")</f>
        <v/>
      </c>
      <c r="R186" s="41" t="str">
        <f t="shared" si="48"/>
        <v/>
      </c>
      <c r="S186" s="41" t="str">
        <f t="shared" ca="1" si="49"/>
        <v/>
      </c>
      <c r="T186" s="41" t="str">
        <f>IF(AND(C186="Abierto",D186="Alta"),RANK(S186,$S$8:$S$1003,0)+COUNTIF($S$8:S186,S186)-1+MAX(Q:Q),"")</f>
        <v/>
      </c>
      <c r="U186" s="41" t="str">
        <f t="shared" si="50"/>
        <v/>
      </c>
      <c r="V186" s="41" t="str">
        <f t="shared" ca="1" si="51"/>
        <v/>
      </c>
      <c r="W186" s="41" t="str">
        <f>IF(AND(C186="Abierto",D186="Media"),RANK(V186,$V$8:$V$1003,0)+COUNTIF($V$8:V186,V186)-1+MAX(Q:Q,T:T),"")</f>
        <v/>
      </c>
      <c r="X186" s="41" t="str">
        <f t="shared" si="52"/>
        <v/>
      </c>
      <c r="Y186" s="41" t="str">
        <f t="shared" ca="1" si="53"/>
        <v/>
      </c>
      <c r="Z186" s="41" t="str">
        <f>IF(AND(C186="Abierto",D186="Baja"),RANK(Y186,$Y$8:$Y$1003,0)+COUNTIF($Y$8:Y186,Y186)-1+MAX(Q:Q,T:T,W:W),"")</f>
        <v/>
      </c>
      <c r="AA186" s="42" t="str">
        <f t="shared" si="54"/>
        <v/>
      </c>
      <c r="AB186" s="42" t="str">
        <f t="shared" si="55"/>
        <v/>
      </c>
      <c r="AC186" s="42" t="str">
        <f t="shared" si="56"/>
        <v/>
      </c>
      <c r="AD186" s="43">
        <v>179</v>
      </c>
      <c r="AE186" s="43" t="str">
        <f t="shared" si="42"/>
        <v/>
      </c>
      <c r="AF186" s="44" t="str">
        <f t="shared" si="43"/>
        <v/>
      </c>
      <c r="AK186" s="47" t="str">
        <f>IF(AL186="","",MAX($AK$1:AK185)+1)</f>
        <v/>
      </c>
      <c r="AL186" s="48" t="str">
        <f>IF(H186="","",IF(COUNTIF($AL$7:AL185,H186)=0,H186,""))</f>
        <v/>
      </c>
      <c r="AM186" s="48" t="str">
        <f t="shared" si="44"/>
        <v/>
      </c>
    </row>
    <row r="187" spans="2:39" x14ac:dyDescent="0.25">
      <c r="B187" s="38"/>
      <c r="C187" s="38"/>
      <c r="D187" s="38"/>
      <c r="E187" s="38"/>
      <c r="F187" s="40"/>
      <c r="G187" s="38"/>
      <c r="H187" s="38"/>
      <c r="I187" s="40"/>
      <c r="J187" s="54" t="str">
        <f t="shared" si="45"/>
        <v/>
      </c>
      <c r="K187" s="38"/>
      <c r="O187" s="41" t="str">
        <f t="shared" si="46"/>
        <v/>
      </c>
      <c r="P187" s="41" t="str">
        <f t="shared" ca="1" si="47"/>
        <v/>
      </c>
      <c r="Q187" s="41" t="str">
        <f>IF(AND(C187="Abierto",D187="Urgente"),RANK(P187,$P$8:$P$1003,0)+COUNTIF($P$8:P187,P187)-1,"")</f>
        <v/>
      </c>
      <c r="R187" s="41" t="str">
        <f t="shared" si="48"/>
        <v/>
      </c>
      <c r="S187" s="41" t="str">
        <f t="shared" ca="1" si="49"/>
        <v/>
      </c>
      <c r="T187" s="41" t="str">
        <f>IF(AND(C187="Abierto",D187="Alta"),RANK(S187,$S$8:$S$1003,0)+COUNTIF($S$8:S187,S187)-1+MAX(Q:Q),"")</f>
        <v/>
      </c>
      <c r="U187" s="41" t="str">
        <f t="shared" si="50"/>
        <v/>
      </c>
      <c r="V187" s="41" t="str">
        <f t="shared" ca="1" si="51"/>
        <v/>
      </c>
      <c r="W187" s="41" t="str">
        <f>IF(AND(C187="Abierto",D187="Media"),RANK(V187,$V$8:$V$1003,0)+COUNTIF($V$8:V187,V187)-1+MAX(Q:Q,T:T),"")</f>
        <v/>
      </c>
      <c r="X187" s="41" t="str">
        <f t="shared" si="52"/>
        <v/>
      </c>
      <c r="Y187" s="41" t="str">
        <f t="shared" ca="1" si="53"/>
        <v/>
      </c>
      <c r="Z187" s="41" t="str">
        <f>IF(AND(C187="Abierto",D187="Baja"),RANK(Y187,$Y$8:$Y$1003,0)+COUNTIF($Y$8:Y187,Y187)-1+MAX(Q:Q,T:T,W:W),"")</f>
        <v/>
      </c>
      <c r="AA187" s="42" t="str">
        <f t="shared" si="54"/>
        <v/>
      </c>
      <c r="AB187" s="42" t="str">
        <f t="shared" si="55"/>
        <v/>
      </c>
      <c r="AC187" s="42" t="str">
        <f t="shared" si="56"/>
        <v/>
      </c>
      <c r="AD187" s="43">
        <v>180</v>
      </c>
      <c r="AE187" s="43" t="str">
        <f t="shared" si="42"/>
        <v/>
      </c>
      <c r="AF187" s="44" t="str">
        <f t="shared" si="43"/>
        <v/>
      </c>
      <c r="AK187" s="47" t="str">
        <f>IF(AL187="","",MAX($AK$1:AK186)+1)</f>
        <v/>
      </c>
      <c r="AL187" s="48" t="str">
        <f>IF(H187="","",IF(COUNTIF($AL$7:AL186,H187)=0,H187,""))</f>
        <v/>
      </c>
      <c r="AM187" s="48" t="str">
        <f t="shared" si="44"/>
        <v/>
      </c>
    </row>
    <row r="188" spans="2:39" x14ac:dyDescent="0.25">
      <c r="B188" s="38"/>
      <c r="C188" s="38"/>
      <c r="D188" s="38"/>
      <c r="E188" s="38"/>
      <c r="F188" s="40"/>
      <c r="G188" s="38"/>
      <c r="H188" s="38"/>
      <c r="I188" s="40"/>
      <c r="J188" s="54" t="str">
        <f t="shared" si="45"/>
        <v/>
      </c>
      <c r="K188" s="38"/>
      <c r="O188" s="41" t="str">
        <f t="shared" si="46"/>
        <v/>
      </c>
      <c r="P188" s="41" t="str">
        <f t="shared" ca="1" si="47"/>
        <v/>
      </c>
      <c r="Q188" s="41" t="str">
        <f>IF(AND(C188="Abierto",D188="Urgente"),RANK(P188,$P$8:$P$1003,0)+COUNTIF($P$8:P188,P188)-1,"")</f>
        <v/>
      </c>
      <c r="R188" s="41" t="str">
        <f t="shared" si="48"/>
        <v/>
      </c>
      <c r="S188" s="41" t="str">
        <f t="shared" ca="1" si="49"/>
        <v/>
      </c>
      <c r="T188" s="41" t="str">
        <f>IF(AND(C188="Abierto",D188="Alta"),RANK(S188,$S$8:$S$1003,0)+COUNTIF($S$8:S188,S188)-1+MAX(Q:Q),"")</f>
        <v/>
      </c>
      <c r="U188" s="41" t="str">
        <f t="shared" si="50"/>
        <v/>
      </c>
      <c r="V188" s="41" t="str">
        <f t="shared" ca="1" si="51"/>
        <v/>
      </c>
      <c r="W188" s="41" t="str">
        <f>IF(AND(C188="Abierto",D188="Media"),RANK(V188,$V$8:$V$1003,0)+COUNTIF($V$8:V188,V188)-1+MAX(Q:Q,T:T),"")</f>
        <v/>
      </c>
      <c r="X188" s="41" t="str">
        <f t="shared" si="52"/>
        <v/>
      </c>
      <c r="Y188" s="41" t="str">
        <f t="shared" ca="1" si="53"/>
        <v/>
      </c>
      <c r="Z188" s="41" t="str">
        <f>IF(AND(C188="Abierto",D188="Baja"),RANK(Y188,$Y$8:$Y$1003,0)+COUNTIF($Y$8:Y188,Y188)-1+MAX(Q:Q,T:T,W:W),"")</f>
        <v/>
      </c>
      <c r="AA188" s="42" t="str">
        <f t="shared" si="54"/>
        <v/>
      </c>
      <c r="AB188" s="42" t="str">
        <f t="shared" si="55"/>
        <v/>
      </c>
      <c r="AC188" s="42" t="str">
        <f t="shared" si="56"/>
        <v/>
      </c>
      <c r="AD188" s="43">
        <v>181</v>
      </c>
      <c r="AE188" s="43" t="str">
        <f t="shared" si="42"/>
        <v/>
      </c>
      <c r="AF188" s="44" t="str">
        <f t="shared" si="43"/>
        <v/>
      </c>
      <c r="AK188" s="47" t="str">
        <f>IF(AL188="","",MAX($AK$1:AK187)+1)</f>
        <v/>
      </c>
      <c r="AL188" s="48" t="str">
        <f>IF(H188="","",IF(COUNTIF($AL$7:AL187,H188)=0,H188,""))</f>
        <v/>
      </c>
      <c r="AM188" s="48" t="str">
        <f t="shared" si="44"/>
        <v/>
      </c>
    </row>
    <row r="189" spans="2:39" x14ac:dyDescent="0.25">
      <c r="B189" s="38"/>
      <c r="C189" s="38"/>
      <c r="D189" s="38"/>
      <c r="E189" s="38"/>
      <c r="F189" s="40"/>
      <c r="G189" s="38"/>
      <c r="H189" s="38"/>
      <c r="I189" s="40"/>
      <c r="J189" s="54" t="str">
        <f t="shared" si="45"/>
        <v/>
      </c>
      <c r="K189" s="38"/>
      <c r="O189" s="41" t="str">
        <f t="shared" si="46"/>
        <v/>
      </c>
      <c r="P189" s="41" t="str">
        <f t="shared" ca="1" si="47"/>
        <v/>
      </c>
      <c r="Q189" s="41" t="str">
        <f>IF(AND(C189="Abierto",D189="Urgente"),RANK(P189,$P$8:$P$1003,0)+COUNTIF($P$8:P189,P189)-1,"")</f>
        <v/>
      </c>
      <c r="R189" s="41" t="str">
        <f t="shared" si="48"/>
        <v/>
      </c>
      <c r="S189" s="41" t="str">
        <f t="shared" ca="1" si="49"/>
        <v/>
      </c>
      <c r="T189" s="41" t="str">
        <f>IF(AND(C189="Abierto",D189="Alta"),RANK(S189,$S$8:$S$1003,0)+COUNTIF($S$8:S189,S189)-1+MAX(Q:Q),"")</f>
        <v/>
      </c>
      <c r="U189" s="41" t="str">
        <f t="shared" si="50"/>
        <v/>
      </c>
      <c r="V189" s="41" t="str">
        <f t="shared" ca="1" si="51"/>
        <v/>
      </c>
      <c r="W189" s="41" t="str">
        <f>IF(AND(C189="Abierto",D189="Media"),RANK(V189,$V$8:$V$1003,0)+COUNTIF($V$8:V189,V189)-1+MAX(Q:Q,T:T),"")</f>
        <v/>
      </c>
      <c r="X189" s="41" t="str">
        <f t="shared" si="52"/>
        <v/>
      </c>
      <c r="Y189" s="41" t="str">
        <f t="shared" ca="1" si="53"/>
        <v/>
      </c>
      <c r="Z189" s="41" t="str">
        <f>IF(AND(C189="Abierto",D189="Baja"),RANK(Y189,$Y$8:$Y$1003,0)+COUNTIF($Y$8:Y189,Y189)-1+MAX(Q:Q,T:T,W:W),"")</f>
        <v/>
      </c>
      <c r="AA189" s="42" t="str">
        <f t="shared" si="54"/>
        <v/>
      </c>
      <c r="AB189" s="42" t="str">
        <f t="shared" si="55"/>
        <v/>
      </c>
      <c r="AC189" s="42" t="str">
        <f t="shared" si="56"/>
        <v/>
      </c>
      <c r="AD189" s="43">
        <v>182</v>
      </c>
      <c r="AE189" s="43" t="str">
        <f t="shared" si="42"/>
        <v/>
      </c>
      <c r="AF189" s="44" t="str">
        <f t="shared" si="43"/>
        <v/>
      </c>
      <c r="AK189" s="47" t="str">
        <f>IF(AL189="","",MAX($AK$1:AK188)+1)</f>
        <v/>
      </c>
      <c r="AL189" s="48" t="str">
        <f>IF(H189="","",IF(COUNTIF($AL$7:AL188,H189)=0,H189,""))</f>
        <v/>
      </c>
      <c r="AM189" s="48" t="str">
        <f t="shared" si="44"/>
        <v/>
      </c>
    </row>
    <row r="190" spans="2:39" x14ac:dyDescent="0.25">
      <c r="B190" s="38"/>
      <c r="C190" s="38"/>
      <c r="D190" s="38"/>
      <c r="E190" s="38"/>
      <c r="F190" s="40"/>
      <c r="G190" s="38"/>
      <c r="H190" s="38"/>
      <c r="I190" s="40"/>
      <c r="J190" s="54" t="str">
        <f t="shared" si="45"/>
        <v/>
      </c>
      <c r="K190" s="38"/>
      <c r="O190" s="41" t="str">
        <f t="shared" si="46"/>
        <v/>
      </c>
      <c r="P190" s="41" t="str">
        <f t="shared" ca="1" si="47"/>
        <v/>
      </c>
      <c r="Q190" s="41" t="str">
        <f>IF(AND(C190="Abierto",D190="Urgente"),RANK(P190,$P$8:$P$1003,0)+COUNTIF($P$8:P190,P190)-1,"")</f>
        <v/>
      </c>
      <c r="R190" s="41" t="str">
        <f t="shared" si="48"/>
        <v/>
      </c>
      <c r="S190" s="41" t="str">
        <f t="shared" ca="1" si="49"/>
        <v/>
      </c>
      <c r="T190" s="41" t="str">
        <f>IF(AND(C190="Abierto",D190="Alta"),RANK(S190,$S$8:$S$1003,0)+COUNTIF($S$8:S190,S190)-1+MAX(Q:Q),"")</f>
        <v/>
      </c>
      <c r="U190" s="41" t="str">
        <f t="shared" si="50"/>
        <v/>
      </c>
      <c r="V190" s="41" t="str">
        <f t="shared" ca="1" si="51"/>
        <v/>
      </c>
      <c r="W190" s="41" t="str">
        <f>IF(AND(C190="Abierto",D190="Media"),RANK(V190,$V$8:$V$1003,0)+COUNTIF($V$8:V190,V190)-1+MAX(Q:Q,T:T),"")</f>
        <v/>
      </c>
      <c r="X190" s="41" t="str">
        <f t="shared" si="52"/>
        <v/>
      </c>
      <c r="Y190" s="41" t="str">
        <f t="shared" ca="1" si="53"/>
        <v/>
      </c>
      <c r="Z190" s="41" t="str">
        <f>IF(AND(C190="Abierto",D190="Baja"),RANK(Y190,$Y$8:$Y$1003,0)+COUNTIF($Y$8:Y190,Y190)-1+MAX(Q:Q,T:T,W:W),"")</f>
        <v/>
      </c>
      <c r="AA190" s="42" t="str">
        <f t="shared" si="54"/>
        <v/>
      </c>
      <c r="AB190" s="42" t="str">
        <f t="shared" si="55"/>
        <v/>
      </c>
      <c r="AC190" s="42" t="str">
        <f t="shared" si="56"/>
        <v/>
      </c>
      <c r="AD190" s="43">
        <v>183</v>
      </c>
      <c r="AE190" s="43" t="str">
        <f t="shared" si="42"/>
        <v/>
      </c>
      <c r="AF190" s="44" t="str">
        <f t="shared" si="43"/>
        <v/>
      </c>
      <c r="AK190" s="47" t="str">
        <f>IF(AL190="","",MAX($AK$1:AK189)+1)</f>
        <v/>
      </c>
      <c r="AL190" s="48" t="str">
        <f>IF(H190="","",IF(COUNTIF($AL$7:AL189,H190)=0,H190,""))</f>
        <v/>
      </c>
      <c r="AM190" s="48" t="str">
        <f t="shared" si="44"/>
        <v/>
      </c>
    </row>
    <row r="191" spans="2:39" x14ac:dyDescent="0.25">
      <c r="B191" s="38"/>
      <c r="C191" s="38"/>
      <c r="D191" s="38"/>
      <c r="E191" s="38"/>
      <c r="F191" s="40"/>
      <c r="G191" s="38"/>
      <c r="H191" s="38"/>
      <c r="I191" s="40"/>
      <c r="J191" s="54" t="str">
        <f t="shared" si="45"/>
        <v/>
      </c>
      <c r="K191" s="38"/>
      <c r="O191" s="41" t="str">
        <f t="shared" si="46"/>
        <v/>
      </c>
      <c r="P191" s="41" t="str">
        <f t="shared" ca="1" si="47"/>
        <v/>
      </c>
      <c r="Q191" s="41" t="str">
        <f>IF(AND(C191="Abierto",D191="Urgente"),RANK(P191,$P$8:$P$1003,0)+COUNTIF($P$8:P191,P191)-1,"")</f>
        <v/>
      </c>
      <c r="R191" s="41" t="str">
        <f t="shared" si="48"/>
        <v/>
      </c>
      <c r="S191" s="41" t="str">
        <f t="shared" ca="1" si="49"/>
        <v/>
      </c>
      <c r="T191" s="41" t="str">
        <f>IF(AND(C191="Abierto",D191="Alta"),RANK(S191,$S$8:$S$1003,0)+COUNTIF($S$8:S191,S191)-1+MAX(Q:Q),"")</f>
        <v/>
      </c>
      <c r="U191" s="41" t="str">
        <f t="shared" si="50"/>
        <v/>
      </c>
      <c r="V191" s="41" t="str">
        <f t="shared" ca="1" si="51"/>
        <v/>
      </c>
      <c r="W191" s="41" t="str">
        <f>IF(AND(C191="Abierto",D191="Media"),RANK(V191,$V$8:$V$1003,0)+COUNTIF($V$8:V191,V191)-1+MAX(Q:Q,T:T),"")</f>
        <v/>
      </c>
      <c r="X191" s="41" t="str">
        <f t="shared" si="52"/>
        <v/>
      </c>
      <c r="Y191" s="41" t="str">
        <f t="shared" ca="1" si="53"/>
        <v/>
      </c>
      <c r="Z191" s="41" t="str">
        <f>IF(AND(C191="Abierto",D191="Baja"),RANK(Y191,$Y$8:$Y$1003,0)+COUNTIF($Y$8:Y191,Y191)-1+MAX(Q:Q,T:T,W:W),"")</f>
        <v/>
      </c>
      <c r="AA191" s="42" t="str">
        <f t="shared" si="54"/>
        <v/>
      </c>
      <c r="AB191" s="42" t="str">
        <f t="shared" si="55"/>
        <v/>
      </c>
      <c r="AC191" s="42" t="str">
        <f t="shared" si="56"/>
        <v/>
      </c>
      <c r="AD191" s="43">
        <v>184</v>
      </c>
      <c r="AE191" s="43" t="str">
        <f t="shared" si="42"/>
        <v/>
      </c>
      <c r="AF191" s="44" t="str">
        <f t="shared" si="43"/>
        <v/>
      </c>
      <c r="AK191" s="47" t="str">
        <f>IF(AL191="","",MAX($AK$1:AK190)+1)</f>
        <v/>
      </c>
      <c r="AL191" s="48" t="str">
        <f>IF(H191="","",IF(COUNTIF($AL$7:AL190,H191)=0,H191,""))</f>
        <v/>
      </c>
      <c r="AM191" s="48" t="str">
        <f t="shared" si="44"/>
        <v/>
      </c>
    </row>
    <row r="192" spans="2:39" x14ac:dyDescent="0.25">
      <c r="B192" s="38"/>
      <c r="C192" s="38"/>
      <c r="D192" s="38"/>
      <c r="E192" s="38"/>
      <c r="F192" s="40"/>
      <c r="G192" s="38"/>
      <c r="H192" s="38"/>
      <c r="I192" s="40"/>
      <c r="J192" s="54" t="str">
        <f t="shared" si="45"/>
        <v/>
      </c>
      <c r="K192" s="38"/>
      <c r="O192" s="41" t="str">
        <f t="shared" si="46"/>
        <v/>
      </c>
      <c r="P192" s="41" t="str">
        <f t="shared" ca="1" si="47"/>
        <v/>
      </c>
      <c r="Q192" s="41" t="str">
        <f>IF(AND(C192="Abierto",D192="Urgente"),RANK(P192,$P$8:$P$1003,0)+COUNTIF($P$8:P192,P192)-1,"")</f>
        <v/>
      </c>
      <c r="R192" s="41" t="str">
        <f t="shared" si="48"/>
        <v/>
      </c>
      <c r="S192" s="41" t="str">
        <f t="shared" ca="1" si="49"/>
        <v/>
      </c>
      <c r="T192" s="41" t="str">
        <f>IF(AND(C192="Abierto",D192="Alta"),RANK(S192,$S$8:$S$1003,0)+COUNTIF($S$8:S192,S192)-1+MAX(Q:Q),"")</f>
        <v/>
      </c>
      <c r="U192" s="41" t="str">
        <f t="shared" si="50"/>
        <v/>
      </c>
      <c r="V192" s="41" t="str">
        <f t="shared" ca="1" si="51"/>
        <v/>
      </c>
      <c r="W192" s="41" t="str">
        <f>IF(AND(C192="Abierto",D192="Media"),RANK(V192,$V$8:$V$1003,0)+COUNTIF($V$8:V192,V192)-1+MAX(Q:Q,T:T),"")</f>
        <v/>
      </c>
      <c r="X192" s="41" t="str">
        <f t="shared" si="52"/>
        <v/>
      </c>
      <c r="Y192" s="41" t="str">
        <f t="shared" ca="1" si="53"/>
        <v/>
      </c>
      <c r="Z192" s="41" t="str">
        <f>IF(AND(C192="Abierto",D192="Baja"),RANK(Y192,$Y$8:$Y$1003,0)+COUNTIF($Y$8:Y192,Y192)-1+MAX(Q:Q,T:T,W:W),"")</f>
        <v/>
      </c>
      <c r="AA192" s="42" t="str">
        <f t="shared" si="54"/>
        <v/>
      </c>
      <c r="AB192" s="42" t="str">
        <f t="shared" si="55"/>
        <v/>
      </c>
      <c r="AC192" s="42" t="str">
        <f t="shared" si="56"/>
        <v/>
      </c>
      <c r="AD192" s="43">
        <v>185</v>
      </c>
      <c r="AE192" s="43" t="str">
        <f t="shared" si="42"/>
        <v/>
      </c>
      <c r="AF192" s="44" t="str">
        <f t="shared" si="43"/>
        <v/>
      </c>
      <c r="AK192" s="47" t="str">
        <f>IF(AL192="","",MAX($AK$1:AK191)+1)</f>
        <v/>
      </c>
      <c r="AL192" s="48" t="str">
        <f>IF(H192="","",IF(COUNTIF($AL$7:AL191,H192)=0,H192,""))</f>
        <v/>
      </c>
      <c r="AM192" s="48" t="str">
        <f t="shared" si="44"/>
        <v/>
      </c>
    </row>
    <row r="193" spans="2:39" x14ac:dyDescent="0.25">
      <c r="B193" s="38"/>
      <c r="C193" s="38"/>
      <c r="D193" s="38"/>
      <c r="E193" s="38"/>
      <c r="F193" s="40"/>
      <c r="G193" s="38"/>
      <c r="H193" s="38"/>
      <c r="I193" s="40"/>
      <c r="J193" s="54" t="str">
        <f t="shared" si="45"/>
        <v/>
      </c>
      <c r="K193" s="38"/>
      <c r="O193" s="41" t="str">
        <f t="shared" si="46"/>
        <v/>
      </c>
      <c r="P193" s="41" t="str">
        <f t="shared" ca="1" si="47"/>
        <v/>
      </c>
      <c r="Q193" s="41" t="str">
        <f>IF(AND(C193="Abierto",D193="Urgente"),RANK(P193,$P$8:$P$1003,0)+COUNTIF($P$8:P193,P193)-1,"")</f>
        <v/>
      </c>
      <c r="R193" s="41" t="str">
        <f t="shared" si="48"/>
        <v/>
      </c>
      <c r="S193" s="41" t="str">
        <f t="shared" ca="1" si="49"/>
        <v/>
      </c>
      <c r="T193" s="41" t="str">
        <f>IF(AND(C193="Abierto",D193="Alta"),RANK(S193,$S$8:$S$1003,0)+COUNTIF($S$8:S193,S193)-1+MAX(Q:Q),"")</f>
        <v/>
      </c>
      <c r="U193" s="41" t="str">
        <f t="shared" si="50"/>
        <v/>
      </c>
      <c r="V193" s="41" t="str">
        <f t="shared" ca="1" si="51"/>
        <v/>
      </c>
      <c r="W193" s="41" t="str">
        <f>IF(AND(C193="Abierto",D193="Media"),RANK(V193,$V$8:$V$1003,0)+COUNTIF($V$8:V193,V193)-1+MAX(Q:Q,T:T),"")</f>
        <v/>
      </c>
      <c r="X193" s="41" t="str">
        <f t="shared" si="52"/>
        <v/>
      </c>
      <c r="Y193" s="41" t="str">
        <f t="shared" ca="1" si="53"/>
        <v/>
      </c>
      <c r="Z193" s="41" t="str">
        <f>IF(AND(C193="Abierto",D193="Baja"),RANK(Y193,$Y$8:$Y$1003,0)+COUNTIF($Y$8:Y193,Y193)-1+MAX(Q:Q,T:T,W:W),"")</f>
        <v/>
      </c>
      <c r="AA193" s="42" t="str">
        <f t="shared" si="54"/>
        <v/>
      </c>
      <c r="AB193" s="42" t="str">
        <f t="shared" si="55"/>
        <v/>
      </c>
      <c r="AC193" s="42" t="str">
        <f t="shared" si="56"/>
        <v/>
      </c>
      <c r="AD193" s="43">
        <v>186</v>
      </c>
      <c r="AE193" s="43" t="str">
        <f t="shared" si="42"/>
        <v/>
      </c>
      <c r="AF193" s="44" t="str">
        <f t="shared" si="43"/>
        <v/>
      </c>
      <c r="AK193" s="47" t="str">
        <f>IF(AL193="","",MAX($AK$1:AK192)+1)</f>
        <v/>
      </c>
      <c r="AL193" s="48" t="str">
        <f>IF(H193="","",IF(COUNTIF($AL$7:AL192,H193)=0,H193,""))</f>
        <v/>
      </c>
      <c r="AM193" s="48" t="str">
        <f t="shared" si="44"/>
        <v/>
      </c>
    </row>
    <row r="194" spans="2:39" x14ac:dyDescent="0.25">
      <c r="B194" s="38"/>
      <c r="C194" s="38"/>
      <c r="D194" s="38"/>
      <c r="E194" s="38"/>
      <c r="F194" s="40"/>
      <c r="G194" s="38"/>
      <c r="H194" s="38"/>
      <c r="I194" s="40"/>
      <c r="J194" s="54" t="str">
        <f t="shared" si="45"/>
        <v/>
      </c>
      <c r="K194" s="38"/>
      <c r="O194" s="41" t="str">
        <f t="shared" si="46"/>
        <v/>
      </c>
      <c r="P194" s="41" t="str">
        <f t="shared" ca="1" si="47"/>
        <v/>
      </c>
      <c r="Q194" s="41" t="str">
        <f>IF(AND(C194="Abierto",D194="Urgente"),RANK(P194,$P$8:$P$1003,0)+COUNTIF($P$8:P194,P194)-1,"")</f>
        <v/>
      </c>
      <c r="R194" s="41" t="str">
        <f t="shared" si="48"/>
        <v/>
      </c>
      <c r="S194" s="41" t="str">
        <f t="shared" ca="1" si="49"/>
        <v/>
      </c>
      <c r="T194" s="41" t="str">
        <f>IF(AND(C194="Abierto",D194="Alta"),RANK(S194,$S$8:$S$1003,0)+COUNTIF($S$8:S194,S194)-1+MAX(Q:Q),"")</f>
        <v/>
      </c>
      <c r="U194" s="41" t="str">
        <f t="shared" si="50"/>
        <v/>
      </c>
      <c r="V194" s="41" t="str">
        <f t="shared" ca="1" si="51"/>
        <v/>
      </c>
      <c r="W194" s="41" t="str">
        <f>IF(AND(C194="Abierto",D194="Media"),RANK(V194,$V$8:$V$1003,0)+COUNTIF($V$8:V194,V194)-1+MAX(Q:Q,T:T),"")</f>
        <v/>
      </c>
      <c r="X194" s="41" t="str">
        <f t="shared" si="52"/>
        <v/>
      </c>
      <c r="Y194" s="41" t="str">
        <f t="shared" ca="1" si="53"/>
        <v/>
      </c>
      <c r="Z194" s="41" t="str">
        <f>IF(AND(C194="Abierto",D194="Baja"),RANK(Y194,$Y$8:$Y$1003,0)+COUNTIF($Y$8:Y194,Y194)-1+MAX(Q:Q,T:T,W:W),"")</f>
        <v/>
      </c>
      <c r="AA194" s="42" t="str">
        <f t="shared" si="54"/>
        <v/>
      </c>
      <c r="AB194" s="42" t="str">
        <f t="shared" si="55"/>
        <v/>
      </c>
      <c r="AC194" s="42" t="str">
        <f t="shared" si="56"/>
        <v/>
      </c>
      <c r="AD194" s="43">
        <v>187</v>
      </c>
      <c r="AE194" s="43" t="str">
        <f t="shared" si="42"/>
        <v/>
      </c>
      <c r="AF194" s="44" t="str">
        <f t="shared" si="43"/>
        <v/>
      </c>
      <c r="AK194" s="47" t="str">
        <f>IF(AL194="","",MAX($AK$1:AK193)+1)</f>
        <v/>
      </c>
      <c r="AL194" s="48" t="str">
        <f>IF(H194="","",IF(COUNTIF($AL$7:AL193,H194)=0,H194,""))</f>
        <v/>
      </c>
      <c r="AM194" s="48" t="str">
        <f t="shared" si="44"/>
        <v/>
      </c>
    </row>
    <row r="195" spans="2:39" x14ac:dyDescent="0.25">
      <c r="B195" s="38"/>
      <c r="C195" s="38"/>
      <c r="D195" s="38"/>
      <c r="E195" s="38"/>
      <c r="F195" s="40"/>
      <c r="G195" s="38"/>
      <c r="H195" s="38"/>
      <c r="I195" s="40"/>
      <c r="J195" s="54" t="str">
        <f t="shared" si="45"/>
        <v/>
      </c>
      <c r="K195" s="38"/>
      <c r="O195" s="41" t="str">
        <f t="shared" si="46"/>
        <v/>
      </c>
      <c r="P195" s="41" t="str">
        <f t="shared" ca="1" si="47"/>
        <v/>
      </c>
      <c r="Q195" s="41" t="str">
        <f>IF(AND(C195="Abierto",D195="Urgente"),RANK(P195,$P$8:$P$1003,0)+COUNTIF($P$8:P195,P195)-1,"")</f>
        <v/>
      </c>
      <c r="R195" s="41" t="str">
        <f t="shared" si="48"/>
        <v/>
      </c>
      <c r="S195" s="41" t="str">
        <f t="shared" ca="1" si="49"/>
        <v/>
      </c>
      <c r="T195" s="41" t="str">
        <f>IF(AND(C195="Abierto",D195="Alta"),RANK(S195,$S$8:$S$1003,0)+COUNTIF($S$8:S195,S195)-1+MAX(Q:Q),"")</f>
        <v/>
      </c>
      <c r="U195" s="41" t="str">
        <f t="shared" si="50"/>
        <v/>
      </c>
      <c r="V195" s="41" t="str">
        <f t="shared" ca="1" si="51"/>
        <v/>
      </c>
      <c r="W195" s="41" t="str">
        <f>IF(AND(C195="Abierto",D195="Media"),RANK(V195,$V$8:$V$1003,0)+COUNTIF($V$8:V195,V195)-1+MAX(Q:Q,T:T),"")</f>
        <v/>
      </c>
      <c r="X195" s="41" t="str">
        <f t="shared" si="52"/>
        <v/>
      </c>
      <c r="Y195" s="41" t="str">
        <f t="shared" ca="1" si="53"/>
        <v/>
      </c>
      <c r="Z195" s="41" t="str">
        <f>IF(AND(C195="Abierto",D195="Baja"),RANK(Y195,$Y$8:$Y$1003,0)+COUNTIF($Y$8:Y195,Y195)-1+MAX(Q:Q,T:T,W:W),"")</f>
        <v/>
      </c>
      <c r="AA195" s="42" t="str">
        <f t="shared" si="54"/>
        <v/>
      </c>
      <c r="AB195" s="42" t="str">
        <f t="shared" si="55"/>
        <v/>
      </c>
      <c r="AC195" s="42" t="str">
        <f t="shared" si="56"/>
        <v/>
      </c>
      <c r="AD195" s="43">
        <v>188</v>
      </c>
      <c r="AE195" s="43" t="str">
        <f t="shared" si="42"/>
        <v/>
      </c>
      <c r="AF195" s="44" t="str">
        <f t="shared" si="43"/>
        <v/>
      </c>
      <c r="AK195" s="47" t="str">
        <f>IF(AL195="","",MAX($AK$1:AK194)+1)</f>
        <v/>
      </c>
      <c r="AL195" s="48" t="str">
        <f>IF(H195="","",IF(COUNTIF($AL$7:AL194,H195)=0,H195,""))</f>
        <v/>
      </c>
      <c r="AM195" s="48" t="str">
        <f t="shared" si="44"/>
        <v/>
      </c>
    </row>
    <row r="196" spans="2:39" x14ac:dyDescent="0.25">
      <c r="B196" s="38"/>
      <c r="C196" s="38"/>
      <c r="D196" s="38"/>
      <c r="E196" s="38"/>
      <c r="F196" s="40"/>
      <c r="G196" s="38"/>
      <c r="H196" s="38"/>
      <c r="I196" s="40"/>
      <c r="J196" s="54" t="str">
        <f t="shared" si="45"/>
        <v/>
      </c>
      <c r="K196" s="38"/>
      <c r="O196" s="41" t="str">
        <f t="shared" si="46"/>
        <v/>
      </c>
      <c r="P196" s="41" t="str">
        <f t="shared" ca="1" si="47"/>
        <v/>
      </c>
      <c r="Q196" s="41" t="str">
        <f>IF(AND(C196="Abierto",D196="Urgente"),RANK(P196,$P$8:$P$1003,0)+COUNTIF($P$8:P196,P196)-1,"")</f>
        <v/>
      </c>
      <c r="R196" s="41" t="str">
        <f t="shared" si="48"/>
        <v/>
      </c>
      <c r="S196" s="41" t="str">
        <f t="shared" ca="1" si="49"/>
        <v/>
      </c>
      <c r="T196" s="41" t="str">
        <f>IF(AND(C196="Abierto",D196="Alta"),RANK(S196,$S$8:$S$1003,0)+COUNTIF($S$8:S196,S196)-1+MAX(Q:Q),"")</f>
        <v/>
      </c>
      <c r="U196" s="41" t="str">
        <f t="shared" si="50"/>
        <v/>
      </c>
      <c r="V196" s="41" t="str">
        <f t="shared" ca="1" si="51"/>
        <v/>
      </c>
      <c r="W196" s="41" t="str">
        <f>IF(AND(C196="Abierto",D196="Media"),RANK(V196,$V$8:$V$1003,0)+COUNTIF($V$8:V196,V196)-1+MAX(Q:Q,T:T),"")</f>
        <v/>
      </c>
      <c r="X196" s="41" t="str">
        <f t="shared" si="52"/>
        <v/>
      </c>
      <c r="Y196" s="41" t="str">
        <f t="shared" ca="1" si="53"/>
        <v/>
      </c>
      <c r="Z196" s="41" t="str">
        <f>IF(AND(C196="Abierto",D196="Baja"),RANK(Y196,$Y$8:$Y$1003,0)+COUNTIF($Y$8:Y196,Y196)-1+MAX(Q:Q,T:T,W:W),"")</f>
        <v/>
      </c>
      <c r="AA196" s="42" t="str">
        <f t="shared" si="54"/>
        <v/>
      </c>
      <c r="AB196" s="42" t="str">
        <f t="shared" si="55"/>
        <v/>
      </c>
      <c r="AC196" s="42" t="str">
        <f t="shared" si="56"/>
        <v/>
      </c>
      <c r="AD196" s="43">
        <v>189</v>
      </c>
      <c r="AE196" s="43" t="str">
        <f t="shared" si="42"/>
        <v/>
      </c>
      <c r="AF196" s="44" t="str">
        <f t="shared" si="43"/>
        <v/>
      </c>
      <c r="AK196" s="47" t="str">
        <f>IF(AL196="","",MAX($AK$1:AK195)+1)</f>
        <v/>
      </c>
      <c r="AL196" s="48" t="str">
        <f>IF(H196="","",IF(COUNTIF($AL$7:AL195,H196)=0,H196,""))</f>
        <v/>
      </c>
      <c r="AM196" s="48" t="str">
        <f t="shared" si="44"/>
        <v/>
      </c>
    </row>
    <row r="197" spans="2:39" x14ac:dyDescent="0.25">
      <c r="B197" s="38"/>
      <c r="C197" s="38"/>
      <c r="D197" s="38"/>
      <c r="E197" s="38"/>
      <c r="F197" s="40"/>
      <c r="G197" s="38"/>
      <c r="H197" s="38"/>
      <c r="I197" s="40"/>
      <c r="J197" s="54" t="str">
        <f t="shared" si="45"/>
        <v/>
      </c>
      <c r="K197" s="38"/>
      <c r="O197" s="41" t="str">
        <f t="shared" si="46"/>
        <v/>
      </c>
      <c r="P197" s="41" t="str">
        <f t="shared" ca="1" si="47"/>
        <v/>
      </c>
      <c r="Q197" s="41" t="str">
        <f>IF(AND(C197="Abierto",D197="Urgente"),RANK(P197,$P$8:$P$1003,0)+COUNTIF($P$8:P197,P197)-1,"")</f>
        <v/>
      </c>
      <c r="R197" s="41" t="str">
        <f t="shared" si="48"/>
        <v/>
      </c>
      <c r="S197" s="41" t="str">
        <f t="shared" ca="1" si="49"/>
        <v/>
      </c>
      <c r="T197" s="41" t="str">
        <f>IF(AND(C197="Abierto",D197="Alta"),RANK(S197,$S$8:$S$1003,0)+COUNTIF($S$8:S197,S197)-1+MAX(Q:Q),"")</f>
        <v/>
      </c>
      <c r="U197" s="41" t="str">
        <f t="shared" si="50"/>
        <v/>
      </c>
      <c r="V197" s="41" t="str">
        <f t="shared" ca="1" si="51"/>
        <v/>
      </c>
      <c r="W197" s="41" t="str">
        <f>IF(AND(C197="Abierto",D197="Media"),RANK(V197,$V$8:$V$1003,0)+COUNTIF($V$8:V197,V197)-1+MAX(Q:Q,T:T),"")</f>
        <v/>
      </c>
      <c r="X197" s="41" t="str">
        <f t="shared" si="52"/>
        <v/>
      </c>
      <c r="Y197" s="41" t="str">
        <f t="shared" ca="1" si="53"/>
        <v/>
      </c>
      <c r="Z197" s="41" t="str">
        <f>IF(AND(C197="Abierto",D197="Baja"),RANK(Y197,$Y$8:$Y$1003,0)+COUNTIF($Y$8:Y197,Y197)-1+MAX(Q:Q,T:T,W:W),"")</f>
        <v/>
      </c>
      <c r="AA197" s="42" t="str">
        <f t="shared" si="54"/>
        <v/>
      </c>
      <c r="AB197" s="42" t="str">
        <f t="shared" si="55"/>
        <v/>
      </c>
      <c r="AC197" s="42" t="str">
        <f t="shared" si="56"/>
        <v/>
      </c>
      <c r="AD197" s="43">
        <v>190</v>
      </c>
      <c r="AE197" s="43" t="str">
        <f t="shared" si="42"/>
        <v/>
      </c>
      <c r="AF197" s="44" t="str">
        <f t="shared" si="43"/>
        <v/>
      </c>
      <c r="AK197" s="47" t="str">
        <f>IF(AL197="","",MAX($AK$1:AK196)+1)</f>
        <v/>
      </c>
      <c r="AL197" s="48" t="str">
        <f>IF(H197="","",IF(COUNTIF($AL$7:AL196,H197)=0,H197,""))</f>
        <v/>
      </c>
      <c r="AM197" s="48" t="str">
        <f t="shared" si="44"/>
        <v/>
      </c>
    </row>
    <row r="198" spans="2:39" x14ac:dyDescent="0.25">
      <c r="B198" s="38"/>
      <c r="C198" s="38"/>
      <c r="D198" s="38"/>
      <c r="E198" s="38"/>
      <c r="F198" s="40"/>
      <c r="G198" s="38"/>
      <c r="H198" s="38"/>
      <c r="I198" s="40"/>
      <c r="J198" s="54" t="str">
        <f t="shared" si="45"/>
        <v/>
      </c>
      <c r="K198" s="38"/>
      <c r="O198" s="41" t="str">
        <f t="shared" si="46"/>
        <v/>
      </c>
      <c r="P198" s="41" t="str">
        <f t="shared" ca="1" si="47"/>
        <v/>
      </c>
      <c r="Q198" s="41" t="str">
        <f>IF(AND(C198="Abierto",D198="Urgente"),RANK(P198,$P$8:$P$1003,0)+COUNTIF($P$8:P198,P198)-1,"")</f>
        <v/>
      </c>
      <c r="R198" s="41" t="str">
        <f t="shared" si="48"/>
        <v/>
      </c>
      <c r="S198" s="41" t="str">
        <f t="shared" ca="1" si="49"/>
        <v/>
      </c>
      <c r="T198" s="41" t="str">
        <f>IF(AND(C198="Abierto",D198="Alta"),RANK(S198,$S$8:$S$1003,0)+COUNTIF($S$8:S198,S198)-1+MAX(Q:Q),"")</f>
        <v/>
      </c>
      <c r="U198" s="41" t="str">
        <f t="shared" si="50"/>
        <v/>
      </c>
      <c r="V198" s="41" t="str">
        <f t="shared" ca="1" si="51"/>
        <v/>
      </c>
      <c r="W198" s="41" t="str">
        <f>IF(AND(C198="Abierto",D198="Media"),RANK(V198,$V$8:$V$1003,0)+COUNTIF($V$8:V198,V198)-1+MAX(Q:Q,T:T),"")</f>
        <v/>
      </c>
      <c r="X198" s="41" t="str">
        <f t="shared" si="52"/>
        <v/>
      </c>
      <c r="Y198" s="41" t="str">
        <f t="shared" ca="1" si="53"/>
        <v/>
      </c>
      <c r="Z198" s="41" t="str">
        <f>IF(AND(C198="Abierto",D198="Baja"),RANK(Y198,$Y$8:$Y$1003,0)+COUNTIF($Y$8:Y198,Y198)-1+MAX(Q:Q,T:T,W:W),"")</f>
        <v/>
      </c>
      <c r="AA198" s="42" t="str">
        <f t="shared" si="54"/>
        <v/>
      </c>
      <c r="AB198" s="42" t="str">
        <f t="shared" si="55"/>
        <v/>
      </c>
      <c r="AC198" s="42" t="str">
        <f t="shared" si="56"/>
        <v/>
      </c>
      <c r="AD198" s="43">
        <v>191</v>
      </c>
      <c r="AE198" s="43" t="str">
        <f t="shared" si="42"/>
        <v/>
      </c>
      <c r="AF198" s="44" t="str">
        <f t="shared" si="43"/>
        <v/>
      </c>
      <c r="AK198" s="47" t="str">
        <f>IF(AL198="","",MAX($AK$1:AK197)+1)</f>
        <v/>
      </c>
      <c r="AL198" s="48" t="str">
        <f>IF(H198="","",IF(COUNTIF($AL$7:AL197,H198)=0,H198,""))</f>
        <v/>
      </c>
      <c r="AM198" s="48" t="str">
        <f t="shared" si="44"/>
        <v/>
      </c>
    </row>
    <row r="199" spans="2:39" x14ac:dyDescent="0.25">
      <c r="B199" s="38"/>
      <c r="C199" s="38"/>
      <c r="D199" s="38"/>
      <c r="E199" s="38"/>
      <c r="F199" s="40"/>
      <c r="G199" s="38"/>
      <c r="H199" s="38"/>
      <c r="I199" s="40"/>
      <c r="J199" s="54" t="str">
        <f t="shared" si="45"/>
        <v/>
      </c>
      <c r="K199" s="38"/>
      <c r="O199" s="41" t="str">
        <f t="shared" si="46"/>
        <v/>
      </c>
      <c r="P199" s="41" t="str">
        <f t="shared" ca="1" si="47"/>
        <v/>
      </c>
      <c r="Q199" s="41" t="str">
        <f>IF(AND(C199="Abierto",D199="Urgente"),RANK(P199,$P$8:$P$1003,0)+COUNTIF($P$8:P199,P199)-1,"")</f>
        <v/>
      </c>
      <c r="R199" s="41" t="str">
        <f t="shared" si="48"/>
        <v/>
      </c>
      <c r="S199" s="41" t="str">
        <f t="shared" ca="1" si="49"/>
        <v/>
      </c>
      <c r="T199" s="41" t="str">
        <f>IF(AND(C199="Abierto",D199="Alta"),RANK(S199,$S$8:$S$1003,0)+COUNTIF($S$8:S199,S199)-1+MAX(Q:Q),"")</f>
        <v/>
      </c>
      <c r="U199" s="41" t="str">
        <f t="shared" si="50"/>
        <v/>
      </c>
      <c r="V199" s="41" t="str">
        <f t="shared" ca="1" si="51"/>
        <v/>
      </c>
      <c r="W199" s="41" t="str">
        <f>IF(AND(C199="Abierto",D199="Media"),RANK(V199,$V$8:$V$1003,0)+COUNTIF($V$8:V199,V199)-1+MAX(Q:Q,T:T),"")</f>
        <v/>
      </c>
      <c r="X199" s="41" t="str">
        <f t="shared" si="52"/>
        <v/>
      </c>
      <c r="Y199" s="41" t="str">
        <f t="shared" ca="1" si="53"/>
        <v/>
      </c>
      <c r="Z199" s="41" t="str">
        <f>IF(AND(C199="Abierto",D199="Baja"),RANK(Y199,$Y$8:$Y$1003,0)+COUNTIF($Y$8:Y199,Y199)-1+MAX(Q:Q,T:T,W:W),"")</f>
        <v/>
      </c>
      <c r="AA199" s="42" t="str">
        <f t="shared" si="54"/>
        <v/>
      </c>
      <c r="AB199" s="42" t="str">
        <f t="shared" si="55"/>
        <v/>
      </c>
      <c r="AC199" s="42" t="str">
        <f t="shared" si="56"/>
        <v/>
      </c>
      <c r="AD199" s="43">
        <v>192</v>
      </c>
      <c r="AE199" s="43" t="str">
        <f t="shared" si="42"/>
        <v/>
      </c>
      <c r="AF199" s="44" t="str">
        <f t="shared" si="43"/>
        <v/>
      </c>
      <c r="AK199" s="47" t="str">
        <f>IF(AL199="","",MAX($AK$1:AK198)+1)</f>
        <v/>
      </c>
      <c r="AL199" s="48" t="str">
        <f>IF(H199="","",IF(COUNTIF($AL$7:AL198,H199)=0,H199,""))</f>
        <v/>
      </c>
      <c r="AM199" s="48" t="str">
        <f t="shared" si="44"/>
        <v/>
      </c>
    </row>
    <row r="200" spans="2:39" x14ac:dyDescent="0.25">
      <c r="B200" s="38"/>
      <c r="C200" s="38"/>
      <c r="D200" s="38"/>
      <c r="E200" s="38"/>
      <c r="F200" s="40"/>
      <c r="G200" s="38"/>
      <c r="H200" s="38"/>
      <c r="I200" s="40"/>
      <c r="J200" s="54" t="str">
        <f t="shared" si="45"/>
        <v/>
      </c>
      <c r="K200" s="38"/>
      <c r="O200" s="41" t="str">
        <f t="shared" si="46"/>
        <v/>
      </c>
      <c r="P200" s="41" t="str">
        <f t="shared" ca="1" si="47"/>
        <v/>
      </c>
      <c r="Q200" s="41" t="str">
        <f>IF(AND(C200="Abierto",D200="Urgente"),RANK(P200,$P$8:$P$1003,0)+COUNTIF($P$8:P200,P200)-1,"")</f>
        <v/>
      </c>
      <c r="R200" s="41" t="str">
        <f t="shared" si="48"/>
        <v/>
      </c>
      <c r="S200" s="41" t="str">
        <f t="shared" ca="1" si="49"/>
        <v/>
      </c>
      <c r="T200" s="41" t="str">
        <f>IF(AND(C200="Abierto",D200="Alta"),RANK(S200,$S$8:$S$1003,0)+COUNTIF($S$8:S200,S200)-1+MAX(Q:Q),"")</f>
        <v/>
      </c>
      <c r="U200" s="41" t="str">
        <f t="shared" si="50"/>
        <v/>
      </c>
      <c r="V200" s="41" t="str">
        <f t="shared" ca="1" si="51"/>
        <v/>
      </c>
      <c r="W200" s="41" t="str">
        <f>IF(AND(C200="Abierto",D200="Media"),RANK(V200,$V$8:$V$1003,0)+COUNTIF($V$8:V200,V200)-1+MAX(Q:Q,T:T),"")</f>
        <v/>
      </c>
      <c r="X200" s="41" t="str">
        <f t="shared" si="52"/>
        <v/>
      </c>
      <c r="Y200" s="41" t="str">
        <f t="shared" ca="1" si="53"/>
        <v/>
      </c>
      <c r="Z200" s="41" t="str">
        <f>IF(AND(C200="Abierto",D200="Baja"),RANK(Y200,$Y$8:$Y$1003,0)+COUNTIF($Y$8:Y200,Y200)-1+MAX(Q:Q,T:T,W:W),"")</f>
        <v/>
      </c>
      <c r="AA200" s="42" t="str">
        <f t="shared" si="54"/>
        <v/>
      </c>
      <c r="AB200" s="42" t="str">
        <f t="shared" si="55"/>
        <v/>
      </c>
      <c r="AC200" s="42" t="str">
        <f t="shared" si="56"/>
        <v/>
      </c>
      <c r="AD200" s="43">
        <v>193</v>
      </c>
      <c r="AE200" s="43" t="str">
        <f t="shared" si="42"/>
        <v/>
      </c>
      <c r="AF200" s="44" t="str">
        <f t="shared" si="43"/>
        <v/>
      </c>
      <c r="AK200" s="47" t="str">
        <f>IF(AL200="","",MAX($AK$1:AK199)+1)</f>
        <v/>
      </c>
      <c r="AL200" s="48" t="str">
        <f>IF(H200="","",IF(COUNTIF($AL$7:AL199,H200)=0,H200,""))</f>
        <v/>
      </c>
      <c r="AM200" s="48" t="str">
        <f t="shared" si="44"/>
        <v/>
      </c>
    </row>
    <row r="201" spans="2:39" x14ac:dyDescent="0.25">
      <c r="B201" s="38"/>
      <c r="C201" s="38"/>
      <c r="D201" s="38"/>
      <c r="E201" s="38"/>
      <c r="F201" s="40"/>
      <c r="G201" s="38"/>
      <c r="H201" s="38"/>
      <c r="I201" s="40"/>
      <c r="J201" s="54" t="str">
        <f t="shared" si="45"/>
        <v/>
      </c>
      <c r="K201" s="38"/>
      <c r="O201" s="41" t="str">
        <f t="shared" si="46"/>
        <v/>
      </c>
      <c r="P201" s="41" t="str">
        <f t="shared" ca="1" si="47"/>
        <v/>
      </c>
      <c r="Q201" s="41" t="str">
        <f>IF(AND(C201="Abierto",D201="Urgente"),RANK(P201,$P$8:$P$1003,0)+COUNTIF($P$8:P201,P201)-1,"")</f>
        <v/>
      </c>
      <c r="R201" s="41" t="str">
        <f t="shared" si="48"/>
        <v/>
      </c>
      <c r="S201" s="41" t="str">
        <f t="shared" ca="1" si="49"/>
        <v/>
      </c>
      <c r="T201" s="41" t="str">
        <f>IF(AND(C201="Abierto",D201="Alta"),RANK(S201,$S$8:$S$1003,0)+COUNTIF($S$8:S201,S201)-1+MAX(Q:Q),"")</f>
        <v/>
      </c>
      <c r="U201" s="41" t="str">
        <f t="shared" si="50"/>
        <v/>
      </c>
      <c r="V201" s="41" t="str">
        <f t="shared" ca="1" si="51"/>
        <v/>
      </c>
      <c r="W201" s="41" t="str">
        <f>IF(AND(C201="Abierto",D201="Media"),RANK(V201,$V$8:$V$1003,0)+COUNTIF($V$8:V201,V201)-1+MAX(Q:Q,T:T),"")</f>
        <v/>
      </c>
      <c r="X201" s="41" t="str">
        <f t="shared" si="52"/>
        <v/>
      </c>
      <c r="Y201" s="41" t="str">
        <f t="shared" ca="1" si="53"/>
        <v/>
      </c>
      <c r="Z201" s="41" t="str">
        <f>IF(AND(C201="Abierto",D201="Baja"),RANK(Y201,$Y$8:$Y$1003,0)+COUNTIF($Y$8:Y201,Y201)-1+MAX(Q:Q,T:T,W:W),"")</f>
        <v/>
      </c>
      <c r="AA201" s="42" t="str">
        <f t="shared" si="54"/>
        <v/>
      </c>
      <c r="AB201" s="42" t="str">
        <f t="shared" si="55"/>
        <v/>
      </c>
      <c r="AC201" s="42" t="str">
        <f t="shared" si="56"/>
        <v/>
      </c>
      <c r="AD201" s="43">
        <v>194</v>
      </c>
      <c r="AE201" s="43" t="str">
        <f t="shared" ref="AE201:AE264" si="57">IF(ISNA(VLOOKUP(AD201,$AA$8:$AC$1000,3,FALSE))=TRUE,"",VLOOKUP(AD201,$AA$8:$AC$1000,3,FALSE))</f>
        <v/>
      </c>
      <c r="AF201" s="44" t="str">
        <f t="shared" ref="AF201:AF264" si="58">IF(ISNA(VLOOKUP(AD201,$AA$8:$AC$1000,2,FALSE))=TRUE,"",VLOOKUP(AD201,$AA$8:$AC$1000,2,FALSE))</f>
        <v/>
      </c>
      <c r="AK201" s="47" t="str">
        <f>IF(AL201="","",MAX($AK$1:AK200)+1)</f>
        <v/>
      </c>
      <c r="AL201" s="48" t="str">
        <f>IF(H201="","",IF(COUNTIF($AL$7:AL200,H201)=0,H201,""))</f>
        <v/>
      </c>
      <c r="AM201" s="48" t="str">
        <f t="shared" ref="AM201:AM264" si="59">IF(ISNA(VLOOKUP(AD201,$AK$8:$AL$1000,2,FALSE))=TRUE,"",VLOOKUP(AD201,$AK$8:$AL$1000,2,FALSE))</f>
        <v/>
      </c>
    </row>
    <row r="202" spans="2:39" x14ac:dyDescent="0.25">
      <c r="B202" s="38"/>
      <c r="C202" s="38"/>
      <c r="D202" s="38"/>
      <c r="E202" s="38"/>
      <c r="F202" s="40"/>
      <c r="G202" s="38"/>
      <c r="H202" s="38"/>
      <c r="I202" s="40"/>
      <c r="J202" s="54" t="str">
        <f t="shared" ref="J202:J265" si="60">IF(OR(F202=0,I202=0),"",I202-F202)</f>
        <v/>
      </c>
      <c r="K202" s="38"/>
      <c r="O202" s="41" t="str">
        <f t="shared" si="46"/>
        <v/>
      </c>
      <c r="P202" s="41" t="str">
        <f t="shared" ca="1" si="47"/>
        <v/>
      </c>
      <c r="Q202" s="41" t="str">
        <f>IF(AND(C202="Abierto",D202="Urgente"),RANK(P202,$P$8:$P$1003,0)+COUNTIF($P$8:P202,P202)-1,"")</f>
        <v/>
      </c>
      <c r="R202" s="41" t="str">
        <f t="shared" si="48"/>
        <v/>
      </c>
      <c r="S202" s="41" t="str">
        <f t="shared" ca="1" si="49"/>
        <v/>
      </c>
      <c r="T202" s="41" t="str">
        <f>IF(AND(C202="Abierto",D202="Alta"),RANK(S202,$S$8:$S$1003,0)+COUNTIF($S$8:S202,S202)-1+MAX(Q:Q),"")</f>
        <v/>
      </c>
      <c r="U202" s="41" t="str">
        <f t="shared" si="50"/>
        <v/>
      </c>
      <c r="V202" s="41" t="str">
        <f t="shared" ca="1" si="51"/>
        <v/>
      </c>
      <c r="W202" s="41" t="str">
        <f>IF(AND(C202="Abierto",D202="Media"),RANK(V202,$V$8:$V$1003,0)+COUNTIF($V$8:V202,V202)-1+MAX(Q:Q,T:T),"")</f>
        <v/>
      </c>
      <c r="X202" s="41" t="str">
        <f t="shared" si="52"/>
        <v/>
      </c>
      <c r="Y202" s="41" t="str">
        <f t="shared" ca="1" si="53"/>
        <v/>
      </c>
      <c r="Z202" s="41" t="str">
        <f>IF(AND(C202="Abierto",D202="Baja"),RANK(Y202,$Y$8:$Y$1003,0)+COUNTIF($Y$8:Y202,Y202)-1+MAX(Q:Q,T:T,W:W),"")</f>
        <v/>
      </c>
      <c r="AA202" s="42" t="str">
        <f t="shared" si="54"/>
        <v/>
      </c>
      <c r="AB202" s="42" t="str">
        <f t="shared" si="55"/>
        <v/>
      </c>
      <c r="AC202" s="42" t="str">
        <f t="shared" si="56"/>
        <v/>
      </c>
      <c r="AD202" s="43">
        <v>195</v>
      </c>
      <c r="AE202" s="43" t="str">
        <f t="shared" si="57"/>
        <v/>
      </c>
      <c r="AF202" s="44" t="str">
        <f t="shared" si="58"/>
        <v/>
      </c>
      <c r="AK202" s="47" t="str">
        <f>IF(AL202="","",MAX($AK$1:AK201)+1)</f>
        <v/>
      </c>
      <c r="AL202" s="48" t="str">
        <f>IF(H202="","",IF(COUNTIF($AL$7:AL201,H202)=0,H202,""))</f>
        <v/>
      </c>
      <c r="AM202" s="48" t="str">
        <f t="shared" si="59"/>
        <v/>
      </c>
    </row>
    <row r="203" spans="2:39" x14ac:dyDescent="0.25">
      <c r="B203" s="38"/>
      <c r="C203" s="38"/>
      <c r="D203" s="38"/>
      <c r="E203" s="38"/>
      <c r="F203" s="40"/>
      <c r="G203" s="38"/>
      <c r="H203" s="38"/>
      <c r="I203" s="40"/>
      <c r="J203" s="54" t="str">
        <f t="shared" si="60"/>
        <v/>
      </c>
      <c r="K203" s="38"/>
      <c r="O203" s="41" t="str">
        <f t="shared" si="46"/>
        <v/>
      </c>
      <c r="P203" s="41" t="str">
        <f t="shared" ca="1" si="47"/>
        <v/>
      </c>
      <c r="Q203" s="41" t="str">
        <f>IF(AND(C203="Abierto",D203="Urgente"),RANK(P203,$P$8:$P$1003,0)+COUNTIF($P$8:P203,P203)-1,"")</f>
        <v/>
      </c>
      <c r="R203" s="41" t="str">
        <f t="shared" si="48"/>
        <v/>
      </c>
      <c r="S203" s="41" t="str">
        <f t="shared" ca="1" si="49"/>
        <v/>
      </c>
      <c r="T203" s="41" t="str">
        <f>IF(AND(C203="Abierto",D203="Alta"),RANK(S203,$S$8:$S$1003,0)+COUNTIF($S$8:S203,S203)-1+MAX(Q:Q),"")</f>
        <v/>
      </c>
      <c r="U203" s="41" t="str">
        <f t="shared" si="50"/>
        <v/>
      </c>
      <c r="V203" s="41" t="str">
        <f t="shared" ca="1" si="51"/>
        <v/>
      </c>
      <c r="W203" s="41" t="str">
        <f>IF(AND(C203="Abierto",D203="Media"),RANK(V203,$V$8:$V$1003,0)+COUNTIF($V$8:V203,V203)-1+MAX(Q:Q,T:T),"")</f>
        <v/>
      </c>
      <c r="X203" s="41" t="str">
        <f t="shared" si="52"/>
        <v/>
      </c>
      <c r="Y203" s="41" t="str">
        <f t="shared" ca="1" si="53"/>
        <v/>
      </c>
      <c r="Z203" s="41" t="str">
        <f>IF(AND(C203="Abierto",D203="Baja"),RANK(Y203,$Y$8:$Y$1003,0)+COUNTIF($Y$8:Y203,Y203)-1+MAX(Q:Q,T:T,W:W),"")</f>
        <v/>
      </c>
      <c r="AA203" s="42" t="str">
        <f t="shared" si="54"/>
        <v/>
      </c>
      <c r="AB203" s="42" t="str">
        <f t="shared" si="55"/>
        <v/>
      </c>
      <c r="AC203" s="42" t="str">
        <f t="shared" si="56"/>
        <v/>
      </c>
      <c r="AD203" s="43">
        <v>196</v>
      </c>
      <c r="AE203" s="43" t="str">
        <f t="shared" si="57"/>
        <v/>
      </c>
      <c r="AF203" s="44" t="str">
        <f t="shared" si="58"/>
        <v/>
      </c>
      <c r="AK203" s="47" t="str">
        <f>IF(AL203="","",MAX($AK$1:AK202)+1)</f>
        <v/>
      </c>
      <c r="AL203" s="48" t="str">
        <f>IF(H203="","",IF(COUNTIF($AL$7:AL202,H203)=0,H203,""))</f>
        <v/>
      </c>
      <c r="AM203" s="48" t="str">
        <f t="shared" si="59"/>
        <v/>
      </c>
    </row>
    <row r="204" spans="2:39" x14ac:dyDescent="0.25">
      <c r="B204" s="38"/>
      <c r="C204" s="38"/>
      <c r="D204" s="38"/>
      <c r="E204" s="38"/>
      <c r="F204" s="40"/>
      <c r="G204" s="38"/>
      <c r="H204" s="38"/>
      <c r="I204" s="40"/>
      <c r="J204" s="54" t="str">
        <f t="shared" si="60"/>
        <v/>
      </c>
      <c r="K204" s="38"/>
      <c r="O204" s="41" t="str">
        <f t="shared" si="46"/>
        <v/>
      </c>
      <c r="P204" s="41" t="str">
        <f t="shared" ca="1" si="47"/>
        <v/>
      </c>
      <c r="Q204" s="41" t="str">
        <f>IF(AND(C204="Abierto",D204="Urgente"),RANK(P204,$P$8:$P$1003,0)+COUNTIF($P$8:P204,P204)-1,"")</f>
        <v/>
      </c>
      <c r="R204" s="41" t="str">
        <f t="shared" si="48"/>
        <v/>
      </c>
      <c r="S204" s="41" t="str">
        <f t="shared" ca="1" si="49"/>
        <v/>
      </c>
      <c r="T204" s="41" t="str">
        <f>IF(AND(C204="Abierto",D204="Alta"),RANK(S204,$S$8:$S$1003,0)+COUNTIF($S$8:S204,S204)-1+MAX(Q:Q),"")</f>
        <v/>
      </c>
      <c r="U204" s="41" t="str">
        <f t="shared" si="50"/>
        <v/>
      </c>
      <c r="V204" s="41" t="str">
        <f t="shared" ca="1" si="51"/>
        <v/>
      </c>
      <c r="W204" s="41" t="str">
        <f>IF(AND(C204="Abierto",D204="Media"),RANK(V204,$V$8:$V$1003,0)+COUNTIF($V$8:V204,V204)-1+MAX(Q:Q,T:T),"")</f>
        <v/>
      </c>
      <c r="X204" s="41" t="str">
        <f t="shared" si="52"/>
        <v/>
      </c>
      <c r="Y204" s="41" t="str">
        <f t="shared" ca="1" si="53"/>
        <v/>
      </c>
      <c r="Z204" s="41" t="str">
        <f>IF(AND(C204="Abierto",D204="Baja"),RANK(Y204,$Y$8:$Y$1003,0)+COUNTIF($Y$8:Y204,Y204)-1+MAX(Q:Q,T:T,W:W),"")</f>
        <v/>
      </c>
      <c r="AA204" s="42" t="str">
        <f t="shared" si="54"/>
        <v/>
      </c>
      <c r="AB204" s="42" t="str">
        <f t="shared" si="55"/>
        <v/>
      </c>
      <c r="AC204" s="42" t="str">
        <f t="shared" si="56"/>
        <v/>
      </c>
      <c r="AD204" s="43">
        <v>197</v>
      </c>
      <c r="AE204" s="43" t="str">
        <f t="shared" si="57"/>
        <v/>
      </c>
      <c r="AF204" s="44" t="str">
        <f t="shared" si="58"/>
        <v/>
      </c>
      <c r="AK204" s="47" t="str">
        <f>IF(AL204="","",MAX($AK$1:AK203)+1)</f>
        <v/>
      </c>
      <c r="AL204" s="48" t="str">
        <f>IF(H204="","",IF(COUNTIF($AL$7:AL203,H204)=0,H204,""))</f>
        <v/>
      </c>
      <c r="AM204" s="48" t="str">
        <f t="shared" si="59"/>
        <v/>
      </c>
    </row>
    <row r="205" spans="2:39" x14ac:dyDescent="0.25">
      <c r="B205" s="38"/>
      <c r="C205" s="38"/>
      <c r="D205" s="38"/>
      <c r="E205" s="38"/>
      <c r="F205" s="40"/>
      <c r="G205" s="38"/>
      <c r="H205" s="38"/>
      <c r="I205" s="40"/>
      <c r="J205" s="54" t="str">
        <f t="shared" si="60"/>
        <v/>
      </c>
      <c r="K205" s="38"/>
      <c r="O205" s="41" t="str">
        <f t="shared" si="46"/>
        <v/>
      </c>
      <c r="P205" s="41" t="str">
        <f t="shared" ca="1" si="47"/>
        <v/>
      </c>
      <c r="Q205" s="41" t="str">
        <f>IF(AND(C205="Abierto",D205="Urgente"),RANK(P205,$P$8:$P$1003,0)+COUNTIF($P$8:P205,P205)-1,"")</f>
        <v/>
      </c>
      <c r="R205" s="41" t="str">
        <f t="shared" si="48"/>
        <v/>
      </c>
      <c r="S205" s="41" t="str">
        <f t="shared" ca="1" si="49"/>
        <v/>
      </c>
      <c r="T205" s="41" t="str">
        <f>IF(AND(C205="Abierto",D205="Alta"),RANK(S205,$S$8:$S$1003,0)+COUNTIF($S$8:S205,S205)-1+MAX(Q:Q),"")</f>
        <v/>
      </c>
      <c r="U205" s="41" t="str">
        <f t="shared" si="50"/>
        <v/>
      </c>
      <c r="V205" s="41" t="str">
        <f t="shared" ca="1" si="51"/>
        <v/>
      </c>
      <c r="W205" s="41" t="str">
        <f>IF(AND(C205="Abierto",D205="Media"),RANK(V205,$V$8:$V$1003,0)+COUNTIF($V$8:V205,V205)-1+MAX(Q:Q,T:T),"")</f>
        <v/>
      </c>
      <c r="X205" s="41" t="str">
        <f t="shared" si="52"/>
        <v/>
      </c>
      <c r="Y205" s="41" t="str">
        <f t="shared" ca="1" si="53"/>
        <v/>
      </c>
      <c r="Z205" s="41" t="str">
        <f>IF(AND(C205="Abierto",D205="Baja"),RANK(Y205,$Y$8:$Y$1003,0)+COUNTIF($Y$8:Y205,Y205)-1+MAX(Q:Q,T:T,W:W),"")</f>
        <v/>
      </c>
      <c r="AA205" s="42" t="str">
        <f t="shared" si="54"/>
        <v/>
      </c>
      <c r="AB205" s="42" t="str">
        <f t="shared" si="55"/>
        <v/>
      </c>
      <c r="AC205" s="42" t="str">
        <f t="shared" si="56"/>
        <v/>
      </c>
      <c r="AD205" s="43">
        <v>198</v>
      </c>
      <c r="AE205" s="43" t="str">
        <f t="shared" si="57"/>
        <v/>
      </c>
      <c r="AF205" s="44" t="str">
        <f t="shared" si="58"/>
        <v/>
      </c>
      <c r="AK205" s="47" t="str">
        <f>IF(AL205="","",MAX($AK$1:AK204)+1)</f>
        <v/>
      </c>
      <c r="AL205" s="48" t="str">
        <f>IF(H205="","",IF(COUNTIF($AL$7:AL204,H205)=0,H205,""))</f>
        <v/>
      </c>
      <c r="AM205" s="48" t="str">
        <f t="shared" si="59"/>
        <v/>
      </c>
    </row>
    <row r="206" spans="2:39" x14ac:dyDescent="0.25">
      <c r="B206" s="38"/>
      <c r="C206" s="38"/>
      <c r="D206" s="38"/>
      <c r="E206" s="38"/>
      <c r="F206" s="40"/>
      <c r="G206" s="38"/>
      <c r="H206" s="38"/>
      <c r="I206" s="40"/>
      <c r="J206" s="54" t="str">
        <f t="shared" si="60"/>
        <v/>
      </c>
      <c r="K206" s="38"/>
      <c r="O206" s="41" t="str">
        <f t="shared" si="46"/>
        <v/>
      </c>
      <c r="P206" s="41" t="str">
        <f t="shared" ca="1" si="47"/>
        <v/>
      </c>
      <c r="Q206" s="41" t="str">
        <f>IF(AND(C206="Abierto",D206="Urgente"),RANK(P206,$P$8:$P$1003,0)+COUNTIF($P$8:P206,P206)-1,"")</f>
        <v/>
      </c>
      <c r="R206" s="41" t="str">
        <f t="shared" si="48"/>
        <v/>
      </c>
      <c r="S206" s="41" t="str">
        <f t="shared" ca="1" si="49"/>
        <v/>
      </c>
      <c r="T206" s="41" t="str">
        <f>IF(AND(C206="Abierto",D206="Alta"),RANK(S206,$S$8:$S$1003,0)+COUNTIF($S$8:S206,S206)-1+MAX(Q:Q),"")</f>
        <v/>
      </c>
      <c r="U206" s="41" t="str">
        <f t="shared" si="50"/>
        <v/>
      </c>
      <c r="V206" s="41" t="str">
        <f t="shared" ca="1" si="51"/>
        <v/>
      </c>
      <c r="W206" s="41" t="str">
        <f>IF(AND(C206="Abierto",D206="Media"),RANK(V206,$V$8:$V$1003,0)+COUNTIF($V$8:V206,V206)-1+MAX(Q:Q,T:T),"")</f>
        <v/>
      </c>
      <c r="X206" s="41" t="str">
        <f t="shared" si="52"/>
        <v/>
      </c>
      <c r="Y206" s="41" t="str">
        <f t="shared" ca="1" si="53"/>
        <v/>
      </c>
      <c r="Z206" s="41" t="str">
        <f>IF(AND(C206="Abierto",D206="Baja"),RANK(Y206,$Y$8:$Y$1003,0)+COUNTIF($Y$8:Y206,Y206)-1+MAX(Q:Q,T:T,W:W),"")</f>
        <v/>
      </c>
      <c r="AA206" s="42" t="str">
        <f t="shared" si="54"/>
        <v/>
      </c>
      <c r="AB206" s="42" t="str">
        <f t="shared" si="55"/>
        <v/>
      </c>
      <c r="AC206" s="42" t="str">
        <f t="shared" si="56"/>
        <v/>
      </c>
      <c r="AD206" s="43">
        <v>199</v>
      </c>
      <c r="AE206" s="43" t="str">
        <f t="shared" si="57"/>
        <v/>
      </c>
      <c r="AF206" s="44" t="str">
        <f t="shared" si="58"/>
        <v/>
      </c>
      <c r="AK206" s="47" t="str">
        <f>IF(AL206="","",MAX($AK$1:AK205)+1)</f>
        <v/>
      </c>
      <c r="AL206" s="48" t="str">
        <f>IF(H206="","",IF(COUNTIF($AL$7:AL205,H206)=0,H206,""))</f>
        <v/>
      </c>
      <c r="AM206" s="48" t="str">
        <f t="shared" si="59"/>
        <v/>
      </c>
    </row>
    <row r="207" spans="2:39" x14ac:dyDescent="0.25">
      <c r="B207" s="38"/>
      <c r="C207" s="38"/>
      <c r="D207" s="38"/>
      <c r="E207" s="38"/>
      <c r="F207" s="40"/>
      <c r="G207" s="38"/>
      <c r="H207" s="38"/>
      <c r="I207" s="40"/>
      <c r="J207" s="54" t="str">
        <f t="shared" si="60"/>
        <v/>
      </c>
      <c r="K207" s="38"/>
      <c r="O207" s="41" t="str">
        <f t="shared" si="46"/>
        <v/>
      </c>
      <c r="P207" s="41" t="str">
        <f t="shared" ca="1" si="47"/>
        <v/>
      </c>
      <c r="Q207" s="41" t="str">
        <f>IF(AND(C207="Abierto",D207="Urgente"),RANK(P207,$P$8:$P$1003,0)+COUNTIF($P$8:P207,P207)-1,"")</f>
        <v/>
      </c>
      <c r="R207" s="41" t="str">
        <f t="shared" si="48"/>
        <v/>
      </c>
      <c r="S207" s="41" t="str">
        <f t="shared" ca="1" si="49"/>
        <v/>
      </c>
      <c r="T207" s="41" t="str">
        <f>IF(AND(C207="Abierto",D207="Alta"),RANK(S207,$S$8:$S$1003,0)+COUNTIF($S$8:S207,S207)-1+MAX(Q:Q),"")</f>
        <v/>
      </c>
      <c r="U207" s="41" t="str">
        <f t="shared" si="50"/>
        <v/>
      </c>
      <c r="V207" s="41" t="str">
        <f t="shared" ca="1" si="51"/>
        <v/>
      </c>
      <c r="W207" s="41" t="str">
        <f>IF(AND(C207="Abierto",D207="Media"),RANK(V207,$V$8:$V$1003,0)+COUNTIF($V$8:V207,V207)-1+MAX(Q:Q,T:T),"")</f>
        <v/>
      </c>
      <c r="X207" s="41" t="str">
        <f t="shared" si="52"/>
        <v/>
      </c>
      <c r="Y207" s="41" t="str">
        <f t="shared" ca="1" si="53"/>
        <v/>
      </c>
      <c r="Z207" s="41" t="str">
        <f>IF(AND(C207="Abierto",D207="Baja"),RANK(Y207,$Y$8:$Y$1003,0)+COUNTIF($Y$8:Y207,Y207)-1+MAX(Q:Q,T:T,W:W),"")</f>
        <v/>
      </c>
      <c r="AA207" s="42" t="str">
        <f t="shared" si="54"/>
        <v/>
      </c>
      <c r="AB207" s="42" t="str">
        <f t="shared" si="55"/>
        <v/>
      </c>
      <c r="AC207" s="42" t="str">
        <f t="shared" si="56"/>
        <v/>
      </c>
      <c r="AD207" s="43">
        <v>200</v>
      </c>
      <c r="AE207" s="43" t="str">
        <f t="shared" si="57"/>
        <v/>
      </c>
      <c r="AF207" s="44" t="str">
        <f t="shared" si="58"/>
        <v/>
      </c>
      <c r="AK207" s="47" t="str">
        <f>IF(AL207="","",MAX($AK$1:AK206)+1)</f>
        <v/>
      </c>
      <c r="AL207" s="48" t="str">
        <f>IF(H207="","",IF(COUNTIF($AL$7:AL206,H207)=0,H207,""))</f>
        <v/>
      </c>
      <c r="AM207" s="48" t="str">
        <f t="shared" si="59"/>
        <v/>
      </c>
    </row>
    <row r="208" spans="2:39" x14ac:dyDescent="0.25">
      <c r="B208" s="38"/>
      <c r="C208" s="38"/>
      <c r="D208" s="38"/>
      <c r="E208" s="38"/>
      <c r="F208" s="40"/>
      <c r="G208" s="38"/>
      <c r="H208" s="38"/>
      <c r="I208" s="40"/>
      <c r="J208" s="54" t="str">
        <f t="shared" si="60"/>
        <v/>
      </c>
      <c r="K208" s="38"/>
      <c r="O208" s="41" t="str">
        <f t="shared" si="46"/>
        <v/>
      </c>
      <c r="P208" s="41" t="str">
        <f t="shared" ca="1" si="47"/>
        <v/>
      </c>
      <c r="Q208" s="41" t="str">
        <f>IF(AND(C208="Abierto",D208="Urgente"),RANK(P208,$P$8:$P$1003,0)+COUNTIF($P$8:P208,P208)-1,"")</f>
        <v/>
      </c>
      <c r="R208" s="41" t="str">
        <f t="shared" si="48"/>
        <v/>
      </c>
      <c r="S208" s="41" t="str">
        <f t="shared" ca="1" si="49"/>
        <v/>
      </c>
      <c r="T208" s="41" t="str">
        <f>IF(AND(C208="Abierto",D208="Alta"),RANK(S208,$S$8:$S$1003,0)+COUNTIF($S$8:S208,S208)-1+MAX(Q:Q),"")</f>
        <v/>
      </c>
      <c r="U208" s="41" t="str">
        <f t="shared" si="50"/>
        <v/>
      </c>
      <c r="V208" s="41" t="str">
        <f t="shared" ca="1" si="51"/>
        <v/>
      </c>
      <c r="W208" s="41" t="str">
        <f>IF(AND(C208="Abierto",D208="Media"),RANK(V208,$V$8:$V$1003,0)+COUNTIF($V$8:V208,V208)-1+MAX(Q:Q,T:T),"")</f>
        <v/>
      </c>
      <c r="X208" s="41" t="str">
        <f t="shared" si="52"/>
        <v/>
      </c>
      <c r="Y208" s="41" t="str">
        <f t="shared" ca="1" si="53"/>
        <v/>
      </c>
      <c r="Z208" s="41" t="str">
        <f>IF(AND(C208="Abierto",D208="Baja"),RANK(Y208,$Y$8:$Y$1003,0)+COUNTIF($Y$8:Y208,Y208)-1+MAX(Q:Q,T:T,W:W),"")</f>
        <v/>
      </c>
      <c r="AA208" s="42" t="str">
        <f t="shared" si="54"/>
        <v/>
      </c>
      <c r="AB208" s="42" t="str">
        <f t="shared" si="55"/>
        <v/>
      </c>
      <c r="AC208" s="42" t="str">
        <f t="shared" si="56"/>
        <v/>
      </c>
      <c r="AD208" s="43">
        <v>201</v>
      </c>
      <c r="AE208" s="43" t="str">
        <f t="shared" si="57"/>
        <v/>
      </c>
      <c r="AF208" s="44" t="str">
        <f t="shared" si="58"/>
        <v/>
      </c>
      <c r="AK208" s="47" t="str">
        <f>IF(AL208="","",MAX($AK$1:AK207)+1)</f>
        <v/>
      </c>
      <c r="AL208" s="48" t="str">
        <f>IF(H208="","",IF(COUNTIF($AL$7:AL207,H208)=0,H208,""))</f>
        <v/>
      </c>
      <c r="AM208" s="48" t="str">
        <f t="shared" si="59"/>
        <v/>
      </c>
    </row>
    <row r="209" spans="2:39" x14ac:dyDescent="0.25">
      <c r="B209" s="38"/>
      <c r="C209" s="38"/>
      <c r="D209" s="38"/>
      <c r="E209" s="38"/>
      <c r="F209" s="40"/>
      <c r="G209" s="38"/>
      <c r="H209" s="38"/>
      <c r="I209" s="40"/>
      <c r="J209" s="54" t="str">
        <f t="shared" si="60"/>
        <v/>
      </c>
      <c r="K209" s="38"/>
      <c r="O209" s="41" t="str">
        <f t="shared" si="46"/>
        <v/>
      </c>
      <c r="P209" s="41" t="str">
        <f t="shared" ca="1" si="47"/>
        <v/>
      </c>
      <c r="Q209" s="41" t="str">
        <f>IF(AND(C209="Abierto",D209="Urgente"),RANK(P209,$P$8:$P$1003,0)+COUNTIF($P$8:P209,P209)-1,"")</f>
        <v/>
      </c>
      <c r="R209" s="41" t="str">
        <f t="shared" si="48"/>
        <v/>
      </c>
      <c r="S209" s="41" t="str">
        <f t="shared" ca="1" si="49"/>
        <v/>
      </c>
      <c r="T209" s="41" t="str">
        <f>IF(AND(C209="Abierto",D209="Alta"),RANK(S209,$S$8:$S$1003,0)+COUNTIF($S$8:S209,S209)-1+MAX(Q:Q),"")</f>
        <v/>
      </c>
      <c r="U209" s="41" t="str">
        <f t="shared" si="50"/>
        <v/>
      </c>
      <c r="V209" s="41" t="str">
        <f t="shared" ca="1" si="51"/>
        <v/>
      </c>
      <c r="W209" s="41" t="str">
        <f>IF(AND(C209="Abierto",D209="Media"),RANK(V209,$V$8:$V$1003,0)+COUNTIF($V$8:V209,V209)-1+MAX(Q:Q,T:T),"")</f>
        <v/>
      </c>
      <c r="X209" s="41" t="str">
        <f t="shared" si="52"/>
        <v/>
      </c>
      <c r="Y209" s="41" t="str">
        <f t="shared" ca="1" si="53"/>
        <v/>
      </c>
      <c r="Z209" s="41" t="str">
        <f>IF(AND(C209="Abierto",D209="Baja"),RANK(Y209,$Y$8:$Y$1003,0)+COUNTIF($Y$8:Y209,Y209)-1+MAX(Q:Q,T:T,W:W),"")</f>
        <v/>
      </c>
      <c r="AA209" s="42" t="str">
        <f t="shared" si="54"/>
        <v/>
      </c>
      <c r="AB209" s="42" t="str">
        <f t="shared" si="55"/>
        <v/>
      </c>
      <c r="AC209" s="42" t="str">
        <f t="shared" si="56"/>
        <v/>
      </c>
      <c r="AD209" s="43">
        <v>202</v>
      </c>
      <c r="AE209" s="43" t="str">
        <f t="shared" si="57"/>
        <v/>
      </c>
      <c r="AF209" s="44" t="str">
        <f t="shared" si="58"/>
        <v/>
      </c>
      <c r="AK209" s="47" t="str">
        <f>IF(AL209="","",MAX($AK$1:AK208)+1)</f>
        <v/>
      </c>
      <c r="AL209" s="48" t="str">
        <f>IF(H209="","",IF(COUNTIF($AL$7:AL208,H209)=0,H209,""))</f>
        <v/>
      </c>
      <c r="AM209" s="48" t="str">
        <f t="shared" si="59"/>
        <v/>
      </c>
    </row>
    <row r="210" spans="2:39" x14ac:dyDescent="0.25">
      <c r="B210" s="38"/>
      <c r="C210" s="38"/>
      <c r="D210" s="38"/>
      <c r="E210" s="38"/>
      <c r="F210" s="40"/>
      <c r="G210" s="38"/>
      <c r="H210" s="38"/>
      <c r="I210" s="40"/>
      <c r="J210" s="54" t="str">
        <f t="shared" si="60"/>
        <v/>
      </c>
      <c r="K210" s="38"/>
      <c r="O210" s="41" t="str">
        <f t="shared" ref="O210:O273" si="61">IF(AND(C210="Abierto",D210="Urgente"),B210,"")</f>
        <v/>
      </c>
      <c r="P210" s="41" t="str">
        <f t="shared" ref="P210:P273" ca="1" si="62">IF(AND(C210="Abierto",D210="Urgente"),TODAY()-F210,"")</f>
        <v/>
      </c>
      <c r="Q210" s="41" t="str">
        <f>IF(AND(C210="Abierto",D210="Urgente"),RANK(P210,$P$8:$P$1003,0)+COUNTIF($P$8:P210,P210)-1,"")</f>
        <v/>
      </c>
      <c r="R210" s="41" t="str">
        <f t="shared" ref="R210:R273" si="63">IF(AND(C210="Abierto",D210="Alta"),B210,"")</f>
        <v/>
      </c>
      <c r="S210" s="41" t="str">
        <f t="shared" ref="S210:S273" ca="1" si="64">IF(AND(C210="Abierto",D210="Alta"),TODAY()-F210,"")</f>
        <v/>
      </c>
      <c r="T210" s="41" t="str">
        <f>IF(AND(C210="Abierto",D210="Alta"),RANK(S210,$S$8:$S$1003,0)+COUNTIF($S$8:S210,S210)-1+MAX(Q:Q),"")</f>
        <v/>
      </c>
      <c r="U210" s="41" t="str">
        <f t="shared" ref="U210:U273" si="65">IF(AND(C210="Abierto",D210="Media"),B210,"")</f>
        <v/>
      </c>
      <c r="V210" s="41" t="str">
        <f t="shared" ref="V210:V273" ca="1" si="66">IF(AND(C210="Abierto",D210="Media"),TODAY()-F210,"")</f>
        <v/>
      </c>
      <c r="W210" s="41" t="str">
        <f>IF(AND(C210="Abierto",D210="Media"),RANK(V210,$V$8:$V$1003,0)+COUNTIF($V$8:V210,V210)-1+MAX(Q:Q,T:T),"")</f>
        <v/>
      </c>
      <c r="X210" s="41" t="str">
        <f t="shared" ref="X210:X273" si="67">IF(AND(C210="Abierto",D210="Baja"),B210,"")</f>
        <v/>
      </c>
      <c r="Y210" s="41" t="str">
        <f t="shared" ref="Y210:Y273" ca="1" si="68">IF(AND(C210="Abierto",D210="Baja"),TODAY()-F210,"")</f>
        <v/>
      </c>
      <c r="Z210" s="41" t="str">
        <f>IF(AND(C210="Abierto",D210="Baja"),RANK(Y210,$Y$8:$Y$1003,0)+COUNTIF($Y$8:Y210,Y210)-1+MAX(Q:Q,T:T,W:W),"")</f>
        <v/>
      </c>
      <c r="AA210" s="42" t="str">
        <f t="shared" ref="AA210:AA273" si="69">IF(OR(C210="Resuelto",C210=""),"",SUM(Q210,T210,W210,Z210))</f>
        <v/>
      </c>
      <c r="AB210" s="42" t="str">
        <f t="shared" ref="AB210:AB273" si="70">IF(OR(C210="Resuelto",C210=""),"",SUM(P210,S210,V210,Y210))</f>
        <v/>
      </c>
      <c r="AC210" s="42" t="str">
        <f t="shared" ref="AC210:AC273" si="71">IF(OR(C210="Resuelto",C210=""),"",SUM(O210,R210,U210,X210))</f>
        <v/>
      </c>
      <c r="AD210" s="43">
        <v>203</v>
      </c>
      <c r="AE210" s="43" t="str">
        <f t="shared" si="57"/>
        <v/>
      </c>
      <c r="AF210" s="44" t="str">
        <f t="shared" si="58"/>
        <v/>
      </c>
      <c r="AK210" s="47" t="str">
        <f>IF(AL210="","",MAX($AK$1:AK209)+1)</f>
        <v/>
      </c>
      <c r="AL210" s="48" t="str">
        <f>IF(H210="","",IF(COUNTIF($AL$7:AL209,H210)=0,H210,""))</f>
        <v/>
      </c>
      <c r="AM210" s="48" t="str">
        <f t="shared" si="59"/>
        <v/>
      </c>
    </row>
    <row r="211" spans="2:39" x14ac:dyDescent="0.25">
      <c r="B211" s="38"/>
      <c r="C211" s="38"/>
      <c r="D211" s="38"/>
      <c r="E211" s="38"/>
      <c r="F211" s="40"/>
      <c r="G211" s="38"/>
      <c r="H211" s="38"/>
      <c r="I211" s="40"/>
      <c r="J211" s="54" t="str">
        <f t="shared" si="60"/>
        <v/>
      </c>
      <c r="K211" s="38"/>
      <c r="O211" s="41" t="str">
        <f t="shared" si="61"/>
        <v/>
      </c>
      <c r="P211" s="41" t="str">
        <f t="shared" ca="1" si="62"/>
        <v/>
      </c>
      <c r="Q211" s="41" t="str">
        <f>IF(AND(C211="Abierto",D211="Urgente"),RANK(P211,$P$8:$P$1003,0)+COUNTIF($P$8:P211,P211)-1,"")</f>
        <v/>
      </c>
      <c r="R211" s="41" t="str">
        <f t="shared" si="63"/>
        <v/>
      </c>
      <c r="S211" s="41" t="str">
        <f t="shared" ca="1" si="64"/>
        <v/>
      </c>
      <c r="T211" s="41" t="str">
        <f>IF(AND(C211="Abierto",D211="Alta"),RANK(S211,$S$8:$S$1003,0)+COUNTIF($S$8:S211,S211)-1+MAX(Q:Q),"")</f>
        <v/>
      </c>
      <c r="U211" s="41" t="str">
        <f t="shared" si="65"/>
        <v/>
      </c>
      <c r="V211" s="41" t="str">
        <f t="shared" ca="1" si="66"/>
        <v/>
      </c>
      <c r="W211" s="41" t="str">
        <f>IF(AND(C211="Abierto",D211="Media"),RANK(V211,$V$8:$V$1003,0)+COUNTIF($V$8:V211,V211)-1+MAX(Q:Q,T:T),"")</f>
        <v/>
      </c>
      <c r="X211" s="41" t="str">
        <f t="shared" si="67"/>
        <v/>
      </c>
      <c r="Y211" s="41" t="str">
        <f t="shared" ca="1" si="68"/>
        <v/>
      </c>
      <c r="Z211" s="41" t="str">
        <f>IF(AND(C211="Abierto",D211="Baja"),RANK(Y211,$Y$8:$Y$1003,0)+COUNTIF($Y$8:Y211,Y211)-1+MAX(Q:Q,T:T,W:W),"")</f>
        <v/>
      </c>
      <c r="AA211" s="42" t="str">
        <f t="shared" si="69"/>
        <v/>
      </c>
      <c r="AB211" s="42" t="str">
        <f t="shared" si="70"/>
        <v/>
      </c>
      <c r="AC211" s="42" t="str">
        <f t="shared" si="71"/>
        <v/>
      </c>
      <c r="AD211" s="43">
        <v>204</v>
      </c>
      <c r="AE211" s="43" t="str">
        <f t="shared" si="57"/>
        <v/>
      </c>
      <c r="AF211" s="44" t="str">
        <f t="shared" si="58"/>
        <v/>
      </c>
      <c r="AK211" s="47" t="str">
        <f>IF(AL211="","",MAX($AK$1:AK210)+1)</f>
        <v/>
      </c>
      <c r="AL211" s="48" t="str">
        <f>IF(H211="","",IF(COUNTIF($AL$7:AL210,H211)=0,H211,""))</f>
        <v/>
      </c>
      <c r="AM211" s="48" t="str">
        <f t="shared" si="59"/>
        <v/>
      </c>
    </row>
    <row r="212" spans="2:39" x14ac:dyDescent="0.25">
      <c r="B212" s="38"/>
      <c r="C212" s="38"/>
      <c r="D212" s="38"/>
      <c r="E212" s="38"/>
      <c r="F212" s="40"/>
      <c r="G212" s="38"/>
      <c r="H212" s="38"/>
      <c r="I212" s="40"/>
      <c r="J212" s="54" t="str">
        <f t="shared" si="60"/>
        <v/>
      </c>
      <c r="K212" s="38"/>
      <c r="O212" s="41" t="str">
        <f t="shared" si="61"/>
        <v/>
      </c>
      <c r="P212" s="41" t="str">
        <f t="shared" ca="1" si="62"/>
        <v/>
      </c>
      <c r="Q212" s="41" t="str">
        <f>IF(AND(C212="Abierto",D212="Urgente"),RANK(P212,$P$8:$P$1003,0)+COUNTIF($P$8:P212,P212)-1,"")</f>
        <v/>
      </c>
      <c r="R212" s="41" t="str">
        <f t="shared" si="63"/>
        <v/>
      </c>
      <c r="S212" s="41" t="str">
        <f t="shared" ca="1" si="64"/>
        <v/>
      </c>
      <c r="T212" s="41" t="str">
        <f>IF(AND(C212="Abierto",D212="Alta"),RANK(S212,$S$8:$S$1003,0)+COUNTIF($S$8:S212,S212)-1+MAX(Q:Q),"")</f>
        <v/>
      </c>
      <c r="U212" s="41" t="str">
        <f t="shared" si="65"/>
        <v/>
      </c>
      <c r="V212" s="41" t="str">
        <f t="shared" ca="1" si="66"/>
        <v/>
      </c>
      <c r="W212" s="41" t="str">
        <f>IF(AND(C212="Abierto",D212="Media"),RANK(V212,$V$8:$V$1003,0)+COUNTIF($V$8:V212,V212)-1+MAX(Q:Q,T:T),"")</f>
        <v/>
      </c>
      <c r="X212" s="41" t="str">
        <f t="shared" si="67"/>
        <v/>
      </c>
      <c r="Y212" s="41" t="str">
        <f t="shared" ca="1" si="68"/>
        <v/>
      </c>
      <c r="Z212" s="41" t="str">
        <f>IF(AND(C212="Abierto",D212="Baja"),RANK(Y212,$Y$8:$Y$1003,0)+COUNTIF($Y$8:Y212,Y212)-1+MAX(Q:Q,T:T,W:W),"")</f>
        <v/>
      </c>
      <c r="AA212" s="42" t="str">
        <f t="shared" si="69"/>
        <v/>
      </c>
      <c r="AB212" s="42" t="str">
        <f t="shared" si="70"/>
        <v/>
      </c>
      <c r="AC212" s="42" t="str">
        <f t="shared" si="71"/>
        <v/>
      </c>
      <c r="AD212" s="43">
        <v>205</v>
      </c>
      <c r="AE212" s="43" t="str">
        <f t="shared" si="57"/>
        <v/>
      </c>
      <c r="AF212" s="44" t="str">
        <f t="shared" si="58"/>
        <v/>
      </c>
      <c r="AK212" s="47" t="str">
        <f>IF(AL212="","",MAX($AK$1:AK211)+1)</f>
        <v/>
      </c>
      <c r="AL212" s="48" t="str">
        <f>IF(H212="","",IF(COUNTIF($AL$7:AL211,H212)=0,H212,""))</f>
        <v/>
      </c>
      <c r="AM212" s="48" t="str">
        <f t="shared" si="59"/>
        <v/>
      </c>
    </row>
    <row r="213" spans="2:39" x14ac:dyDescent="0.25">
      <c r="B213" s="38"/>
      <c r="C213" s="38"/>
      <c r="D213" s="38"/>
      <c r="E213" s="38"/>
      <c r="F213" s="40"/>
      <c r="G213" s="38"/>
      <c r="H213" s="38"/>
      <c r="I213" s="40"/>
      <c r="J213" s="54" t="str">
        <f t="shared" si="60"/>
        <v/>
      </c>
      <c r="K213" s="38"/>
      <c r="O213" s="41" t="str">
        <f t="shared" si="61"/>
        <v/>
      </c>
      <c r="P213" s="41" t="str">
        <f t="shared" ca="1" si="62"/>
        <v/>
      </c>
      <c r="Q213" s="41" t="str">
        <f>IF(AND(C213="Abierto",D213="Urgente"),RANK(P213,$P$8:$P$1003,0)+COUNTIF($P$8:P213,P213)-1,"")</f>
        <v/>
      </c>
      <c r="R213" s="41" t="str">
        <f t="shared" si="63"/>
        <v/>
      </c>
      <c r="S213" s="41" t="str">
        <f t="shared" ca="1" si="64"/>
        <v/>
      </c>
      <c r="T213" s="41" t="str">
        <f>IF(AND(C213="Abierto",D213="Alta"),RANK(S213,$S$8:$S$1003,0)+COUNTIF($S$8:S213,S213)-1+MAX(Q:Q),"")</f>
        <v/>
      </c>
      <c r="U213" s="41" t="str">
        <f t="shared" si="65"/>
        <v/>
      </c>
      <c r="V213" s="41" t="str">
        <f t="shared" ca="1" si="66"/>
        <v/>
      </c>
      <c r="W213" s="41" t="str">
        <f>IF(AND(C213="Abierto",D213="Media"),RANK(V213,$V$8:$V$1003,0)+COUNTIF($V$8:V213,V213)-1+MAX(Q:Q,T:T),"")</f>
        <v/>
      </c>
      <c r="X213" s="41" t="str">
        <f t="shared" si="67"/>
        <v/>
      </c>
      <c r="Y213" s="41" t="str">
        <f t="shared" ca="1" si="68"/>
        <v/>
      </c>
      <c r="Z213" s="41" t="str">
        <f>IF(AND(C213="Abierto",D213="Baja"),RANK(Y213,$Y$8:$Y$1003,0)+COUNTIF($Y$8:Y213,Y213)-1+MAX(Q:Q,T:T,W:W),"")</f>
        <v/>
      </c>
      <c r="AA213" s="42" t="str">
        <f t="shared" si="69"/>
        <v/>
      </c>
      <c r="AB213" s="42" t="str">
        <f t="shared" si="70"/>
        <v/>
      </c>
      <c r="AC213" s="42" t="str">
        <f t="shared" si="71"/>
        <v/>
      </c>
      <c r="AD213" s="43">
        <v>206</v>
      </c>
      <c r="AE213" s="43" t="str">
        <f t="shared" si="57"/>
        <v/>
      </c>
      <c r="AF213" s="44" t="str">
        <f t="shared" si="58"/>
        <v/>
      </c>
      <c r="AK213" s="47" t="str">
        <f>IF(AL213="","",MAX($AK$1:AK212)+1)</f>
        <v/>
      </c>
      <c r="AL213" s="48" t="str">
        <f>IF(H213="","",IF(COUNTIF($AL$7:AL212,H213)=0,H213,""))</f>
        <v/>
      </c>
      <c r="AM213" s="48" t="str">
        <f t="shared" si="59"/>
        <v/>
      </c>
    </row>
    <row r="214" spans="2:39" x14ac:dyDescent="0.25">
      <c r="B214" s="38"/>
      <c r="C214" s="38"/>
      <c r="D214" s="38"/>
      <c r="E214" s="38"/>
      <c r="F214" s="40"/>
      <c r="G214" s="38"/>
      <c r="H214" s="38"/>
      <c r="I214" s="40"/>
      <c r="J214" s="54" t="str">
        <f t="shared" si="60"/>
        <v/>
      </c>
      <c r="K214" s="38"/>
      <c r="O214" s="41" t="str">
        <f t="shared" si="61"/>
        <v/>
      </c>
      <c r="P214" s="41" t="str">
        <f t="shared" ca="1" si="62"/>
        <v/>
      </c>
      <c r="Q214" s="41" t="str">
        <f>IF(AND(C214="Abierto",D214="Urgente"),RANK(P214,$P$8:$P$1003,0)+COUNTIF($P$8:P214,P214)-1,"")</f>
        <v/>
      </c>
      <c r="R214" s="41" t="str">
        <f t="shared" si="63"/>
        <v/>
      </c>
      <c r="S214" s="41" t="str">
        <f t="shared" ca="1" si="64"/>
        <v/>
      </c>
      <c r="T214" s="41" t="str">
        <f>IF(AND(C214="Abierto",D214="Alta"),RANK(S214,$S$8:$S$1003,0)+COUNTIF($S$8:S214,S214)-1+MAX(Q:Q),"")</f>
        <v/>
      </c>
      <c r="U214" s="41" t="str">
        <f t="shared" si="65"/>
        <v/>
      </c>
      <c r="V214" s="41" t="str">
        <f t="shared" ca="1" si="66"/>
        <v/>
      </c>
      <c r="W214" s="41" t="str">
        <f>IF(AND(C214="Abierto",D214="Media"),RANK(V214,$V$8:$V$1003,0)+COUNTIF($V$8:V214,V214)-1+MAX(Q:Q,T:T),"")</f>
        <v/>
      </c>
      <c r="X214" s="41" t="str">
        <f t="shared" si="67"/>
        <v/>
      </c>
      <c r="Y214" s="41" t="str">
        <f t="shared" ca="1" si="68"/>
        <v/>
      </c>
      <c r="Z214" s="41" t="str">
        <f>IF(AND(C214="Abierto",D214="Baja"),RANK(Y214,$Y$8:$Y$1003,0)+COUNTIF($Y$8:Y214,Y214)-1+MAX(Q:Q,T:T,W:W),"")</f>
        <v/>
      </c>
      <c r="AA214" s="42" t="str">
        <f t="shared" si="69"/>
        <v/>
      </c>
      <c r="AB214" s="42" t="str">
        <f t="shared" si="70"/>
        <v/>
      </c>
      <c r="AC214" s="42" t="str">
        <f t="shared" si="71"/>
        <v/>
      </c>
      <c r="AD214" s="43">
        <v>207</v>
      </c>
      <c r="AE214" s="43" t="str">
        <f t="shared" si="57"/>
        <v/>
      </c>
      <c r="AF214" s="44" t="str">
        <f t="shared" si="58"/>
        <v/>
      </c>
      <c r="AK214" s="47" t="str">
        <f>IF(AL214="","",MAX($AK$1:AK213)+1)</f>
        <v/>
      </c>
      <c r="AL214" s="48" t="str">
        <f>IF(H214="","",IF(COUNTIF($AL$7:AL213,H214)=0,H214,""))</f>
        <v/>
      </c>
      <c r="AM214" s="48" t="str">
        <f t="shared" si="59"/>
        <v/>
      </c>
    </row>
    <row r="215" spans="2:39" x14ac:dyDescent="0.25">
      <c r="B215" s="38"/>
      <c r="C215" s="38"/>
      <c r="D215" s="38"/>
      <c r="E215" s="38"/>
      <c r="F215" s="40"/>
      <c r="G215" s="38"/>
      <c r="H215" s="38"/>
      <c r="I215" s="40"/>
      <c r="J215" s="54" t="str">
        <f t="shared" si="60"/>
        <v/>
      </c>
      <c r="K215" s="38"/>
      <c r="O215" s="41" t="str">
        <f t="shared" si="61"/>
        <v/>
      </c>
      <c r="P215" s="41" t="str">
        <f t="shared" ca="1" si="62"/>
        <v/>
      </c>
      <c r="Q215" s="41" t="str">
        <f>IF(AND(C215="Abierto",D215="Urgente"),RANK(P215,$P$8:$P$1003,0)+COUNTIF($P$8:P215,P215)-1,"")</f>
        <v/>
      </c>
      <c r="R215" s="41" t="str">
        <f t="shared" si="63"/>
        <v/>
      </c>
      <c r="S215" s="41" t="str">
        <f t="shared" ca="1" si="64"/>
        <v/>
      </c>
      <c r="T215" s="41" t="str">
        <f>IF(AND(C215="Abierto",D215="Alta"),RANK(S215,$S$8:$S$1003,0)+COUNTIF($S$8:S215,S215)-1+MAX(Q:Q),"")</f>
        <v/>
      </c>
      <c r="U215" s="41" t="str">
        <f t="shared" si="65"/>
        <v/>
      </c>
      <c r="V215" s="41" t="str">
        <f t="shared" ca="1" si="66"/>
        <v/>
      </c>
      <c r="W215" s="41" t="str">
        <f>IF(AND(C215="Abierto",D215="Media"),RANK(V215,$V$8:$V$1003,0)+COUNTIF($V$8:V215,V215)-1+MAX(Q:Q,T:T),"")</f>
        <v/>
      </c>
      <c r="X215" s="41" t="str">
        <f t="shared" si="67"/>
        <v/>
      </c>
      <c r="Y215" s="41" t="str">
        <f t="shared" ca="1" si="68"/>
        <v/>
      </c>
      <c r="Z215" s="41" t="str">
        <f>IF(AND(C215="Abierto",D215="Baja"),RANK(Y215,$Y$8:$Y$1003,0)+COUNTIF($Y$8:Y215,Y215)-1+MAX(Q:Q,T:T,W:W),"")</f>
        <v/>
      </c>
      <c r="AA215" s="42" t="str">
        <f t="shared" si="69"/>
        <v/>
      </c>
      <c r="AB215" s="42" t="str">
        <f t="shared" si="70"/>
        <v/>
      </c>
      <c r="AC215" s="42" t="str">
        <f t="shared" si="71"/>
        <v/>
      </c>
      <c r="AD215" s="43">
        <v>208</v>
      </c>
      <c r="AE215" s="43" t="str">
        <f t="shared" si="57"/>
        <v/>
      </c>
      <c r="AF215" s="44" t="str">
        <f t="shared" si="58"/>
        <v/>
      </c>
      <c r="AK215" s="47" t="str">
        <f>IF(AL215="","",MAX($AK$1:AK214)+1)</f>
        <v/>
      </c>
      <c r="AL215" s="48" t="str">
        <f>IF(H215="","",IF(COUNTIF($AL$7:AL214,H215)=0,H215,""))</f>
        <v/>
      </c>
      <c r="AM215" s="48" t="str">
        <f t="shared" si="59"/>
        <v/>
      </c>
    </row>
    <row r="216" spans="2:39" x14ac:dyDescent="0.25">
      <c r="B216" s="38"/>
      <c r="C216" s="38"/>
      <c r="D216" s="38"/>
      <c r="E216" s="38"/>
      <c r="F216" s="40"/>
      <c r="G216" s="38"/>
      <c r="H216" s="38"/>
      <c r="I216" s="40"/>
      <c r="J216" s="54" t="str">
        <f t="shared" si="60"/>
        <v/>
      </c>
      <c r="K216" s="38"/>
      <c r="O216" s="41" t="str">
        <f t="shared" si="61"/>
        <v/>
      </c>
      <c r="P216" s="41" t="str">
        <f t="shared" ca="1" si="62"/>
        <v/>
      </c>
      <c r="Q216" s="41" t="str">
        <f>IF(AND(C216="Abierto",D216="Urgente"),RANK(P216,$P$8:$P$1003,0)+COUNTIF($P$8:P216,P216)-1,"")</f>
        <v/>
      </c>
      <c r="R216" s="41" t="str">
        <f t="shared" si="63"/>
        <v/>
      </c>
      <c r="S216" s="41" t="str">
        <f t="shared" ca="1" si="64"/>
        <v/>
      </c>
      <c r="T216" s="41" t="str">
        <f>IF(AND(C216="Abierto",D216="Alta"),RANK(S216,$S$8:$S$1003,0)+COUNTIF($S$8:S216,S216)-1+MAX(Q:Q),"")</f>
        <v/>
      </c>
      <c r="U216" s="41" t="str">
        <f t="shared" si="65"/>
        <v/>
      </c>
      <c r="V216" s="41" t="str">
        <f t="shared" ca="1" si="66"/>
        <v/>
      </c>
      <c r="W216" s="41" t="str">
        <f>IF(AND(C216="Abierto",D216="Media"),RANK(V216,$V$8:$V$1003,0)+COUNTIF($V$8:V216,V216)-1+MAX(Q:Q,T:T),"")</f>
        <v/>
      </c>
      <c r="X216" s="41" t="str">
        <f t="shared" si="67"/>
        <v/>
      </c>
      <c r="Y216" s="41" t="str">
        <f t="shared" ca="1" si="68"/>
        <v/>
      </c>
      <c r="Z216" s="41" t="str">
        <f>IF(AND(C216="Abierto",D216="Baja"),RANK(Y216,$Y$8:$Y$1003,0)+COUNTIF($Y$8:Y216,Y216)-1+MAX(Q:Q,T:T,W:W),"")</f>
        <v/>
      </c>
      <c r="AA216" s="42" t="str">
        <f t="shared" si="69"/>
        <v/>
      </c>
      <c r="AB216" s="42" t="str">
        <f t="shared" si="70"/>
        <v/>
      </c>
      <c r="AC216" s="42" t="str">
        <f t="shared" si="71"/>
        <v/>
      </c>
      <c r="AD216" s="43">
        <v>209</v>
      </c>
      <c r="AE216" s="43" t="str">
        <f t="shared" si="57"/>
        <v/>
      </c>
      <c r="AF216" s="44" t="str">
        <f t="shared" si="58"/>
        <v/>
      </c>
      <c r="AK216" s="47" t="str">
        <f>IF(AL216="","",MAX($AK$1:AK215)+1)</f>
        <v/>
      </c>
      <c r="AL216" s="48" t="str">
        <f>IF(H216="","",IF(COUNTIF($AL$7:AL215,H216)=0,H216,""))</f>
        <v/>
      </c>
      <c r="AM216" s="48" t="str">
        <f t="shared" si="59"/>
        <v/>
      </c>
    </row>
    <row r="217" spans="2:39" x14ac:dyDescent="0.25">
      <c r="B217" s="38"/>
      <c r="C217" s="38"/>
      <c r="D217" s="38"/>
      <c r="E217" s="38"/>
      <c r="F217" s="40"/>
      <c r="G217" s="38"/>
      <c r="H217" s="38"/>
      <c r="I217" s="40"/>
      <c r="J217" s="54" t="str">
        <f t="shared" si="60"/>
        <v/>
      </c>
      <c r="K217" s="38"/>
      <c r="O217" s="41" t="str">
        <f t="shared" si="61"/>
        <v/>
      </c>
      <c r="P217" s="41" t="str">
        <f t="shared" ca="1" si="62"/>
        <v/>
      </c>
      <c r="Q217" s="41" t="str">
        <f>IF(AND(C217="Abierto",D217="Urgente"),RANK(P217,$P$8:$P$1003,0)+COUNTIF($P$8:P217,P217)-1,"")</f>
        <v/>
      </c>
      <c r="R217" s="41" t="str">
        <f t="shared" si="63"/>
        <v/>
      </c>
      <c r="S217" s="41" t="str">
        <f t="shared" ca="1" si="64"/>
        <v/>
      </c>
      <c r="T217" s="41" t="str">
        <f>IF(AND(C217="Abierto",D217="Alta"),RANK(S217,$S$8:$S$1003,0)+COUNTIF($S$8:S217,S217)-1+MAX(Q:Q),"")</f>
        <v/>
      </c>
      <c r="U217" s="41" t="str">
        <f t="shared" si="65"/>
        <v/>
      </c>
      <c r="V217" s="41" t="str">
        <f t="shared" ca="1" si="66"/>
        <v/>
      </c>
      <c r="W217" s="41" t="str">
        <f>IF(AND(C217="Abierto",D217="Media"),RANK(V217,$V$8:$V$1003,0)+COUNTIF($V$8:V217,V217)-1+MAX(Q:Q,T:T),"")</f>
        <v/>
      </c>
      <c r="X217" s="41" t="str">
        <f t="shared" si="67"/>
        <v/>
      </c>
      <c r="Y217" s="41" t="str">
        <f t="shared" ca="1" si="68"/>
        <v/>
      </c>
      <c r="Z217" s="41" t="str">
        <f>IF(AND(C217="Abierto",D217="Baja"),RANK(Y217,$Y$8:$Y$1003,0)+COUNTIF($Y$8:Y217,Y217)-1+MAX(Q:Q,T:T,W:W),"")</f>
        <v/>
      </c>
      <c r="AA217" s="42" t="str">
        <f t="shared" si="69"/>
        <v/>
      </c>
      <c r="AB217" s="42" t="str">
        <f t="shared" si="70"/>
        <v/>
      </c>
      <c r="AC217" s="42" t="str">
        <f t="shared" si="71"/>
        <v/>
      </c>
      <c r="AD217" s="43">
        <v>210</v>
      </c>
      <c r="AE217" s="43" t="str">
        <f t="shared" si="57"/>
        <v/>
      </c>
      <c r="AF217" s="44" t="str">
        <f t="shared" si="58"/>
        <v/>
      </c>
      <c r="AK217" s="47" t="str">
        <f>IF(AL217="","",MAX($AK$1:AK216)+1)</f>
        <v/>
      </c>
      <c r="AL217" s="48" t="str">
        <f>IF(H217="","",IF(COUNTIF($AL$7:AL216,H217)=0,H217,""))</f>
        <v/>
      </c>
      <c r="AM217" s="48" t="str">
        <f t="shared" si="59"/>
        <v/>
      </c>
    </row>
    <row r="218" spans="2:39" x14ac:dyDescent="0.25">
      <c r="B218" s="38"/>
      <c r="C218" s="38"/>
      <c r="D218" s="38"/>
      <c r="E218" s="38"/>
      <c r="F218" s="40"/>
      <c r="G218" s="38"/>
      <c r="H218" s="38"/>
      <c r="I218" s="40"/>
      <c r="J218" s="54" t="str">
        <f t="shared" si="60"/>
        <v/>
      </c>
      <c r="K218" s="38"/>
      <c r="O218" s="41" t="str">
        <f t="shared" si="61"/>
        <v/>
      </c>
      <c r="P218" s="41" t="str">
        <f t="shared" ca="1" si="62"/>
        <v/>
      </c>
      <c r="Q218" s="41" t="str">
        <f>IF(AND(C218="Abierto",D218="Urgente"),RANK(P218,$P$8:$P$1003,0)+COUNTIF($P$8:P218,P218)-1,"")</f>
        <v/>
      </c>
      <c r="R218" s="41" t="str">
        <f t="shared" si="63"/>
        <v/>
      </c>
      <c r="S218" s="41" t="str">
        <f t="shared" ca="1" si="64"/>
        <v/>
      </c>
      <c r="T218" s="41" t="str">
        <f>IF(AND(C218="Abierto",D218="Alta"),RANK(S218,$S$8:$S$1003,0)+COUNTIF($S$8:S218,S218)-1+MAX(Q:Q),"")</f>
        <v/>
      </c>
      <c r="U218" s="41" t="str">
        <f t="shared" si="65"/>
        <v/>
      </c>
      <c r="V218" s="41" t="str">
        <f t="shared" ca="1" si="66"/>
        <v/>
      </c>
      <c r="W218" s="41" t="str">
        <f>IF(AND(C218="Abierto",D218="Media"),RANK(V218,$V$8:$V$1003,0)+COUNTIF($V$8:V218,V218)-1+MAX(Q:Q,T:T),"")</f>
        <v/>
      </c>
      <c r="X218" s="41" t="str">
        <f t="shared" si="67"/>
        <v/>
      </c>
      <c r="Y218" s="41" t="str">
        <f t="shared" ca="1" si="68"/>
        <v/>
      </c>
      <c r="Z218" s="41" t="str">
        <f>IF(AND(C218="Abierto",D218="Baja"),RANK(Y218,$Y$8:$Y$1003,0)+COUNTIF($Y$8:Y218,Y218)-1+MAX(Q:Q,T:T,W:W),"")</f>
        <v/>
      </c>
      <c r="AA218" s="42" t="str">
        <f t="shared" si="69"/>
        <v/>
      </c>
      <c r="AB218" s="42" t="str">
        <f t="shared" si="70"/>
        <v/>
      </c>
      <c r="AC218" s="42" t="str">
        <f t="shared" si="71"/>
        <v/>
      </c>
      <c r="AD218" s="43">
        <v>211</v>
      </c>
      <c r="AE218" s="43" t="str">
        <f t="shared" si="57"/>
        <v/>
      </c>
      <c r="AF218" s="44" t="str">
        <f t="shared" si="58"/>
        <v/>
      </c>
      <c r="AK218" s="47" t="str">
        <f>IF(AL218="","",MAX($AK$1:AK217)+1)</f>
        <v/>
      </c>
      <c r="AL218" s="48" t="str">
        <f>IF(H218="","",IF(COUNTIF($AL$7:AL217,H218)=0,H218,""))</f>
        <v/>
      </c>
      <c r="AM218" s="48" t="str">
        <f t="shared" si="59"/>
        <v/>
      </c>
    </row>
    <row r="219" spans="2:39" x14ac:dyDescent="0.25">
      <c r="B219" s="38"/>
      <c r="C219" s="38"/>
      <c r="D219" s="38"/>
      <c r="E219" s="38"/>
      <c r="F219" s="40"/>
      <c r="G219" s="38"/>
      <c r="H219" s="38"/>
      <c r="I219" s="40"/>
      <c r="J219" s="54" t="str">
        <f t="shared" si="60"/>
        <v/>
      </c>
      <c r="K219" s="38"/>
      <c r="O219" s="41" t="str">
        <f t="shared" si="61"/>
        <v/>
      </c>
      <c r="P219" s="41" t="str">
        <f t="shared" ca="1" si="62"/>
        <v/>
      </c>
      <c r="Q219" s="41" t="str">
        <f>IF(AND(C219="Abierto",D219="Urgente"),RANK(P219,$P$8:$P$1003,0)+COUNTIF($P$8:P219,P219)-1,"")</f>
        <v/>
      </c>
      <c r="R219" s="41" t="str">
        <f t="shared" si="63"/>
        <v/>
      </c>
      <c r="S219" s="41" t="str">
        <f t="shared" ca="1" si="64"/>
        <v/>
      </c>
      <c r="T219" s="41" t="str">
        <f>IF(AND(C219="Abierto",D219="Alta"),RANK(S219,$S$8:$S$1003,0)+COUNTIF($S$8:S219,S219)-1+MAX(Q:Q),"")</f>
        <v/>
      </c>
      <c r="U219" s="41" t="str">
        <f t="shared" si="65"/>
        <v/>
      </c>
      <c r="V219" s="41" t="str">
        <f t="shared" ca="1" si="66"/>
        <v/>
      </c>
      <c r="W219" s="41" t="str">
        <f>IF(AND(C219="Abierto",D219="Media"),RANK(V219,$V$8:$V$1003,0)+COUNTIF($V$8:V219,V219)-1+MAX(Q:Q,T:T),"")</f>
        <v/>
      </c>
      <c r="X219" s="41" t="str">
        <f t="shared" si="67"/>
        <v/>
      </c>
      <c r="Y219" s="41" t="str">
        <f t="shared" ca="1" si="68"/>
        <v/>
      </c>
      <c r="Z219" s="41" t="str">
        <f>IF(AND(C219="Abierto",D219="Baja"),RANK(Y219,$Y$8:$Y$1003,0)+COUNTIF($Y$8:Y219,Y219)-1+MAX(Q:Q,T:T,W:W),"")</f>
        <v/>
      </c>
      <c r="AA219" s="42" t="str">
        <f t="shared" si="69"/>
        <v/>
      </c>
      <c r="AB219" s="42" t="str">
        <f t="shared" si="70"/>
        <v/>
      </c>
      <c r="AC219" s="42" t="str">
        <f t="shared" si="71"/>
        <v/>
      </c>
      <c r="AD219" s="43">
        <v>212</v>
      </c>
      <c r="AE219" s="43" t="str">
        <f t="shared" si="57"/>
        <v/>
      </c>
      <c r="AF219" s="44" t="str">
        <f t="shared" si="58"/>
        <v/>
      </c>
      <c r="AK219" s="47" t="str">
        <f>IF(AL219="","",MAX($AK$1:AK218)+1)</f>
        <v/>
      </c>
      <c r="AL219" s="48" t="str">
        <f>IF(H219="","",IF(COUNTIF($AL$7:AL218,H219)=0,H219,""))</f>
        <v/>
      </c>
      <c r="AM219" s="48" t="str">
        <f t="shared" si="59"/>
        <v/>
      </c>
    </row>
    <row r="220" spans="2:39" x14ac:dyDescent="0.25">
      <c r="B220" s="38"/>
      <c r="C220" s="38"/>
      <c r="D220" s="38"/>
      <c r="E220" s="38"/>
      <c r="F220" s="40"/>
      <c r="G220" s="38"/>
      <c r="H220" s="38"/>
      <c r="I220" s="40"/>
      <c r="J220" s="54" t="str">
        <f t="shared" si="60"/>
        <v/>
      </c>
      <c r="K220" s="38"/>
      <c r="O220" s="41" t="str">
        <f t="shared" si="61"/>
        <v/>
      </c>
      <c r="P220" s="41" t="str">
        <f t="shared" ca="1" si="62"/>
        <v/>
      </c>
      <c r="Q220" s="41" t="str">
        <f>IF(AND(C220="Abierto",D220="Urgente"),RANK(P220,$P$8:$P$1003,0)+COUNTIF($P$8:P220,P220)-1,"")</f>
        <v/>
      </c>
      <c r="R220" s="41" t="str">
        <f t="shared" si="63"/>
        <v/>
      </c>
      <c r="S220" s="41" t="str">
        <f t="shared" ca="1" si="64"/>
        <v/>
      </c>
      <c r="T220" s="41" t="str">
        <f>IF(AND(C220="Abierto",D220="Alta"),RANK(S220,$S$8:$S$1003,0)+COUNTIF($S$8:S220,S220)-1+MAX(Q:Q),"")</f>
        <v/>
      </c>
      <c r="U220" s="41" t="str">
        <f t="shared" si="65"/>
        <v/>
      </c>
      <c r="V220" s="41" t="str">
        <f t="shared" ca="1" si="66"/>
        <v/>
      </c>
      <c r="W220" s="41" t="str">
        <f>IF(AND(C220="Abierto",D220="Media"),RANK(V220,$V$8:$V$1003,0)+COUNTIF($V$8:V220,V220)-1+MAX(Q:Q,T:T),"")</f>
        <v/>
      </c>
      <c r="X220" s="41" t="str">
        <f t="shared" si="67"/>
        <v/>
      </c>
      <c r="Y220" s="41" t="str">
        <f t="shared" ca="1" si="68"/>
        <v/>
      </c>
      <c r="Z220" s="41" t="str">
        <f>IF(AND(C220="Abierto",D220="Baja"),RANK(Y220,$Y$8:$Y$1003,0)+COUNTIF($Y$8:Y220,Y220)-1+MAX(Q:Q,T:T,W:W),"")</f>
        <v/>
      </c>
      <c r="AA220" s="42" t="str">
        <f t="shared" si="69"/>
        <v/>
      </c>
      <c r="AB220" s="42" t="str">
        <f t="shared" si="70"/>
        <v/>
      </c>
      <c r="AC220" s="42" t="str">
        <f t="shared" si="71"/>
        <v/>
      </c>
      <c r="AD220" s="43">
        <v>213</v>
      </c>
      <c r="AE220" s="43" t="str">
        <f t="shared" si="57"/>
        <v/>
      </c>
      <c r="AF220" s="44" t="str">
        <f t="shared" si="58"/>
        <v/>
      </c>
      <c r="AK220" s="47" t="str">
        <f>IF(AL220="","",MAX($AK$1:AK219)+1)</f>
        <v/>
      </c>
      <c r="AL220" s="48" t="str">
        <f>IF(H220="","",IF(COUNTIF($AL$7:AL219,H220)=0,H220,""))</f>
        <v/>
      </c>
      <c r="AM220" s="48" t="str">
        <f t="shared" si="59"/>
        <v/>
      </c>
    </row>
    <row r="221" spans="2:39" x14ac:dyDescent="0.25">
      <c r="B221" s="38"/>
      <c r="C221" s="38"/>
      <c r="D221" s="38"/>
      <c r="E221" s="38"/>
      <c r="F221" s="40"/>
      <c r="G221" s="38"/>
      <c r="H221" s="38"/>
      <c r="I221" s="40"/>
      <c r="J221" s="54" t="str">
        <f t="shared" si="60"/>
        <v/>
      </c>
      <c r="K221" s="38"/>
      <c r="O221" s="41" t="str">
        <f t="shared" si="61"/>
        <v/>
      </c>
      <c r="P221" s="41" t="str">
        <f t="shared" ca="1" si="62"/>
        <v/>
      </c>
      <c r="Q221" s="41" t="str">
        <f>IF(AND(C221="Abierto",D221="Urgente"),RANK(P221,$P$8:$P$1003,0)+COUNTIF($P$8:P221,P221)-1,"")</f>
        <v/>
      </c>
      <c r="R221" s="41" t="str">
        <f t="shared" si="63"/>
        <v/>
      </c>
      <c r="S221" s="41" t="str">
        <f t="shared" ca="1" si="64"/>
        <v/>
      </c>
      <c r="T221" s="41" t="str">
        <f>IF(AND(C221="Abierto",D221="Alta"),RANK(S221,$S$8:$S$1003,0)+COUNTIF($S$8:S221,S221)-1+MAX(Q:Q),"")</f>
        <v/>
      </c>
      <c r="U221" s="41" t="str">
        <f t="shared" si="65"/>
        <v/>
      </c>
      <c r="V221" s="41" t="str">
        <f t="shared" ca="1" si="66"/>
        <v/>
      </c>
      <c r="W221" s="41" t="str">
        <f>IF(AND(C221="Abierto",D221="Media"),RANK(V221,$V$8:$V$1003,0)+COUNTIF($V$8:V221,V221)-1+MAX(Q:Q,T:T),"")</f>
        <v/>
      </c>
      <c r="X221" s="41" t="str">
        <f t="shared" si="67"/>
        <v/>
      </c>
      <c r="Y221" s="41" t="str">
        <f t="shared" ca="1" si="68"/>
        <v/>
      </c>
      <c r="Z221" s="41" t="str">
        <f>IF(AND(C221="Abierto",D221="Baja"),RANK(Y221,$Y$8:$Y$1003,0)+COUNTIF($Y$8:Y221,Y221)-1+MAX(Q:Q,T:T,W:W),"")</f>
        <v/>
      </c>
      <c r="AA221" s="42" t="str">
        <f t="shared" si="69"/>
        <v/>
      </c>
      <c r="AB221" s="42" t="str">
        <f t="shared" si="70"/>
        <v/>
      </c>
      <c r="AC221" s="42" t="str">
        <f t="shared" si="71"/>
        <v/>
      </c>
      <c r="AD221" s="43">
        <v>214</v>
      </c>
      <c r="AE221" s="43" t="str">
        <f t="shared" si="57"/>
        <v/>
      </c>
      <c r="AF221" s="44" t="str">
        <f t="shared" si="58"/>
        <v/>
      </c>
      <c r="AK221" s="47" t="str">
        <f>IF(AL221="","",MAX($AK$1:AK220)+1)</f>
        <v/>
      </c>
      <c r="AL221" s="48" t="str">
        <f>IF(H221="","",IF(COUNTIF($AL$7:AL220,H221)=0,H221,""))</f>
        <v/>
      </c>
      <c r="AM221" s="48" t="str">
        <f t="shared" si="59"/>
        <v/>
      </c>
    </row>
    <row r="222" spans="2:39" x14ac:dyDescent="0.25">
      <c r="B222" s="38"/>
      <c r="C222" s="38"/>
      <c r="D222" s="38"/>
      <c r="E222" s="38"/>
      <c r="F222" s="40"/>
      <c r="G222" s="38"/>
      <c r="H222" s="38"/>
      <c r="I222" s="40"/>
      <c r="J222" s="54" t="str">
        <f t="shared" si="60"/>
        <v/>
      </c>
      <c r="K222" s="38"/>
      <c r="O222" s="41" t="str">
        <f t="shared" si="61"/>
        <v/>
      </c>
      <c r="P222" s="41" t="str">
        <f t="shared" ca="1" si="62"/>
        <v/>
      </c>
      <c r="Q222" s="41" t="str">
        <f>IF(AND(C222="Abierto",D222="Urgente"),RANK(P222,$P$8:$P$1003,0)+COUNTIF($P$8:P222,P222)-1,"")</f>
        <v/>
      </c>
      <c r="R222" s="41" t="str">
        <f t="shared" si="63"/>
        <v/>
      </c>
      <c r="S222" s="41" t="str">
        <f t="shared" ca="1" si="64"/>
        <v/>
      </c>
      <c r="T222" s="41" t="str">
        <f>IF(AND(C222="Abierto",D222="Alta"),RANK(S222,$S$8:$S$1003,0)+COUNTIF($S$8:S222,S222)-1+MAX(Q:Q),"")</f>
        <v/>
      </c>
      <c r="U222" s="41" t="str">
        <f t="shared" si="65"/>
        <v/>
      </c>
      <c r="V222" s="41" t="str">
        <f t="shared" ca="1" si="66"/>
        <v/>
      </c>
      <c r="W222" s="41" t="str">
        <f>IF(AND(C222="Abierto",D222="Media"),RANK(V222,$V$8:$V$1003,0)+COUNTIF($V$8:V222,V222)-1+MAX(Q:Q,T:T),"")</f>
        <v/>
      </c>
      <c r="X222" s="41" t="str">
        <f t="shared" si="67"/>
        <v/>
      </c>
      <c r="Y222" s="41" t="str">
        <f t="shared" ca="1" si="68"/>
        <v/>
      </c>
      <c r="Z222" s="41" t="str">
        <f>IF(AND(C222="Abierto",D222="Baja"),RANK(Y222,$Y$8:$Y$1003,0)+COUNTIF($Y$8:Y222,Y222)-1+MAX(Q:Q,T:T,W:W),"")</f>
        <v/>
      </c>
      <c r="AA222" s="42" t="str">
        <f t="shared" si="69"/>
        <v/>
      </c>
      <c r="AB222" s="42" t="str">
        <f t="shared" si="70"/>
        <v/>
      </c>
      <c r="AC222" s="42" t="str">
        <f t="shared" si="71"/>
        <v/>
      </c>
      <c r="AD222" s="43">
        <v>215</v>
      </c>
      <c r="AE222" s="43" t="str">
        <f t="shared" si="57"/>
        <v/>
      </c>
      <c r="AF222" s="44" t="str">
        <f t="shared" si="58"/>
        <v/>
      </c>
      <c r="AK222" s="47" t="str">
        <f>IF(AL222="","",MAX($AK$1:AK221)+1)</f>
        <v/>
      </c>
      <c r="AL222" s="48" t="str">
        <f>IF(H222="","",IF(COUNTIF($AL$7:AL221,H222)=0,H222,""))</f>
        <v/>
      </c>
      <c r="AM222" s="48" t="str">
        <f t="shared" si="59"/>
        <v/>
      </c>
    </row>
    <row r="223" spans="2:39" x14ac:dyDescent="0.25">
      <c r="B223" s="38"/>
      <c r="C223" s="38"/>
      <c r="D223" s="38"/>
      <c r="E223" s="38"/>
      <c r="F223" s="40"/>
      <c r="G223" s="38"/>
      <c r="H223" s="38"/>
      <c r="I223" s="40"/>
      <c r="J223" s="54" t="str">
        <f t="shared" si="60"/>
        <v/>
      </c>
      <c r="K223" s="38"/>
      <c r="O223" s="41" t="str">
        <f t="shared" si="61"/>
        <v/>
      </c>
      <c r="P223" s="41" t="str">
        <f t="shared" ca="1" si="62"/>
        <v/>
      </c>
      <c r="Q223" s="41" t="str">
        <f>IF(AND(C223="Abierto",D223="Urgente"),RANK(P223,$P$8:$P$1003,0)+COUNTIF($P$8:P223,P223)-1,"")</f>
        <v/>
      </c>
      <c r="R223" s="41" t="str">
        <f t="shared" si="63"/>
        <v/>
      </c>
      <c r="S223" s="41" t="str">
        <f t="shared" ca="1" si="64"/>
        <v/>
      </c>
      <c r="T223" s="41" t="str">
        <f>IF(AND(C223="Abierto",D223="Alta"),RANK(S223,$S$8:$S$1003,0)+COUNTIF($S$8:S223,S223)-1+MAX(Q:Q),"")</f>
        <v/>
      </c>
      <c r="U223" s="41" t="str">
        <f t="shared" si="65"/>
        <v/>
      </c>
      <c r="V223" s="41" t="str">
        <f t="shared" ca="1" si="66"/>
        <v/>
      </c>
      <c r="W223" s="41" t="str">
        <f>IF(AND(C223="Abierto",D223="Media"),RANK(V223,$V$8:$V$1003,0)+COUNTIF($V$8:V223,V223)-1+MAX(Q:Q,T:T),"")</f>
        <v/>
      </c>
      <c r="X223" s="41" t="str">
        <f t="shared" si="67"/>
        <v/>
      </c>
      <c r="Y223" s="41" t="str">
        <f t="shared" ca="1" si="68"/>
        <v/>
      </c>
      <c r="Z223" s="41" t="str">
        <f>IF(AND(C223="Abierto",D223="Baja"),RANK(Y223,$Y$8:$Y$1003,0)+COUNTIF($Y$8:Y223,Y223)-1+MAX(Q:Q,T:T,W:W),"")</f>
        <v/>
      </c>
      <c r="AA223" s="42" t="str">
        <f t="shared" si="69"/>
        <v/>
      </c>
      <c r="AB223" s="42" t="str">
        <f t="shared" si="70"/>
        <v/>
      </c>
      <c r="AC223" s="42" t="str">
        <f t="shared" si="71"/>
        <v/>
      </c>
      <c r="AD223" s="43">
        <v>216</v>
      </c>
      <c r="AE223" s="43" t="str">
        <f t="shared" si="57"/>
        <v/>
      </c>
      <c r="AF223" s="44" t="str">
        <f t="shared" si="58"/>
        <v/>
      </c>
      <c r="AK223" s="47" t="str">
        <f>IF(AL223="","",MAX($AK$1:AK222)+1)</f>
        <v/>
      </c>
      <c r="AL223" s="48" t="str">
        <f>IF(H223="","",IF(COUNTIF($AL$7:AL222,H223)=0,H223,""))</f>
        <v/>
      </c>
      <c r="AM223" s="48" t="str">
        <f t="shared" si="59"/>
        <v/>
      </c>
    </row>
    <row r="224" spans="2:39" x14ac:dyDescent="0.25">
      <c r="B224" s="38"/>
      <c r="C224" s="38"/>
      <c r="D224" s="38"/>
      <c r="E224" s="38"/>
      <c r="F224" s="40"/>
      <c r="G224" s="38"/>
      <c r="H224" s="38"/>
      <c r="I224" s="40"/>
      <c r="J224" s="54" t="str">
        <f t="shared" si="60"/>
        <v/>
      </c>
      <c r="K224" s="38"/>
      <c r="O224" s="41" t="str">
        <f t="shared" si="61"/>
        <v/>
      </c>
      <c r="P224" s="41" t="str">
        <f t="shared" ca="1" si="62"/>
        <v/>
      </c>
      <c r="Q224" s="41" t="str">
        <f>IF(AND(C224="Abierto",D224="Urgente"),RANK(P224,$P$8:$P$1003,0)+COUNTIF($P$8:P224,P224)-1,"")</f>
        <v/>
      </c>
      <c r="R224" s="41" t="str">
        <f t="shared" si="63"/>
        <v/>
      </c>
      <c r="S224" s="41" t="str">
        <f t="shared" ca="1" si="64"/>
        <v/>
      </c>
      <c r="T224" s="41" t="str">
        <f>IF(AND(C224="Abierto",D224="Alta"),RANK(S224,$S$8:$S$1003,0)+COUNTIF($S$8:S224,S224)-1+MAX(Q:Q),"")</f>
        <v/>
      </c>
      <c r="U224" s="41" t="str">
        <f t="shared" si="65"/>
        <v/>
      </c>
      <c r="V224" s="41" t="str">
        <f t="shared" ca="1" si="66"/>
        <v/>
      </c>
      <c r="W224" s="41" t="str">
        <f>IF(AND(C224="Abierto",D224="Media"),RANK(V224,$V$8:$V$1003,0)+COUNTIF($V$8:V224,V224)-1+MAX(Q:Q,T:T),"")</f>
        <v/>
      </c>
      <c r="X224" s="41" t="str">
        <f t="shared" si="67"/>
        <v/>
      </c>
      <c r="Y224" s="41" t="str">
        <f t="shared" ca="1" si="68"/>
        <v/>
      </c>
      <c r="Z224" s="41" t="str">
        <f>IF(AND(C224="Abierto",D224="Baja"),RANK(Y224,$Y$8:$Y$1003,0)+COUNTIF($Y$8:Y224,Y224)-1+MAX(Q:Q,T:T,W:W),"")</f>
        <v/>
      </c>
      <c r="AA224" s="42" t="str">
        <f t="shared" si="69"/>
        <v/>
      </c>
      <c r="AB224" s="42" t="str">
        <f t="shared" si="70"/>
        <v/>
      </c>
      <c r="AC224" s="42" t="str">
        <f t="shared" si="71"/>
        <v/>
      </c>
      <c r="AD224" s="43">
        <v>217</v>
      </c>
      <c r="AE224" s="43" t="str">
        <f t="shared" si="57"/>
        <v/>
      </c>
      <c r="AF224" s="44" t="str">
        <f t="shared" si="58"/>
        <v/>
      </c>
      <c r="AK224" s="47" t="str">
        <f>IF(AL224="","",MAX($AK$1:AK223)+1)</f>
        <v/>
      </c>
      <c r="AL224" s="48" t="str">
        <f>IF(H224="","",IF(COUNTIF($AL$7:AL223,H224)=0,H224,""))</f>
        <v/>
      </c>
      <c r="AM224" s="48" t="str">
        <f t="shared" si="59"/>
        <v/>
      </c>
    </row>
    <row r="225" spans="2:39" x14ac:dyDescent="0.25">
      <c r="B225" s="38"/>
      <c r="C225" s="38"/>
      <c r="D225" s="38"/>
      <c r="E225" s="38"/>
      <c r="F225" s="40"/>
      <c r="G225" s="38"/>
      <c r="H225" s="38"/>
      <c r="I225" s="40"/>
      <c r="J225" s="54" t="str">
        <f t="shared" si="60"/>
        <v/>
      </c>
      <c r="K225" s="38"/>
      <c r="O225" s="41" t="str">
        <f t="shared" si="61"/>
        <v/>
      </c>
      <c r="P225" s="41" t="str">
        <f t="shared" ca="1" si="62"/>
        <v/>
      </c>
      <c r="Q225" s="41" t="str">
        <f>IF(AND(C225="Abierto",D225="Urgente"),RANK(P225,$P$8:$P$1003,0)+COUNTIF($P$8:P225,P225)-1,"")</f>
        <v/>
      </c>
      <c r="R225" s="41" t="str">
        <f t="shared" si="63"/>
        <v/>
      </c>
      <c r="S225" s="41" t="str">
        <f t="shared" ca="1" si="64"/>
        <v/>
      </c>
      <c r="T225" s="41" t="str">
        <f>IF(AND(C225="Abierto",D225="Alta"),RANK(S225,$S$8:$S$1003,0)+COUNTIF($S$8:S225,S225)-1+MAX(Q:Q),"")</f>
        <v/>
      </c>
      <c r="U225" s="41" t="str">
        <f t="shared" si="65"/>
        <v/>
      </c>
      <c r="V225" s="41" t="str">
        <f t="shared" ca="1" si="66"/>
        <v/>
      </c>
      <c r="W225" s="41" t="str">
        <f>IF(AND(C225="Abierto",D225="Media"),RANK(V225,$V$8:$V$1003,0)+COUNTIF($V$8:V225,V225)-1+MAX(Q:Q,T:T),"")</f>
        <v/>
      </c>
      <c r="X225" s="41" t="str">
        <f t="shared" si="67"/>
        <v/>
      </c>
      <c r="Y225" s="41" t="str">
        <f t="shared" ca="1" si="68"/>
        <v/>
      </c>
      <c r="Z225" s="41" t="str">
        <f>IF(AND(C225="Abierto",D225="Baja"),RANK(Y225,$Y$8:$Y$1003,0)+COUNTIF($Y$8:Y225,Y225)-1+MAX(Q:Q,T:T,W:W),"")</f>
        <v/>
      </c>
      <c r="AA225" s="42" t="str">
        <f t="shared" si="69"/>
        <v/>
      </c>
      <c r="AB225" s="42" t="str">
        <f t="shared" si="70"/>
        <v/>
      </c>
      <c r="AC225" s="42" t="str">
        <f t="shared" si="71"/>
        <v/>
      </c>
      <c r="AD225" s="43">
        <v>218</v>
      </c>
      <c r="AE225" s="43" t="str">
        <f t="shared" si="57"/>
        <v/>
      </c>
      <c r="AF225" s="44" t="str">
        <f t="shared" si="58"/>
        <v/>
      </c>
      <c r="AK225" s="47" t="str">
        <f>IF(AL225="","",MAX($AK$1:AK224)+1)</f>
        <v/>
      </c>
      <c r="AL225" s="48" t="str">
        <f>IF(H225="","",IF(COUNTIF($AL$7:AL224,H225)=0,H225,""))</f>
        <v/>
      </c>
      <c r="AM225" s="48" t="str">
        <f t="shared" si="59"/>
        <v/>
      </c>
    </row>
    <row r="226" spans="2:39" x14ac:dyDescent="0.25">
      <c r="B226" s="38"/>
      <c r="C226" s="38"/>
      <c r="D226" s="38"/>
      <c r="E226" s="38"/>
      <c r="F226" s="40"/>
      <c r="G226" s="38"/>
      <c r="H226" s="38"/>
      <c r="I226" s="40"/>
      <c r="J226" s="54" t="str">
        <f t="shared" si="60"/>
        <v/>
      </c>
      <c r="K226" s="38"/>
      <c r="O226" s="41" t="str">
        <f t="shared" si="61"/>
        <v/>
      </c>
      <c r="P226" s="41" t="str">
        <f t="shared" ca="1" si="62"/>
        <v/>
      </c>
      <c r="Q226" s="41" t="str">
        <f>IF(AND(C226="Abierto",D226="Urgente"),RANK(P226,$P$8:$P$1003,0)+COUNTIF($P$8:P226,P226)-1,"")</f>
        <v/>
      </c>
      <c r="R226" s="41" t="str">
        <f t="shared" si="63"/>
        <v/>
      </c>
      <c r="S226" s="41" t="str">
        <f t="shared" ca="1" si="64"/>
        <v/>
      </c>
      <c r="T226" s="41" t="str">
        <f>IF(AND(C226="Abierto",D226="Alta"),RANK(S226,$S$8:$S$1003,0)+COUNTIF($S$8:S226,S226)-1+MAX(Q:Q),"")</f>
        <v/>
      </c>
      <c r="U226" s="41" t="str">
        <f t="shared" si="65"/>
        <v/>
      </c>
      <c r="V226" s="41" t="str">
        <f t="shared" ca="1" si="66"/>
        <v/>
      </c>
      <c r="W226" s="41" t="str">
        <f>IF(AND(C226="Abierto",D226="Media"),RANK(V226,$V$8:$V$1003,0)+COUNTIF($V$8:V226,V226)-1+MAX(Q:Q,T:T),"")</f>
        <v/>
      </c>
      <c r="X226" s="41" t="str">
        <f t="shared" si="67"/>
        <v/>
      </c>
      <c r="Y226" s="41" t="str">
        <f t="shared" ca="1" si="68"/>
        <v/>
      </c>
      <c r="Z226" s="41" t="str">
        <f>IF(AND(C226="Abierto",D226="Baja"),RANK(Y226,$Y$8:$Y$1003,0)+COUNTIF($Y$8:Y226,Y226)-1+MAX(Q:Q,T:T,W:W),"")</f>
        <v/>
      </c>
      <c r="AA226" s="42" t="str">
        <f t="shared" si="69"/>
        <v/>
      </c>
      <c r="AB226" s="42" t="str">
        <f t="shared" si="70"/>
        <v/>
      </c>
      <c r="AC226" s="42" t="str">
        <f t="shared" si="71"/>
        <v/>
      </c>
      <c r="AD226" s="43">
        <v>219</v>
      </c>
      <c r="AE226" s="43" t="str">
        <f t="shared" si="57"/>
        <v/>
      </c>
      <c r="AF226" s="44" t="str">
        <f t="shared" si="58"/>
        <v/>
      </c>
      <c r="AK226" s="47" t="str">
        <f>IF(AL226="","",MAX($AK$1:AK225)+1)</f>
        <v/>
      </c>
      <c r="AL226" s="48" t="str">
        <f>IF(H226="","",IF(COUNTIF($AL$7:AL225,H226)=0,H226,""))</f>
        <v/>
      </c>
      <c r="AM226" s="48" t="str">
        <f t="shared" si="59"/>
        <v/>
      </c>
    </row>
    <row r="227" spans="2:39" x14ac:dyDescent="0.25">
      <c r="B227" s="38"/>
      <c r="C227" s="38"/>
      <c r="D227" s="38"/>
      <c r="E227" s="38"/>
      <c r="F227" s="40"/>
      <c r="G227" s="38"/>
      <c r="H227" s="38"/>
      <c r="I227" s="40"/>
      <c r="J227" s="54" t="str">
        <f t="shared" si="60"/>
        <v/>
      </c>
      <c r="K227" s="38"/>
      <c r="O227" s="41" t="str">
        <f t="shared" si="61"/>
        <v/>
      </c>
      <c r="P227" s="41" t="str">
        <f t="shared" ca="1" si="62"/>
        <v/>
      </c>
      <c r="Q227" s="41" t="str">
        <f>IF(AND(C227="Abierto",D227="Urgente"),RANK(P227,$P$8:$P$1003,0)+COUNTIF($P$8:P227,P227)-1,"")</f>
        <v/>
      </c>
      <c r="R227" s="41" t="str">
        <f t="shared" si="63"/>
        <v/>
      </c>
      <c r="S227" s="41" t="str">
        <f t="shared" ca="1" si="64"/>
        <v/>
      </c>
      <c r="T227" s="41" t="str">
        <f>IF(AND(C227="Abierto",D227="Alta"),RANK(S227,$S$8:$S$1003,0)+COUNTIF($S$8:S227,S227)-1+MAX(Q:Q),"")</f>
        <v/>
      </c>
      <c r="U227" s="41" t="str">
        <f t="shared" si="65"/>
        <v/>
      </c>
      <c r="V227" s="41" t="str">
        <f t="shared" ca="1" si="66"/>
        <v/>
      </c>
      <c r="W227" s="41" t="str">
        <f>IF(AND(C227="Abierto",D227="Media"),RANK(V227,$V$8:$V$1003,0)+COUNTIF($V$8:V227,V227)-1+MAX(Q:Q,T:T),"")</f>
        <v/>
      </c>
      <c r="X227" s="41" t="str">
        <f t="shared" si="67"/>
        <v/>
      </c>
      <c r="Y227" s="41" t="str">
        <f t="shared" ca="1" si="68"/>
        <v/>
      </c>
      <c r="Z227" s="41" t="str">
        <f>IF(AND(C227="Abierto",D227="Baja"),RANK(Y227,$Y$8:$Y$1003,0)+COUNTIF($Y$8:Y227,Y227)-1+MAX(Q:Q,T:T,W:W),"")</f>
        <v/>
      </c>
      <c r="AA227" s="42" t="str">
        <f t="shared" si="69"/>
        <v/>
      </c>
      <c r="AB227" s="42" t="str">
        <f t="shared" si="70"/>
        <v/>
      </c>
      <c r="AC227" s="42" t="str">
        <f t="shared" si="71"/>
        <v/>
      </c>
      <c r="AD227" s="43">
        <v>220</v>
      </c>
      <c r="AE227" s="43" t="str">
        <f t="shared" si="57"/>
        <v/>
      </c>
      <c r="AF227" s="44" t="str">
        <f t="shared" si="58"/>
        <v/>
      </c>
      <c r="AK227" s="47" t="str">
        <f>IF(AL227="","",MAX($AK$1:AK226)+1)</f>
        <v/>
      </c>
      <c r="AL227" s="48" t="str">
        <f>IF(H227="","",IF(COUNTIF($AL$7:AL226,H227)=0,H227,""))</f>
        <v/>
      </c>
      <c r="AM227" s="48" t="str">
        <f t="shared" si="59"/>
        <v/>
      </c>
    </row>
    <row r="228" spans="2:39" x14ac:dyDescent="0.25">
      <c r="B228" s="38"/>
      <c r="C228" s="38"/>
      <c r="D228" s="38"/>
      <c r="E228" s="38"/>
      <c r="F228" s="40"/>
      <c r="G228" s="38"/>
      <c r="H228" s="38"/>
      <c r="I228" s="40"/>
      <c r="J228" s="54" t="str">
        <f t="shared" si="60"/>
        <v/>
      </c>
      <c r="K228" s="38"/>
      <c r="O228" s="41" t="str">
        <f t="shared" si="61"/>
        <v/>
      </c>
      <c r="P228" s="41" t="str">
        <f t="shared" ca="1" si="62"/>
        <v/>
      </c>
      <c r="Q228" s="41" t="str">
        <f>IF(AND(C228="Abierto",D228="Urgente"),RANK(P228,$P$8:$P$1003,0)+COUNTIF($P$8:P228,P228)-1,"")</f>
        <v/>
      </c>
      <c r="R228" s="41" t="str">
        <f t="shared" si="63"/>
        <v/>
      </c>
      <c r="S228" s="41" t="str">
        <f t="shared" ca="1" si="64"/>
        <v/>
      </c>
      <c r="T228" s="41" t="str">
        <f>IF(AND(C228="Abierto",D228="Alta"),RANK(S228,$S$8:$S$1003,0)+COUNTIF($S$8:S228,S228)-1+MAX(Q:Q),"")</f>
        <v/>
      </c>
      <c r="U228" s="41" t="str">
        <f t="shared" si="65"/>
        <v/>
      </c>
      <c r="V228" s="41" t="str">
        <f t="shared" ca="1" si="66"/>
        <v/>
      </c>
      <c r="W228" s="41" t="str">
        <f>IF(AND(C228="Abierto",D228="Media"),RANK(V228,$V$8:$V$1003,0)+COUNTIF($V$8:V228,V228)-1+MAX(Q:Q,T:T),"")</f>
        <v/>
      </c>
      <c r="X228" s="41" t="str">
        <f t="shared" si="67"/>
        <v/>
      </c>
      <c r="Y228" s="41" t="str">
        <f t="shared" ca="1" si="68"/>
        <v/>
      </c>
      <c r="Z228" s="41" t="str">
        <f>IF(AND(C228="Abierto",D228="Baja"),RANK(Y228,$Y$8:$Y$1003,0)+COUNTIF($Y$8:Y228,Y228)-1+MAX(Q:Q,T:T,W:W),"")</f>
        <v/>
      </c>
      <c r="AA228" s="42" t="str">
        <f t="shared" si="69"/>
        <v/>
      </c>
      <c r="AB228" s="42" t="str">
        <f t="shared" si="70"/>
        <v/>
      </c>
      <c r="AC228" s="42" t="str">
        <f t="shared" si="71"/>
        <v/>
      </c>
      <c r="AD228" s="43">
        <v>221</v>
      </c>
      <c r="AE228" s="43" t="str">
        <f t="shared" si="57"/>
        <v/>
      </c>
      <c r="AF228" s="44" t="str">
        <f t="shared" si="58"/>
        <v/>
      </c>
      <c r="AK228" s="47" t="str">
        <f>IF(AL228="","",MAX($AK$1:AK227)+1)</f>
        <v/>
      </c>
      <c r="AL228" s="48" t="str">
        <f>IF(H228="","",IF(COUNTIF($AL$7:AL227,H228)=0,H228,""))</f>
        <v/>
      </c>
      <c r="AM228" s="48" t="str">
        <f t="shared" si="59"/>
        <v/>
      </c>
    </row>
    <row r="229" spans="2:39" x14ac:dyDescent="0.25">
      <c r="B229" s="38"/>
      <c r="C229" s="38"/>
      <c r="D229" s="38"/>
      <c r="E229" s="38"/>
      <c r="F229" s="40"/>
      <c r="G229" s="38"/>
      <c r="H229" s="38"/>
      <c r="I229" s="40"/>
      <c r="J229" s="54" t="str">
        <f t="shared" si="60"/>
        <v/>
      </c>
      <c r="K229" s="38"/>
      <c r="O229" s="41" t="str">
        <f t="shared" si="61"/>
        <v/>
      </c>
      <c r="P229" s="41" t="str">
        <f t="shared" ca="1" si="62"/>
        <v/>
      </c>
      <c r="Q229" s="41" t="str">
        <f>IF(AND(C229="Abierto",D229="Urgente"),RANK(P229,$P$8:$P$1003,0)+COUNTIF($P$8:P229,P229)-1,"")</f>
        <v/>
      </c>
      <c r="R229" s="41" t="str">
        <f t="shared" si="63"/>
        <v/>
      </c>
      <c r="S229" s="41" t="str">
        <f t="shared" ca="1" si="64"/>
        <v/>
      </c>
      <c r="T229" s="41" t="str">
        <f>IF(AND(C229="Abierto",D229="Alta"),RANK(S229,$S$8:$S$1003,0)+COUNTIF($S$8:S229,S229)-1+MAX(Q:Q),"")</f>
        <v/>
      </c>
      <c r="U229" s="41" t="str">
        <f t="shared" si="65"/>
        <v/>
      </c>
      <c r="V229" s="41" t="str">
        <f t="shared" ca="1" si="66"/>
        <v/>
      </c>
      <c r="W229" s="41" t="str">
        <f>IF(AND(C229="Abierto",D229="Media"),RANK(V229,$V$8:$V$1003,0)+COUNTIF($V$8:V229,V229)-1+MAX(Q:Q,T:T),"")</f>
        <v/>
      </c>
      <c r="X229" s="41" t="str">
        <f t="shared" si="67"/>
        <v/>
      </c>
      <c r="Y229" s="41" t="str">
        <f t="shared" ca="1" si="68"/>
        <v/>
      </c>
      <c r="Z229" s="41" t="str">
        <f>IF(AND(C229="Abierto",D229="Baja"),RANK(Y229,$Y$8:$Y$1003,0)+COUNTIF($Y$8:Y229,Y229)-1+MAX(Q:Q,T:T,W:W),"")</f>
        <v/>
      </c>
      <c r="AA229" s="42" t="str">
        <f t="shared" si="69"/>
        <v/>
      </c>
      <c r="AB229" s="42" t="str">
        <f t="shared" si="70"/>
        <v/>
      </c>
      <c r="AC229" s="42" t="str">
        <f t="shared" si="71"/>
        <v/>
      </c>
      <c r="AD229" s="43">
        <v>222</v>
      </c>
      <c r="AE229" s="43" t="str">
        <f t="shared" si="57"/>
        <v/>
      </c>
      <c r="AF229" s="44" t="str">
        <f t="shared" si="58"/>
        <v/>
      </c>
      <c r="AK229" s="47" t="str">
        <f>IF(AL229="","",MAX($AK$1:AK228)+1)</f>
        <v/>
      </c>
      <c r="AL229" s="48" t="str">
        <f>IF(H229="","",IF(COUNTIF($AL$7:AL228,H229)=0,H229,""))</f>
        <v/>
      </c>
      <c r="AM229" s="48" t="str">
        <f t="shared" si="59"/>
        <v/>
      </c>
    </row>
    <row r="230" spans="2:39" x14ac:dyDescent="0.25">
      <c r="B230" s="38"/>
      <c r="C230" s="38"/>
      <c r="D230" s="38"/>
      <c r="E230" s="38"/>
      <c r="F230" s="40"/>
      <c r="G230" s="38"/>
      <c r="H230" s="38"/>
      <c r="I230" s="40"/>
      <c r="J230" s="54" t="str">
        <f t="shared" si="60"/>
        <v/>
      </c>
      <c r="K230" s="38"/>
      <c r="O230" s="41" t="str">
        <f t="shared" si="61"/>
        <v/>
      </c>
      <c r="P230" s="41" t="str">
        <f t="shared" ca="1" si="62"/>
        <v/>
      </c>
      <c r="Q230" s="41" t="str">
        <f>IF(AND(C230="Abierto",D230="Urgente"),RANK(P230,$P$8:$P$1003,0)+COUNTIF($P$8:P230,P230)-1,"")</f>
        <v/>
      </c>
      <c r="R230" s="41" t="str">
        <f t="shared" si="63"/>
        <v/>
      </c>
      <c r="S230" s="41" t="str">
        <f t="shared" ca="1" si="64"/>
        <v/>
      </c>
      <c r="T230" s="41" t="str">
        <f>IF(AND(C230="Abierto",D230="Alta"),RANK(S230,$S$8:$S$1003,0)+COUNTIF($S$8:S230,S230)-1+MAX(Q:Q),"")</f>
        <v/>
      </c>
      <c r="U230" s="41" t="str">
        <f t="shared" si="65"/>
        <v/>
      </c>
      <c r="V230" s="41" t="str">
        <f t="shared" ca="1" si="66"/>
        <v/>
      </c>
      <c r="W230" s="41" t="str">
        <f>IF(AND(C230="Abierto",D230="Media"),RANK(V230,$V$8:$V$1003,0)+COUNTIF($V$8:V230,V230)-1+MAX(Q:Q,T:T),"")</f>
        <v/>
      </c>
      <c r="X230" s="41" t="str">
        <f t="shared" si="67"/>
        <v/>
      </c>
      <c r="Y230" s="41" t="str">
        <f t="shared" ca="1" si="68"/>
        <v/>
      </c>
      <c r="Z230" s="41" t="str">
        <f>IF(AND(C230="Abierto",D230="Baja"),RANK(Y230,$Y$8:$Y$1003,0)+COUNTIF($Y$8:Y230,Y230)-1+MAX(Q:Q,T:T,W:W),"")</f>
        <v/>
      </c>
      <c r="AA230" s="42" t="str">
        <f t="shared" si="69"/>
        <v/>
      </c>
      <c r="AB230" s="42" t="str">
        <f t="shared" si="70"/>
        <v/>
      </c>
      <c r="AC230" s="42" t="str">
        <f t="shared" si="71"/>
        <v/>
      </c>
      <c r="AD230" s="43">
        <v>223</v>
      </c>
      <c r="AE230" s="43" t="str">
        <f t="shared" si="57"/>
        <v/>
      </c>
      <c r="AF230" s="44" t="str">
        <f t="shared" si="58"/>
        <v/>
      </c>
      <c r="AK230" s="47" t="str">
        <f>IF(AL230="","",MAX($AK$1:AK229)+1)</f>
        <v/>
      </c>
      <c r="AL230" s="48" t="str">
        <f>IF(H230="","",IF(COUNTIF($AL$7:AL229,H230)=0,H230,""))</f>
        <v/>
      </c>
      <c r="AM230" s="48" t="str">
        <f t="shared" si="59"/>
        <v/>
      </c>
    </row>
    <row r="231" spans="2:39" x14ac:dyDescent="0.25">
      <c r="B231" s="38"/>
      <c r="C231" s="38"/>
      <c r="D231" s="38"/>
      <c r="E231" s="38"/>
      <c r="F231" s="40"/>
      <c r="G231" s="38"/>
      <c r="H231" s="38"/>
      <c r="I231" s="40"/>
      <c r="J231" s="54" t="str">
        <f t="shared" si="60"/>
        <v/>
      </c>
      <c r="K231" s="38"/>
      <c r="O231" s="41" t="str">
        <f t="shared" si="61"/>
        <v/>
      </c>
      <c r="P231" s="41" t="str">
        <f t="shared" ca="1" si="62"/>
        <v/>
      </c>
      <c r="Q231" s="41" t="str">
        <f>IF(AND(C231="Abierto",D231="Urgente"),RANK(P231,$P$8:$P$1003,0)+COUNTIF($P$8:P231,P231)-1,"")</f>
        <v/>
      </c>
      <c r="R231" s="41" t="str">
        <f t="shared" si="63"/>
        <v/>
      </c>
      <c r="S231" s="41" t="str">
        <f t="shared" ca="1" si="64"/>
        <v/>
      </c>
      <c r="T231" s="41" t="str">
        <f>IF(AND(C231="Abierto",D231="Alta"),RANK(S231,$S$8:$S$1003,0)+COUNTIF($S$8:S231,S231)-1+MAX(Q:Q),"")</f>
        <v/>
      </c>
      <c r="U231" s="41" t="str">
        <f t="shared" si="65"/>
        <v/>
      </c>
      <c r="V231" s="41" t="str">
        <f t="shared" ca="1" si="66"/>
        <v/>
      </c>
      <c r="W231" s="41" t="str">
        <f>IF(AND(C231="Abierto",D231="Media"),RANK(V231,$V$8:$V$1003,0)+COUNTIF($V$8:V231,V231)-1+MAX(Q:Q,T:T),"")</f>
        <v/>
      </c>
      <c r="X231" s="41" t="str">
        <f t="shared" si="67"/>
        <v/>
      </c>
      <c r="Y231" s="41" t="str">
        <f t="shared" ca="1" si="68"/>
        <v/>
      </c>
      <c r="Z231" s="41" t="str">
        <f>IF(AND(C231="Abierto",D231="Baja"),RANK(Y231,$Y$8:$Y$1003,0)+COUNTIF($Y$8:Y231,Y231)-1+MAX(Q:Q,T:T,W:W),"")</f>
        <v/>
      </c>
      <c r="AA231" s="42" t="str">
        <f t="shared" si="69"/>
        <v/>
      </c>
      <c r="AB231" s="42" t="str">
        <f t="shared" si="70"/>
        <v/>
      </c>
      <c r="AC231" s="42" t="str">
        <f t="shared" si="71"/>
        <v/>
      </c>
      <c r="AD231" s="43">
        <v>224</v>
      </c>
      <c r="AE231" s="43" t="str">
        <f t="shared" si="57"/>
        <v/>
      </c>
      <c r="AF231" s="44" t="str">
        <f t="shared" si="58"/>
        <v/>
      </c>
      <c r="AK231" s="47" t="str">
        <f>IF(AL231="","",MAX($AK$1:AK230)+1)</f>
        <v/>
      </c>
      <c r="AL231" s="48" t="str">
        <f>IF(H231="","",IF(COUNTIF($AL$7:AL230,H231)=0,H231,""))</f>
        <v/>
      </c>
      <c r="AM231" s="48" t="str">
        <f t="shared" si="59"/>
        <v/>
      </c>
    </row>
    <row r="232" spans="2:39" x14ac:dyDescent="0.25">
      <c r="B232" s="38"/>
      <c r="C232" s="38"/>
      <c r="D232" s="38"/>
      <c r="E232" s="38"/>
      <c r="F232" s="40"/>
      <c r="G232" s="38"/>
      <c r="H232" s="38"/>
      <c r="I232" s="40"/>
      <c r="J232" s="54" t="str">
        <f t="shared" si="60"/>
        <v/>
      </c>
      <c r="K232" s="38"/>
      <c r="O232" s="41" t="str">
        <f t="shared" si="61"/>
        <v/>
      </c>
      <c r="P232" s="41" t="str">
        <f t="shared" ca="1" si="62"/>
        <v/>
      </c>
      <c r="Q232" s="41" t="str">
        <f>IF(AND(C232="Abierto",D232="Urgente"),RANK(P232,$P$8:$P$1003,0)+COUNTIF($P$8:P232,P232)-1,"")</f>
        <v/>
      </c>
      <c r="R232" s="41" t="str">
        <f t="shared" si="63"/>
        <v/>
      </c>
      <c r="S232" s="41" t="str">
        <f t="shared" ca="1" si="64"/>
        <v/>
      </c>
      <c r="T232" s="41" t="str">
        <f>IF(AND(C232="Abierto",D232="Alta"),RANK(S232,$S$8:$S$1003,0)+COUNTIF($S$8:S232,S232)-1+MAX(Q:Q),"")</f>
        <v/>
      </c>
      <c r="U232" s="41" t="str">
        <f t="shared" si="65"/>
        <v/>
      </c>
      <c r="V232" s="41" t="str">
        <f t="shared" ca="1" si="66"/>
        <v/>
      </c>
      <c r="W232" s="41" t="str">
        <f>IF(AND(C232="Abierto",D232="Media"),RANK(V232,$V$8:$V$1003,0)+COUNTIF($V$8:V232,V232)-1+MAX(Q:Q,T:T),"")</f>
        <v/>
      </c>
      <c r="X232" s="41" t="str">
        <f t="shared" si="67"/>
        <v/>
      </c>
      <c r="Y232" s="41" t="str">
        <f t="shared" ca="1" si="68"/>
        <v/>
      </c>
      <c r="Z232" s="41" t="str">
        <f>IF(AND(C232="Abierto",D232="Baja"),RANK(Y232,$Y$8:$Y$1003,0)+COUNTIF($Y$8:Y232,Y232)-1+MAX(Q:Q,T:T,W:W),"")</f>
        <v/>
      </c>
      <c r="AA232" s="42" t="str">
        <f t="shared" si="69"/>
        <v/>
      </c>
      <c r="AB232" s="42" t="str">
        <f t="shared" si="70"/>
        <v/>
      </c>
      <c r="AC232" s="42" t="str">
        <f t="shared" si="71"/>
        <v/>
      </c>
      <c r="AD232" s="43">
        <v>225</v>
      </c>
      <c r="AE232" s="43" t="str">
        <f t="shared" si="57"/>
        <v/>
      </c>
      <c r="AF232" s="44" t="str">
        <f t="shared" si="58"/>
        <v/>
      </c>
      <c r="AK232" s="47" t="str">
        <f>IF(AL232="","",MAX($AK$1:AK231)+1)</f>
        <v/>
      </c>
      <c r="AL232" s="48" t="str">
        <f>IF(H232="","",IF(COUNTIF($AL$7:AL231,H232)=0,H232,""))</f>
        <v/>
      </c>
      <c r="AM232" s="48" t="str">
        <f t="shared" si="59"/>
        <v/>
      </c>
    </row>
    <row r="233" spans="2:39" x14ac:dyDescent="0.25">
      <c r="B233" s="38"/>
      <c r="C233" s="38"/>
      <c r="D233" s="38"/>
      <c r="E233" s="38"/>
      <c r="F233" s="40"/>
      <c r="G233" s="38"/>
      <c r="H233" s="38"/>
      <c r="I233" s="40"/>
      <c r="J233" s="54" t="str">
        <f t="shared" si="60"/>
        <v/>
      </c>
      <c r="K233" s="38"/>
      <c r="O233" s="41" t="str">
        <f t="shared" si="61"/>
        <v/>
      </c>
      <c r="P233" s="41" t="str">
        <f t="shared" ca="1" si="62"/>
        <v/>
      </c>
      <c r="Q233" s="41" t="str">
        <f>IF(AND(C233="Abierto",D233="Urgente"),RANK(P233,$P$8:$P$1003,0)+COUNTIF($P$8:P233,P233)-1,"")</f>
        <v/>
      </c>
      <c r="R233" s="41" t="str">
        <f t="shared" si="63"/>
        <v/>
      </c>
      <c r="S233" s="41" t="str">
        <f t="shared" ca="1" si="64"/>
        <v/>
      </c>
      <c r="T233" s="41" t="str">
        <f>IF(AND(C233="Abierto",D233="Alta"),RANK(S233,$S$8:$S$1003,0)+COUNTIF($S$8:S233,S233)-1+MAX(Q:Q),"")</f>
        <v/>
      </c>
      <c r="U233" s="41" t="str">
        <f t="shared" si="65"/>
        <v/>
      </c>
      <c r="V233" s="41" t="str">
        <f t="shared" ca="1" si="66"/>
        <v/>
      </c>
      <c r="W233" s="41" t="str">
        <f>IF(AND(C233="Abierto",D233="Media"),RANK(V233,$V$8:$V$1003,0)+COUNTIF($V$8:V233,V233)-1+MAX(Q:Q,T:T),"")</f>
        <v/>
      </c>
      <c r="X233" s="41" t="str">
        <f t="shared" si="67"/>
        <v/>
      </c>
      <c r="Y233" s="41" t="str">
        <f t="shared" ca="1" si="68"/>
        <v/>
      </c>
      <c r="Z233" s="41" t="str">
        <f>IF(AND(C233="Abierto",D233="Baja"),RANK(Y233,$Y$8:$Y$1003,0)+COUNTIF($Y$8:Y233,Y233)-1+MAX(Q:Q,T:T,W:W),"")</f>
        <v/>
      </c>
      <c r="AA233" s="42" t="str">
        <f t="shared" si="69"/>
        <v/>
      </c>
      <c r="AB233" s="42" t="str">
        <f t="shared" si="70"/>
        <v/>
      </c>
      <c r="AC233" s="42" t="str">
        <f t="shared" si="71"/>
        <v/>
      </c>
      <c r="AD233" s="43">
        <v>226</v>
      </c>
      <c r="AE233" s="43" t="str">
        <f t="shared" si="57"/>
        <v/>
      </c>
      <c r="AF233" s="44" t="str">
        <f t="shared" si="58"/>
        <v/>
      </c>
      <c r="AK233" s="47" t="str">
        <f>IF(AL233="","",MAX($AK$1:AK232)+1)</f>
        <v/>
      </c>
      <c r="AL233" s="48" t="str">
        <f>IF(H233="","",IF(COUNTIF($AL$7:AL232,H233)=0,H233,""))</f>
        <v/>
      </c>
      <c r="AM233" s="48" t="str">
        <f t="shared" si="59"/>
        <v/>
      </c>
    </row>
    <row r="234" spans="2:39" x14ac:dyDescent="0.25">
      <c r="B234" s="38"/>
      <c r="C234" s="38"/>
      <c r="D234" s="38"/>
      <c r="E234" s="38"/>
      <c r="F234" s="40"/>
      <c r="G234" s="38"/>
      <c r="H234" s="38"/>
      <c r="I234" s="40"/>
      <c r="J234" s="54" t="str">
        <f t="shared" si="60"/>
        <v/>
      </c>
      <c r="K234" s="38"/>
      <c r="O234" s="41" t="str">
        <f t="shared" si="61"/>
        <v/>
      </c>
      <c r="P234" s="41" t="str">
        <f t="shared" ca="1" si="62"/>
        <v/>
      </c>
      <c r="Q234" s="41" t="str">
        <f>IF(AND(C234="Abierto",D234="Urgente"),RANK(P234,$P$8:$P$1003,0)+COUNTIF($P$8:P234,P234)-1,"")</f>
        <v/>
      </c>
      <c r="R234" s="41" t="str">
        <f t="shared" si="63"/>
        <v/>
      </c>
      <c r="S234" s="41" t="str">
        <f t="shared" ca="1" si="64"/>
        <v/>
      </c>
      <c r="T234" s="41" t="str">
        <f>IF(AND(C234="Abierto",D234="Alta"),RANK(S234,$S$8:$S$1003,0)+COUNTIF($S$8:S234,S234)-1+MAX(Q:Q),"")</f>
        <v/>
      </c>
      <c r="U234" s="41" t="str">
        <f t="shared" si="65"/>
        <v/>
      </c>
      <c r="V234" s="41" t="str">
        <f t="shared" ca="1" si="66"/>
        <v/>
      </c>
      <c r="W234" s="41" t="str">
        <f>IF(AND(C234="Abierto",D234="Media"),RANK(V234,$V$8:$V$1003,0)+COUNTIF($V$8:V234,V234)-1+MAX(Q:Q,T:T),"")</f>
        <v/>
      </c>
      <c r="X234" s="41" t="str">
        <f t="shared" si="67"/>
        <v/>
      </c>
      <c r="Y234" s="41" t="str">
        <f t="shared" ca="1" si="68"/>
        <v/>
      </c>
      <c r="Z234" s="41" t="str">
        <f>IF(AND(C234="Abierto",D234="Baja"),RANK(Y234,$Y$8:$Y$1003,0)+COUNTIF($Y$8:Y234,Y234)-1+MAX(Q:Q,T:T,W:W),"")</f>
        <v/>
      </c>
      <c r="AA234" s="42" t="str">
        <f t="shared" si="69"/>
        <v/>
      </c>
      <c r="AB234" s="42" t="str">
        <f t="shared" si="70"/>
        <v/>
      </c>
      <c r="AC234" s="42" t="str">
        <f t="shared" si="71"/>
        <v/>
      </c>
      <c r="AD234" s="43">
        <v>227</v>
      </c>
      <c r="AE234" s="43" t="str">
        <f t="shared" si="57"/>
        <v/>
      </c>
      <c r="AF234" s="44" t="str">
        <f t="shared" si="58"/>
        <v/>
      </c>
      <c r="AK234" s="47" t="str">
        <f>IF(AL234="","",MAX($AK$1:AK233)+1)</f>
        <v/>
      </c>
      <c r="AL234" s="48" t="str">
        <f>IF(H234="","",IF(COUNTIF($AL$7:AL233,H234)=0,H234,""))</f>
        <v/>
      </c>
      <c r="AM234" s="48" t="str">
        <f t="shared" si="59"/>
        <v/>
      </c>
    </row>
    <row r="235" spans="2:39" x14ac:dyDescent="0.25">
      <c r="B235" s="38"/>
      <c r="C235" s="38"/>
      <c r="D235" s="38"/>
      <c r="E235" s="38"/>
      <c r="F235" s="40"/>
      <c r="G235" s="38"/>
      <c r="H235" s="38"/>
      <c r="I235" s="40"/>
      <c r="J235" s="54" t="str">
        <f t="shared" si="60"/>
        <v/>
      </c>
      <c r="K235" s="38"/>
      <c r="O235" s="41" t="str">
        <f t="shared" si="61"/>
        <v/>
      </c>
      <c r="P235" s="41" t="str">
        <f t="shared" ca="1" si="62"/>
        <v/>
      </c>
      <c r="Q235" s="41" t="str">
        <f>IF(AND(C235="Abierto",D235="Urgente"),RANK(P235,$P$8:$P$1003,0)+COUNTIF($P$8:P235,P235)-1,"")</f>
        <v/>
      </c>
      <c r="R235" s="41" t="str">
        <f t="shared" si="63"/>
        <v/>
      </c>
      <c r="S235" s="41" t="str">
        <f t="shared" ca="1" si="64"/>
        <v/>
      </c>
      <c r="T235" s="41" t="str">
        <f>IF(AND(C235="Abierto",D235="Alta"),RANK(S235,$S$8:$S$1003,0)+COUNTIF($S$8:S235,S235)-1+MAX(Q:Q),"")</f>
        <v/>
      </c>
      <c r="U235" s="41" t="str">
        <f t="shared" si="65"/>
        <v/>
      </c>
      <c r="V235" s="41" t="str">
        <f t="shared" ca="1" si="66"/>
        <v/>
      </c>
      <c r="W235" s="41" t="str">
        <f>IF(AND(C235="Abierto",D235="Media"),RANK(V235,$V$8:$V$1003,0)+COUNTIF($V$8:V235,V235)-1+MAX(Q:Q,T:T),"")</f>
        <v/>
      </c>
      <c r="X235" s="41" t="str">
        <f t="shared" si="67"/>
        <v/>
      </c>
      <c r="Y235" s="41" t="str">
        <f t="shared" ca="1" si="68"/>
        <v/>
      </c>
      <c r="Z235" s="41" t="str">
        <f>IF(AND(C235="Abierto",D235="Baja"),RANK(Y235,$Y$8:$Y$1003,0)+COUNTIF($Y$8:Y235,Y235)-1+MAX(Q:Q,T:T,W:W),"")</f>
        <v/>
      </c>
      <c r="AA235" s="42" t="str">
        <f t="shared" si="69"/>
        <v/>
      </c>
      <c r="AB235" s="42" t="str">
        <f t="shared" si="70"/>
        <v/>
      </c>
      <c r="AC235" s="42" t="str">
        <f t="shared" si="71"/>
        <v/>
      </c>
      <c r="AD235" s="43">
        <v>228</v>
      </c>
      <c r="AE235" s="43" t="str">
        <f t="shared" si="57"/>
        <v/>
      </c>
      <c r="AF235" s="44" t="str">
        <f t="shared" si="58"/>
        <v/>
      </c>
      <c r="AK235" s="47" t="str">
        <f>IF(AL235="","",MAX($AK$1:AK234)+1)</f>
        <v/>
      </c>
      <c r="AL235" s="48" t="str">
        <f>IF(H235="","",IF(COUNTIF($AL$7:AL234,H235)=0,H235,""))</f>
        <v/>
      </c>
      <c r="AM235" s="48" t="str">
        <f t="shared" si="59"/>
        <v/>
      </c>
    </row>
    <row r="236" spans="2:39" x14ac:dyDescent="0.25">
      <c r="B236" s="38"/>
      <c r="C236" s="38"/>
      <c r="D236" s="38"/>
      <c r="E236" s="38"/>
      <c r="F236" s="40"/>
      <c r="G236" s="38"/>
      <c r="H236" s="38"/>
      <c r="I236" s="40"/>
      <c r="J236" s="54" t="str">
        <f t="shared" si="60"/>
        <v/>
      </c>
      <c r="K236" s="38"/>
      <c r="O236" s="41" t="str">
        <f t="shared" si="61"/>
        <v/>
      </c>
      <c r="P236" s="41" t="str">
        <f t="shared" ca="1" si="62"/>
        <v/>
      </c>
      <c r="Q236" s="41" t="str">
        <f>IF(AND(C236="Abierto",D236="Urgente"),RANK(P236,$P$8:$P$1003,0)+COUNTIF($P$8:P236,P236)-1,"")</f>
        <v/>
      </c>
      <c r="R236" s="41" t="str">
        <f t="shared" si="63"/>
        <v/>
      </c>
      <c r="S236" s="41" t="str">
        <f t="shared" ca="1" si="64"/>
        <v/>
      </c>
      <c r="T236" s="41" t="str">
        <f>IF(AND(C236="Abierto",D236="Alta"),RANK(S236,$S$8:$S$1003,0)+COUNTIF($S$8:S236,S236)-1+MAX(Q:Q),"")</f>
        <v/>
      </c>
      <c r="U236" s="41" t="str">
        <f t="shared" si="65"/>
        <v/>
      </c>
      <c r="V236" s="41" t="str">
        <f t="shared" ca="1" si="66"/>
        <v/>
      </c>
      <c r="W236" s="41" t="str">
        <f>IF(AND(C236="Abierto",D236="Media"),RANK(V236,$V$8:$V$1003,0)+COUNTIF($V$8:V236,V236)-1+MAX(Q:Q,T:T),"")</f>
        <v/>
      </c>
      <c r="X236" s="41" t="str">
        <f t="shared" si="67"/>
        <v/>
      </c>
      <c r="Y236" s="41" t="str">
        <f t="shared" ca="1" si="68"/>
        <v/>
      </c>
      <c r="Z236" s="41" t="str">
        <f>IF(AND(C236="Abierto",D236="Baja"),RANK(Y236,$Y$8:$Y$1003,0)+COUNTIF($Y$8:Y236,Y236)-1+MAX(Q:Q,T:T,W:W),"")</f>
        <v/>
      </c>
      <c r="AA236" s="42" t="str">
        <f t="shared" si="69"/>
        <v/>
      </c>
      <c r="AB236" s="42" t="str">
        <f t="shared" si="70"/>
        <v/>
      </c>
      <c r="AC236" s="42" t="str">
        <f t="shared" si="71"/>
        <v/>
      </c>
      <c r="AD236" s="43">
        <v>229</v>
      </c>
      <c r="AE236" s="43" t="str">
        <f t="shared" si="57"/>
        <v/>
      </c>
      <c r="AF236" s="44" t="str">
        <f t="shared" si="58"/>
        <v/>
      </c>
      <c r="AK236" s="47" t="str">
        <f>IF(AL236="","",MAX($AK$1:AK235)+1)</f>
        <v/>
      </c>
      <c r="AL236" s="48" t="str">
        <f>IF(H236="","",IF(COUNTIF($AL$7:AL235,H236)=0,H236,""))</f>
        <v/>
      </c>
      <c r="AM236" s="48" t="str">
        <f t="shared" si="59"/>
        <v/>
      </c>
    </row>
    <row r="237" spans="2:39" x14ac:dyDescent="0.25">
      <c r="B237" s="38"/>
      <c r="C237" s="38"/>
      <c r="D237" s="38"/>
      <c r="E237" s="38"/>
      <c r="F237" s="40"/>
      <c r="G237" s="38"/>
      <c r="H237" s="38"/>
      <c r="I237" s="40"/>
      <c r="J237" s="54" t="str">
        <f t="shared" si="60"/>
        <v/>
      </c>
      <c r="K237" s="38"/>
      <c r="O237" s="41" t="str">
        <f t="shared" si="61"/>
        <v/>
      </c>
      <c r="P237" s="41" t="str">
        <f t="shared" ca="1" si="62"/>
        <v/>
      </c>
      <c r="Q237" s="41" t="str">
        <f>IF(AND(C237="Abierto",D237="Urgente"),RANK(P237,$P$8:$P$1003,0)+COUNTIF($P$8:P237,P237)-1,"")</f>
        <v/>
      </c>
      <c r="R237" s="41" t="str">
        <f t="shared" si="63"/>
        <v/>
      </c>
      <c r="S237" s="41" t="str">
        <f t="shared" ca="1" si="64"/>
        <v/>
      </c>
      <c r="T237" s="41" t="str">
        <f>IF(AND(C237="Abierto",D237="Alta"),RANK(S237,$S$8:$S$1003,0)+COUNTIF($S$8:S237,S237)-1+MAX(Q:Q),"")</f>
        <v/>
      </c>
      <c r="U237" s="41" t="str">
        <f t="shared" si="65"/>
        <v/>
      </c>
      <c r="V237" s="41" t="str">
        <f t="shared" ca="1" si="66"/>
        <v/>
      </c>
      <c r="W237" s="41" t="str">
        <f>IF(AND(C237="Abierto",D237="Media"),RANK(V237,$V$8:$V$1003,0)+COUNTIF($V$8:V237,V237)-1+MAX(Q:Q,T:T),"")</f>
        <v/>
      </c>
      <c r="X237" s="41" t="str">
        <f t="shared" si="67"/>
        <v/>
      </c>
      <c r="Y237" s="41" t="str">
        <f t="shared" ca="1" si="68"/>
        <v/>
      </c>
      <c r="Z237" s="41" t="str">
        <f>IF(AND(C237="Abierto",D237="Baja"),RANK(Y237,$Y$8:$Y$1003,0)+COUNTIF($Y$8:Y237,Y237)-1+MAX(Q:Q,T:T,W:W),"")</f>
        <v/>
      </c>
      <c r="AA237" s="42" t="str">
        <f t="shared" si="69"/>
        <v/>
      </c>
      <c r="AB237" s="42" t="str">
        <f t="shared" si="70"/>
        <v/>
      </c>
      <c r="AC237" s="42" t="str">
        <f t="shared" si="71"/>
        <v/>
      </c>
      <c r="AD237" s="43">
        <v>230</v>
      </c>
      <c r="AE237" s="43" t="str">
        <f t="shared" si="57"/>
        <v/>
      </c>
      <c r="AF237" s="44" t="str">
        <f t="shared" si="58"/>
        <v/>
      </c>
      <c r="AK237" s="47" t="str">
        <f>IF(AL237="","",MAX($AK$1:AK236)+1)</f>
        <v/>
      </c>
      <c r="AL237" s="48" t="str">
        <f>IF(H237="","",IF(COUNTIF($AL$7:AL236,H237)=0,H237,""))</f>
        <v/>
      </c>
      <c r="AM237" s="48" t="str">
        <f t="shared" si="59"/>
        <v/>
      </c>
    </row>
    <row r="238" spans="2:39" x14ac:dyDescent="0.25">
      <c r="B238" s="38"/>
      <c r="C238" s="38"/>
      <c r="D238" s="38"/>
      <c r="E238" s="38"/>
      <c r="F238" s="40"/>
      <c r="G238" s="38"/>
      <c r="H238" s="38"/>
      <c r="I238" s="40"/>
      <c r="J238" s="54" t="str">
        <f t="shared" si="60"/>
        <v/>
      </c>
      <c r="K238" s="38"/>
      <c r="O238" s="41" t="str">
        <f t="shared" si="61"/>
        <v/>
      </c>
      <c r="P238" s="41" t="str">
        <f t="shared" ca="1" si="62"/>
        <v/>
      </c>
      <c r="Q238" s="41" t="str">
        <f>IF(AND(C238="Abierto",D238="Urgente"),RANK(P238,$P$8:$P$1003,0)+COUNTIF($P$8:P238,P238)-1,"")</f>
        <v/>
      </c>
      <c r="R238" s="41" t="str">
        <f t="shared" si="63"/>
        <v/>
      </c>
      <c r="S238" s="41" t="str">
        <f t="shared" ca="1" si="64"/>
        <v/>
      </c>
      <c r="T238" s="41" t="str">
        <f>IF(AND(C238="Abierto",D238="Alta"),RANK(S238,$S$8:$S$1003,0)+COUNTIF($S$8:S238,S238)-1+MAX(Q:Q),"")</f>
        <v/>
      </c>
      <c r="U238" s="41" t="str">
        <f t="shared" si="65"/>
        <v/>
      </c>
      <c r="V238" s="41" t="str">
        <f t="shared" ca="1" si="66"/>
        <v/>
      </c>
      <c r="W238" s="41" t="str">
        <f>IF(AND(C238="Abierto",D238="Media"),RANK(V238,$V$8:$V$1003,0)+COUNTIF($V$8:V238,V238)-1+MAX(Q:Q,T:T),"")</f>
        <v/>
      </c>
      <c r="X238" s="41" t="str">
        <f t="shared" si="67"/>
        <v/>
      </c>
      <c r="Y238" s="41" t="str">
        <f t="shared" ca="1" si="68"/>
        <v/>
      </c>
      <c r="Z238" s="41" t="str">
        <f>IF(AND(C238="Abierto",D238="Baja"),RANK(Y238,$Y$8:$Y$1003,0)+COUNTIF($Y$8:Y238,Y238)-1+MAX(Q:Q,T:T,W:W),"")</f>
        <v/>
      </c>
      <c r="AA238" s="42" t="str">
        <f t="shared" si="69"/>
        <v/>
      </c>
      <c r="AB238" s="42" t="str">
        <f t="shared" si="70"/>
        <v/>
      </c>
      <c r="AC238" s="42" t="str">
        <f t="shared" si="71"/>
        <v/>
      </c>
      <c r="AD238" s="43">
        <v>231</v>
      </c>
      <c r="AE238" s="43" t="str">
        <f t="shared" si="57"/>
        <v/>
      </c>
      <c r="AF238" s="44" t="str">
        <f t="shared" si="58"/>
        <v/>
      </c>
      <c r="AK238" s="47" t="str">
        <f>IF(AL238="","",MAX($AK$1:AK237)+1)</f>
        <v/>
      </c>
      <c r="AL238" s="48" t="str">
        <f>IF(H238="","",IF(COUNTIF($AL$7:AL237,H238)=0,H238,""))</f>
        <v/>
      </c>
      <c r="AM238" s="48" t="str">
        <f t="shared" si="59"/>
        <v/>
      </c>
    </row>
    <row r="239" spans="2:39" x14ac:dyDescent="0.25">
      <c r="B239" s="38"/>
      <c r="C239" s="38"/>
      <c r="D239" s="38"/>
      <c r="E239" s="38"/>
      <c r="F239" s="40"/>
      <c r="G239" s="38"/>
      <c r="H239" s="38"/>
      <c r="I239" s="40"/>
      <c r="J239" s="54" t="str">
        <f t="shared" si="60"/>
        <v/>
      </c>
      <c r="K239" s="38"/>
      <c r="O239" s="41" t="str">
        <f t="shared" si="61"/>
        <v/>
      </c>
      <c r="P239" s="41" t="str">
        <f t="shared" ca="1" si="62"/>
        <v/>
      </c>
      <c r="Q239" s="41" t="str">
        <f>IF(AND(C239="Abierto",D239="Urgente"),RANK(P239,$P$8:$P$1003,0)+COUNTIF($P$8:P239,P239)-1,"")</f>
        <v/>
      </c>
      <c r="R239" s="41" t="str">
        <f t="shared" si="63"/>
        <v/>
      </c>
      <c r="S239" s="41" t="str">
        <f t="shared" ca="1" si="64"/>
        <v/>
      </c>
      <c r="T239" s="41" t="str">
        <f>IF(AND(C239="Abierto",D239="Alta"),RANK(S239,$S$8:$S$1003,0)+COUNTIF($S$8:S239,S239)-1+MAX(Q:Q),"")</f>
        <v/>
      </c>
      <c r="U239" s="41" t="str">
        <f t="shared" si="65"/>
        <v/>
      </c>
      <c r="V239" s="41" t="str">
        <f t="shared" ca="1" si="66"/>
        <v/>
      </c>
      <c r="W239" s="41" t="str">
        <f>IF(AND(C239="Abierto",D239="Media"),RANK(V239,$V$8:$V$1003,0)+COUNTIF($V$8:V239,V239)-1+MAX(Q:Q,T:T),"")</f>
        <v/>
      </c>
      <c r="X239" s="41" t="str">
        <f t="shared" si="67"/>
        <v/>
      </c>
      <c r="Y239" s="41" t="str">
        <f t="shared" ca="1" si="68"/>
        <v/>
      </c>
      <c r="Z239" s="41" t="str">
        <f>IF(AND(C239="Abierto",D239="Baja"),RANK(Y239,$Y$8:$Y$1003,0)+COUNTIF($Y$8:Y239,Y239)-1+MAX(Q:Q,T:T,W:W),"")</f>
        <v/>
      </c>
      <c r="AA239" s="42" t="str">
        <f t="shared" si="69"/>
        <v/>
      </c>
      <c r="AB239" s="42" t="str">
        <f t="shared" si="70"/>
        <v/>
      </c>
      <c r="AC239" s="42" t="str">
        <f t="shared" si="71"/>
        <v/>
      </c>
      <c r="AD239" s="43">
        <v>232</v>
      </c>
      <c r="AE239" s="43" t="str">
        <f t="shared" si="57"/>
        <v/>
      </c>
      <c r="AF239" s="44" t="str">
        <f t="shared" si="58"/>
        <v/>
      </c>
      <c r="AK239" s="47" t="str">
        <f>IF(AL239="","",MAX($AK$1:AK238)+1)</f>
        <v/>
      </c>
      <c r="AL239" s="48" t="str">
        <f>IF(H239="","",IF(COUNTIF($AL$7:AL238,H239)=0,H239,""))</f>
        <v/>
      </c>
      <c r="AM239" s="48" t="str">
        <f t="shared" si="59"/>
        <v/>
      </c>
    </row>
    <row r="240" spans="2:39" x14ac:dyDescent="0.25">
      <c r="B240" s="38"/>
      <c r="C240" s="38"/>
      <c r="D240" s="38"/>
      <c r="E240" s="38"/>
      <c r="F240" s="40"/>
      <c r="G240" s="38"/>
      <c r="H240" s="38"/>
      <c r="I240" s="40"/>
      <c r="J240" s="54" t="str">
        <f t="shared" si="60"/>
        <v/>
      </c>
      <c r="K240" s="38"/>
      <c r="O240" s="41" t="str">
        <f t="shared" si="61"/>
        <v/>
      </c>
      <c r="P240" s="41" t="str">
        <f t="shared" ca="1" si="62"/>
        <v/>
      </c>
      <c r="Q240" s="41" t="str">
        <f>IF(AND(C240="Abierto",D240="Urgente"),RANK(P240,$P$8:$P$1003,0)+COUNTIF($P$8:P240,P240)-1,"")</f>
        <v/>
      </c>
      <c r="R240" s="41" t="str">
        <f t="shared" si="63"/>
        <v/>
      </c>
      <c r="S240" s="41" t="str">
        <f t="shared" ca="1" si="64"/>
        <v/>
      </c>
      <c r="T240" s="41" t="str">
        <f>IF(AND(C240="Abierto",D240="Alta"),RANK(S240,$S$8:$S$1003,0)+COUNTIF($S$8:S240,S240)-1+MAX(Q:Q),"")</f>
        <v/>
      </c>
      <c r="U240" s="41" t="str">
        <f t="shared" si="65"/>
        <v/>
      </c>
      <c r="V240" s="41" t="str">
        <f t="shared" ca="1" si="66"/>
        <v/>
      </c>
      <c r="W240" s="41" t="str">
        <f>IF(AND(C240="Abierto",D240="Media"),RANK(V240,$V$8:$V$1003,0)+COUNTIF($V$8:V240,V240)-1+MAX(Q:Q,T:T),"")</f>
        <v/>
      </c>
      <c r="X240" s="41" t="str">
        <f t="shared" si="67"/>
        <v/>
      </c>
      <c r="Y240" s="41" t="str">
        <f t="shared" ca="1" si="68"/>
        <v/>
      </c>
      <c r="Z240" s="41" t="str">
        <f>IF(AND(C240="Abierto",D240="Baja"),RANK(Y240,$Y$8:$Y$1003,0)+COUNTIF($Y$8:Y240,Y240)-1+MAX(Q:Q,T:T,W:W),"")</f>
        <v/>
      </c>
      <c r="AA240" s="42" t="str">
        <f t="shared" si="69"/>
        <v/>
      </c>
      <c r="AB240" s="42" t="str">
        <f t="shared" si="70"/>
        <v/>
      </c>
      <c r="AC240" s="42" t="str">
        <f t="shared" si="71"/>
        <v/>
      </c>
      <c r="AD240" s="43">
        <v>233</v>
      </c>
      <c r="AE240" s="43" t="str">
        <f t="shared" si="57"/>
        <v/>
      </c>
      <c r="AF240" s="44" t="str">
        <f t="shared" si="58"/>
        <v/>
      </c>
      <c r="AK240" s="47" t="str">
        <f>IF(AL240="","",MAX($AK$1:AK239)+1)</f>
        <v/>
      </c>
      <c r="AL240" s="48" t="str">
        <f>IF(H240="","",IF(COUNTIF($AL$7:AL239,H240)=0,H240,""))</f>
        <v/>
      </c>
      <c r="AM240" s="48" t="str">
        <f t="shared" si="59"/>
        <v/>
      </c>
    </row>
    <row r="241" spans="2:39" x14ac:dyDescent="0.25">
      <c r="B241" s="38"/>
      <c r="C241" s="38"/>
      <c r="D241" s="38"/>
      <c r="E241" s="38"/>
      <c r="F241" s="40"/>
      <c r="G241" s="38"/>
      <c r="H241" s="38"/>
      <c r="I241" s="40"/>
      <c r="J241" s="54" t="str">
        <f t="shared" si="60"/>
        <v/>
      </c>
      <c r="K241" s="38"/>
      <c r="O241" s="41" t="str">
        <f t="shared" si="61"/>
        <v/>
      </c>
      <c r="P241" s="41" t="str">
        <f t="shared" ca="1" si="62"/>
        <v/>
      </c>
      <c r="Q241" s="41" t="str">
        <f>IF(AND(C241="Abierto",D241="Urgente"),RANK(P241,$P$8:$P$1003,0)+COUNTIF($P$8:P241,P241)-1,"")</f>
        <v/>
      </c>
      <c r="R241" s="41" t="str">
        <f t="shared" si="63"/>
        <v/>
      </c>
      <c r="S241" s="41" t="str">
        <f t="shared" ca="1" si="64"/>
        <v/>
      </c>
      <c r="T241" s="41" t="str">
        <f>IF(AND(C241="Abierto",D241="Alta"),RANK(S241,$S$8:$S$1003,0)+COUNTIF($S$8:S241,S241)-1+MAX(Q:Q),"")</f>
        <v/>
      </c>
      <c r="U241" s="41" t="str">
        <f t="shared" si="65"/>
        <v/>
      </c>
      <c r="V241" s="41" t="str">
        <f t="shared" ca="1" si="66"/>
        <v/>
      </c>
      <c r="W241" s="41" t="str">
        <f>IF(AND(C241="Abierto",D241="Media"),RANK(V241,$V$8:$V$1003,0)+COUNTIF($V$8:V241,V241)-1+MAX(Q:Q,T:T),"")</f>
        <v/>
      </c>
      <c r="X241" s="41" t="str">
        <f t="shared" si="67"/>
        <v/>
      </c>
      <c r="Y241" s="41" t="str">
        <f t="shared" ca="1" si="68"/>
        <v/>
      </c>
      <c r="Z241" s="41" t="str">
        <f>IF(AND(C241="Abierto",D241="Baja"),RANK(Y241,$Y$8:$Y$1003,0)+COUNTIF($Y$8:Y241,Y241)-1+MAX(Q:Q,T:T,W:W),"")</f>
        <v/>
      </c>
      <c r="AA241" s="42" t="str">
        <f t="shared" si="69"/>
        <v/>
      </c>
      <c r="AB241" s="42" t="str">
        <f t="shared" si="70"/>
        <v/>
      </c>
      <c r="AC241" s="42" t="str">
        <f t="shared" si="71"/>
        <v/>
      </c>
      <c r="AD241" s="43">
        <v>234</v>
      </c>
      <c r="AE241" s="43" t="str">
        <f t="shared" si="57"/>
        <v/>
      </c>
      <c r="AF241" s="44" t="str">
        <f t="shared" si="58"/>
        <v/>
      </c>
      <c r="AK241" s="47" t="str">
        <f>IF(AL241="","",MAX($AK$1:AK240)+1)</f>
        <v/>
      </c>
      <c r="AL241" s="48" t="str">
        <f>IF(H241="","",IF(COUNTIF($AL$7:AL240,H241)=0,H241,""))</f>
        <v/>
      </c>
      <c r="AM241" s="48" t="str">
        <f t="shared" si="59"/>
        <v/>
      </c>
    </row>
    <row r="242" spans="2:39" x14ac:dyDescent="0.25">
      <c r="B242" s="38"/>
      <c r="C242" s="38"/>
      <c r="D242" s="38"/>
      <c r="E242" s="38"/>
      <c r="F242" s="40"/>
      <c r="G242" s="38"/>
      <c r="H242" s="38"/>
      <c r="I242" s="40"/>
      <c r="J242" s="54" t="str">
        <f t="shared" si="60"/>
        <v/>
      </c>
      <c r="K242" s="38"/>
      <c r="O242" s="41" t="str">
        <f t="shared" si="61"/>
        <v/>
      </c>
      <c r="P242" s="41" t="str">
        <f t="shared" ca="1" si="62"/>
        <v/>
      </c>
      <c r="Q242" s="41" t="str">
        <f>IF(AND(C242="Abierto",D242="Urgente"),RANK(P242,$P$8:$P$1003,0)+COUNTIF($P$8:P242,P242)-1,"")</f>
        <v/>
      </c>
      <c r="R242" s="41" t="str">
        <f t="shared" si="63"/>
        <v/>
      </c>
      <c r="S242" s="41" t="str">
        <f t="shared" ca="1" si="64"/>
        <v/>
      </c>
      <c r="T242" s="41" t="str">
        <f>IF(AND(C242="Abierto",D242="Alta"),RANK(S242,$S$8:$S$1003,0)+COUNTIF($S$8:S242,S242)-1+MAX(Q:Q),"")</f>
        <v/>
      </c>
      <c r="U242" s="41" t="str">
        <f t="shared" si="65"/>
        <v/>
      </c>
      <c r="V242" s="41" t="str">
        <f t="shared" ca="1" si="66"/>
        <v/>
      </c>
      <c r="W242" s="41" t="str">
        <f>IF(AND(C242="Abierto",D242="Media"),RANK(V242,$V$8:$V$1003,0)+COUNTIF($V$8:V242,V242)-1+MAX(Q:Q,T:T),"")</f>
        <v/>
      </c>
      <c r="X242" s="41" t="str">
        <f t="shared" si="67"/>
        <v/>
      </c>
      <c r="Y242" s="41" t="str">
        <f t="shared" ca="1" si="68"/>
        <v/>
      </c>
      <c r="Z242" s="41" t="str">
        <f>IF(AND(C242="Abierto",D242="Baja"),RANK(Y242,$Y$8:$Y$1003,0)+COUNTIF($Y$8:Y242,Y242)-1+MAX(Q:Q,T:T,W:W),"")</f>
        <v/>
      </c>
      <c r="AA242" s="42" t="str">
        <f t="shared" si="69"/>
        <v/>
      </c>
      <c r="AB242" s="42" t="str">
        <f t="shared" si="70"/>
        <v/>
      </c>
      <c r="AC242" s="42" t="str">
        <f t="shared" si="71"/>
        <v/>
      </c>
      <c r="AD242" s="43">
        <v>235</v>
      </c>
      <c r="AE242" s="43" t="str">
        <f t="shared" si="57"/>
        <v/>
      </c>
      <c r="AF242" s="44" t="str">
        <f t="shared" si="58"/>
        <v/>
      </c>
      <c r="AK242" s="47" t="str">
        <f>IF(AL242="","",MAX($AK$1:AK241)+1)</f>
        <v/>
      </c>
      <c r="AL242" s="48" t="str">
        <f>IF(H242="","",IF(COUNTIF($AL$7:AL241,H242)=0,H242,""))</f>
        <v/>
      </c>
      <c r="AM242" s="48" t="str">
        <f t="shared" si="59"/>
        <v/>
      </c>
    </row>
    <row r="243" spans="2:39" x14ac:dyDescent="0.25">
      <c r="B243" s="38"/>
      <c r="C243" s="38"/>
      <c r="D243" s="38"/>
      <c r="E243" s="38"/>
      <c r="F243" s="40"/>
      <c r="G243" s="38"/>
      <c r="H243" s="38"/>
      <c r="I243" s="40"/>
      <c r="J243" s="54" t="str">
        <f t="shared" si="60"/>
        <v/>
      </c>
      <c r="K243" s="38"/>
      <c r="O243" s="41" t="str">
        <f t="shared" si="61"/>
        <v/>
      </c>
      <c r="P243" s="41" t="str">
        <f t="shared" ca="1" si="62"/>
        <v/>
      </c>
      <c r="Q243" s="41" t="str">
        <f>IF(AND(C243="Abierto",D243="Urgente"),RANK(P243,$P$8:$P$1003,0)+COUNTIF($P$8:P243,P243)-1,"")</f>
        <v/>
      </c>
      <c r="R243" s="41" t="str">
        <f t="shared" si="63"/>
        <v/>
      </c>
      <c r="S243" s="41" t="str">
        <f t="shared" ca="1" si="64"/>
        <v/>
      </c>
      <c r="T243" s="41" t="str">
        <f>IF(AND(C243="Abierto",D243="Alta"),RANK(S243,$S$8:$S$1003,0)+COUNTIF($S$8:S243,S243)-1+MAX(Q:Q),"")</f>
        <v/>
      </c>
      <c r="U243" s="41" t="str">
        <f t="shared" si="65"/>
        <v/>
      </c>
      <c r="V243" s="41" t="str">
        <f t="shared" ca="1" si="66"/>
        <v/>
      </c>
      <c r="W243" s="41" t="str">
        <f>IF(AND(C243="Abierto",D243="Media"),RANK(V243,$V$8:$V$1003,0)+COUNTIF($V$8:V243,V243)-1+MAX(Q:Q,T:T),"")</f>
        <v/>
      </c>
      <c r="X243" s="41" t="str">
        <f t="shared" si="67"/>
        <v/>
      </c>
      <c r="Y243" s="41" t="str">
        <f t="shared" ca="1" si="68"/>
        <v/>
      </c>
      <c r="Z243" s="41" t="str">
        <f>IF(AND(C243="Abierto",D243="Baja"),RANK(Y243,$Y$8:$Y$1003,0)+COUNTIF($Y$8:Y243,Y243)-1+MAX(Q:Q,T:T,W:W),"")</f>
        <v/>
      </c>
      <c r="AA243" s="42" t="str">
        <f t="shared" si="69"/>
        <v/>
      </c>
      <c r="AB243" s="42" t="str">
        <f t="shared" si="70"/>
        <v/>
      </c>
      <c r="AC243" s="42" t="str">
        <f t="shared" si="71"/>
        <v/>
      </c>
      <c r="AD243" s="43">
        <v>236</v>
      </c>
      <c r="AE243" s="43" t="str">
        <f t="shared" si="57"/>
        <v/>
      </c>
      <c r="AF243" s="44" t="str">
        <f t="shared" si="58"/>
        <v/>
      </c>
      <c r="AK243" s="47" t="str">
        <f>IF(AL243="","",MAX($AK$1:AK242)+1)</f>
        <v/>
      </c>
      <c r="AL243" s="48" t="str">
        <f>IF(H243="","",IF(COUNTIF($AL$7:AL242,H243)=0,H243,""))</f>
        <v/>
      </c>
      <c r="AM243" s="48" t="str">
        <f t="shared" si="59"/>
        <v/>
      </c>
    </row>
    <row r="244" spans="2:39" x14ac:dyDescent="0.25">
      <c r="B244" s="38"/>
      <c r="C244" s="38"/>
      <c r="D244" s="38"/>
      <c r="E244" s="38"/>
      <c r="F244" s="40"/>
      <c r="G244" s="38"/>
      <c r="H244" s="38"/>
      <c r="I244" s="40"/>
      <c r="J244" s="54" t="str">
        <f t="shared" si="60"/>
        <v/>
      </c>
      <c r="K244" s="38"/>
      <c r="O244" s="41" t="str">
        <f t="shared" si="61"/>
        <v/>
      </c>
      <c r="P244" s="41" t="str">
        <f t="shared" ca="1" si="62"/>
        <v/>
      </c>
      <c r="Q244" s="41" t="str">
        <f>IF(AND(C244="Abierto",D244="Urgente"),RANK(P244,$P$8:$P$1003,0)+COUNTIF($P$8:P244,P244)-1,"")</f>
        <v/>
      </c>
      <c r="R244" s="41" t="str">
        <f t="shared" si="63"/>
        <v/>
      </c>
      <c r="S244" s="41" t="str">
        <f t="shared" ca="1" si="64"/>
        <v/>
      </c>
      <c r="T244" s="41" t="str">
        <f>IF(AND(C244="Abierto",D244="Alta"),RANK(S244,$S$8:$S$1003,0)+COUNTIF($S$8:S244,S244)-1+MAX(Q:Q),"")</f>
        <v/>
      </c>
      <c r="U244" s="41" t="str">
        <f t="shared" si="65"/>
        <v/>
      </c>
      <c r="V244" s="41" t="str">
        <f t="shared" ca="1" si="66"/>
        <v/>
      </c>
      <c r="W244" s="41" t="str">
        <f>IF(AND(C244="Abierto",D244="Media"),RANK(V244,$V$8:$V$1003,0)+COUNTIF($V$8:V244,V244)-1+MAX(Q:Q,T:T),"")</f>
        <v/>
      </c>
      <c r="X244" s="41" t="str">
        <f t="shared" si="67"/>
        <v/>
      </c>
      <c r="Y244" s="41" t="str">
        <f t="shared" ca="1" si="68"/>
        <v/>
      </c>
      <c r="Z244" s="41" t="str">
        <f>IF(AND(C244="Abierto",D244="Baja"),RANK(Y244,$Y$8:$Y$1003,0)+COUNTIF($Y$8:Y244,Y244)-1+MAX(Q:Q,T:T,W:W),"")</f>
        <v/>
      </c>
      <c r="AA244" s="42" t="str">
        <f t="shared" si="69"/>
        <v/>
      </c>
      <c r="AB244" s="42" t="str">
        <f t="shared" si="70"/>
        <v/>
      </c>
      <c r="AC244" s="42" t="str">
        <f t="shared" si="71"/>
        <v/>
      </c>
      <c r="AD244" s="43">
        <v>237</v>
      </c>
      <c r="AE244" s="43" t="str">
        <f t="shared" si="57"/>
        <v/>
      </c>
      <c r="AF244" s="44" t="str">
        <f t="shared" si="58"/>
        <v/>
      </c>
      <c r="AK244" s="47" t="str">
        <f>IF(AL244="","",MAX($AK$1:AK243)+1)</f>
        <v/>
      </c>
      <c r="AL244" s="48" t="str">
        <f>IF(H244="","",IF(COUNTIF($AL$7:AL243,H244)=0,H244,""))</f>
        <v/>
      </c>
      <c r="AM244" s="48" t="str">
        <f t="shared" si="59"/>
        <v/>
      </c>
    </row>
    <row r="245" spans="2:39" x14ac:dyDescent="0.25">
      <c r="B245" s="38"/>
      <c r="C245" s="38"/>
      <c r="D245" s="38"/>
      <c r="E245" s="38"/>
      <c r="F245" s="40"/>
      <c r="G245" s="38"/>
      <c r="H245" s="38"/>
      <c r="I245" s="40"/>
      <c r="J245" s="54" t="str">
        <f t="shared" si="60"/>
        <v/>
      </c>
      <c r="K245" s="38"/>
      <c r="O245" s="41" t="str">
        <f t="shared" si="61"/>
        <v/>
      </c>
      <c r="P245" s="41" t="str">
        <f t="shared" ca="1" si="62"/>
        <v/>
      </c>
      <c r="Q245" s="41" t="str">
        <f>IF(AND(C245="Abierto",D245="Urgente"),RANK(P245,$P$8:$P$1003,0)+COUNTIF($P$8:P245,P245)-1,"")</f>
        <v/>
      </c>
      <c r="R245" s="41" t="str">
        <f t="shared" si="63"/>
        <v/>
      </c>
      <c r="S245" s="41" t="str">
        <f t="shared" ca="1" si="64"/>
        <v/>
      </c>
      <c r="T245" s="41" t="str">
        <f>IF(AND(C245="Abierto",D245="Alta"),RANK(S245,$S$8:$S$1003,0)+COUNTIF($S$8:S245,S245)-1+MAX(Q:Q),"")</f>
        <v/>
      </c>
      <c r="U245" s="41" t="str">
        <f t="shared" si="65"/>
        <v/>
      </c>
      <c r="V245" s="41" t="str">
        <f t="shared" ca="1" si="66"/>
        <v/>
      </c>
      <c r="W245" s="41" t="str">
        <f>IF(AND(C245="Abierto",D245="Media"),RANK(V245,$V$8:$V$1003,0)+COUNTIF($V$8:V245,V245)-1+MAX(Q:Q,T:T),"")</f>
        <v/>
      </c>
      <c r="X245" s="41" t="str">
        <f t="shared" si="67"/>
        <v/>
      </c>
      <c r="Y245" s="41" t="str">
        <f t="shared" ca="1" si="68"/>
        <v/>
      </c>
      <c r="Z245" s="41" t="str">
        <f>IF(AND(C245="Abierto",D245="Baja"),RANK(Y245,$Y$8:$Y$1003,0)+COUNTIF($Y$8:Y245,Y245)-1+MAX(Q:Q,T:T,W:W),"")</f>
        <v/>
      </c>
      <c r="AA245" s="42" t="str">
        <f t="shared" si="69"/>
        <v/>
      </c>
      <c r="AB245" s="42" t="str">
        <f t="shared" si="70"/>
        <v/>
      </c>
      <c r="AC245" s="42" t="str">
        <f t="shared" si="71"/>
        <v/>
      </c>
      <c r="AD245" s="43">
        <v>238</v>
      </c>
      <c r="AE245" s="43" t="str">
        <f t="shared" si="57"/>
        <v/>
      </c>
      <c r="AF245" s="44" t="str">
        <f t="shared" si="58"/>
        <v/>
      </c>
      <c r="AK245" s="47" t="str">
        <f>IF(AL245="","",MAX($AK$1:AK244)+1)</f>
        <v/>
      </c>
      <c r="AL245" s="48" t="str">
        <f>IF(H245="","",IF(COUNTIF($AL$7:AL244,H245)=0,H245,""))</f>
        <v/>
      </c>
      <c r="AM245" s="48" t="str">
        <f t="shared" si="59"/>
        <v/>
      </c>
    </row>
    <row r="246" spans="2:39" x14ac:dyDescent="0.25">
      <c r="B246" s="38"/>
      <c r="C246" s="38"/>
      <c r="D246" s="38"/>
      <c r="E246" s="38"/>
      <c r="F246" s="40"/>
      <c r="G246" s="38"/>
      <c r="H246" s="38"/>
      <c r="I246" s="40"/>
      <c r="J246" s="54" t="str">
        <f t="shared" si="60"/>
        <v/>
      </c>
      <c r="K246" s="38"/>
      <c r="O246" s="41" t="str">
        <f t="shared" si="61"/>
        <v/>
      </c>
      <c r="P246" s="41" t="str">
        <f t="shared" ca="1" si="62"/>
        <v/>
      </c>
      <c r="Q246" s="41" t="str">
        <f>IF(AND(C246="Abierto",D246="Urgente"),RANK(P246,$P$8:$P$1003,0)+COUNTIF($P$8:P246,P246)-1,"")</f>
        <v/>
      </c>
      <c r="R246" s="41" t="str">
        <f t="shared" si="63"/>
        <v/>
      </c>
      <c r="S246" s="41" t="str">
        <f t="shared" ca="1" si="64"/>
        <v/>
      </c>
      <c r="T246" s="41" t="str">
        <f>IF(AND(C246="Abierto",D246="Alta"),RANK(S246,$S$8:$S$1003,0)+COUNTIF($S$8:S246,S246)-1+MAX(Q:Q),"")</f>
        <v/>
      </c>
      <c r="U246" s="41" t="str">
        <f t="shared" si="65"/>
        <v/>
      </c>
      <c r="V246" s="41" t="str">
        <f t="shared" ca="1" si="66"/>
        <v/>
      </c>
      <c r="W246" s="41" t="str">
        <f>IF(AND(C246="Abierto",D246="Media"),RANK(V246,$V$8:$V$1003,0)+COUNTIF($V$8:V246,V246)-1+MAX(Q:Q,T:T),"")</f>
        <v/>
      </c>
      <c r="X246" s="41" t="str">
        <f t="shared" si="67"/>
        <v/>
      </c>
      <c r="Y246" s="41" t="str">
        <f t="shared" ca="1" si="68"/>
        <v/>
      </c>
      <c r="Z246" s="41" t="str">
        <f>IF(AND(C246="Abierto",D246="Baja"),RANK(Y246,$Y$8:$Y$1003,0)+COUNTIF($Y$8:Y246,Y246)-1+MAX(Q:Q,T:T,W:W),"")</f>
        <v/>
      </c>
      <c r="AA246" s="42" t="str">
        <f t="shared" si="69"/>
        <v/>
      </c>
      <c r="AB246" s="42" t="str">
        <f t="shared" si="70"/>
        <v/>
      </c>
      <c r="AC246" s="42" t="str">
        <f t="shared" si="71"/>
        <v/>
      </c>
      <c r="AD246" s="43">
        <v>239</v>
      </c>
      <c r="AE246" s="43" t="str">
        <f t="shared" si="57"/>
        <v/>
      </c>
      <c r="AF246" s="44" t="str">
        <f t="shared" si="58"/>
        <v/>
      </c>
      <c r="AK246" s="47" t="str">
        <f>IF(AL246="","",MAX($AK$1:AK245)+1)</f>
        <v/>
      </c>
      <c r="AL246" s="48" t="str">
        <f>IF(H246="","",IF(COUNTIF($AL$7:AL245,H246)=0,H246,""))</f>
        <v/>
      </c>
      <c r="AM246" s="48" t="str">
        <f t="shared" si="59"/>
        <v/>
      </c>
    </row>
    <row r="247" spans="2:39" x14ac:dyDescent="0.25">
      <c r="B247" s="38"/>
      <c r="C247" s="38"/>
      <c r="D247" s="38"/>
      <c r="E247" s="38"/>
      <c r="F247" s="40"/>
      <c r="G247" s="38"/>
      <c r="H247" s="38"/>
      <c r="I247" s="40"/>
      <c r="J247" s="54" t="str">
        <f t="shared" si="60"/>
        <v/>
      </c>
      <c r="K247" s="38"/>
      <c r="O247" s="41" t="str">
        <f t="shared" si="61"/>
        <v/>
      </c>
      <c r="P247" s="41" t="str">
        <f t="shared" ca="1" si="62"/>
        <v/>
      </c>
      <c r="Q247" s="41" t="str">
        <f>IF(AND(C247="Abierto",D247="Urgente"),RANK(P247,$P$8:$P$1003,0)+COUNTIF($P$8:P247,P247)-1,"")</f>
        <v/>
      </c>
      <c r="R247" s="41" t="str">
        <f t="shared" si="63"/>
        <v/>
      </c>
      <c r="S247" s="41" t="str">
        <f t="shared" ca="1" si="64"/>
        <v/>
      </c>
      <c r="T247" s="41" t="str">
        <f>IF(AND(C247="Abierto",D247="Alta"),RANK(S247,$S$8:$S$1003,0)+COUNTIF($S$8:S247,S247)-1+MAX(Q:Q),"")</f>
        <v/>
      </c>
      <c r="U247" s="41" t="str">
        <f t="shared" si="65"/>
        <v/>
      </c>
      <c r="V247" s="41" t="str">
        <f t="shared" ca="1" si="66"/>
        <v/>
      </c>
      <c r="W247" s="41" t="str">
        <f>IF(AND(C247="Abierto",D247="Media"),RANK(V247,$V$8:$V$1003,0)+COUNTIF($V$8:V247,V247)-1+MAX(Q:Q,T:T),"")</f>
        <v/>
      </c>
      <c r="X247" s="41" t="str">
        <f t="shared" si="67"/>
        <v/>
      </c>
      <c r="Y247" s="41" t="str">
        <f t="shared" ca="1" si="68"/>
        <v/>
      </c>
      <c r="Z247" s="41" t="str">
        <f>IF(AND(C247="Abierto",D247="Baja"),RANK(Y247,$Y$8:$Y$1003,0)+COUNTIF($Y$8:Y247,Y247)-1+MAX(Q:Q,T:T,W:W),"")</f>
        <v/>
      </c>
      <c r="AA247" s="42" t="str">
        <f t="shared" si="69"/>
        <v/>
      </c>
      <c r="AB247" s="42" t="str">
        <f t="shared" si="70"/>
        <v/>
      </c>
      <c r="AC247" s="42" t="str">
        <f t="shared" si="71"/>
        <v/>
      </c>
      <c r="AD247" s="43">
        <v>240</v>
      </c>
      <c r="AE247" s="43" t="str">
        <f t="shared" si="57"/>
        <v/>
      </c>
      <c r="AF247" s="44" t="str">
        <f t="shared" si="58"/>
        <v/>
      </c>
      <c r="AK247" s="47" t="str">
        <f>IF(AL247="","",MAX($AK$1:AK246)+1)</f>
        <v/>
      </c>
      <c r="AL247" s="48" t="str">
        <f>IF(H247="","",IF(COUNTIF($AL$7:AL246,H247)=0,H247,""))</f>
        <v/>
      </c>
      <c r="AM247" s="48" t="str">
        <f t="shared" si="59"/>
        <v/>
      </c>
    </row>
    <row r="248" spans="2:39" x14ac:dyDescent="0.25">
      <c r="B248" s="38"/>
      <c r="C248" s="38"/>
      <c r="D248" s="38"/>
      <c r="E248" s="38"/>
      <c r="F248" s="40"/>
      <c r="G248" s="38"/>
      <c r="H248" s="38"/>
      <c r="I248" s="40"/>
      <c r="J248" s="54" t="str">
        <f t="shared" si="60"/>
        <v/>
      </c>
      <c r="K248" s="38"/>
      <c r="O248" s="41" t="str">
        <f t="shared" si="61"/>
        <v/>
      </c>
      <c r="P248" s="41" t="str">
        <f t="shared" ca="1" si="62"/>
        <v/>
      </c>
      <c r="Q248" s="41" t="str">
        <f>IF(AND(C248="Abierto",D248="Urgente"),RANK(P248,$P$8:$P$1003,0)+COUNTIF($P$8:P248,P248)-1,"")</f>
        <v/>
      </c>
      <c r="R248" s="41" t="str">
        <f t="shared" si="63"/>
        <v/>
      </c>
      <c r="S248" s="41" t="str">
        <f t="shared" ca="1" si="64"/>
        <v/>
      </c>
      <c r="T248" s="41" t="str">
        <f>IF(AND(C248="Abierto",D248="Alta"),RANK(S248,$S$8:$S$1003,0)+COUNTIF($S$8:S248,S248)-1+MAX(Q:Q),"")</f>
        <v/>
      </c>
      <c r="U248" s="41" t="str">
        <f t="shared" si="65"/>
        <v/>
      </c>
      <c r="V248" s="41" t="str">
        <f t="shared" ca="1" si="66"/>
        <v/>
      </c>
      <c r="W248" s="41" t="str">
        <f>IF(AND(C248="Abierto",D248="Media"),RANK(V248,$V$8:$V$1003,0)+COUNTIF($V$8:V248,V248)-1+MAX(Q:Q,T:T),"")</f>
        <v/>
      </c>
      <c r="X248" s="41" t="str">
        <f t="shared" si="67"/>
        <v/>
      </c>
      <c r="Y248" s="41" t="str">
        <f t="shared" ca="1" si="68"/>
        <v/>
      </c>
      <c r="Z248" s="41" t="str">
        <f>IF(AND(C248="Abierto",D248="Baja"),RANK(Y248,$Y$8:$Y$1003,0)+COUNTIF($Y$8:Y248,Y248)-1+MAX(Q:Q,T:T,W:W),"")</f>
        <v/>
      </c>
      <c r="AA248" s="42" t="str">
        <f t="shared" si="69"/>
        <v/>
      </c>
      <c r="AB248" s="42" t="str">
        <f t="shared" si="70"/>
        <v/>
      </c>
      <c r="AC248" s="42" t="str">
        <f t="shared" si="71"/>
        <v/>
      </c>
      <c r="AD248" s="43">
        <v>241</v>
      </c>
      <c r="AE248" s="43" t="str">
        <f t="shared" si="57"/>
        <v/>
      </c>
      <c r="AF248" s="44" t="str">
        <f t="shared" si="58"/>
        <v/>
      </c>
      <c r="AK248" s="47" t="str">
        <f>IF(AL248="","",MAX($AK$1:AK247)+1)</f>
        <v/>
      </c>
      <c r="AL248" s="48" t="str">
        <f>IF(H248="","",IF(COUNTIF($AL$7:AL247,H248)=0,H248,""))</f>
        <v/>
      </c>
      <c r="AM248" s="48" t="str">
        <f t="shared" si="59"/>
        <v/>
      </c>
    </row>
    <row r="249" spans="2:39" x14ac:dyDescent="0.25">
      <c r="B249" s="38"/>
      <c r="C249" s="38"/>
      <c r="D249" s="38"/>
      <c r="E249" s="38"/>
      <c r="F249" s="40"/>
      <c r="G249" s="38"/>
      <c r="H249" s="38"/>
      <c r="I249" s="40"/>
      <c r="J249" s="54" t="str">
        <f t="shared" si="60"/>
        <v/>
      </c>
      <c r="K249" s="38"/>
      <c r="O249" s="41" t="str">
        <f t="shared" si="61"/>
        <v/>
      </c>
      <c r="P249" s="41" t="str">
        <f t="shared" ca="1" si="62"/>
        <v/>
      </c>
      <c r="Q249" s="41" t="str">
        <f>IF(AND(C249="Abierto",D249="Urgente"),RANK(P249,$P$8:$P$1003,0)+COUNTIF($P$8:P249,P249)-1,"")</f>
        <v/>
      </c>
      <c r="R249" s="41" t="str">
        <f t="shared" si="63"/>
        <v/>
      </c>
      <c r="S249" s="41" t="str">
        <f t="shared" ca="1" si="64"/>
        <v/>
      </c>
      <c r="T249" s="41" t="str">
        <f>IF(AND(C249="Abierto",D249="Alta"),RANK(S249,$S$8:$S$1003,0)+COUNTIF($S$8:S249,S249)-1+MAX(Q:Q),"")</f>
        <v/>
      </c>
      <c r="U249" s="41" t="str">
        <f t="shared" si="65"/>
        <v/>
      </c>
      <c r="V249" s="41" t="str">
        <f t="shared" ca="1" si="66"/>
        <v/>
      </c>
      <c r="W249" s="41" t="str">
        <f>IF(AND(C249="Abierto",D249="Media"),RANK(V249,$V$8:$V$1003,0)+COUNTIF($V$8:V249,V249)-1+MAX(Q:Q,T:T),"")</f>
        <v/>
      </c>
      <c r="X249" s="41" t="str">
        <f t="shared" si="67"/>
        <v/>
      </c>
      <c r="Y249" s="41" t="str">
        <f t="shared" ca="1" si="68"/>
        <v/>
      </c>
      <c r="Z249" s="41" t="str">
        <f>IF(AND(C249="Abierto",D249="Baja"),RANK(Y249,$Y$8:$Y$1003,0)+COUNTIF($Y$8:Y249,Y249)-1+MAX(Q:Q,T:T,W:W),"")</f>
        <v/>
      </c>
      <c r="AA249" s="42" t="str">
        <f t="shared" si="69"/>
        <v/>
      </c>
      <c r="AB249" s="42" t="str">
        <f t="shared" si="70"/>
        <v/>
      </c>
      <c r="AC249" s="42" t="str">
        <f t="shared" si="71"/>
        <v/>
      </c>
      <c r="AD249" s="43">
        <v>242</v>
      </c>
      <c r="AE249" s="43" t="str">
        <f t="shared" si="57"/>
        <v/>
      </c>
      <c r="AF249" s="44" t="str">
        <f t="shared" si="58"/>
        <v/>
      </c>
      <c r="AK249" s="47" t="str">
        <f>IF(AL249="","",MAX($AK$1:AK248)+1)</f>
        <v/>
      </c>
      <c r="AL249" s="48" t="str">
        <f>IF(H249="","",IF(COUNTIF($AL$7:AL248,H249)=0,H249,""))</f>
        <v/>
      </c>
      <c r="AM249" s="48" t="str">
        <f t="shared" si="59"/>
        <v/>
      </c>
    </row>
    <row r="250" spans="2:39" x14ac:dyDescent="0.25">
      <c r="B250" s="38"/>
      <c r="C250" s="38"/>
      <c r="D250" s="38"/>
      <c r="E250" s="38"/>
      <c r="F250" s="40"/>
      <c r="G250" s="38"/>
      <c r="H250" s="38"/>
      <c r="I250" s="40"/>
      <c r="J250" s="54" t="str">
        <f t="shared" si="60"/>
        <v/>
      </c>
      <c r="K250" s="38"/>
      <c r="O250" s="41" t="str">
        <f t="shared" si="61"/>
        <v/>
      </c>
      <c r="P250" s="41" t="str">
        <f t="shared" ca="1" si="62"/>
        <v/>
      </c>
      <c r="Q250" s="41" t="str">
        <f>IF(AND(C250="Abierto",D250="Urgente"),RANK(P250,$P$8:$P$1003,0)+COUNTIF($P$8:P250,P250)-1,"")</f>
        <v/>
      </c>
      <c r="R250" s="41" t="str">
        <f t="shared" si="63"/>
        <v/>
      </c>
      <c r="S250" s="41" t="str">
        <f t="shared" ca="1" si="64"/>
        <v/>
      </c>
      <c r="T250" s="41" t="str">
        <f>IF(AND(C250="Abierto",D250="Alta"),RANK(S250,$S$8:$S$1003,0)+COUNTIF($S$8:S250,S250)-1+MAX(Q:Q),"")</f>
        <v/>
      </c>
      <c r="U250" s="41" t="str">
        <f t="shared" si="65"/>
        <v/>
      </c>
      <c r="V250" s="41" t="str">
        <f t="shared" ca="1" si="66"/>
        <v/>
      </c>
      <c r="W250" s="41" t="str">
        <f>IF(AND(C250="Abierto",D250="Media"),RANK(V250,$V$8:$V$1003,0)+COUNTIF($V$8:V250,V250)-1+MAX(Q:Q,T:T),"")</f>
        <v/>
      </c>
      <c r="X250" s="41" t="str">
        <f t="shared" si="67"/>
        <v/>
      </c>
      <c r="Y250" s="41" t="str">
        <f t="shared" ca="1" si="68"/>
        <v/>
      </c>
      <c r="Z250" s="41" t="str">
        <f>IF(AND(C250="Abierto",D250="Baja"),RANK(Y250,$Y$8:$Y$1003,0)+COUNTIF($Y$8:Y250,Y250)-1+MAX(Q:Q,T:T,W:W),"")</f>
        <v/>
      </c>
      <c r="AA250" s="42" t="str">
        <f t="shared" si="69"/>
        <v/>
      </c>
      <c r="AB250" s="42" t="str">
        <f t="shared" si="70"/>
        <v/>
      </c>
      <c r="AC250" s="42" t="str">
        <f t="shared" si="71"/>
        <v/>
      </c>
      <c r="AD250" s="43">
        <v>243</v>
      </c>
      <c r="AE250" s="43" t="str">
        <f t="shared" si="57"/>
        <v/>
      </c>
      <c r="AF250" s="44" t="str">
        <f t="shared" si="58"/>
        <v/>
      </c>
      <c r="AK250" s="47" t="str">
        <f>IF(AL250="","",MAX($AK$1:AK249)+1)</f>
        <v/>
      </c>
      <c r="AL250" s="48" t="str">
        <f>IF(H250="","",IF(COUNTIF($AL$7:AL249,H250)=0,H250,""))</f>
        <v/>
      </c>
      <c r="AM250" s="48" t="str">
        <f t="shared" si="59"/>
        <v/>
      </c>
    </row>
    <row r="251" spans="2:39" x14ac:dyDescent="0.25">
      <c r="B251" s="38"/>
      <c r="C251" s="38"/>
      <c r="D251" s="38"/>
      <c r="E251" s="38"/>
      <c r="F251" s="40"/>
      <c r="G251" s="38"/>
      <c r="H251" s="38"/>
      <c r="I251" s="40"/>
      <c r="J251" s="54" t="str">
        <f t="shared" si="60"/>
        <v/>
      </c>
      <c r="K251" s="38"/>
      <c r="O251" s="41" t="str">
        <f t="shared" si="61"/>
        <v/>
      </c>
      <c r="P251" s="41" t="str">
        <f t="shared" ca="1" si="62"/>
        <v/>
      </c>
      <c r="Q251" s="41" t="str">
        <f>IF(AND(C251="Abierto",D251="Urgente"),RANK(P251,$P$8:$P$1003,0)+COUNTIF($P$8:P251,P251)-1,"")</f>
        <v/>
      </c>
      <c r="R251" s="41" t="str">
        <f t="shared" si="63"/>
        <v/>
      </c>
      <c r="S251" s="41" t="str">
        <f t="shared" ca="1" si="64"/>
        <v/>
      </c>
      <c r="T251" s="41" t="str">
        <f>IF(AND(C251="Abierto",D251="Alta"),RANK(S251,$S$8:$S$1003,0)+COUNTIF($S$8:S251,S251)-1+MAX(Q:Q),"")</f>
        <v/>
      </c>
      <c r="U251" s="41" t="str">
        <f t="shared" si="65"/>
        <v/>
      </c>
      <c r="V251" s="41" t="str">
        <f t="shared" ca="1" si="66"/>
        <v/>
      </c>
      <c r="W251" s="41" t="str">
        <f>IF(AND(C251="Abierto",D251="Media"),RANK(V251,$V$8:$V$1003,0)+COUNTIF($V$8:V251,V251)-1+MAX(Q:Q,T:T),"")</f>
        <v/>
      </c>
      <c r="X251" s="41" t="str">
        <f t="shared" si="67"/>
        <v/>
      </c>
      <c r="Y251" s="41" t="str">
        <f t="shared" ca="1" si="68"/>
        <v/>
      </c>
      <c r="Z251" s="41" t="str">
        <f>IF(AND(C251="Abierto",D251="Baja"),RANK(Y251,$Y$8:$Y$1003,0)+COUNTIF($Y$8:Y251,Y251)-1+MAX(Q:Q,T:T,W:W),"")</f>
        <v/>
      </c>
      <c r="AA251" s="42" t="str">
        <f t="shared" si="69"/>
        <v/>
      </c>
      <c r="AB251" s="42" t="str">
        <f t="shared" si="70"/>
        <v/>
      </c>
      <c r="AC251" s="42" t="str">
        <f t="shared" si="71"/>
        <v/>
      </c>
      <c r="AD251" s="43">
        <v>244</v>
      </c>
      <c r="AE251" s="43" t="str">
        <f t="shared" si="57"/>
        <v/>
      </c>
      <c r="AF251" s="44" t="str">
        <f t="shared" si="58"/>
        <v/>
      </c>
      <c r="AK251" s="47" t="str">
        <f>IF(AL251="","",MAX($AK$1:AK250)+1)</f>
        <v/>
      </c>
      <c r="AL251" s="48" t="str">
        <f>IF(H251="","",IF(COUNTIF($AL$7:AL250,H251)=0,H251,""))</f>
        <v/>
      </c>
      <c r="AM251" s="48" t="str">
        <f t="shared" si="59"/>
        <v/>
      </c>
    </row>
    <row r="252" spans="2:39" x14ac:dyDescent="0.25">
      <c r="B252" s="38"/>
      <c r="C252" s="38"/>
      <c r="D252" s="38"/>
      <c r="E252" s="38"/>
      <c r="F252" s="40"/>
      <c r="G252" s="38"/>
      <c r="H252" s="38"/>
      <c r="I252" s="40"/>
      <c r="J252" s="54" t="str">
        <f t="shared" si="60"/>
        <v/>
      </c>
      <c r="K252" s="38"/>
      <c r="O252" s="41" t="str">
        <f t="shared" si="61"/>
        <v/>
      </c>
      <c r="P252" s="41" t="str">
        <f t="shared" ca="1" si="62"/>
        <v/>
      </c>
      <c r="Q252" s="41" t="str">
        <f>IF(AND(C252="Abierto",D252="Urgente"),RANK(P252,$P$8:$P$1003,0)+COUNTIF($P$8:P252,P252)-1,"")</f>
        <v/>
      </c>
      <c r="R252" s="41" t="str">
        <f t="shared" si="63"/>
        <v/>
      </c>
      <c r="S252" s="41" t="str">
        <f t="shared" ca="1" si="64"/>
        <v/>
      </c>
      <c r="T252" s="41" t="str">
        <f>IF(AND(C252="Abierto",D252="Alta"),RANK(S252,$S$8:$S$1003,0)+COUNTIF($S$8:S252,S252)-1+MAX(Q:Q),"")</f>
        <v/>
      </c>
      <c r="U252" s="41" t="str">
        <f t="shared" si="65"/>
        <v/>
      </c>
      <c r="V252" s="41" t="str">
        <f t="shared" ca="1" si="66"/>
        <v/>
      </c>
      <c r="W252" s="41" t="str">
        <f>IF(AND(C252="Abierto",D252="Media"),RANK(V252,$V$8:$V$1003,0)+COUNTIF($V$8:V252,V252)-1+MAX(Q:Q,T:T),"")</f>
        <v/>
      </c>
      <c r="X252" s="41" t="str">
        <f t="shared" si="67"/>
        <v/>
      </c>
      <c r="Y252" s="41" t="str">
        <f t="shared" ca="1" si="68"/>
        <v/>
      </c>
      <c r="Z252" s="41" t="str">
        <f>IF(AND(C252="Abierto",D252="Baja"),RANK(Y252,$Y$8:$Y$1003,0)+COUNTIF($Y$8:Y252,Y252)-1+MAX(Q:Q,T:T,W:W),"")</f>
        <v/>
      </c>
      <c r="AA252" s="42" t="str">
        <f t="shared" si="69"/>
        <v/>
      </c>
      <c r="AB252" s="42" t="str">
        <f t="shared" si="70"/>
        <v/>
      </c>
      <c r="AC252" s="42" t="str">
        <f t="shared" si="71"/>
        <v/>
      </c>
      <c r="AD252" s="43">
        <v>245</v>
      </c>
      <c r="AE252" s="43" t="str">
        <f t="shared" si="57"/>
        <v/>
      </c>
      <c r="AF252" s="44" t="str">
        <f t="shared" si="58"/>
        <v/>
      </c>
      <c r="AK252" s="47" t="str">
        <f>IF(AL252="","",MAX($AK$1:AK251)+1)</f>
        <v/>
      </c>
      <c r="AL252" s="48" t="str">
        <f>IF(H252="","",IF(COUNTIF($AL$7:AL251,H252)=0,H252,""))</f>
        <v/>
      </c>
      <c r="AM252" s="48" t="str">
        <f t="shared" si="59"/>
        <v/>
      </c>
    </row>
    <row r="253" spans="2:39" x14ac:dyDescent="0.25">
      <c r="B253" s="38"/>
      <c r="C253" s="38"/>
      <c r="D253" s="38"/>
      <c r="E253" s="38"/>
      <c r="F253" s="40"/>
      <c r="G253" s="38"/>
      <c r="H253" s="38"/>
      <c r="I253" s="40"/>
      <c r="J253" s="54" t="str">
        <f t="shared" si="60"/>
        <v/>
      </c>
      <c r="K253" s="38"/>
      <c r="O253" s="41" t="str">
        <f t="shared" si="61"/>
        <v/>
      </c>
      <c r="P253" s="41" t="str">
        <f t="shared" ca="1" si="62"/>
        <v/>
      </c>
      <c r="Q253" s="41" t="str">
        <f>IF(AND(C253="Abierto",D253="Urgente"),RANK(P253,$P$8:$P$1003,0)+COUNTIF($P$8:P253,P253)-1,"")</f>
        <v/>
      </c>
      <c r="R253" s="41" t="str">
        <f t="shared" si="63"/>
        <v/>
      </c>
      <c r="S253" s="41" t="str">
        <f t="shared" ca="1" si="64"/>
        <v/>
      </c>
      <c r="T253" s="41" t="str">
        <f>IF(AND(C253="Abierto",D253="Alta"),RANK(S253,$S$8:$S$1003,0)+COUNTIF($S$8:S253,S253)-1+MAX(Q:Q),"")</f>
        <v/>
      </c>
      <c r="U253" s="41" t="str">
        <f t="shared" si="65"/>
        <v/>
      </c>
      <c r="V253" s="41" t="str">
        <f t="shared" ca="1" si="66"/>
        <v/>
      </c>
      <c r="W253" s="41" t="str">
        <f>IF(AND(C253="Abierto",D253="Media"),RANK(V253,$V$8:$V$1003,0)+COUNTIF($V$8:V253,V253)-1+MAX(Q:Q,T:T),"")</f>
        <v/>
      </c>
      <c r="X253" s="41" t="str">
        <f t="shared" si="67"/>
        <v/>
      </c>
      <c r="Y253" s="41" t="str">
        <f t="shared" ca="1" si="68"/>
        <v/>
      </c>
      <c r="Z253" s="41" t="str">
        <f>IF(AND(C253="Abierto",D253="Baja"),RANK(Y253,$Y$8:$Y$1003,0)+COUNTIF($Y$8:Y253,Y253)-1+MAX(Q:Q,T:T,W:W),"")</f>
        <v/>
      </c>
      <c r="AA253" s="42" t="str">
        <f t="shared" si="69"/>
        <v/>
      </c>
      <c r="AB253" s="42" t="str">
        <f t="shared" si="70"/>
        <v/>
      </c>
      <c r="AC253" s="42" t="str">
        <f t="shared" si="71"/>
        <v/>
      </c>
      <c r="AD253" s="43">
        <v>246</v>
      </c>
      <c r="AE253" s="43" t="str">
        <f t="shared" si="57"/>
        <v/>
      </c>
      <c r="AF253" s="44" t="str">
        <f t="shared" si="58"/>
        <v/>
      </c>
      <c r="AK253" s="47" t="str">
        <f>IF(AL253="","",MAX($AK$1:AK252)+1)</f>
        <v/>
      </c>
      <c r="AL253" s="48" t="str">
        <f>IF(H253="","",IF(COUNTIF($AL$7:AL252,H253)=0,H253,""))</f>
        <v/>
      </c>
      <c r="AM253" s="48" t="str">
        <f t="shared" si="59"/>
        <v/>
      </c>
    </row>
    <row r="254" spans="2:39" x14ac:dyDescent="0.25">
      <c r="B254" s="38"/>
      <c r="C254" s="38"/>
      <c r="D254" s="38"/>
      <c r="E254" s="38"/>
      <c r="F254" s="40"/>
      <c r="G254" s="38"/>
      <c r="H254" s="38"/>
      <c r="I254" s="40"/>
      <c r="J254" s="54" t="str">
        <f t="shared" si="60"/>
        <v/>
      </c>
      <c r="K254" s="38"/>
      <c r="O254" s="41" t="str">
        <f t="shared" si="61"/>
        <v/>
      </c>
      <c r="P254" s="41" t="str">
        <f t="shared" ca="1" si="62"/>
        <v/>
      </c>
      <c r="Q254" s="41" t="str">
        <f>IF(AND(C254="Abierto",D254="Urgente"),RANK(P254,$P$8:$P$1003,0)+COUNTIF($P$8:P254,P254)-1,"")</f>
        <v/>
      </c>
      <c r="R254" s="41" t="str">
        <f t="shared" si="63"/>
        <v/>
      </c>
      <c r="S254" s="41" t="str">
        <f t="shared" ca="1" si="64"/>
        <v/>
      </c>
      <c r="T254" s="41" t="str">
        <f>IF(AND(C254="Abierto",D254="Alta"),RANK(S254,$S$8:$S$1003,0)+COUNTIF($S$8:S254,S254)-1+MAX(Q:Q),"")</f>
        <v/>
      </c>
      <c r="U254" s="41" t="str">
        <f t="shared" si="65"/>
        <v/>
      </c>
      <c r="V254" s="41" t="str">
        <f t="shared" ca="1" si="66"/>
        <v/>
      </c>
      <c r="W254" s="41" t="str">
        <f>IF(AND(C254="Abierto",D254="Media"),RANK(V254,$V$8:$V$1003,0)+COUNTIF($V$8:V254,V254)-1+MAX(Q:Q,T:T),"")</f>
        <v/>
      </c>
      <c r="X254" s="41" t="str">
        <f t="shared" si="67"/>
        <v/>
      </c>
      <c r="Y254" s="41" t="str">
        <f t="shared" ca="1" si="68"/>
        <v/>
      </c>
      <c r="Z254" s="41" t="str">
        <f>IF(AND(C254="Abierto",D254="Baja"),RANK(Y254,$Y$8:$Y$1003,0)+COUNTIF($Y$8:Y254,Y254)-1+MAX(Q:Q,T:T,W:W),"")</f>
        <v/>
      </c>
      <c r="AA254" s="42" t="str">
        <f t="shared" si="69"/>
        <v/>
      </c>
      <c r="AB254" s="42" t="str">
        <f t="shared" si="70"/>
        <v/>
      </c>
      <c r="AC254" s="42" t="str">
        <f t="shared" si="71"/>
        <v/>
      </c>
      <c r="AD254" s="43">
        <v>247</v>
      </c>
      <c r="AE254" s="43" t="str">
        <f t="shared" si="57"/>
        <v/>
      </c>
      <c r="AF254" s="44" t="str">
        <f t="shared" si="58"/>
        <v/>
      </c>
      <c r="AK254" s="47" t="str">
        <f>IF(AL254="","",MAX($AK$1:AK253)+1)</f>
        <v/>
      </c>
      <c r="AL254" s="48" t="str">
        <f>IF(H254="","",IF(COUNTIF($AL$7:AL253,H254)=0,H254,""))</f>
        <v/>
      </c>
      <c r="AM254" s="48" t="str">
        <f t="shared" si="59"/>
        <v/>
      </c>
    </row>
    <row r="255" spans="2:39" x14ac:dyDescent="0.25">
      <c r="B255" s="38"/>
      <c r="C255" s="38"/>
      <c r="D255" s="38"/>
      <c r="E255" s="38"/>
      <c r="F255" s="40"/>
      <c r="G255" s="38"/>
      <c r="H255" s="38"/>
      <c r="I255" s="40"/>
      <c r="J255" s="54" t="str">
        <f t="shared" si="60"/>
        <v/>
      </c>
      <c r="K255" s="38"/>
      <c r="O255" s="41" t="str">
        <f t="shared" si="61"/>
        <v/>
      </c>
      <c r="P255" s="41" t="str">
        <f t="shared" ca="1" si="62"/>
        <v/>
      </c>
      <c r="Q255" s="41" t="str">
        <f>IF(AND(C255="Abierto",D255="Urgente"),RANK(P255,$P$8:$P$1003,0)+COUNTIF($P$8:P255,P255)-1,"")</f>
        <v/>
      </c>
      <c r="R255" s="41" t="str">
        <f t="shared" si="63"/>
        <v/>
      </c>
      <c r="S255" s="41" t="str">
        <f t="shared" ca="1" si="64"/>
        <v/>
      </c>
      <c r="T255" s="41" t="str">
        <f>IF(AND(C255="Abierto",D255="Alta"),RANK(S255,$S$8:$S$1003,0)+COUNTIF($S$8:S255,S255)-1+MAX(Q:Q),"")</f>
        <v/>
      </c>
      <c r="U255" s="41" t="str">
        <f t="shared" si="65"/>
        <v/>
      </c>
      <c r="V255" s="41" t="str">
        <f t="shared" ca="1" si="66"/>
        <v/>
      </c>
      <c r="W255" s="41" t="str">
        <f>IF(AND(C255="Abierto",D255="Media"),RANK(V255,$V$8:$V$1003,0)+COUNTIF($V$8:V255,V255)-1+MAX(Q:Q,T:T),"")</f>
        <v/>
      </c>
      <c r="X255" s="41" t="str">
        <f t="shared" si="67"/>
        <v/>
      </c>
      <c r="Y255" s="41" t="str">
        <f t="shared" ca="1" si="68"/>
        <v/>
      </c>
      <c r="Z255" s="41" t="str">
        <f>IF(AND(C255="Abierto",D255="Baja"),RANK(Y255,$Y$8:$Y$1003,0)+COUNTIF($Y$8:Y255,Y255)-1+MAX(Q:Q,T:T,W:W),"")</f>
        <v/>
      </c>
      <c r="AA255" s="42" t="str">
        <f t="shared" si="69"/>
        <v/>
      </c>
      <c r="AB255" s="42" t="str">
        <f t="shared" si="70"/>
        <v/>
      </c>
      <c r="AC255" s="42" t="str">
        <f t="shared" si="71"/>
        <v/>
      </c>
      <c r="AD255" s="43">
        <v>248</v>
      </c>
      <c r="AE255" s="43" t="str">
        <f t="shared" si="57"/>
        <v/>
      </c>
      <c r="AF255" s="44" t="str">
        <f t="shared" si="58"/>
        <v/>
      </c>
      <c r="AK255" s="47" t="str">
        <f>IF(AL255="","",MAX($AK$1:AK254)+1)</f>
        <v/>
      </c>
      <c r="AL255" s="48" t="str">
        <f>IF(H255="","",IF(COUNTIF($AL$7:AL254,H255)=0,H255,""))</f>
        <v/>
      </c>
      <c r="AM255" s="48" t="str">
        <f t="shared" si="59"/>
        <v/>
      </c>
    </row>
    <row r="256" spans="2:39" x14ac:dyDescent="0.25">
      <c r="B256" s="38"/>
      <c r="C256" s="38"/>
      <c r="D256" s="38"/>
      <c r="E256" s="38"/>
      <c r="F256" s="40"/>
      <c r="G256" s="38"/>
      <c r="H256" s="38"/>
      <c r="I256" s="40"/>
      <c r="J256" s="54" t="str">
        <f t="shared" si="60"/>
        <v/>
      </c>
      <c r="K256" s="38"/>
      <c r="O256" s="41" t="str">
        <f t="shared" si="61"/>
        <v/>
      </c>
      <c r="P256" s="41" t="str">
        <f t="shared" ca="1" si="62"/>
        <v/>
      </c>
      <c r="Q256" s="41" t="str">
        <f>IF(AND(C256="Abierto",D256="Urgente"),RANK(P256,$P$8:$P$1003,0)+COUNTIF($P$8:P256,P256)-1,"")</f>
        <v/>
      </c>
      <c r="R256" s="41" t="str">
        <f t="shared" si="63"/>
        <v/>
      </c>
      <c r="S256" s="41" t="str">
        <f t="shared" ca="1" si="64"/>
        <v/>
      </c>
      <c r="T256" s="41" t="str">
        <f>IF(AND(C256="Abierto",D256="Alta"),RANK(S256,$S$8:$S$1003,0)+COUNTIF($S$8:S256,S256)-1+MAX(Q:Q),"")</f>
        <v/>
      </c>
      <c r="U256" s="41" t="str">
        <f t="shared" si="65"/>
        <v/>
      </c>
      <c r="V256" s="41" t="str">
        <f t="shared" ca="1" si="66"/>
        <v/>
      </c>
      <c r="W256" s="41" t="str">
        <f>IF(AND(C256="Abierto",D256="Media"),RANK(V256,$V$8:$V$1003,0)+COUNTIF($V$8:V256,V256)-1+MAX(Q:Q,T:T),"")</f>
        <v/>
      </c>
      <c r="X256" s="41" t="str">
        <f t="shared" si="67"/>
        <v/>
      </c>
      <c r="Y256" s="41" t="str">
        <f t="shared" ca="1" si="68"/>
        <v/>
      </c>
      <c r="Z256" s="41" t="str">
        <f>IF(AND(C256="Abierto",D256="Baja"),RANK(Y256,$Y$8:$Y$1003,0)+COUNTIF($Y$8:Y256,Y256)-1+MAX(Q:Q,T:T,W:W),"")</f>
        <v/>
      </c>
      <c r="AA256" s="42" t="str">
        <f t="shared" si="69"/>
        <v/>
      </c>
      <c r="AB256" s="42" t="str">
        <f t="shared" si="70"/>
        <v/>
      </c>
      <c r="AC256" s="42" t="str">
        <f t="shared" si="71"/>
        <v/>
      </c>
      <c r="AD256" s="43">
        <v>249</v>
      </c>
      <c r="AE256" s="43" t="str">
        <f t="shared" si="57"/>
        <v/>
      </c>
      <c r="AF256" s="44" t="str">
        <f t="shared" si="58"/>
        <v/>
      </c>
      <c r="AK256" s="47" t="str">
        <f>IF(AL256="","",MAX($AK$1:AK255)+1)</f>
        <v/>
      </c>
      <c r="AL256" s="48" t="str">
        <f>IF(H256="","",IF(COUNTIF($AL$7:AL255,H256)=0,H256,""))</f>
        <v/>
      </c>
      <c r="AM256" s="48" t="str">
        <f t="shared" si="59"/>
        <v/>
      </c>
    </row>
    <row r="257" spans="2:39" x14ac:dyDescent="0.25">
      <c r="B257" s="38"/>
      <c r="C257" s="38"/>
      <c r="D257" s="38"/>
      <c r="E257" s="38"/>
      <c r="F257" s="40"/>
      <c r="G257" s="38"/>
      <c r="H257" s="38"/>
      <c r="I257" s="40"/>
      <c r="J257" s="54" t="str">
        <f t="shared" si="60"/>
        <v/>
      </c>
      <c r="K257" s="38"/>
      <c r="O257" s="41" t="str">
        <f t="shared" si="61"/>
        <v/>
      </c>
      <c r="P257" s="41" t="str">
        <f t="shared" ca="1" si="62"/>
        <v/>
      </c>
      <c r="Q257" s="41" t="str">
        <f>IF(AND(C257="Abierto",D257="Urgente"),RANK(P257,$P$8:$P$1003,0)+COUNTIF($P$8:P257,P257)-1,"")</f>
        <v/>
      </c>
      <c r="R257" s="41" t="str">
        <f t="shared" si="63"/>
        <v/>
      </c>
      <c r="S257" s="41" t="str">
        <f t="shared" ca="1" si="64"/>
        <v/>
      </c>
      <c r="T257" s="41" t="str">
        <f>IF(AND(C257="Abierto",D257="Alta"),RANK(S257,$S$8:$S$1003,0)+COUNTIF($S$8:S257,S257)-1+MAX(Q:Q),"")</f>
        <v/>
      </c>
      <c r="U257" s="41" t="str">
        <f t="shared" si="65"/>
        <v/>
      </c>
      <c r="V257" s="41" t="str">
        <f t="shared" ca="1" si="66"/>
        <v/>
      </c>
      <c r="W257" s="41" t="str">
        <f>IF(AND(C257="Abierto",D257="Media"),RANK(V257,$V$8:$V$1003,0)+COUNTIF($V$8:V257,V257)-1+MAX(Q:Q,T:T),"")</f>
        <v/>
      </c>
      <c r="X257" s="41" t="str">
        <f t="shared" si="67"/>
        <v/>
      </c>
      <c r="Y257" s="41" t="str">
        <f t="shared" ca="1" si="68"/>
        <v/>
      </c>
      <c r="Z257" s="41" t="str">
        <f>IF(AND(C257="Abierto",D257="Baja"),RANK(Y257,$Y$8:$Y$1003,0)+COUNTIF($Y$8:Y257,Y257)-1+MAX(Q:Q,T:T,W:W),"")</f>
        <v/>
      </c>
      <c r="AA257" s="42" t="str">
        <f t="shared" si="69"/>
        <v/>
      </c>
      <c r="AB257" s="42" t="str">
        <f t="shared" si="70"/>
        <v/>
      </c>
      <c r="AC257" s="42" t="str">
        <f t="shared" si="71"/>
        <v/>
      </c>
      <c r="AD257" s="43">
        <v>250</v>
      </c>
      <c r="AE257" s="43" t="str">
        <f t="shared" si="57"/>
        <v/>
      </c>
      <c r="AF257" s="44" t="str">
        <f t="shared" si="58"/>
        <v/>
      </c>
      <c r="AK257" s="47" t="str">
        <f>IF(AL257="","",MAX($AK$1:AK256)+1)</f>
        <v/>
      </c>
      <c r="AL257" s="48" t="str">
        <f>IF(H257="","",IF(COUNTIF($AL$7:AL256,H257)=0,H257,""))</f>
        <v/>
      </c>
      <c r="AM257" s="48" t="str">
        <f t="shared" si="59"/>
        <v/>
      </c>
    </row>
    <row r="258" spans="2:39" x14ac:dyDescent="0.25">
      <c r="B258" s="38"/>
      <c r="C258" s="38"/>
      <c r="D258" s="38"/>
      <c r="E258" s="38"/>
      <c r="F258" s="40"/>
      <c r="G258" s="38"/>
      <c r="H258" s="38"/>
      <c r="I258" s="40"/>
      <c r="J258" s="54" t="str">
        <f t="shared" si="60"/>
        <v/>
      </c>
      <c r="K258" s="38"/>
      <c r="O258" s="41" t="str">
        <f t="shared" si="61"/>
        <v/>
      </c>
      <c r="P258" s="41" t="str">
        <f t="shared" ca="1" si="62"/>
        <v/>
      </c>
      <c r="Q258" s="41" t="str">
        <f>IF(AND(C258="Abierto",D258="Urgente"),RANK(P258,$P$8:$P$1003,0)+COUNTIF($P$8:P258,P258)-1,"")</f>
        <v/>
      </c>
      <c r="R258" s="41" t="str">
        <f t="shared" si="63"/>
        <v/>
      </c>
      <c r="S258" s="41" t="str">
        <f t="shared" ca="1" si="64"/>
        <v/>
      </c>
      <c r="T258" s="41" t="str">
        <f>IF(AND(C258="Abierto",D258="Alta"),RANK(S258,$S$8:$S$1003,0)+COUNTIF($S$8:S258,S258)-1+MAX(Q:Q),"")</f>
        <v/>
      </c>
      <c r="U258" s="41" t="str">
        <f t="shared" si="65"/>
        <v/>
      </c>
      <c r="V258" s="41" t="str">
        <f t="shared" ca="1" si="66"/>
        <v/>
      </c>
      <c r="W258" s="41" t="str">
        <f>IF(AND(C258="Abierto",D258="Media"),RANK(V258,$V$8:$V$1003,0)+COUNTIF($V$8:V258,V258)-1+MAX(Q:Q,T:T),"")</f>
        <v/>
      </c>
      <c r="X258" s="41" t="str">
        <f t="shared" si="67"/>
        <v/>
      </c>
      <c r="Y258" s="41" t="str">
        <f t="shared" ca="1" si="68"/>
        <v/>
      </c>
      <c r="Z258" s="41" t="str">
        <f>IF(AND(C258="Abierto",D258="Baja"),RANK(Y258,$Y$8:$Y$1003,0)+COUNTIF($Y$8:Y258,Y258)-1+MAX(Q:Q,T:T,W:W),"")</f>
        <v/>
      </c>
      <c r="AA258" s="42" t="str">
        <f t="shared" si="69"/>
        <v/>
      </c>
      <c r="AB258" s="42" t="str">
        <f t="shared" si="70"/>
        <v/>
      </c>
      <c r="AC258" s="42" t="str">
        <f t="shared" si="71"/>
        <v/>
      </c>
      <c r="AD258" s="43">
        <v>251</v>
      </c>
      <c r="AE258" s="43" t="str">
        <f t="shared" si="57"/>
        <v/>
      </c>
      <c r="AF258" s="44" t="str">
        <f t="shared" si="58"/>
        <v/>
      </c>
      <c r="AK258" s="47" t="str">
        <f>IF(AL258="","",MAX($AK$1:AK257)+1)</f>
        <v/>
      </c>
      <c r="AL258" s="48" t="str">
        <f>IF(H258="","",IF(COUNTIF($AL$7:AL257,H258)=0,H258,""))</f>
        <v/>
      </c>
      <c r="AM258" s="48" t="str">
        <f t="shared" si="59"/>
        <v/>
      </c>
    </row>
    <row r="259" spans="2:39" x14ac:dyDescent="0.25">
      <c r="B259" s="38"/>
      <c r="C259" s="38"/>
      <c r="D259" s="38"/>
      <c r="E259" s="38"/>
      <c r="F259" s="40"/>
      <c r="G259" s="38"/>
      <c r="H259" s="38"/>
      <c r="I259" s="40"/>
      <c r="J259" s="54" t="str">
        <f t="shared" si="60"/>
        <v/>
      </c>
      <c r="K259" s="38"/>
      <c r="O259" s="41" t="str">
        <f t="shared" si="61"/>
        <v/>
      </c>
      <c r="P259" s="41" t="str">
        <f t="shared" ca="1" si="62"/>
        <v/>
      </c>
      <c r="Q259" s="41" t="str">
        <f>IF(AND(C259="Abierto",D259="Urgente"),RANK(P259,$P$8:$P$1003,0)+COUNTIF($P$8:P259,P259)-1,"")</f>
        <v/>
      </c>
      <c r="R259" s="41" t="str">
        <f t="shared" si="63"/>
        <v/>
      </c>
      <c r="S259" s="41" t="str">
        <f t="shared" ca="1" si="64"/>
        <v/>
      </c>
      <c r="T259" s="41" t="str">
        <f>IF(AND(C259="Abierto",D259="Alta"),RANK(S259,$S$8:$S$1003,0)+COUNTIF($S$8:S259,S259)-1+MAX(Q:Q),"")</f>
        <v/>
      </c>
      <c r="U259" s="41" t="str">
        <f t="shared" si="65"/>
        <v/>
      </c>
      <c r="V259" s="41" t="str">
        <f t="shared" ca="1" si="66"/>
        <v/>
      </c>
      <c r="W259" s="41" t="str">
        <f>IF(AND(C259="Abierto",D259="Media"),RANK(V259,$V$8:$V$1003,0)+COUNTIF($V$8:V259,V259)-1+MAX(Q:Q,T:T),"")</f>
        <v/>
      </c>
      <c r="X259" s="41" t="str">
        <f t="shared" si="67"/>
        <v/>
      </c>
      <c r="Y259" s="41" t="str">
        <f t="shared" ca="1" si="68"/>
        <v/>
      </c>
      <c r="Z259" s="41" t="str">
        <f>IF(AND(C259="Abierto",D259="Baja"),RANK(Y259,$Y$8:$Y$1003,0)+COUNTIF($Y$8:Y259,Y259)-1+MAX(Q:Q,T:T,W:W),"")</f>
        <v/>
      </c>
      <c r="AA259" s="42" t="str">
        <f t="shared" si="69"/>
        <v/>
      </c>
      <c r="AB259" s="42" t="str">
        <f t="shared" si="70"/>
        <v/>
      </c>
      <c r="AC259" s="42" t="str">
        <f t="shared" si="71"/>
        <v/>
      </c>
      <c r="AD259" s="43">
        <v>252</v>
      </c>
      <c r="AE259" s="43" t="str">
        <f t="shared" si="57"/>
        <v/>
      </c>
      <c r="AF259" s="44" t="str">
        <f t="shared" si="58"/>
        <v/>
      </c>
      <c r="AK259" s="47" t="str">
        <f>IF(AL259="","",MAX($AK$1:AK258)+1)</f>
        <v/>
      </c>
      <c r="AL259" s="48" t="str">
        <f>IF(H259="","",IF(COUNTIF($AL$7:AL258,H259)=0,H259,""))</f>
        <v/>
      </c>
      <c r="AM259" s="48" t="str">
        <f t="shared" si="59"/>
        <v/>
      </c>
    </row>
    <row r="260" spans="2:39" x14ac:dyDescent="0.25">
      <c r="B260" s="38"/>
      <c r="C260" s="38"/>
      <c r="D260" s="38"/>
      <c r="E260" s="38"/>
      <c r="F260" s="40"/>
      <c r="G260" s="38"/>
      <c r="H260" s="38"/>
      <c r="I260" s="40"/>
      <c r="J260" s="54" t="str">
        <f t="shared" si="60"/>
        <v/>
      </c>
      <c r="K260" s="38"/>
      <c r="O260" s="41" t="str">
        <f t="shared" si="61"/>
        <v/>
      </c>
      <c r="P260" s="41" t="str">
        <f t="shared" ca="1" si="62"/>
        <v/>
      </c>
      <c r="Q260" s="41" t="str">
        <f>IF(AND(C260="Abierto",D260="Urgente"),RANK(P260,$P$8:$P$1003,0)+COUNTIF($P$8:P260,P260)-1,"")</f>
        <v/>
      </c>
      <c r="R260" s="41" t="str">
        <f t="shared" si="63"/>
        <v/>
      </c>
      <c r="S260" s="41" t="str">
        <f t="shared" ca="1" si="64"/>
        <v/>
      </c>
      <c r="T260" s="41" t="str">
        <f>IF(AND(C260="Abierto",D260="Alta"),RANK(S260,$S$8:$S$1003,0)+COUNTIF($S$8:S260,S260)-1+MAX(Q:Q),"")</f>
        <v/>
      </c>
      <c r="U260" s="41" t="str">
        <f t="shared" si="65"/>
        <v/>
      </c>
      <c r="V260" s="41" t="str">
        <f t="shared" ca="1" si="66"/>
        <v/>
      </c>
      <c r="W260" s="41" t="str">
        <f>IF(AND(C260="Abierto",D260="Media"),RANK(V260,$V$8:$V$1003,0)+COUNTIF($V$8:V260,V260)-1+MAX(Q:Q,T:T),"")</f>
        <v/>
      </c>
      <c r="X260" s="41" t="str">
        <f t="shared" si="67"/>
        <v/>
      </c>
      <c r="Y260" s="41" t="str">
        <f t="shared" ca="1" si="68"/>
        <v/>
      </c>
      <c r="Z260" s="41" t="str">
        <f>IF(AND(C260="Abierto",D260="Baja"),RANK(Y260,$Y$8:$Y$1003,0)+COUNTIF($Y$8:Y260,Y260)-1+MAX(Q:Q,T:T,W:W),"")</f>
        <v/>
      </c>
      <c r="AA260" s="42" t="str">
        <f t="shared" si="69"/>
        <v/>
      </c>
      <c r="AB260" s="42" t="str">
        <f t="shared" si="70"/>
        <v/>
      </c>
      <c r="AC260" s="42" t="str">
        <f t="shared" si="71"/>
        <v/>
      </c>
      <c r="AD260" s="43">
        <v>253</v>
      </c>
      <c r="AE260" s="43" t="str">
        <f t="shared" si="57"/>
        <v/>
      </c>
      <c r="AF260" s="44" t="str">
        <f t="shared" si="58"/>
        <v/>
      </c>
      <c r="AK260" s="47" t="str">
        <f>IF(AL260="","",MAX($AK$1:AK259)+1)</f>
        <v/>
      </c>
      <c r="AL260" s="48" t="str">
        <f>IF(H260="","",IF(COUNTIF($AL$7:AL259,H260)=0,H260,""))</f>
        <v/>
      </c>
      <c r="AM260" s="48" t="str">
        <f t="shared" si="59"/>
        <v/>
      </c>
    </row>
    <row r="261" spans="2:39" x14ac:dyDescent="0.25">
      <c r="B261" s="38"/>
      <c r="C261" s="38"/>
      <c r="D261" s="38"/>
      <c r="E261" s="38"/>
      <c r="F261" s="40"/>
      <c r="G261" s="38"/>
      <c r="H261" s="38"/>
      <c r="I261" s="40"/>
      <c r="J261" s="54" t="str">
        <f t="shared" si="60"/>
        <v/>
      </c>
      <c r="K261" s="38"/>
      <c r="O261" s="41" t="str">
        <f t="shared" si="61"/>
        <v/>
      </c>
      <c r="P261" s="41" t="str">
        <f t="shared" ca="1" si="62"/>
        <v/>
      </c>
      <c r="Q261" s="41" t="str">
        <f>IF(AND(C261="Abierto",D261="Urgente"),RANK(P261,$P$8:$P$1003,0)+COUNTIF($P$8:P261,P261)-1,"")</f>
        <v/>
      </c>
      <c r="R261" s="41" t="str">
        <f t="shared" si="63"/>
        <v/>
      </c>
      <c r="S261" s="41" t="str">
        <f t="shared" ca="1" si="64"/>
        <v/>
      </c>
      <c r="T261" s="41" t="str">
        <f>IF(AND(C261="Abierto",D261="Alta"),RANK(S261,$S$8:$S$1003,0)+COUNTIF($S$8:S261,S261)-1+MAX(Q:Q),"")</f>
        <v/>
      </c>
      <c r="U261" s="41" t="str">
        <f t="shared" si="65"/>
        <v/>
      </c>
      <c r="V261" s="41" t="str">
        <f t="shared" ca="1" si="66"/>
        <v/>
      </c>
      <c r="W261" s="41" t="str">
        <f>IF(AND(C261="Abierto",D261="Media"),RANK(V261,$V$8:$V$1003,0)+COUNTIF($V$8:V261,V261)-1+MAX(Q:Q,T:T),"")</f>
        <v/>
      </c>
      <c r="X261" s="41" t="str">
        <f t="shared" si="67"/>
        <v/>
      </c>
      <c r="Y261" s="41" t="str">
        <f t="shared" ca="1" si="68"/>
        <v/>
      </c>
      <c r="Z261" s="41" t="str">
        <f>IF(AND(C261="Abierto",D261="Baja"),RANK(Y261,$Y$8:$Y$1003,0)+COUNTIF($Y$8:Y261,Y261)-1+MAX(Q:Q,T:T,W:W),"")</f>
        <v/>
      </c>
      <c r="AA261" s="42" t="str">
        <f t="shared" si="69"/>
        <v/>
      </c>
      <c r="AB261" s="42" t="str">
        <f t="shared" si="70"/>
        <v/>
      </c>
      <c r="AC261" s="42" t="str">
        <f t="shared" si="71"/>
        <v/>
      </c>
      <c r="AD261" s="43">
        <v>254</v>
      </c>
      <c r="AE261" s="43" t="str">
        <f t="shared" si="57"/>
        <v/>
      </c>
      <c r="AF261" s="44" t="str">
        <f t="shared" si="58"/>
        <v/>
      </c>
      <c r="AK261" s="47" t="str">
        <f>IF(AL261="","",MAX($AK$1:AK260)+1)</f>
        <v/>
      </c>
      <c r="AL261" s="48" t="str">
        <f>IF(H261="","",IF(COUNTIF($AL$7:AL260,H261)=0,H261,""))</f>
        <v/>
      </c>
      <c r="AM261" s="48" t="str">
        <f t="shared" si="59"/>
        <v/>
      </c>
    </row>
    <row r="262" spans="2:39" x14ac:dyDescent="0.25">
      <c r="B262" s="38"/>
      <c r="C262" s="38"/>
      <c r="D262" s="38"/>
      <c r="E262" s="38"/>
      <c r="F262" s="40"/>
      <c r="G262" s="38"/>
      <c r="H262" s="38"/>
      <c r="I262" s="40"/>
      <c r="J262" s="54" t="str">
        <f t="shared" si="60"/>
        <v/>
      </c>
      <c r="K262" s="38"/>
      <c r="O262" s="41" t="str">
        <f t="shared" si="61"/>
        <v/>
      </c>
      <c r="P262" s="41" t="str">
        <f t="shared" ca="1" si="62"/>
        <v/>
      </c>
      <c r="Q262" s="41" t="str">
        <f>IF(AND(C262="Abierto",D262="Urgente"),RANK(P262,$P$8:$P$1003,0)+COUNTIF($P$8:P262,P262)-1,"")</f>
        <v/>
      </c>
      <c r="R262" s="41" t="str">
        <f t="shared" si="63"/>
        <v/>
      </c>
      <c r="S262" s="41" t="str">
        <f t="shared" ca="1" si="64"/>
        <v/>
      </c>
      <c r="T262" s="41" t="str">
        <f>IF(AND(C262="Abierto",D262="Alta"),RANK(S262,$S$8:$S$1003,0)+COUNTIF($S$8:S262,S262)-1+MAX(Q:Q),"")</f>
        <v/>
      </c>
      <c r="U262" s="41" t="str">
        <f t="shared" si="65"/>
        <v/>
      </c>
      <c r="V262" s="41" t="str">
        <f t="shared" ca="1" si="66"/>
        <v/>
      </c>
      <c r="W262" s="41" t="str">
        <f>IF(AND(C262="Abierto",D262="Media"),RANK(V262,$V$8:$V$1003,0)+COUNTIF($V$8:V262,V262)-1+MAX(Q:Q,T:T),"")</f>
        <v/>
      </c>
      <c r="X262" s="41" t="str">
        <f t="shared" si="67"/>
        <v/>
      </c>
      <c r="Y262" s="41" t="str">
        <f t="shared" ca="1" si="68"/>
        <v/>
      </c>
      <c r="Z262" s="41" t="str">
        <f>IF(AND(C262="Abierto",D262="Baja"),RANK(Y262,$Y$8:$Y$1003,0)+COUNTIF($Y$8:Y262,Y262)-1+MAX(Q:Q,T:T,W:W),"")</f>
        <v/>
      </c>
      <c r="AA262" s="42" t="str">
        <f t="shared" si="69"/>
        <v/>
      </c>
      <c r="AB262" s="42" t="str">
        <f t="shared" si="70"/>
        <v/>
      </c>
      <c r="AC262" s="42" t="str">
        <f t="shared" si="71"/>
        <v/>
      </c>
      <c r="AD262" s="43">
        <v>255</v>
      </c>
      <c r="AE262" s="43" t="str">
        <f t="shared" si="57"/>
        <v/>
      </c>
      <c r="AF262" s="44" t="str">
        <f t="shared" si="58"/>
        <v/>
      </c>
      <c r="AK262" s="47" t="str">
        <f>IF(AL262="","",MAX($AK$1:AK261)+1)</f>
        <v/>
      </c>
      <c r="AL262" s="48" t="str">
        <f>IF(H262="","",IF(COUNTIF($AL$7:AL261,H262)=0,H262,""))</f>
        <v/>
      </c>
      <c r="AM262" s="48" t="str">
        <f t="shared" si="59"/>
        <v/>
      </c>
    </row>
    <row r="263" spans="2:39" x14ac:dyDescent="0.25">
      <c r="B263" s="38"/>
      <c r="C263" s="38"/>
      <c r="D263" s="38"/>
      <c r="E263" s="38"/>
      <c r="F263" s="40"/>
      <c r="G263" s="38"/>
      <c r="H263" s="38"/>
      <c r="I263" s="40"/>
      <c r="J263" s="54" t="str">
        <f t="shared" si="60"/>
        <v/>
      </c>
      <c r="K263" s="38"/>
      <c r="O263" s="41" t="str">
        <f t="shared" si="61"/>
        <v/>
      </c>
      <c r="P263" s="41" t="str">
        <f t="shared" ca="1" si="62"/>
        <v/>
      </c>
      <c r="Q263" s="41" t="str">
        <f>IF(AND(C263="Abierto",D263="Urgente"),RANK(P263,$P$8:$P$1003,0)+COUNTIF($P$8:P263,P263)-1,"")</f>
        <v/>
      </c>
      <c r="R263" s="41" t="str">
        <f t="shared" si="63"/>
        <v/>
      </c>
      <c r="S263" s="41" t="str">
        <f t="shared" ca="1" si="64"/>
        <v/>
      </c>
      <c r="T263" s="41" t="str">
        <f>IF(AND(C263="Abierto",D263="Alta"),RANK(S263,$S$8:$S$1003,0)+COUNTIF($S$8:S263,S263)-1+MAX(Q:Q),"")</f>
        <v/>
      </c>
      <c r="U263" s="41" t="str">
        <f t="shared" si="65"/>
        <v/>
      </c>
      <c r="V263" s="41" t="str">
        <f t="shared" ca="1" si="66"/>
        <v/>
      </c>
      <c r="W263" s="41" t="str">
        <f>IF(AND(C263="Abierto",D263="Media"),RANK(V263,$V$8:$V$1003,0)+COUNTIF($V$8:V263,V263)-1+MAX(Q:Q,T:T),"")</f>
        <v/>
      </c>
      <c r="X263" s="41" t="str">
        <f t="shared" si="67"/>
        <v/>
      </c>
      <c r="Y263" s="41" t="str">
        <f t="shared" ca="1" si="68"/>
        <v/>
      </c>
      <c r="Z263" s="41" t="str">
        <f>IF(AND(C263="Abierto",D263="Baja"),RANK(Y263,$Y$8:$Y$1003,0)+COUNTIF($Y$8:Y263,Y263)-1+MAX(Q:Q,T:T,W:W),"")</f>
        <v/>
      </c>
      <c r="AA263" s="42" t="str">
        <f t="shared" si="69"/>
        <v/>
      </c>
      <c r="AB263" s="42" t="str">
        <f t="shared" si="70"/>
        <v/>
      </c>
      <c r="AC263" s="42" t="str">
        <f t="shared" si="71"/>
        <v/>
      </c>
      <c r="AD263" s="43">
        <v>256</v>
      </c>
      <c r="AE263" s="43" t="str">
        <f t="shared" si="57"/>
        <v/>
      </c>
      <c r="AF263" s="44" t="str">
        <f t="shared" si="58"/>
        <v/>
      </c>
      <c r="AK263" s="47" t="str">
        <f>IF(AL263="","",MAX($AK$1:AK262)+1)</f>
        <v/>
      </c>
      <c r="AL263" s="48" t="str">
        <f>IF(H263="","",IF(COUNTIF($AL$7:AL262,H263)=0,H263,""))</f>
        <v/>
      </c>
      <c r="AM263" s="48" t="str">
        <f t="shared" si="59"/>
        <v/>
      </c>
    </row>
    <row r="264" spans="2:39" x14ac:dyDescent="0.25">
      <c r="B264" s="38"/>
      <c r="C264" s="38"/>
      <c r="D264" s="38"/>
      <c r="E264" s="38"/>
      <c r="F264" s="40"/>
      <c r="G264" s="38"/>
      <c r="H264" s="38"/>
      <c r="I264" s="40"/>
      <c r="J264" s="54" t="str">
        <f t="shared" si="60"/>
        <v/>
      </c>
      <c r="K264" s="38"/>
      <c r="O264" s="41" t="str">
        <f t="shared" si="61"/>
        <v/>
      </c>
      <c r="P264" s="41" t="str">
        <f t="shared" ca="1" si="62"/>
        <v/>
      </c>
      <c r="Q264" s="41" t="str">
        <f>IF(AND(C264="Abierto",D264="Urgente"),RANK(P264,$P$8:$P$1003,0)+COUNTIF($P$8:P264,P264)-1,"")</f>
        <v/>
      </c>
      <c r="R264" s="41" t="str">
        <f t="shared" si="63"/>
        <v/>
      </c>
      <c r="S264" s="41" t="str">
        <f t="shared" ca="1" si="64"/>
        <v/>
      </c>
      <c r="T264" s="41" t="str">
        <f>IF(AND(C264="Abierto",D264="Alta"),RANK(S264,$S$8:$S$1003,0)+COUNTIF($S$8:S264,S264)-1+MAX(Q:Q),"")</f>
        <v/>
      </c>
      <c r="U264" s="41" t="str">
        <f t="shared" si="65"/>
        <v/>
      </c>
      <c r="V264" s="41" t="str">
        <f t="shared" ca="1" si="66"/>
        <v/>
      </c>
      <c r="W264" s="41" t="str">
        <f>IF(AND(C264="Abierto",D264="Media"),RANK(V264,$V$8:$V$1003,0)+COUNTIF($V$8:V264,V264)-1+MAX(Q:Q,T:T),"")</f>
        <v/>
      </c>
      <c r="X264" s="41" t="str">
        <f t="shared" si="67"/>
        <v/>
      </c>
      <c r="Y264" s="41" t="str">
        <f t="shared" ca="1" si="68"/>
        <v/>
      </c>
      <c r="Z264" s="41" t="str">
        <f>IF(AND(C264="Abierto",D264="Baja"),RANK(Y264,$Y$8:$Y$1003,0)+COUNTIF($Y$8:Y264,Y264)-1+MAX(Q:Q,T:T,W:W),"")</f>
        <v/>
      </c>
      <c r="AA264" s="42" t="str">
        <f t="shared" si="69"/>
        <v/>
      </c>
      <c r="AB264" s="42" t="str">
        <f t="shared" si="70"/>
        <v/>
      </c>
      <c r="AC264" s="42" t="str">
        <f t="shared" si="71"/>
        <v/>
      </c>
      <c r="AD264" s="43">
        <v>257</v>
      </c>
      <c r="AE264" s="43" t="str">
        <f t="shared" si="57"/>
        <v/>
      </c>
      <c r="AF264" s="44" t="str">
        <f t="shared" si="58"/>
        <v/>
      </c>
      <c r="AK264" s="47" t="str">
        <f>IF(AL264="","",MAX($AK$1:AK263)+1)</f>
        <v/>
      </c>
      <c r="AL264" s="48" t="str">
        <f>IF(H264="","",IF(COUNTIF($AL$7:AL263,H264)=0,H264,""))</f>
        <v/>
      </c>
      <c r="AM264" s="48" t="str">
        <f t="shared" si="59"/>
        <v/>
      </c>
    </row>
    <row r="265" spans="2:39" x14ac:dyDescent="0.25">
      <c r="B265" s="38"/>
      <c r="C265" s="38"/>
      <c r="D265" s="38"/>
      <c r="E265" s="38"/>
      <c r="F265" s="40"/>
      <c r="G265" s="38"/>
      <c r="H265" s="38"/>
      <c r="I265" s="40"/>
      <c r="J265" s="54" t="str">
        <f t="shared" si="60"/>
        <v/>
      </c>
      <c r="K265" s="38"/>
      <c r="O265" s="41" t="str">
        <f t="shared" si="61"/>
        <v/>
      </c>
      <c r="P265" s="41" t="str">
        <f t="shared" ca="1" si="62"/>
        <v/>
      </c>
      <c r="Q265" s="41" t="str">
        <f>IF(AND(C265="Abierto",D265="Urgente"),RANK(P265,$P$8:$P$1003,0)+COUNTIF($P$8:P265,P265)-1,"")</f>
        <v/>
      </c>
      <c r="R265" s="41" t="str">
        <f t="shared" si="63"/>
        <v/>
      </c>
      <c r="S265" s="41" t="str">
        <f t="shared" ca="1" si="64"/>
        <v/>
      </c>
      <c r="T265" s="41" t="str">
        <f>IF(AND(C265="Abierto",D265="Alta"),RANK(S265,$S$8:$S$1003,0)+COUNTIF($S$8:S265,S265)-1+MAX(Q:Q),"")</f>
        <v/>
      </c>
      <c r="U265" s="41" t="str">
        <f t="shared" si="65"/>
        <v/>
      </c>
      <c r="V265" s="41" t="str">
        <f t="shared" ca="1" si="66"/>
        <v/>
      </c>
      <c r="W265" s="41" t="str">
        <f>IF(AND(C265="Abierto",D265="Media"),RANK(V265,$V$8:$V$1003,0)+COUNTIF($V$8:V265,V265)-1+MAX(Q:Q,T:T),"")</f>
        <v/>
      </c>
      <c r="X265" s="41" t="str">
        <f t="shared" si="67"/>
        <v/>
      </c>
      <c r="Y265" s="41" t="str">
        <f t="shared" ca="1" si="68"/>
        <v/>
      </c>
      <c r="Z265" s="41" t="str">
        <f>IF(AND(C265="Abierto",D265="Baja"),RANK(Y265,$Y$8:$Y$1003,0)+COUNTIF($Y$8:Y265,Y265)-1+MAX(Q:Q,T:T,W:W),"")</f>
        <v/>
      </c>
      <c r="AA265" s="42" t="str">
        <f t="shared" si="69"/>
        <v/>
      </c>
      <c r="AB265" s="42" t="str">
        <f t="shared" si="70"/>
        <v/>
      </c>
      <c r="AC265" s="42" t="str">
        <f t="shared" si="71"/>
        <v/>
      </c>
      <c r="AD265" s="43">
        <v>258</v>
      </c>
      <c r="AE265" s="43" t="str">
        <f t="shared" ref="AE265:AE328" si="72">IF(ISNA(VLOOKUP(AD265,$AA$8:$AC$1000,3,FALSE))=TRUE,"",VLOOKUP(AD265,$AA$8:$AC$1000,3,FALSE))</f>
        <v/>
      </c>
      <c r="AF265" s="44" t="str">
        <f t="shared" ref="AF265:AF328" si="73">IF(ISNA(VLOOKUP(AD265,$AA$8:$AC$1000,2,FALSE))=TRUE,"",VLOOKUP(AD265,$AA$8:$AC$1000,2,FALSE))</f>
        <v/>
      </c>
      <c r="AK265" s="47" t="str">
        <f>IF(AL265="","",MAX($AK$1:AK264)+1)</f>
        <v/>
      </c>
      <c r="AL265" s="48" t="str">
        <f>IF(H265="","",IF(COUNTIF($AL$7:AL264,H265)=0,H265,""))</f>
        <v/>
      </c>
      <c r="AM265" s="48" t="str">
        <f t="shared" ref="AM265:AM328" si="74">IF(ISNA(VLOOKUP(AD265,$AK$8:$AL$1000,2,FALSE))=TRUE,"",VLOOKUP(AD265,$AK$8:$AL$1000,2,FALSE))</f>
        <v/>
      </c>
    </row>
    <row r="266" spans="2:39" x14ac:dyDescent="0.25">
      <c r="B266" s="38"/>
      <c r="C266" s="38"/>
      <c r="D266" s="38"/>
      <c r="E266" s="38"/>
      <c r="F266" s="40"/>
      <c r="G266" s="38"/>
      <c r="H266" s="38"/>
      <c r="I266" s="40"/>
      <c r="J266" s="54" t="str">
        <f t="shared" ref="J266:J329" si="75">IF(OR(F266=0,I266=0),"",I266-F266)</f>
        <v/>
      </c>
      <c r="K266" s="38"/>
      <c r="O266" s="41" t="str">
        <f t="shared" si="61"/>
        <v/>
      </c>
      <c r="P266" s="41" t="str">
        <f t="shared" ca="1" si="62"/>
        <v/>
      </c>
      <c r="Q266" s="41" t="str">
        <f>IF(AND(C266="Abierto",D266="Urgente"),RANK(P266,$P$8:$P$1003,0)+COUNTIF($P$8:P266,P266)-1,"")</f>
        <v/>
      </c>
      <c r="R266" s="41" t="str">
        <f t="shared" si="63"/>
        <v/>
      </c>
      <c r="S266" s="41" t="str">
        <f t="shared" ca="1" si="64"/>
        <v/>
      </c>
      <c r="T266" s="41" t="str">
        <f>IF(AND(C266="Abierto",D266="Alta"),RANK(S266,$S$8:$S$1003,0)+COUNTIF($S$8:S266,S266)-1+MAX(Q:Q),"")</f>
        <v/>
      </c>
      <c r="U266" s="41" t="str">
        <f t="shared" si="65"/>
        <v/>
      </c>
      <c r="V266" s="41" t="str">
        <f t="shared" ca="1" si="66"/>
        <v/>
      </c>
      <c r="W266" s="41" t="str">
        <f>IF(AND(C266="Abierto",D266="Media"),RANK(V266,$V$8:$V$1003,0)+COUNTIF($V$8:V266,V266)-1+MAX(Q:Q,T:T),"")</f>
        <v/>
      </c>
      <c r="X266" s="41" t="str">
        <f t="shared" si="67"/>
        <v/>
      </c>
      <c r="Y266" s="41" t="str">
        <f t="shared" ca="1" si="68"/>
        <v/>
      </c>
      <c r="Z266" s="41" t="str">
        <f>IF(AND(C266="Abierto",D266="Baja"),RANK(Y266,$Y$8:$Y$1003,0)+COUNTIF($Y$8:Y266,Y266)-1+MAX(Q:Q,T:T,W:W),"")</f>
        <v/>
      </c>
      <c r="AA266" s="42" t="str">
        <f t="shared" si="69"/>
        <v/>
      </c>
      <c r="AB266" s="42" t="str">
        <f t="shared" si="70"/>
        <v/>
      </c>
      <c r="AC266" s="42" t="str">
        <f t="shared" si="71"/>
        <v/>
      </c>
      <c r="AD266" s="43">
        <v>259</v>
      </c>
      <c r="AE266" s="43" t="str">
        <f t="shared" si="72"/>
        <v/>
      </c>
      <c r="AF266" s="44" t="str">
        <f t="shared" si="73"/>
        <v/>
      </c>
      <c r="AK266" s="47" t="str">
        <f>IF(AL266="","",MAX($AK$1:AK265)+1)</f>
        <v/>
      </c>
      <c r="AL266" s="48" t="str">
        <f>IF(H266="","",IF(COUNTIF($AL$7:AL265,H266)=0,H266,""))</f>
        <v/>
      </c>
      <c r="AM266" s="48" t="str">
        <f t="shared" si="74"/>
        <v/>
      </c>
    </row>
    <row r="267" spans="2:39" x14ac:dyDescent="0.25">
      <c r="B267" s="38"/>
      <c r="C267" s="38"/>
      <c r="D267" s="38"/>
      <c r="E267" s="38"/>
      <c r="F267" s="40"/>
      <c r="G267" s="38"/>
      <c r="H267" s="38"/>
      <c r="I267" s="40"/>
      <c r="J267" s="54" t="str">
        <f t="shared" si="75"/>
        <v/>
      </c>
      <c r="K267" s="38"/>
      <c r="O267" s="41" t="str">
        <f t="shared" si="61"/>
        <v/>
      </c>
      <c r="P267" s="41" t="str">
        <f t="shared" ca="1" si="62"/>
        <v/>
      </c>
      <c r="Q267" s="41" t="str">
        <f>IF(AND(C267="Abierto",D267="Urgente"),RANK(P267,$P$8:$P$1003,0)+COUNTIF($P$8:P267,P267)-1,"")</f>
        <v/>
      </c>
      <c r="R267" s="41" t="str">
        <f t="shared" si="63"/>
        <v/>
      </c>
      <c r="S267" s="41" t="str">
        <f t="shared" ca="1" si="64"/>
        <v/>
      </c>
      <c r="T267" s="41" t="str">
        <f>IF(AND(C267="Abierto",D267="Alta"),RANK(S267,$S$8:$S$1003,0)+COUNTIF($S$8:S267,S267)-1+MAX(Q:Q),"")</f>
        <v/>
      </c>
      <c r="U267" s="41" t="str">
        <f t="shared" si="65"/>
        <v/>
      </c>
      <c r="V267" s="41" t="str">
        <f t="shared" ca="1" si="66"/>
        <v/>
      </c>
      <c r="W267" s="41" t="str">
        <f>IF(AND(C267="Abierto",D267="Media"),RANK(V267,$V$8:$V$1003,0)+COUNTIF($V$8:V267,V267)-1+MAX(Q:Q,T:T),"")</f>
        <v/>
      </c>
      <c r="X267" s="41" t="str">
        <f t="shared" si="67"/>
        <v/>
      </c>
      <c r="Y267" s="41" t="str">
        <f t="shared" ca="1" si="68"/>
        <v/>
      </c>
      <c r="Z267" s="41" t="str">
        <f>IF(AND(C267="Abierto",D267="Baja"),RANK(Y267,$Y$8:$Y$1003,0)+COUNTIF($Y$8:Y267,Y267)-1+MAX(Q:Q,T:T,W:W),"")</f>
        <v/>
      </c>
      <c r="AA267" s="42" t="str">
        <f t="shared" si="69"/>
        <v/>
      </c>
      <c r="AB267" s="42" t="str">
        <f t="shared" si="70"/>
        <v/>
      </c>
      <c r="AC267" s="42" t="str">
        <f t="shared" si="71"/>
        <v/>
      </c>
      <c r="AD267" s="43">
        <v>260</v>
      </c>
      <c r="AE267" s="43" t="str">
        <f t="shared" si="72"/>
        <v/>
      </c>
      <c r="AF267" s="44" t="str">
        <f t="shared" si="73"/>
        <v/>
      </c>
      <c r="AK267" s="47" t="str">
        <f>IF(AL267="","",MAX($AK$1:AK266)+1)</f>
        <v/>
      </c>
      <c r="AL267" s="48" t="str">
        <f>IF(H267="","",IF(COUNTIF($AL$7:AL266,H267)=0,H267,""))</f>
        <v/>
      </c>
      <c r="AM267" s="48" t="str">
        <f t="shared" si="74"/>
        <v/>
      </c>
    </row>
    <row r="268" spans="2:39" x14ac:dyDescent="0.25">
      <c r="B268" s="38"/>
      <c r="C268" s="38"/>
      <c r="D268" s="38"/>
      <c r="E268" s="38"/>
      <c r="F268" s="40"/>
      <c r="G268" s="38"/>
      <c r="H268" s="38"/>
      <c r="I268" s="40"/>
      <c r="J268" s="54" t="str">
        <f t="shared" si="75"/>
        <v/>
      </c>
      <c r="K268" s="38"/>
      <c r="O268" s="41" t="str">
        <f t="shared" si="61"/>
        <v/>
      </c>
      <c r="P268" s="41" t="str">
        <f t="shared" ca="1" si="62"/>
        <v/>
      </c>
      <c r="Q268" s="41" t="str">
        <f>IF(AND(C268="Abierto",D268="Urgente"),RANK(P268,$P$8:$P$1003,0)+COUNTIF($P$8:P268,P268)-1,"")</f>
        <v/>
      </c>
      <c r="R268" s="41" t="str">
        <f t="shared" si="63"/>
        <v/>
      </c>
      <c r="S268" s="41" t="str">
        <f t="shared" ca="1" si="64"/>
        <v/>
      </c>
      <c r="T268" s="41" t="str">
        <f>IF(AND(C268="Abierto",D268="Alta"),RANK(S268,$S$8:$S$1003,0)+COUNTIF($S$8:S268,S268)-1+MAX(Q:Q),"")</f>
        <v/>
      </c>
      <c r="U268" s="41" t="str">
        <f t="shared" si="65"/>
        <v/>
      </c>
      <c r="V268" s="41" t="str">
        <f t="shared" ca="1" si="66"/>
        <v/>
      </c>
      <c r="W268" s="41" t="str">
        <f>IF(AND(C268="Abierto",D268="Media"),RANK(V268,$V$8:$V$1003,0)+COUNTIF($V$8:V268,V268)-1+MAX(Q:Q,T:T),"")</f>
        <v/>
      </c>
      <c r="X268" s="41" t="str">
        <f t="shared" si="67"/>
        <v/>
      </c>
      <c r="Y268" s="41" t="str">
        <f t="shared" ca="1" si="68"/>
        <v/>
      </c>
      <c r="Z268" s="41" t="str">
        <f>IF(AND(C268="Abierto",D268="Baja"),RANK(Y268,$Y$8:$Y$1003,0)+COUNTIF($Y$8:Y268,Y268)-1+MAX(Q:Q,T:T,W:W),"")</f>
        <v/>
      </c>
      <c r="AA268" s="42" t="str">
        <f t="shared" si="69"/>
        <v/>
      </c>
      <c r="AB268" s="42" t="str">
        <f t="shared" si="70"/>
        <v/>
      </c>
      <c r="AC268" s="42" t="str">
        <f t="shared" si="71"/>
        <v/>
      </c>
      <c r="AD268" s="43">
        <v>261</v>
      </c>
      <c r="AE268" s="43" t="str">
        <f t="shared" si="72"/>
        <v/>
      </c>
      <c r="AF268" s="44" t="str">
        <f t="shared" si="73"/>
        <v/>
      </c>
      <c r="AK268" s="47" t="str">
        <f>IF(AL268="","",MAX($AK$1:AK267)+1)</f>
        <v/>
      </c>
      <c r="AL268" s="48" t="str">
        <f>IF(H268="","",IF(COUNTIF($AL$7:AL267,H268)=0,H268,""))</f>
        <v/>
      </c>
      <c r="AM268" s="48" t="str">
        <f t="shared" si="74"/>
        <v/>
      </c>
    </row>
    <row r="269" spans="2:39" x14ac:dyDescent="0.25">
      <c r="B269" s="38"/>
      <c r="C269" s="38"/>
      <c r="D269" s="38"/>
      <c r="E269" s="38"/>
      <c r="F269" s="40"/>
      <c r="G269" s="38"/>
      <c r="H269" s="38"/>
      <c r="I269" s="40"/>
      <c r="J269" s="54" t="str">
        <f t="shared" si="75"/>
        <v/>
      </c>
      <c r="K269" s="38"/>
      <c r="O269" s="41" t="str">
        <f t="shared" si="61"/>
        <v/>
      </c>
      <c r="P269" s="41" t="str">
        <f t="shared" ca="1" si="62"/>
        <v/>
      </c>
      <c r="Q269" s="41" t="str">
        <f>IF(AND(C269="Abierto",D269="Urgente"),RANK(P269,$P$8:$P$1003,0)+COUNTIF($P$8:P269,P269)-1,"")</f>
        <v/>
      </c>
      <c r="R269" s="41" t="str">
        <f t="shared" si="63"/>
        <v/>
      </c>
      <c r="S269" s="41" t="str">
        <f t="shared" ca="1" si="64"/>
        <v/>
      </c>
      <c r="T269" s="41" t="str">
        <f>IF(AND(C269="Abierto",D269="Alta"),RANK(S269,$S$8:$S$1003,0)+COUNTIF($S$8:S269,S269)-1+MAX(Q:Q),"")</f>
        <v/>
      </c>
      <c r="U269" s="41" t="str">
        <f t="shared" si="65"/>
        <v/>
      </c>
      <c r="V269" s="41" t="str">
        <f t="shared" ca="1" si="66"/>
        <v/>
      </c>
      <c r="W269" s="41" t="str">
        <f>IF(AND(C269="Abierto",D269="Media"),RANK(V269,$V$8:$V$1003,0)+COUNTIF($V$8:V269,V269)-1+MAX(Q:Q,T:T),"")</f>
        <v/>
      </c>
      <c r="X269" s="41" t="str">
        <f t="shared" si="67"/>
        <v/>
      </c>
      <c r="Y269" s="41" t="str">
        <f t="shared" ca="1" si="68"/>
        <v/>
      </c>
      <c r="Z269" s="41" t="str">
        <f>IF(AND(C269="Abierto",D269="Baja"),RANK(Y269,$Y$8:$Y$1003,0)+COUNTIF($Y$8:Y269,Y269)-1+MAX(Q:Q,T:T,W:W),"")</f>
        <v/>
      </c>
      <c r="AA269" s="42" t="str">
        <f t="shared" si="69"/>
        <v/>
      </c>
      <c r="AB269" s="42" t="str">
        <f t="shared" si="70"/>
        <v/>
      </c>
      <c r="AC269" s="42" t="str">
        <f t="shared" si="71"/>
        <v/>
      </c>
      <c r="AD269" s="43">
        <v>262</v>
      </c>
      <c r="AE269" s="43" t="str">
        <f t="shared" si="72"/>
        <v/>
      </c>
      <c r="AF269" s="44" t="str">
        <f t="shared" si="73"/>
        <v/>
      </c>
      <c r="AK269" s="47" t="str">
        <f>IF(AL269="","",MAX($AK$1:AK268)+1)</f>
        <v/>
      </c>
      <c r="AL269" s="48" t="str">
        <f>IF(H269="","",IF(COUNTIF($AL$7:AL268,H269)=0,H269,""))</f>
        <v/>
      </c>
      <c r="AM269" s="48" t="str">
        <f t="shared" si="74"/>
        <v/>
      </c>
    </row>
    <row r="270" spans="2:39" x14ac:dyDescent="0.25">
      <c r="B270" s="38"/>
      <c r="C270" s="38"/>
      <c r="D270" s="38"/>
      <c r="E270" s="38"/>
      <c r="F270" s="40"/>
      <c r="G270" s="38"/>
      <c r="H270" s="38"/>
      <c r="I270" s="40"/>
      <c r="J270" s="54" t="str">
        <f t="shared" si="75"/>
        <v/>
      </c>
      <c r="K270" s="38"/>
      <c r="O270" s="41" t="str">
        <f t="shared" si="61"/>
        <v/>
      </c>
      <c r="P270" s="41" t="str">
        <f t="shared" ca="1" si="62"/>
        <v/>
      </c>
      <c r="Q270" s="41" t="str">
        <f>IF(AND(C270="Abierto",D270="Urgente"),RANK(P270,$P$8:$P$1003,0)+COUNTIF($P$8:P270,P270)-1,"")</f>
        <v/>
      </c>
      <c r="R270" s="41" t="str">
        <f t="shared" si="63"/>
        <v/>
      </c>
      <c r="S270" s="41" t="str">
        <f t="shared" ca="1" si="64"/>
        <v/>
      </c>
      <c r="T270" s="41" t="str">
        <f>IF(AND(C270="Abierto",D270="Alta"),RANK(S270,$S$8:$S$1003,0)+COUNTIF($S$8:S270,S270)-1+MAX(Q:Q),"")</f>
        <v/>
      </c>
      <c r="U270" s="41" t="str">
        <f t="shared" si="65"/>
        <v/>
      </c>
      <c r="V270" s="41" t="str">
        <f t="shared" ca="1" si="66"/>
        <v/>
      </c>
      <c r="W270" s="41" t="str">
        <f>IF(AND(C270="Abierto",D270="Media"),RANK(V270,$V$8:$V$1003,0)+COUNTIF($V$8:V270,V270)-1+MAX(Q:Q,T:T),"")</f>
        <v/>
      </c>
      <c r="X270" s="41" t="str">
        <f t="shared" si="67"/>
        <v/>
      </c>
      <c r="Y270" s="41" t="str">
        <f t="shared" ca="1" si="68"/>
        <v/>
      </c>
      <c r="Z270" s="41" t="str">
        <f>IF(AND(C270="Abierto",D270="Baja"),RANK(Y270,$Y$8:$Y$1003,0)+COUNTIF($Y$8:Y270,Y270)-1+MAX(Q:Q,T:T,W:W),"")</f>
        <v/>
      </c>
      <c r="AA270" s="42" t="str">
        <f t="shared" si="69"/>
        <v/>
      </c>
      <c r="AB270" s="42" t="str">
        <f t="shared" si="70"/>
        <v/>
      </c>
      <c r="AC270" s="42" t="str">
        <f t="shared" si="71"/>
        <v/>
      </c>
      <c r="AD270" s="43">
        <v>263</v>
      </c>
      <c r="AE270" s="43" t="str">
        <f t="shared" si="72"/>
        <v/>
      </c>
      <c r="AF270" s="44" t="str">
        <f t="shared" si="73"/>
        <v/>
      </c>
      <c r="AK270" s="47" t="str">
        <f>IF(AL270="","",MAX($AK$1:AK269)+1)</f>
        <v/>
      </c>
      <c r="AL270" s="48" t="str">
        <f>IF(H270="","",IF(COUNTIF($AL$7:AL269,H270)=0,H270,""))</f>
        <v/>
      </c>
      <c r="AM270" s="48" t="str">
        <f t="shared" si="74"/>
        <v/>
      </c>
    </row>
    <row r="271" spans="2:39" x14ac:dyDescent="0.25">
      <c r="B271" s="38"/>
      <c r="C271" s="38"/>
      <c r="D271" s="38"/>
      <c r="E271" s="38"/>
      <c r="F271" s="40"/>
      <c r="G271" s="38"/>
      <c r="H271" s="38"/>
      <c r="I271" s="40"/>
      <c r="J271" s="54" t="str">
        <f t="shared" si="75"/>
        <v/>
      </c>
      <c r="K271" s="38"/>
      <c r="O271" s="41" t="str">
        <f t="shared" si="61"/>
        <v/>
      </c>
      <c r="P271" s="41" t="str">
        <f t="shared" ca="1" si="62"/>
        <v/>
      </c>
      <c r="Q271" s="41" t="str">
        <f>IF(AND(C271="Abierto",D271="Urgente"),RANK(P271,$P$8:$P$1003,0)+COUNTIF($P$8:P271,P271)-1,"")</f>
        <v/>
      </c>
      <c r="R271" s="41" t="str">
        <f t="shared" si="63"/>
        <v/>
      </c>
      <c r="S271" s="41" t="str">
        <f t="shared" ca="1" si="64"/>
        <v/>
      </c>
      <c r="T271" s="41" t="str">
        <f>IF(AND(C271="Abierto",D271="Alta"),RANK(S271,$S$8:$S$1003,0)+COUNTIF($S$8:S271,S271)-1+MAX(Q:Q),"")</f>
        <v/>
      </c>
      <c r="U271" s="41" t="str">
        <f t="shared" si="65"/>
        <v/>
      </c>
      <c r="V271" s="41" t="str">
        <f t="shared" ca="1" si="66"/>
        <v/>
      </c>
      <c r="W271" s="41" t="str">
        <f>IF(AND(C271="Abierto",D271="Media"),RANK(V271,$V$8:$V$1003,0)+COUNTIF($V$8:V271,V271)-1+MAX(Q:Q,T:T),"")</f>
        <v/>
      </c>
      <c r="X271" s="41" t="str">
        <f t="shared" si="67"/>
        <v/>
      </c>
      <c r="Y271" s="41" t="str">
        <f t="shared" ca="1" si="68"/>
        <v/>
      </c>
      <c r="Z271" s="41" t="str">
        <f>IF(AND(C271="Abierto",D271="Baja"),RANK(Y271,$Y$8:$Y$1003,0)+COUNTIF($Y$8:Y271,Y271)-1+MAX(Q:Q,T:T,W:W),"")</f>
        <v/>
      </c>
      <c r="AA271" s="42" t="str">
        <f t="shared" si="69"/>
        <v/>
      </c>
      <c r="AB271" s="42" t="str">
        <f t="shared" si="70"/>
        <v/>
      </c>
      <c r="AC271" s="42" t="str">
        <f t="shared" si="71"/>
        <v/>
      </c>
      <c r="AD271" s="43">
        <v>264</v>
      </c>
      <c r="AE271" s="43" t="str">
        <f t="shared" si="72"/>
        <v/>
      </c>
      <c r="AF271" s="44" t="str">
        <f t="shared" si="73"/>
        <v/>
      </c>
      <c r="AK271" s="47" t="str">
        <f>IF(AL271="","",MAX($AK$1:AK270)+1)</f>
        <v/>
      </c>
      <c r="AL271" s="48" t="str">
        <f>IF(H271="","",IF(COUNTIF($AL$7:AL270,H271)=0,H271,""))</f>
        <v/>
      </c>
      <c r="AM271" s="48" t="str">
        <f t="shared" si="74"/>
        <v/>
      </c>
    </row>
    <row r="272" spans="2:39" x14ac:dyDescent="0.25">
      <c r="B272" s="38"/>
      <c r="C272" s="38"/>
      <c r="D272" s="38"/>
      <c r="E272" s="38"/>
      <c r="F272" s="40"/>
      <c r="G272" s="38"/>
      <c r="H272" s="38"/>
      <c r="I272" s="40"/>
      <c r="J272" s="54" t="str">
        <f t="shared" si="75"/>
        <v/>
      </c>
      <c r="K272" s="38"/>
      <c r="O272" s="41" t="str">
        <f t="shared" si="61"/>
        <v/>
      </c>
      <c r="P272" s="41" t="str">
        <f t="shared" ca="1" si="62"/>
        <v/>
      </c>
      <c r="Q272" s="41" t="str">
        <f>IF(AND(C272="Abierto",D272="Urgente"),RANK(P272,$P$8:$P$1003,0)+COUNTIF($P$8:P272,P272)-1,"")</f>
        <v/>
      </c>
      <c r="R272" s="41" t="str">
        <f t="shared" si="63"/>
        <v/>
      </c>
      <c r="S272" s="41" t="str">
        <f t="shared" ca="1" si="64"/>
        <v/>
      </c>
      <c r="T272" s="41" t="str">
        <f>IF(AND(C272="Abierto",D272="Alta"),RANK(S272,$S$8:$S$1003,0)+COUNTIF($S$8:S272,S272)-1+MAX(Q:Q),"")</f>
        <v/>
      </c>
      <c r="U272" s="41" t="str">
        <f t="shared" si="65"/>
        <v/>
      </c>
      <c r="V272" s="41" t="str">
        <f t="shared" ca="1" si="66"/>
        <v/>
      </c>
      <c r="W272" s="41" t="str">
        <f>IF(AND(C272="Abierto",D272="Media"),RANK(V272,$V$8:$V$1003,0)+COUNTIF($V$8:V272,V272)-1+MAX(Q:Q,T:T),"")</f>
        <v/>
      </c>
      <c r="X272" s="41" t="str">
        <f t="shared" si="67"/>
        <v/>
      </c>
      <c r="Y272" s="41" t="str">
        <f t="shared" ca="1" si="68"/>
        <v/>
      </c>
      <c r="Z272" s="41" t="str">
        <f>IF(AND(C272="Abierto",D272="Baja"),RANK(Y272,$Y$8:$Y$1003,0)+COUNTIF($Y$8:Y272,Y272)-1+MAX(Q:Q,T:T,W:W),"")</f>
        <v/>
      </c>
      <c r="AA272" s="42" t="str">
        <f t="shared" si="69"/>
        <v/>
      </c>
      <c r="AB272" s="42" t="str">
        <f t="shared" si="70"/>
        <v/>
      </c>
      <c r="AC272" s="42" t="str">
        <f t="shared" si="71"/>
        <v/>
      </c>
      <c r="AD272" s="43">
        <v>265</v>
      </c>
      <c r="AE272" s="43" t="str">
        <f t="shared" si="72"/>
        <v/>
      </c>
      <c r="AF272" s="44" t="str">
        <f t="shared" si="73"/>
        <v/>
      </c>
      <c r="AK272" s="47" t="str">
        <f>IF(AL272="","",MAX($AK$1:AK271)+1)</f>
        <v/>
      </c>
      <c r="AL272" s="48" t="str">
        <f>IF(H272="","",IF(COUNTIF($AL$7:AL271,H272)=0,H272,""))</f>
        <v/>
      </c>
      <c r="AM272" s="48" t="str">
        <f t="shared" si="74"/>
        <v/>
      </c>
    </row>
    <row r="273" spans="2:39" x14ac:dyDescent="0.25">
      <c r="B273" s="38"/>
      <c r="C273" s="38"/>
      <c r="D273" s="38"/>
      <c r="E273" s="38"/>
      <c r="F273" s="40"/>
      <c r="G273" s="38"/>
      <c r="H273" s="38"/>
      <c r="I273" s="40"/>
      <c r="J273" s="54" t="str">
        <f t="shared" si="75"/>
        <v/>
      </c>
      <c r="K273" s="38"/>
      <c r="O273" s="41" t="str">
        <f t="shared" si="61"/>
        <v/>
      </c>
      <c r="P273" s="41" t="str">
        <f t="shared" ca="1" si="62"/>
        <v/>
      </c>
      <c r="Q273" s="41" t="str">
        <f>IF(AND(C273="Abierto",D273="Urgente"),RANK(P273,$P$8:$P$1003,0)+COUNTIF($P$8:P273,P273)-1,"")</f>
        <v/>
      </c>
      <c r="R273" s="41" t="str">
        <f t="shared" si="63"/>
        <v/>
      </c>
      <c r="S273" s="41" t="str">
        <f t="shared" ca="1" si="64"/>
        <v/>
      </c>
      <c r="T273" s="41" t="str">
        <f>IF(AND(C273="Abierto",D273="Alta"),RANK(S273,$S$8:$S$1003,0)+COUNTIF($S$8:S273,S273)-1+MAX(Q:Q),"")</f>
        <v/>
      </c>
      <c r="U273" s="41" t="str">
        <f t="shared" si="65"/>
        <v/>
      </c>
      <c r="V273" s="41" t="str">
        <f t="shared" ca="1" si="66"/>
        <v/>
      </c>
      <c r="W273" s="41" t="str">
        <f>IF(AND(C273="Abierto",D273="Media"),RANK(V273,$V$8:$V$1003,0)+COUNTIF($V$8:V273,V273)-1+MAX(Q:Q,T:T),"")</f>
        <v/>
      </c>
      <c r="X273" s="41" t="str">
        <f t="shared" si="67"/>
        <v/>
      </c>
      <c r="Y273" s="41" t="str">
        <f t="shared" ca="1" si="68"/>
        <v/>
      </c>
      <c r="Z273" s="41" t="str">
        <f>IF(AND(C273="Abierto",D273="Baja"),RANK(Y273,$Y$8:$Y$1003,0)+COUNTIF($Y$8:Y273,Y273)-1+MAX(Q:Q,T:T,W:W),"")</f>
        <v/>
      </c>
      <c r="AA273" s="42" t="str">
        <f t="shared" si="69"/>
        <v/>
      </c>
      <c r="AB273" s="42" t="str">
        <f t="shared" si="70"/>
        <v/>
      </c>
      <c r="AC273" s="42" t="str">
        <f t="shared" si="71"/>
        <v/>
      </c>
      <c r="AD273" s="43">
        <v>266</v>
      </c>
      <c r="AE273" s="43" t="str">
        <f t="shared" si="72"/>
        <v/>
      </c>
      <c r="AF273" s="44" t="str">
        <f t="shared" si="73"/>
        <v/>
      </c>
      <c r="AK273" s="47" t="str">
        <f>IF(AL273="","",MAX($AK$1:AK272)+1)</f>
        <v/>
      </c>
      <c r="AL273" s="48" t="str">
        <f>IF(H273="","",IF(COUNTIF($AL$7:AL272,H273)=0,H273,""))</f>
        <v/>
      </c>
      <c r="AM273" s="48" t="str">
        <f t="shared" si="74"/>
        <v/>
      </c>
    </row>
    <row r="274" spans="2:39" x14ac:dyDescent="0.25">
      <c r="B274" s="38"/>
      <c r="C274" s="38"/>
      <c r="D274" s="38"/>
      <c r="E274" s="38"/>
      <c r="F274" s="40"/>
      <c r="G274" s="38"/>
      <c r="H274" s="38"/>
      <c r="I274" s="40"/>
      <c r="J274" s="54" t="str">
        <f t="shared" si="75"/>
        <v/>
      </c>
      <c r="K274" s="38"/>
      <c r="O274" s="41" t="str">
        <f t="shared" ref="O274:O337" si="76">IF(AND(C274="Abierto",D274="Urgente"),B274,"")</f>
        <v/>
      </c>
      <c r="P274" s="41" t="str">
        <f t="shared" ref="P274:P337" ca="1" si="77">IF(AND(C274="Abierto",D274="Urgente"),TODAY()-F274,"")</f>
        <v/>
      </c>
      <c r="Q274" s="41" t="str">
        <f>IF(AND(C274="Abierto",D274="Urgente"),RANK(P274,$P$8:$P$1003,0)+COUNTIF($P$8:P274,P274)-1,"")</f>
        <v/>
      </c>
      <c r="R274" s="41" t="str">
        <f t="shared" ref="R274:R337" si="78">IF(AND(C274="Abierto",D274="Alta"),B274,"")</f>
        <v/>
      </c>
      <c r="S274" s="41" t="str">
        <f t="shared" ref="S274:S337" ca="1" si="79">IF(AND(C274="Abierto",D274="Alta"),TODAY()-F274,"")</f>
        <v/>
      </c>
      <c r="T274" s="41" t="str">
        <f>IF(AND(C274="Abierto",D274="Alta"),RANK(S274,$S$8:$S$1003,0)+COUNTIF($S$8:S274,S274)-1+MAX(Q:Q),"")</f>
        <v/>
      </c>
      <c r="U274" s="41" t="str">
        <f t="shared" ref="U274:U337" si="80">IF(AND(C274="Abierto",D274="Media"),B274,"")</f>
        <v/>
      </c>
      <c r="V274" s="41" t="str">
        <f t="shared" ref="V274:V337" ca="1" si="81">IF(AND(C274="Abierto",D274="Media"),TODAY()-F274,"")</f>
        <v/>
      </c>
      <c r="W274" s="41" t="str">
        <f>IF(AND(C274="Abierto",D274="Media"),RANK(V274,$V$8:$V$1003,0)+COUNTIF($V$8:V274,V274)-1+MAX(Q:Q,T:T),"")</f>
        <v/>
      </c>
      <c r="X274" s="41" t="str">
        <f t="shared" ref="X274:X337" si="82">IF(AND(C274="Abierto",D274="Baja"),B274,"")</f>
        <v/>
      </c>
      <c r="Y274" s="41" t="str">
        <f t="shared" ref="Y274:Y337" ca="1" si="83">IF(AND(C274="Abierto",D274="Baja"),TODAY()-F274,"")</f>
        <v/>
      </c>
      <c r="Z274" s="41" t="str">
        <f>IF(AND(C274="Abierto",D274="Baja"),RANK(Y274,$Y$8:$Y$1003,0)+COUNTIF($Y$8:Y274,Y274)-1+MAX(Q:Q,T:T,W:W),"")</f>
        <v/>
      </c>
      <c r="AA274" s="42" t="str">
        <f t="shared" ref="AA274:AA337" si="84">IF(OR(C274="Resuelto",C274=""),"",SUM(Q274,T274,W274,Z274))</f>
        <v/>
      </c>
      <c r="AB274" s="42" t="str">
        <f t="shared" ref="AB274:AB337" si="85">IF(OR(C274="Resuelto",C274=""),"",SUM(P274,S274,V274,Y274))</f>
        <v/>
      </c>
      <c r="AC274" s="42" t="str">
        <f t="shared" ref="AC274:AC337" si="86">IF(OR(C274="Resuelto",C274=""),"",SUM(O274,R274,U274,X274))</f>
        <v/>
      </c>
      <c r="AD274" s="43">
        <v>267</v>
      </c>
      <c r="AE274" s="43" t="str">
        <f t="shared" si="72"/>
        <v/>
      </c>
      <c r="AF274" s="44" t="str">
        <f t="shared" si="73"/>
        <v/>
      </c>
      <c r="AK274" s="47" t="str">
        <f>IF(AL274="","",MAX($AK$1:AK273)+1)</f>
        <v/>
      </c>
      <c r="AL274" s="48" t="str">
        <f>IF(H274="","",IF(COUNTIF($AL$7:AL273,H274)=0,H274,""))</f>
        <v/>
      </c>
      <c r="AM274" s="48" t="str">
        <f t="shared" si="74"/>
        <v/>
      </c>
    </row>
    <row r="275" spans="2:39" x14ac:dyDescent="0.25">
      <c r="B275" s="38"/>
      <c r="C275" s="38"/>
      <c r="D275" s="38"/>
      <c r="E275" s="38"/>
      <c r="F275" s="40"/>
      <c r="G275" s="38"/>
      <c r="H275" s="38"/>
      <c r="I275" s="40"/>
      <c r="J275" s="54" t="str">
        <f t="shared" si="75"/>
        <v/>
      </c>
      <c r="K275" s="38"/>
      <c r="O275" s="41" t="str">
        <f t="shared" si="76"/>
        <v/>
      </c>
      <c r="P275" s="41" t="str">
        <f t="shared" ca="1" si="77"/>
        <v/>
      </c>
      <c r="Q275" s="41" t="str">
        <f>IF(AND(C275="Abierto",D275="Urgente"),RANK(P275,$P$8:$P$1003,0)+COUNTIF($P$8:P275,P275)-1,"")</f>
        <v/>
      </c>
      <c r="R275" s="41" t="str">
        <f t="shared" si="78"/>
        <v/>
      </c>
      <c r="S275" s="41" t="str">
        <f t="shared" ca="1" si="79"/>
        <v/>
      </c>
      <c r="T275" s="41" t="str">
        <f>IF(AND(C275="Abierto",D275="Alta"),RANK(S275,$S$8:$S$1003,0)+COUNTIF($S$8:S275,S275)-1+MAX(Q:Q),"")</f>
        <v/>
      </c>
      <c r="U275" s="41" t="str">
        <f t="shared" si="80"/>
        <v/>
      </c>
      <c r="V275" s="41" t="str">
        <f t="shared" ca="1" si="81"/>
        <v/>
      </c>
      <c r="W275" s="41" t="str">
        <f>IF(AND(C275="Abierto",D275="Media"),RANK(V275,$V$8:$V$1003,0)+COUNTIF($V$8:V275,V275)-1+MAX(Q:Q,T:T),"")</f>
        <v/>
      </c>
      <c r="X275" s="41" t="str">
        <f t="shared" si="82"/>
        <v/>
      </c>
      <c r="Y275" s="41" t="str">
        <f t="shared" ca="1" si="83"/>
        <v/>
      </c>
      <c r="Z275" s="41" t="str">
        <f>IF(AND(C275="Abierto",D275="Baja"),RANK(Y275,$Y$8:$Y$1003,0)+COUNTIF($Y$8:Y275,Y275)-1+MAX(Q:Q,T:T,W:W),"")</f>
        <v/>
      </c>
      <c r="AA275" s="42" t="str">
        <f t="shared" si="84"/>
        <v/>
      </c>
      <c r="AB275" s="42" t="str">
        <f t="shared" si="85"/>
        <v/>
      </c>
      <c r="AC275" s="42" t="str">
        <f t="shared" si="86"/>
        <v/>
      </c>
      <c r="AD275" s="43">
        <v>268</v>
      </c>
      <c r="AE275" s="43" t="str">
        <f t="shared" si="72"/>
        <v/>
      </c>
      <c r="AF275" s="44" t="str">
        <f t="shared" si="73"/>
        <v/>
      </c>
      <c r="AK275" s="47" t="str">
        <f>IF(AL275="","",MAX($AK$1:AK274)+1)</f>
        <v/>
      </c>
      <c r="AL275" s="48" t="str">
        <f>IF(H275="","",IF(COUNTIF($AL$7:AL274,H275)=0,H275,""))</f>
        <v/>
      </c>
      <c r="AM275" s="48" t="str">
        <f t="shared" si="74"/>
        <v/>
      </c>
    </row>
    <row r="276" spans="2:39" x14ac:dyDescent="0.25">
      <c r="B276" s="38"/>
      <c r="C276" s="38"/>
      <c r="D276" s="38"/>
      <c r="E276" s="38"/>
      <c r="F276" s="40"/>
      <c r="G276" s="38"/>
      <c r="H276" s="38"/>
      <c r="I276" s="40"/>
      <c r="J276" s="54" t="str">
        <f t="shared" si="75"/>
        <v/>
      </c>
      <c r="K276" s="38"/>
      <c r="O276" s="41" t="str">
        <f t="shared" si="76"/>
        <v/>
      </c>
      <c r="P276" s="41" t="str">
        <f t="shared" ca="1" si="77"/>
        <v/>
      </c>
      <c r="Q276" s="41" t="str">
        <f>IF(AND(C276="Abierto",D276="Urgente"),RANK(P276,$P$8:$P$1003,0)+COUNTIF($P$8:P276,P276)-1,"")</f>
        <v/>
      </c>
      <c r="R276" s="41" t="str">
        <f t="shared" si="78"/>
        <v/>
      </c>
      <c r="S276" s="41" t="str">
        <f t="shared" ca="1" si="79"/>
        <v/>
      </c>
      <c r="T276" s="41" t="str">
        <f>IF(AND(C276="Abierto",D276="Alta"),RANK(S276,$S$8:$S$1003,0)+COUNTIF($S$8:S276,S276)-1+MAX(Q:Q),"")</f>
        <v/>
      </c>
      <c r="U276" s="41" t="str">
        <f t="shared" si="80"/>
        <v/>
      </c>
      <c r="V276" s="41" t="str">
        <f t="shared" ca="1" si="81"/>
        <v/>
      </c>
      <c r="W276" s="41" t="str">
        <f>IF(AND(C276="Abierto",D276="Media"),RANK(V276,$V$8:$V$1003,0)+COUNTIF($V$8:V276,V276)-1+MAX(Q:Q,T:T),"")</f>
        <v/>
      </c>
      <c r="X276" s="41" t="str">
        <f t="shared" si="82"/>
        <v/>
      </c>
      <c r="Y276" s="41" t="str">
        <f t="shared" ca="1" si="83"/>
        <v/>
      </c>
      <c r="Z276" s="41" t="str">
        <f>IF(AND(C276="Abierto",D276="Baja"),RANK(Y276,$Y$8:$Y$1003,0)+COUNTIF($Y$8:Y276,Y276)-1+MAX(Q:Q,T:T,W:W),"")</f>
        <v/>
      </c>
      <c r="AA276" s="42" t="str">
        <f t="shared" si="84"/>
        <v/>
      </c>
      <c r="AB276" s="42" t="str">
        <f t="shared" si="85"/>
        <v/>
      </c>
      <c r="AC276" s="42" t="str">
        <f t="shared" si="86"/>
        <v/>
      </c>
      <c r="AD276" s="43">
        <v>269</v>
      </c>
      <c r="AE276" s="43" t="str">
        <f t="shared" si="72"/>
        <v/>
      </c>
      <c r="AF276" s="44" t="str">
        <f t="shared" si="73"/>
        <v/>
      </c>
      <c r="AK276" s="47" t="str">
        <f>IF(AL276="","",MAX($AK$1:AK275)+1)</f>
        <v/>
      </c>
      <c r="AL276" s="48" t="str">
        <f>IF(H276="","",IF(COUNTIF($AL$7:AL275,H276)=0,H276,""))</f>
        <v/>
      </c>
      <c r="AM276" s="48" t="str">
        <f t="shared" si="74"/>
        <v/>
      </c>
    </row>
    <row r="277" spans="2:39" x14ac:dyDescent="0.25">
      <c r="B277" s="38"/>
      <c r="C277" s="38"/>
      <c r="D277" s="38"/>
      <c r="E277" s="38"/>
      <c r="F277" s="40"/>
      <c r="G277" s="38"/>
      <c r="H277" s="38"/>
      <c r="I277" s="40"/>
      <c r="J277" s="54" t="str">
        <f t="shared" si="75"/>
        <v/>
      </c>
      <c r="K277" s="38"/>
      <c r="O277" s="41" t="str">
        <f t="shared" si="76"/>
        <v/>
      </c>
      <c r="P277" s="41" t="str">
        <f t="shared" ca="1" si="77"/>
        <v/>
      </c>
      <c r="Q277" s="41" t="str">
        <f>IF(AND(C277="Abierto",D277="Urgente"),RANK(P277,$P$8:$P$1003,0)+COUNTIF($P$8:P277,P277)-1,"")</f>
        <v/>
      </c>
      <c r="R277" s="41" t="str">
        <f t="shared" si="78"/>
        <v/>
      </c>
      <c r="S277" s="41" t="str">
        <f t="shared" ca="1" si="79"/>
        <v/>
      </c>
      <c r="T277" s="41" t="str">
        <f>IF(AND(C277="Abierto",D277="Alta"),RANK(S277,$S$8:$S$1003,0)+COUNTIF($S$8:S277,S277)-1+MAX(Q:Q),"")</f>
        <v/>
      </c>
      <c r="U277" s="41" t="str">
        <f t="shared" si="80"/>
        <v/>
      </c>
      <c r="V277" s="41" t="str">
        <f t="shared" ca="1" si="81"/>
        <v/>
      </c>
      <c r="W277" s="41" t="str">
        <f>IF(AND(C277="Abierto",D277="Media"),RANK(V277,$V$8:$V$1003,0)+COUNTIF($V$8:V277,V277)-1+MAX(Q:Q,T:T),"")</f>
        <v/>
      </c>
      <c r="X277" s="41" t="str">
        <f t="shared" si="82"/>
        <v/>
      </c>
      <c r="Y277" s="41" t="str">
        <f t="shared" ca="1" si="83"/>
        <v/>
      </c>
      <c r="Z277" s="41" t="str">
        <f>IF(AND(C277="Abierto",D277="Baja"),RANK(Y277,$Y$8:$Y$1003,0)+COUNTIF($Y$8:Y277,Y277)-1+MAX(Q:Q,T:T,W:W),"")</f>
        <v/>
      </c>
      <c r="AA277" s="42" t="str">
        <f t="shared" si="84"/>
        <v/>
      </c>
      <c r="AB277" s="42" t="str">
        <f t="shared" si="85"/>
        <v/>
      </c>
      <c r="AC277" s="42" t="str">
        <f t="shared" si="86"/>
        <v/>
      </c>
      <c r="AD277" s="43">
        <v>270</v>
      </c>
      <c r="AE277" s="43" t="str">
        <f t="shared" si="72"/>
        <v/>
      </c>
      <c r="AF277" s="44" t="str">
        <f t="shared" si="73"/>
        <v/>
      </c>
      <c r="AK277" s="47" t="str">
        <f>IF(AL277="","",MAX($AK$1:AK276)+1)</f>
        <v/>
      </c>
      <c r="AL277" s="48" t="str">
        <f>IF(H277="","",IF(COUNTIF($AL$7:AL276,H277)=0,H277,""))</f>
        <v/>
      </c>
      <c r="AM277" s="48" t="str">
        <f t="shared" si="74"/>
        <v/>
      </c>
    </row>
    <row r="278" spans="2:39" x14ac:dyDescent="0.25">
      <c r="B278" s="38"/>
      <c r="C278" s="38"/>
      <c r="D278" s="38"/>
      <c r="E278" s="38"/>
      <c r="F278" s="40"/>
      <c r="G278" s="38"/>
      <c r="H278" s="38"/>
      <c r="I278" s="40"/>
      <c r="J278" s="54" t="str">
        <f t="shared" si="75"/>
        <v/>
      </c>
      <c r="K278" s="38"/>
      <c r="O278" s="41" t="str">
        <f t="shared" si="76"/>
        <v/>
      </c>
      <c r="P278" s="41" t="str">
        <f t="shared" ca="1" si="77"/>
        <v/>
      </c>
      <c r="Q278" s="41" t="str">
        <f>IF(AND(C278="Abierto",D278="Urgente"),RANK(P278,$P$8:$P$1003,0)+COUNTIF($P$8:P278,P278)-1,"")</f>
        <v/>
      </c>
      <c r="R278" s="41" t="str">
        <f t="shared" si="78"/>
        <v/>
      </c>
      <c r="S278" s="41" t="str">
        <f t="shared" ca="1" si="79"/>
        <v/>
      </c>
      <c r="T278" s="41" t="str">
        <f>IF(AND(C278="Abierto",D278="Alta"),RANK(S278,$S$8:$S$1003,0)+COUNTIF($S$8:S278,S278)-1+MAX(Q:Q),"")</f>
        <v/>
      </c>
      <c r="U278" s="41" t="str">
        <f t="shared" si="80"/>
        <v/>
      </c>
      <c r="V278" s="41" t="str">
        <f t="shared" ca="1" si="81"/>
        <v/>
      </c>
      <c r="W278" s="41" t="str">
        <f>IF(AND(C278="Abierto",D278="Media"),RANK(V278,$V$8:$V$1003,0)+COUNTIF($V$8:V278,V278)-1+MAX(Q:Q,T:T),"")</f>
        <v/>
      </c>
      <c r="X278" s="41" t="str">
        <f t="shared" si="82"/>
        <v/>
      </c>
      <c r="Y278" s="41" t="str">
        <f t="shared" ca="1" si="83"/>
        <v/>
      </c>
      <c r="Z278" s="41" t="str">
        <f>IF(AND(C278="Abierto",D278="Baja"),RANK(Y278,$Y$8:$Y$1003,0)+COUNTIF($Y$8:Y278,Y278)-1+MAX(Q:Q,T:T,W:W),"")</f>
        <v/>
      </c>
      <c r="AA278" s="42" t="str">
        <f t="shared" si="84"/>
        <v/>
      </c>
      <c r="AB278" s="42" t="str">
        <f t="shared" si="85"/>
        <v/>
      </c>
      <c r="AC278" s="42" t="str">
        <f t="shared" si="86"/>
        <v/>
      </c>
      <c r="AD278" s="43">
        <v>271</v>
      </c>
      <c r="AE278" s="43" t="str">
        <f t="shared" si="72"/>
        <v/>
      </c>
      <c r="AF278" s="44" t="str">
        <f t="shared" si="73"/>
        <v/>
      </c>
      <c r="AK278" s="47" t="str">
        <f>IF(AL278="","",MAX($AK$1:AK277)+1)</f>
        <v/>
      </c>
      <c r="AL278" s="48" t="str">
        <f>IF(H278="","",IF(COUNTIF($AL$7:AL277,H278)=0,H278,""))</f>
        <v/>
      </c>
      <c r="AM278" s="48" t="str">
        <f t="shared" si="74"/>
        <v/>
      </c>
    </row>
    <row r="279" spans="2:39" x14ac:dyDescent="0.25">
      <c r="B279" s="38"/>
      <c r="C279" s="38"/>
      <c r="D279" s="38"/>
      <c r="E279" s="38"/>
      <c r="F279" s="40"/>
      <c r="G279" s="38"/>
      <c r="H279" s="38"/>
      <c r="I279" s="40"/>
      <c r="J279" s="54" t="str">
        <f t="shared" si="75"/>
        <v/>
      </c>
      <c r="K279" s="38"/>
      <c r="O279" s="41" t="str">
        <f t="shared" si="76"/>
        <v/>
      </c>
      <c r="P279" s="41" t="str">
        <f t="shared" ca="1" si="77"/>
        <v/>
      </c>
      <c r="Q279" s="41" t="str">
        <f>IF(AND(C279="Abierto",D279="Urgente"),RANK(P279,$P$8:$P$1003,0)+COUNTIF($P$8:P279,P279)-1,"")</f>
        <v/>
      </c>
      <c r="R279" s="41" t="str">
        <f t="shared" si="78"/>
        <v/>
      </c>
      <c r="S279" s="41" t="str">
        <f t="shared" ca="1" si="79"/>
        <v/>
      </c>
      <c r="T279" s="41" t="str">
        <f>IF(AND(C279="Abierto",D279="Alta"),RANK(S279,$S$8:$S$1003,0)+COUNTIF($S$8:S279,S279)-1+MAX(Q:Q),"")</f>
        <v/>
      </c>
      <c r="U279" s="41" t="str">
        <f t="shared" si="80"/>
        <v/>
      </c>
      <c r="V279" s="41" t="str">
        <f t="shared" ca="1" si="81"/>
        <v/>
      </c>
      <c r="W279" s="41" t="str">
        <f>IF(AND(C279="Abierto",D279="Media"),RANK(V279,$V$8:$V$1003,0)+COUNTIF($V$8:V279,V279)-1+MAX(Q:Q,T:T),"")</f>
        <v/>
      </c>
      <c r="X279" s="41" t="str">
        <f t="shared" si="82"/>
        <v/>
      </c>
      <c r="Y279" s="41" t="str">
        <f t="shared" ca="1" si="83"/>
        <v/>
      </c>
      <c r="Z279" s="41" t="str">
        <f>IF(AND(C279="Abierto",D279="Baja"),RANK(Y279,$Y$8:$Y$1003,0)+COUNTIF($Y$8:Y279,Y279)-1+MAX(Q:Q,T:T,W:W),"")</f>
        <v/>
      </c>
      <c r="AA279" s="42" t="str">
        <f t="shared" si="84"/>
        <v/>
      </c>
      <c r="AB279" s="42" t="str">
        <f t="shared" si="85"/>
        <v/>
      </c>
      <c r="AC279" s="42" t="str">
        <f t="shared" si="86"/>
        <v/>
      </c>
      <c r="AD279" s="43">
        <v>272</v>
      </c>
      <c r="AE279" s="43" t="str">
        <f t="shared" si="72"/>
        <v/>
      </c>
      <c r="AF279" s="44" t="str">
        <f t="shared" si="73"/>
        <v/>
      </c>
      <c r="AK279" s="47" t="str">
        <f>IF(AL279="","",MAX($AK$1:AK278)+1)</f>
        <v/>
      </c>
      <c r="AL279" s="48" t="str">
        <f>IF(H279="","",IF(COUNTIF($AL$7:AL278,H279)=0,H279,""))</f>
        <v/>
      </c>
      <c r="AM279" s="48" t="str">
        <f t="shared" si="74"/>
        <v/>
      </c>
    </row>
    <row r="280" spans="2:39" x14ac:dyDescent="0.25">
      <c r="B280" s="38"/>
      <c r="C280" s="38"/>
      <c r="D280" s="38"/>
      <c r="E280" s="38"/>
      <c r="F280" s="40"/>
      <c r="G280" s="38"/>
      <c r="H280" s="38"/>
      <c r="I280" s="40"/>
      <c r="J280" s="54" t="str">
        <f t="shared" si="75"/>
        <v/>
      </c>
      <c r="K280" s="38"/>
      <c r="O280" s="41" t="str">
        <f t="shared" si="76"/>
        <v/>
      </c>
      <c r="P280" s="41" t="str">
        <f t="shared" ca="1" si="77"/>
        <v/>
      </c>
      <c r="Q280" s="41" t="str">
        <f>IF(AND(C280="Abierto",D280="Urgente"),RANK(P280,$P$8:$P$1003,0)+COUNTIF($P$8:P280,P280)-1,"")</f>
        <v/>
      </c>
      <c r="R280" s="41" t="str">
        <f t="shared" si="78"/>
        <v/>
      </c>
      <c r="S280" s="41" t="str">
        <f t="shared" ca="1" si="79"/>
        <v/>
      </c>
      <c r="T280" s="41" t="str">
        <f>IF(AND(C280="Abierto",D280="Alta"),RANK(S280,$S$8:$S$1003,0)+COUNTIF($S$8:S280,S280)-1+MAX(Q:Q),"")</f>
        <v/>
      </c>
      <c r="U280" s="41" t="str">
        <f t="shared" si="80"/>
        <v/>
      </c>
      <c r="V280" s="41" t="str">
        <f t="shared" ca="1" si="81"/>
        <v/>
      </c>
      <c r="W280" s="41" t="str">
        <f>IF(AND(C280="Abierto",D280="Media"),RANK(V280,$V$8:$V$1003,0)+COUNTIF($V$8:V280,V280)-1+MAX(Q:Q,T:T),"")</f>
        <v/>
      </c>
      <c r="X280" s="41" t="str">
        <f t="shared" si="82"/>
        <v/>
      </c>
      <c r="Y280" s="41" t="str">
        <f t="shared" ca="1" si="83"/>
        <v/>
      </c>
      <c r="Z280" s="41" t="str">
        <f>IF(AND(C280="Abierto",D280="Baja"),RANK(Y280,$Y$8:$Y$1003,0)+COUNTIF($Y$8:Y280,Y280)-1+MAX(Q:Q,T:T,W:W),"")</f>
        <v/>
      </c>
      <c r="AA280" s="42" t="str">
        <f t="shared" si="84"/>
        <v/>
      </c>
      <c r="AB280" s="42" t="str">
        <f t="shared" si="85"/>
        <v/>
      </c>
      <c r="AC280" s="42" t="str">
        <f t="shared" si="86"/>
        <v/>
      </c>
      <c r="AD280" s="43">
        <v>273</v>
      </c>
      <c r="AE280" s="43" t="str">
        <f t="shared" si="72"/>
        <v/>
      </c>
      <c r="AF280" s="44" t="str">
        <f t="shared" si="73"/>
        <v/>
      </c>
      <c r="AK280" s="47" t="str">
        <f>IF(AL280="","",MAX($AK$1:AK279)+1)</f>
        <v/>
      </c>
      <c r="AL280" s="48" t="str">
        <f>IF(H280="","",IF(COUNTIF($AL$7:AL279,H280)=0,H280,""))</f>
        <v/>
      </c>
      <c r="AM280" s="48" t="str">
        <f t="shared" si="74"/>
        <v/>
      </c>
    </row>
    <row r="281" spans="2:39" x14ac:dyDescent="0.25">
      <c r="B281" s="38"/>
      <c r="C281" s="38"/>
      <c r="D281" s="38"/>
      <c r="E281" s="38"/>
      <c r="F281" s="40"/>
      <c r="G281" s="38"/>
      <c r="H281" s="38"/>
      <c r="I281" s="40"/>
      <c r="J281" s="54" t="str">
        <f t="shared" si="75"/>
        <v/>
      </c>
      <c r="K281" s="38"/>
      <c r="O281" s="41" t="str">
        <f t="shared" si="76"/>
        <v/>
      </c>
      <c r="P281" s="41" t="str">
        <f t="shared" ca="1" si="77"/>
        <v/>
      </c>
      <c r="Q281" s="41" t="str">
        <f>IF(AND(C281="Abierto",D281="Urgente"),RANK(P281,$P$8:$P$1003,0)+COUNTIF($P$8:P281,P281)-1,"")</f>
        <v/>
      </c>
      <c r="R281" s="41" t="str">
        <f t="shared" si="78"/>
        <v/>
      </c>
      <c r="S281" s="41" t="str">
        <f t="shared" ca="1" si="79"/>
        <v/>
      </c>
      <c r="T281" s="41" t="str">
        <f>IF(AND(C281="Abierto",D281="Alta"),RANK(S281,$S$8:$S$1003,0)+COUNTIF($S$8:S281,S281)-1+MAX(Q:Q),"")</f>
        <v/>
      </c>
      <c r="U281" s="41" t="str">
        <f t="shared" si="80"/>
        <v/>
      </c>
      <c r="V281" s="41" t="str">
        <f t="shared" ca="1" si="81"/>
        <v/>
      </c>
      <c r="W281" s="41" t="str">
        <f>IF(AND(C281="Abierto",D281="Media"),RANK(V281,$V$8:$V$1003,0)+COUNTIF($V$8:V281,V281)-1+MAX(Q:Q,T:T),"")</f>
        <v/>
      </c>
      <c r="X281" s="41" t="str">
        <f t="shared" si="82"/>
        <v/>
      </c>
      <c r="Y281" s="41" t="str">
        <f t="shared" ca="1" si="83"/>
        <v/>
      </c>
      <c r="Z281" s="41" t="str">
        <f>IF(AND(C281="Abierto",D281="Baja"),RANK(Y281,$Y$8:$Y$1003,0)+COUNTIF($Y$8:Y281,Y281)-1+MAX(Q:Q,T:T,W:W),"")</f>
        <v/>
      </c>
      <c r="AA281" s="42" t="str">
        <f t="shared" si="84"/>
        <v/>
      </c>
      <c r="AB281" s="42" t="str">
        <f t="shared" si="85"/>
        <v/>
      </c>
      <c r="AC281" s="42" t="str">
        <f t="shared" si="86"/>
        <v/>
      </c>
      <c r="AD281" s="43">
        <v>274</v>
      </c>
      <c r="AE281" s="43" t="str">
        <f t="shared" si="72"/>
        <v/>
      </c>
      <c r="AF281" s="44" t="str">
        <f t="shared" si="73"/>
        <v/>
      </c>
      <c r="AK281" s="47" t="str">
        <f>IF(AL281="","",MAX($AK$1:AK280)+1)</f>
        <v/>
      </c>
      <c r="AL281" s="48" t="str">
        <f>IF(H281="","",IF(COUNTIF($AL$7:AL280,H281)=0,H281,""))</f>
        <v/>
      </c>
      <c r="AM281" s="48" t="str">
        <f t="shared" si="74"/>
        <v/>
      </c>
    </row>
    <row r="282" spans="2:39" x14ac:dyDescent="0.25">
      <c r="B282" s="38"/>
      <c r="C282" s="38"/>
      <c r="D282" s="38"/>
      <c r="E282" s="38"/>
      <c r="F282" s="40"/>
      <c r="G282" s="38"/>
      <c r="H282" s="38"/>
      <c r="I282" s="40"/>
      <c r="J282" s="54" t="str">
        <f t="shared" si="75"/>
        <v/>
      </c>
      <c r="K282" s="38"/>
      <c r="O282" s="41" t="str">
        <f t="shared" si="76"/>
        <v/>
      </c>
      <c r="P282" s="41" t="str">
        <f t="shared" ca="1" si="77"/>
        <v/>
      </c>
      <c r="Q282" s="41" t="str">
        <f>IF(AND(C282="Abierto",D282="Urgente"),RANK(P282,$P$8:$P$1003,0)+COUNTIF($P$8:P282,P282)-1,"")</f>
        <v/>
      </c>
      <c r="R282" s="41" t="str">
        <f t="shared" si="78"/>
        <v/>
      </c>
      <c r="S282" s="41" t="str">
        <f t="shared" ca="1" si="79"/>
        <v/>
      </c>
      <c r="T282" s="41" t="str">
        <f>IF(AND(C282="Abierto",D282="Alta"),RANK(S282,$S$8:$S$1003,0)+COUNTIF($S$8:S282,S282)-1+MAX(Q:Q),"")</f>
        <v/>
      </c>
      <c r="U282" s="41" t="str">
        <f t="shared" si="80"/>
        <v/>
      </c>
      <c r="V282" s="41" t="str">
        <f t="shared" ca="1" si="81"/>
        <v/>
      </c>
      <c r="W282" s="41" t="str">
        <f>IF(AND(C282="Abierto",D282="Media"),RANK(V282,$V$8:$V$1003,0)+COUNTIF($V$8:V282,V282)-1+MAX(Q:Q,T:T),"")</f>
        <v/>
      </c>
      <c r="X282" s="41" t="str">
        <f t="shared" si="82"/>
        <v/>
      </c>
      <c r="Y282" s="41" t="str">
        <f t="shared" ca="1" si="83"/>
        <v/>
      </c>
      <c r="Z282" s="41" t="str">
        <f>IF(AND(C282="Abierto",D282="Baja"),RANK(Y282,$Y$8:$Y$1003,0)+COUNTIF($Y$8:Y282,Y282)-1+MAX(Q:Q,T:T,W:W),"")</f>
        <v/>
      </c>
      <c r="AA282" s="42" t="str">
        <f t="shared" si="84"/>
        <v/>
      </c>
      <c r="AB282" s="42" t="str">
        <f t="shared" si="85"/>
        <v/>
      </c>
      <c r="AC282" s="42" t="str">
        <f t="shared" si="86"/>
        <v/>
      </c>
      <c r="AD282" s="43">
        <v>275</v>
      </c>
      <c r="AE282" s="43" t="str">
        <f t="shared" si="72"/>
        <v/>
      </c>
      <c r="AF282" s="44" t="str">
        <f t="shared" si="73"/>
        <v/>
      </c>
      <c r="AK282" s="47" t="str">
        <f>IF(AL282="","",MAX($AK$1:AK281)+1)</f>
        <v/>
      </c>
      <c r="AL282" s="48" t="str">
        <f>IF(H282="","",IF(COUNTIF($AL$7:AL281,H282)=0,H282,""))</f>
        <v/>
      </c>
      <c r="AM282" s="48" t="str">
        <f t="shared" si="74"/>
        <v/>
      </c>
    </row>
    <row r="283" spans="2:39" x14ac:dyDescent="0.25">
      <c r="B283" s="38"/>
      <c r="C283" s="38"/>
      <c r="D283" s="38"/>
      <c r="E283" s="38"/>
      <c r="F283" s="40"/>
      <c r="G283" s="38"/>
      <c r="H283" s="38"/>
      <c r="I283" s="40"/>
      <c r="J283" s="54" t="str">
        <f t="shared" si="75"/>
        <v/>
      </c>
      <c r="K283" s="38"/>
      <c r="O283" s="41" t="str">
        <f t="shared" si="76"/>
        <v/>
      </c>
      <c r="P283" s="41" t="str">
        <f t="shared" ca="1" si="77"/>
        <v/>
      </c>
      <c r="Q283" s="41" t="str">
        <f>IF(AND(C283="Abierto",D283="Urgente"),RANK(P283,$P$8:$P$1003,0)+COUNTIF($P$8:P283,P283)-1,"")</f>
        <v/>
      </c>
      <c r="R283" s="41" t="str">
        <f t="shared" si="78"/>
        <v/>
      </c>
      <c r="S283" s="41" t="str">
        <f t="shared" ca="1" si="79"/>
        <v/>
      </c>
      <c r="T283" s="41" t="str">
        <f>IF(AND(C283="Abierto",D283="Alta"),RANK(S283,$S$8:$S$1003,0)+COUNTIF($S$8:S283,S283)-1+MAX(Q:Q),"")</f>
        <v/>
      </c>
      <c r="U283" s="41" t="str">
        <f t="shared" si="80"/>
        <v/>
      </c>
      <c r="V283" s="41" t="str">
        <f t="shared" ca="1" si="81"/>
        <v/>
      </c>
      <c r="W283" s="41" t="str">
        <f>IF(AND(C283="Abierto",D283="Media"),RANK(V283,$V$8:$V$1003,0)+COUNTIF($V$8:V283,V283)-1+MAX(Q:Q,T:T),"")</f>
        <v/>
      </c>
      <c r="X283" s="41" t="str">
        <f t="shared" si="82"/>
        <v/>
      </c>
      <c r="Y283" s="41" t="str">
        <f t="shared" ca="1" si="83"/>
        <v/>
      </c>
      <c r="Z283" s="41" t="str">
        <f>IF(AND(C283="Abierto",D283="Baja"),RANK(Y283,$Y$8:$Y$1003,0)+COUNTIF($Y$8:Y283,Y283)-1+MAX(Q:Q,T:T,W:W),"")</f>
        <v/>
      </c>
      <c r="AA283" s="42" t="str">
        <f t="shared" si="84"/>
        <v/>
      </c>
      <c r="AB283" s="42" t="str">
        <f t="shared" si="85"/>
        <v/>
      </c>
      <c r="AC283" s="42" t="str">
        <f t="shared" si="86"/>
        <v/>
      </c>
      <c r="AD283" s="43">
        <v>276</v>
      </c>
      <c r="AE283" s="43" t="str">
        <f t="shared" si="72"/>
        <v/>
      </c>
      <c r="AF283" s="44" t="str">
        <f t="shared" si="73"/>
        <v/>
      </c>
      <c r="AK283" s="47" t="str">
        <f>IF(AL283="","",MAX($AK$1:AK282)+1)</f>
        <v/>
      </c>
      <c r="AL283" s="48" t="str">
        <f>IF(H283="","",IF(COUNTIF($AL$7:AL282,H283)=0,H283,""))</f>
        <v/>
      </c>
      <c r="AM283" s="48" t="str">
        <f t="shared" si="74"/>
        <v/>
      </c>
    </row>
    <row r="284" spans="2:39" x14ac:dyDescent="0.25">
      <c r="B284" s="38"/>
      <c r="C284" s="38"/>
      <c r="D284" s="38"/>
      <c r="E284" s="38"/>
      <c r="F284" s="40"/>
      <c r="G284" s="38"/>
      <c r="H284" s="38"/>
      <c r="I284" s="40"/>
      <c r="J284" s="54" t="str">
        <f t="shared" si="75"/>
        <v/>
      </c>
      <c r="K284" s="38"/>
      <c r="O284" s="41" t="str">
        <f t="shared" si="76"/>
        <v/>
      </c>
      <c r="P284" s="41" t="str">
        <f t="shared" ca="1" si="77"/>
        <v/>
      </c>
      <c r="Q284" s="41" t="str">
        <f>IF(AND(C284="Abierto",D284="Urgente"),RANK(P284,$P$8:$P$1003,0)+COUNTIF($P$8:P284,P284)-1,"")</f>
        <v/>
      </c>
      <c r="R284" s="41" t="str">
        <f t="shared" si="78"/>
        <v/>
      </c>
      <c r="S284" s="41" t="str">
        <f t="shared" ca="1" si="79"/>
        <v/>
      </c>
      <c r="T284" s="41" t="str">
        <f>IF(AND(C284="Abierto",D284="Alta"),RANK(S284,$S$8:$S$1003,0)+COUNTIF($S$8:S284,S284)-1+MAX(Q:Q),"")</f>
        <v/>
      </c>
      <c r="U284" s="41" t="str">
        <f t="shared" si="80"/>
        <v/>
      </c>
      <c r="V284" s="41" t="str">
        <f t="shared" ca="1" si="81"/>
        <v/>
      </c>
      <c r="W284" s="41" t="str">
        <f>IF(AND(C284="Abierto",D284="Media"),RANK(V284,$V$8:$V$1003,0)+COUNTIF($V$8:V284,V284)-1+MAX(Q:Q,T:T),"")</f>
        <v/>
      </c>
      <c r="X284" s="41" t="str">
        <f t="shared" si="82"/>
        <v/>
      </c>
      <c r="Y284" s="41" t="str">
        <f t="shared" ca="1" si="83"/>
        <v/>
      </c>
      <c r="Z284" s="41" t="str">
        <f>IF(AND(C284="Abierto",D284="Baja"),RANK(Y284,$Y$8:$Y$1003,0)+COUNTIF($Y$8:Y284,Y284)-1+MAX(Q:Q,T:T,W:W),"")</f>
        <v/>
      </c>
      <c r="AA284" s="42" t="str">
        <f t="shared" si="84"/>
        <v/>
      </c>
      <c r="AB284" s="42" t="str">
        <f t="shared" si="85"/>
        <v/>
      </c>
      <c r="AC284" s="42" t="str">
        <f t="shared" si="86"/>
        <v/>
      </c>
      <c r="AD284" s="43">
        <v>277</v>
      </c>
      <c r="AE284" s="43" t="str">
        <f t="shared" si="72"/>
        <v/>
      </c>
      <c r="AF284" s="44" t="str">
        <f t="shared" si="73"/>
        <v/>
      </c>
      <c r="AK284" s="47" t="str">
        <f>IF(AL284="","",MAX($AK$1:AK283)+1)</f>
        <v/>
      </c>
      <c r="AL284" s="48" t="str">
        <f>IF(H284="","",IF(COUNTIF($AL$7:AL283,H284)=0,H284,""))</f>
        <v/>
      </c>
      <c r="AM284" s="48" t="str">
        <f t="shared" si="74"/>
        <v/>
      </c>
    </row>
    <row r="285" spans="2:39" x14ac:dyDescent="0.25">
      <c r="B285" s="38"/>
      <c r="C285" s="38"/>
      <c r="D285" s="38"/>
      <c r="E285" s="38"/>
      <c r="F285" s="40"/>
      <c r="G285" s="38"/>
      <c r="H285" s="38"/>
      <c r="I285" s="40"/>
      <c r="J285" s="54" t="str">
        <f t="shared" si="75"/>
        <v/>
      </c>
      <c r="K285" s="38"/>
      <c r="O285" s="41" t="str">
        <f t="shared" si="76"/>
        <v/>
      </c>
      <c r="P285" s="41" t="str">
        <f t="shared" ca="1" si="77"/>
        <v/>
      </c>
      <c r="Q285" s="41" t="str">
        <f>IF(AND(C285="Abierto",D285="Urgente"),RANK(P285,$P$8:$P$1003,0)+COUNTIF($P$8:P285,P285)-1,"")</f>
        <v/>
      </c>
      <c r="R285" s="41" t="str">
        <f t="shared" si="78"/>
        <v/>
      </c>
      <c r="S285" s="41" t="str">
        <f t="shared" ca="1" si="79"/>
        <v/>
      </c>
      <c r="T285" s="41" t="str">
        <f>IF(AND(C285="Abierto",D285="Alta"),RANK(S285,$S$8:$S$1003,0)+COUNTIF($S$8:S285,S285)-1+MAX(Q:Q),"")</f>
        <v/>
      </c>
      <c r="U285" s="41" t="str">
        <f t="shared" si="80"/>
        <v/>
      </c>
      <c r="V285" s="41" t="str">
        <f t="shared" ca="1" si="81"/>
        <v/>
      </c>
      <c r="W285" s="41" t="str">
        <f>IF(AND(C285="Abierto",D285="Media"),RANK(V285,$V$8:$V$1003,0)+COUNTIF($V$8:V285,V285)-1+MAX(Q:Q,T:T),"")</f>
        <v/>
      </c>
      <c r="X285" s="41" t="str">
        <f t="shared" si="82"/>
        <v/>
      </c>
      <c r="Y285" s="41" t="str">
        <f t="shared" ca="1" si="83"/>
        <v/>
      </c>
      <c r="Z285" s="41" t="str">
        <f>IF(AND(C285="Abierto",D285="Baja"),RANK(Y285,$Y$8:$Y$1003,0)+COUNTIF($Y$8:Y285,Y285)-1+MAX(Q:Q,T:T,W:W),"")</f>
        <v/>
      </c>
      <c r="AA285" s="42" t="str">
        <f t="shared" si="84"/>
        <v/>
      </c>
      <c r="AB285" s="42" t="str">
        <f t="shared" si="85"/>
        <v/>
      </c>
      <c r="AC285" s="42" t="str">
        <f t="shared" si="86"/>
        <v/>
      </c>
      <c r="AD285" s="43">
        <v>278</v>
      </c>
      <c r="AE285" s="43" t="str">
        <f t="shared" si="72"/>
        <v/>
      </c>
      <c r="AF285" s="44" t="str">
        <f t="shared" si="73"/>
        <v/>
      </c>
      <c r="AK285" s="47" t="str">
        <f>IF(AL285="","",MAX($AK$1:AK284)+1)</f>
        <v/>
      </c>
      <c r="AL285" s="48" t="str">
        <f>IF(H285="","",IF(COUNTIF($AL$7:AL284,H285)=0,H285,""))</f>
        <v/>
      </c>
      <c r="AM285" s="48" t="str">
        <f t="shared" si="74"/>
        <v/>
      </c>
    </row>
    <row r="286" spans="2:39" x14ac:dyDescent="0.25">
      <c r="B286" s="38"/>
      <c r="C286" s="38"/>
      <c r="D286" s="38"/>
      <c r="E286" s="38"/>
      <c r="F286" s="40"/>
      <c r="G286" s="38"/>
      <c r="H286" s="38"/>
      <c r="I286" s="40"/>
      <c r="J286" s="54" t="str">
        <f t="shared" si="75"/>
        <v/>
      </c>
      <c r="K286" s="38"/>
      <c r="O286" s="41" t="str">
        <f t="shared" si="76"/>
        <v/>
      </c>
      <c r="P286" s="41" t="str">
        <f t="shared" ca="1" si="77"/>
        <v/>
      </c>
      <c r="Q286" s="41" t="str">
        <f>IF(AND(C286="Abierto",D286="Urgente"),RANK(P286,$P$8:$P$1003,0)+COUNTIF($P$8:P286,P286)-1,"")</f>
        <v/>
      </c>
      <c r="R286" s="41" t="str">
        <f t="shared" si="78"/>
        <v/>
      </c>
      <c r="S286" s="41" t="str">
        <f t="shared" ca="1" si="79"/>
        <v/>
      </c>
      <c r="T286" s="41" t="str">
        <f>IF(AND(C286="Abierto",D286="Alta"),RANK(S286,$S$8:$S$1003,0)+COUNTIF($S$8:S286,S286)-1+MAX(Q:Q),"")</f>
        <v/>
      </c>
      <c r="U286" s="41" t="str">
        <f t="shared" si="80"/>
        <v/>
      </c>
      <c r="V286" s="41" t="str">
        <f t="shared" ca="1" si="81"/>
        <v/>
      </c>
      <c r="W286" s="41" t="str">
        <f>IF(AND(C286="Abierto",D286="Media"),RANK(V286,$V$8:$V$1003,0)+COUNTIF($V$8:V286,V286)-1+MAX(Q:Q,T:T),"")</f>
        <v/>
      </c>
      <c r="X286" s="41" t="str">
        <f t="shared" si="82"/>
        <v/>
      </c>
      <c r="Y286" s="41" t="str">
        <f t="shared" ca="1" si="83"/>
        <v/>
      </c>
      <c r="Z286" s="41" t="str">
        <f>IF(AND(C286="Abierto",D286="Baja"),RANK(Y286,$Y$8:$Y$1003,0)+COUNTIF($Y$8:Y286,Y286)-1+MAX(Q:Q,T:T,W:W),"")</f>
        <v/>
      </c>
      <c r="AA286" s="42" t="str">
        <f t="shared" si="84"/>
        <v/>
      </c>
      <c r="AB286" s="42" t="str">
        <f t="shared" si="85"/>
        <v/>
      </c>
      <c r="AC286" s="42" t="str">
        <f t="shared" si="86"/>
        <v/>
      </c>
      <c r="AD286" s="43">
        <v>279</v>
      </c>
      <c r="AE286" s="43" t="str">
        <f t="shared" si="72"/>
        <v/>
      </c>
      <c r="AF286" s="44" t="str">
        <f t="shared" si="73"/>
        <v/>
      </c>
      <c r="AK286" s="47" t="str">
        <f>IF(AL286="","",MAX($AK$1:AK285)+1)</f>
        <v/>
      </c>
      <c r="AL286" s="48" t="str">
        <f>IF(H286="","",IF(COUNTIF($AL$7:AL285,H286)=0,H286,""))</f>
        <v/>
      </c>
      <c r="AM286" s="48" t="str">
        <f t="shared" si="74"/>
        <v/>
      </c>
    </row>
    <row r="287" spans="2:39" x14ac:dyDescent="0.25">
      <c r="B287" s="38"/>
      <c r="C287" s="38"/>
      <c r="D287" s="38"/>
      <c r="E287" s="38"/>
      <c r="F287" s="40"/>
      <c r="G287" s="38"/>
      <c r="H287" s="38"/>
      <c r="I287" s="40"/>
      <c r="J287" s="54" t="str">
        <f t="shared" si="75"/>
        <v/>
      </c>
      <c r="K287" s="38"/>
      <c r="O287" s="41" t="str">
        <f t="shared" si="76"/>
        <v/>
      </c>
      <c r="P287" s="41" t="str">
        <f t="shared" ca="1" si="77"/>
        <v/>
      </c>
      <c r="Q287" s="41" t="str">
        <f>IF(AND(C287="Abierto",D287="Urgente"),RANK(P287,$P$8:$P$1003,0)+COUNTIF($P$8:P287,P287)-1,"")</f>
        <v/>
      </c>
      <c r="R287" s="41" t="str">
        <f t="shared" si="78"/>
        <v/>
      </c>
      <c r="S287" s="41" t="str">
        <f t="shared" ca="1" si="79"/>
        <v/>
      </c>
      <c r="T287" s="41" t="str">
        <f>IF(AND(C287="Abierto",D287="Alta"),RANK(S287,$S$8:$S$1003,0)+COUNTIF($S$8:S287,S287)-1+MAX(Q:Q),"")</f>
        <v/>
      </c>
      <c r="U287" s="41" t="str">
        <f t="shared" si="80"/>
        <v/>
      </c>
      <c r="V287" s="41" t="str">
        <f t="shared" ca="1" si="81"/>
        <v/>
      </c>
      <c r="W287" s="41" t="str">
        <f>IF(AND(C287="Abierto",D287="Media"),RANK(V287,$V$8:$V$1003,0)+COUNTIF($V$8:V287,V287)-1+MAX(Q:Q,T:T),"")</f>
        <v/>
      </c>
      <c r="X287" s="41" t="str">
        <f t="shared" si="82"/>
        <v/>
      </c>
      <c r="Y287" s="41" t="str">
        <f t="shared" ca="1" si="83"/>
        <v/>
      </c>
      <c r="Z287" s="41" t="str">
        <f>IF(AND(C287="Abierto",D287="Baja"),RANK(Y287,$Y$8:$Y$1003,0)+COUNTIF($Y$8:Y287,Y287)-1+MAX(Q:Q,T:T,W:W),"")</f>
        <v/>
      </c>
      <c r="AA287" s="42" t="str">
        <f t="shared" si="84"/>
        <v/>
      </c>
      <c r="AB287" s="42" t="str">
        <f t="shared" si="85"/>
        <v/>
      </c>
      <c r="AC287" s="42" t="str">
        <f t="shared" si="86"/>
        <v/>
      </c>
      <c r="AD287" s="43">
        <v>280</v>
      </c>
      <c r="AE287" s="43" t="str">
        <f t="shared" si="72"/>
        <v/>
      </c>
      <c r="AF287" s="44" t="str">
        <f t="shared" si="73"/>
        <v/>
      </c>
      <c r="AK287" s="47" t="str">
        <f>IF(AL287="","",MAX($AK$1:AK286)+1)</f>
        <v/>
      </c>
      <c r="AL287" s="48" t="str">
        <f>IF(H287="","",IF(COUNTIF($AL$7:AL286,H287)=0,H287,""))</f>
        <v/>
      </c>
      <c r="AM287" s="48" t="str">
        <f t="shared" si="74"/>
        <v/>
      </c>
    </row>
    <row r="288" spans="2:39" x14ac:dyDescent="0.25">
      <c r="B288" s="38"/>
      <c r="C288" s="38"/>
      <c r="D288" s="38"/>
      <c r="E288" s="38"/>
      <c r="F288" s="40"/>
      <c r="G288" s="38"/>
      <c r="H288" s="38"/>
      <c r="I288" s="40"/>
      <c r="J288" s="54" t="str">
        <f t="shared" si="75"/>
        <v/>
      </c>
      <c r="K288" s="38"/>
      <c r="O288" s="41" t="str">
        <f t="shared" si="76"/>
        <v/>
      </c>
      <c r="P288" s="41" t="str">
        <f t="shared" ca="1" si="77"/>
        <v/>
      </c>
      <c r="Q288" s="41" t="str">
        <f>IF(AND(C288="Abierto",D288="Urgente"),RANK(P288,$P$8:$P$1003,0)+COUNTIF($P$8:P288,P288)-1,"")</f>
        <v/>
      </c>
      <c r="R288" s="41" t="str">
        <f t="shared" si="78"/>
        <v/>
      </c>
      <c r="S288" s="41" t="str">
        <f t="shared" ca="1" si="79"/>
        <v/>
      </c>
      <c r="T288" s="41" t="str">
        <f>IF(AND(C288="Abierto",D288="Alta"),RANK(S288,$S$8:$S$1003,0)+COUNTIF($S$8:S288,S288)-1+MAX(Q:Q),"")</f>
        <v/>
      </c>
      <c r="U288" s="41" t="str">
        <f t="shared" si="80"/>
        <v/>
      </c>
      <c r="V288" s="41" t="str">
        <f t="shared" ca="1" si="81"/>
        <v/>
      </c>
      <c r="W288" s="41" t="str">
        <f>IF(AND(C288="Abierto",D288="Media"),RANK(V288,$V$8:$V$1003,0)+COUNTIF($V$8:V288,V288)-1+MAX(Q:Q,T:T),"")</f>
        <v/>
      </c>
      <c r="X288" s="41" t="str">
        <f t="shared" si="82"/>
        <v/>
      </c>
      <c r="Y288" s="41" t="str">
        <f t="shared" ca="1" si="83"/>
        <v/>
      </c>
      <c r="Z288" s="41" t="str">
        <f>IF(AND(C288="Abierto",D288="Baja"),RANK(Y288,$Y$8:$Y$1003,0)+COUNTIF($Y$8:Y288,Y288)-1+MAX(Q:Q,T:T,W:W),"")</f>
        <v/>
      </c>
      <c r="AA288" s="42" t="str">
        <f t="shared" si="84"/>
        <v/>
      </c>
      <c r="AB288" s="42" t="str">
        <f t="shared" si="85"/>
        <v/>
      </c>
      <c r="AC288" s="42" t="str">
        <f t="shared" si="86"/>
        <v/>
      </c>
      <c r="AD288" s="43">
        <v>281</v>
      </c>
      <c r="AE288" s="43" t="str">
        <f t="shared" si="72"/>
        <v/>
      </c>
      <c r="AF288" s="44" t="str">
        <f t="shared" si="73"/>
        <v/>
      </c>
      <c r="AK288" s="47" t="str">
        <f>IF(AL288="","",MAX($AK$1:AK287)+1)</f>
        <v/>
      </c>
      <c r="AL288" s="48" t="str">
        <f>IF(H288="","",IF(COUNTIF($AL$7:AL287,H288)=0,H288,""))</f>
        <v/>
      </c>
      <c r="AM288" s="48" t="str">
        <f t="shared" si="74"/>
        <v/>
      </c>
    </row>
    <row r="289" spans="2:39" x14ac:dyDescent="0.25">
      <c r="B289" s="38"/>
      <c r="C289" s="38"/>
      <c r="D289" s="38"/>
      <c r="E289" s="38"/>
      <c r="F289" s="40"/>
      <c r="G289" s="38"/>
      <c r="H289" s="38"/>
      <c r="I289" s="40"/>
      <c r="J289" s="54" t="str">
        <f t="shared" si="75"/>
        <v/>
      </c>
      <c r="K289" s="38"/>
      <c r="O289" s="41" t="str">
        <f t="shared" si="76"/>
        <v/>
      </c>
      <c r="P289" s="41" t="str">
        <f t="shared" ca="1" si="77"/>
        <v/>
      </c>
      <c r="Q289" s="41" t="str">
        <f>IF(AND(C289="Abierto",D289="Urgente"),RANK(P289,$P$8:$P$1003,0)+COUNTIF($P$8:P289,P289)-1,"")</f>
        <v/>
      </c>
      <c r="R289" s="41" t="str">
        <f t="shared" si="78"/>
        <v/>
      </c>
      <c r="S289" s="41" t="str">
        <f t="shared" ca="1" si="79"/>
        <v/>
      </c>
      <c r="T289" s="41" t="str">
        <f>IF(AND(C289="Abierto",D289="Alta"),RANK(S289,$S$8:$S$1003,0)+COUNTIF($S$8:S289,S289)-1+MAX(Q:Q),"")</f>
        <v/>
      </c>
      <c r="U289" s="41" t="str">
        <f t="shared" si="80"/>
        <v/>
      </c>
      <c r="V289" s="41" t="str">
        <f t="shared" ca="1" si="81"/>
        <v/>
      </c>
      <c r="W289" s="41" t="str">
        <f>IF(AND(C289="Abierto",D289="Media"),RANK(V289,$V$8:$V$1003,0)+COUNTIF($V$8:V289,V289)-1+MAX(Q:Q,T:T),"")</f>
        <v/>
      </c>
      <c r="X289" s="41" t="str">
        <f t="shared" si="82"/>
        <v/>
      </c>
      <c r="Y289" s="41" t="str">
        <f t="shared" ca="1" si="83"/>
        <v/>
      </c>
      <c r="Z289" s="41" t="str">
        <f>IF(AND(C289="Abierto",D289="Baja"),RANK(Y289,$Y$8:$Y$1003,0)+COUNTIF($Y$8:Y289,Y289)-1+MAX(Q:Q,T:T,W:W),"")</f>
        <v/>
      </c>
      <c r="AA289" s="42" t="str">
        <f t="shared" si="84"/>
        <v/>
      </c>
      <c r="AB289" s="42" t="str">
        <f t="shared" si="85"/>
        <v/>
      </c>
      <c r="AC289" s="42" t="str">
        <f t="shared" si="86"/>
        <v/>
      </c>
      <c r="AD289" s="43">
        <v>282</v>
      </c>
      <c r="AE289" s="43" t="str">
        <f t="shared" si="72"/>
        <v/>
      </c>
      <c r="AF289" s="44" t="str">
        <f t="shared" si="73"/>
        <v/>
      </c>
      <c r="AK289" s="47" t="str">
        <f>IF(AL289="","",MAX($AK$1:AK288)+1)</f>
        <v/>
      </c>
      <c r="AL289" s="48" t="str">
        <f>IF(H289="","",IF(COUNTIF($AL$7:AL288,H289)=0,H289,""))</f>
        <v/>
      </c>
      <c r="AM289" s="48" t="str">
        <f t="shared" si="74"/>
        <v/>
      </c>
    </row>
    <row r="290" spans="2:39" x14ac:dyDescent="0.25">
      <c r="B290" s="38"/>
      <c r="C290" s="38"/>
      <c r="D290" s="38"/>
      <c r="E290" s="38"/>
      <c r="F290" s="40"/>
      <c r="G290" s="38"/>
      <c r="H290" s="38"/>
      <c r="I290" s="40"/>
      <c r="J290" s="54" t="str">
        <f t="shared" si="75"/>
        <v/>
      </c>
      <c r="K290" s="38"/>
      <c r="O290" s="41" t="str">
        <f t="shared" si="76"/>
        <v/>
      </c>
      <c r="P290" s="41" t="str">
        <f t="shared" ca="1" si="77"/>
        <v/>
      </c>
      <c r="Q290" s="41" t="str">
        <f>IF(AND(C290="Abierto",D290="Urgente"),RANK(P290,$P$8:$P$1003,0)+COUNTIF($P$8:P290,P290)-1,"")</f>
        <v/>
      </c>
      <c r="R290" s="41" t="str">
        <f t="shared" si="78"/>
        <v/>
      </c>
      <c r="S290" s="41" t="str">
        <f t="shared" ca="1" si="79"/>
        <v/>
      </c>
      <c r="T290" s="41" t="str">
        <f>IF(AND(C290="Abierto",D290="Alta"),RANK(S290,$S$8:$S$1003,0)+COUNTIF($S$8:S290,S290)-1+MAX(Q:Q),"")</f>
        <v/>
      </c>
      <c r="U290" s="41" t="str">
        <f t="shared" si="80"/>
        <v/>
      </c>
      <c r="V290" s="41" t="str">
        <f t="shared" ca="1" si="81"/>
        <v/>
      </c>
      <c r="W290" s="41" t="str">
        <f>IF(AND(C290="Abierto",D290="Media"),RANK(V290,$V$8:$V$1003,0)+COUNTIF($V$8:V290,V290)-1+MAX(Q:Q,T:T),"")</f>
        <v/>
      </c>
      <c r="X290" s="41" t="str">
        <f t="shared" si="82"/>
        <v/>
      </c>
      <c r="Y290" s="41" t="str">
        <f t="shared" ca="1" si="83"/>
        <v/>
      </c>
      <c r="Z290" s="41" t="str">
        <f>IF(AND(C290="Abierto",D290="Baja"),RANK(Y290,$Y$8:$Y$1003,0)+COUNTIF($Y$8:Y290,Y290)-1+MAX(Q:Q,T:T,W:W),"")</f>
        <v/>
      </c>
      <c r="AA290" s="42" t="str">
        <f t="shared" si="84"/>
        <v/>
      </c>
      <c r="AB290" s="42" t="str">
        <f t="shared" si="85"/>
        <v/>
      </c>
      <c r="AC290" s="42" t="str">
        <f t="shared" si="86"/>
        <v/>
      </c>
      <c r="AD290" s="43">
        <v>283</v>
      </c>
      <c r="AE290" s="43" t="str">
        <f t="shared" si="72"/>
        <v/>
      </c>
      <c r="AF290" s="44" t="str">
        <f t="shared" si="73"/>
        <v/>
      </c>
      <c r="AK290" s="47" t="str">
        <f>IF(AL290="","",MAX($AK$1:AK289)+1)</f>
        <v/>
      </c>
      <c r="AL290" s="48" t="str">
        <f>IF(H290="","",IF(COUNTIF($AL$7:AL289,H290)=0,H290,""))</f>
        <v/>
      </c>
      <c r="AM290" s="48" t="str">
        <f t="shared" si="74"/>
        <v/>
      </c>
    </row>
    <row r="291" spans="2:39" x14ac:dyDescent="0.25">
      <c r="B291" s="38"/>
      <c r="C291" s="38"/>
      <c r="D291" s="38"/>
      <c r="E291" s="38"/>
      <c r="F291" s="40"/>
      <c r="G291" s="38"/>
      <c r="H291" s="38"/>
      <c r="I291" s="40"/>
      <c r="J291" s="54" t="str">
        <f t="shared" si="75"/>
        <v/>
      </c>
      <c r="K291" s="38"/>
      <c r="O291" s="41" t="str">
        <f t="shared" si="76"/>
        <v/>
      </c>
      <c r="P291" s="41" t="str">
        <f t="shared" ca="1" si="77"/>
        <v/>
      </c>
      <c r="Q291" s="41" t="str">
        <f>IF(AND(C291="Abierto",D291="Urgente"),RANK(P291,$P$8:$P$1003,0)+COUNTIF($P$8:P291,P291)-1,"")</f>
        <v/>
      </c>
      <c r="R291" s="41" t="str">
        <f t="shared" si="78"/>
        <v/>
      </c>
      <c r="S291" s="41" t="str">
        <f t="shared" ca="1" si="79"/>
        <v/>
      </c>
      <c r="T291" s="41" t="str">
        <f>IF(AND(C291="Abierto",D291="Alta"),RANK(S291,$S$8:$S$1003,0)+COUNTIF($S$8:S291,S291)-1+MAX(Q:Q),"")</f>
        <v/>
      </c>
      <c r="U291" s="41" t="str">
        <f t="shared" si="80"/>
        <v/>
      </c>
      <c r="V291" s="41" t="str">
        <f t="shared" ca="1" si="81"/>
        <v/>
      </c>
      <c r="W291" s="41" t="str">
        <f>IF(AND(C291="Abierto",D291="Media"),RANK(V291,$V$8:$V$1003,0)+COUNTIF($V$8:V291,V291)-1+MAX(Q:Q,T:T),"")</f>
        <v/>
      </c>
      <c r="X291" s="41" t="str">
        <f t="shared" si="82"/>
        <v/>
      </c>
      <c r="Y291" s="41" t="str">
        <f t="shared" ca="1" si="83"/>
        <v/>
      </c>
      <c r="Z291" s="41" t="str">
        <f>IF(AND(C291="Abierto",D291="Baja"),RANK(Y291,$Y$8:$Y$1003,0)+COUNTIF($Y$8:Y291,Y291)-1+MAX(Q:Q,T:T,W:W),"")</f>
        <v/>
      </c>
      <c r="AA291" s="42" t="str">
        <f t="shared" si="84"/>
        <v/>
      </c>
      <c r="AB291" s="42" t="str">
        <f t="shared" si="85"/>
        <v/>
      </c>
      <c r="AC291" s="42" t="str">
        <f t="shared" si="86"/>
        <v/>
      </c>
      <c r="AD291" s="43">
        <v>284</v>
      </c>
      <c r="AE291" s="43" t="str">
        <f t="shared" si="72"/>
        <v/>
      </c>
      <c r="AF291" s="44" t="str">
        <f t="shared" si="73"/>
        <v/>
      </c>
      <c r="AK291" s="47" t="str">
        <f>IF(AL291="","",MAX($AK$1:AK290)+1)</f>
        <v/>
      </c>
      <c r="AL291" s="48" t="str">
        <f>IF(H291="","",IF(COUNTIF($AL$7:AL290,H291)=0,H291,""))</f>
        <v/>
      </c>
      <c r="AM291" s="48" t="str">
        <f t="shared" si="74"/>
        <v/>
      </c>
    </row>
    <row r="292" spans="2:39" x14ac:dyDescent="0.25">
      <c r="B292" s="38"/>
      <c r="C292" s="38"/>
      <c r="D292" s="38"/>
      <c r="E292" s="38"/>
      <c r="F292" s="40"/>
      <c r="G292" s="38"/>
      <c r="H292" s="38"/>
      <c r="I292" s="40"/>
      <c r="J292" s="54" t="str">
        <f t="shared" si="75"/>
        <v/>
      </c>
      <c r="K292" s="38"/>
      <c r="O292" s="41" t="str">
        <f t="shared" si="76"/>
        <v/>
      </c>
      <c r="P292" s="41" t="str">
        <f t="shared" ca="1" si="77"/>
        <v/>
      </c>
      <c r="Q292" s="41" t="str">
        <f>IF(AND(C292="Abierto",D292="Urgente"),RANK(P292,$P$8:$P$1003,0)+COUNTIF($P$8:P292,P292)-1,"")</f>
        <v/>
      </c>
      <c r="R292" s="41" t="str">
        <f t="shared" si="78"/>
        <v/>
      </c>
      <c r="S292" s="41" t="str">
        <f t="shared" ca="1" si="79"/>
        <v/>
      </c>
      <c r="T292" s="41" t="str">
        <f>IF(AND(C292="Abierto",D292="Alta"),RANK(S292,$S$8:$S$1003,0)+COUNTIF($S$8:S292,S292)-1+MAX(Q:Q),"")</f>
        <v/>
      </c>
      <c r="U292" s="41" t="str">
        <f t="shared" si="80"/>
        <v/>
      </c>
      <c r="V292" s="41" t="str">
        <f t="shared" ca="1" si="81"/>
        <v/>
      </c>
      <c r="W292" s="41" t="str">
        <f>IF(AND(C292="Abierto",D292="Media"),RANK(V292,$V$8:$V$1003,0)+COUNTIF($V$8:V292,V292)-1+MAX(Q:Q,T:T),"")</f>
        <v/>
      </c>
      <c r="X292" s="41" t="str">
        <f t="shared" si="82"/>
        <v/>
      </c>
      <c r="Y292" s="41" t="str">
        <f t="shared" ca="1" si="83"/>
        <v/>
      </c>
      <c r="Z292" s="41" t="str">
        <f>IF(AND(C292="Abierto",D292="Baja"),RANK(Y292,$Y$8:$Y$1003,0)+COUNTIF($Y$8:Y292,Y292)-1+MAX(Q:Q,T:T,W:W),"")</f>
        <v/>
      </c>
      <c r="AA292" s="42" t="str">
        <f t="shared" si="84"/>
        <v/>
      </c>
      <c r="AB292" s="42" t="str">
        <f t="shared" si="85"/>
        <v/>
      </c>
      <c r="AC292" s="42" t="str">
        <f t="shared" si="86"/>
        <v/>
      </c>
      <c r="AD292" s="43">
        <v>285</v>
      </c>
      <c r="AE292" s="43" t="str">
        <f t="shared" si="72"/>
        <v/>
      </c>
      <c r="AF292" s="44" t="str">
        <f t="shared" si="73"/>
        <v/>
      </c>
      <c r="AK292" s="47" t="str">
        <f>IF(AL292="","",MAX($AK$1:AK291)+1)</f>
        <v/>
      </c>
      <c r="AL292" s="48" t="str">
        <f>IF(H292="","",IF(COUNTIF($AL$7:AL291,H292)=0,H292,""))</f>
        <v/>
      </c>
      <c r="AM292" s="48" t="str">
        <f t="shared" si="74"/>
        <v/>
      </c>
    </row>
    <row r="293" spans="2:39" x14ac:dyDescent="0.25">
      <c r="B293" s="38"/>
      <c r="C293" s="38"/>
      <c r="D293" s="38"/>
      <c r="E293" s="38"/>
      <c r="F293" s="40"/>
      <c r="G293" s="38"/>
      <c r="H293" s="38"/>
      <c r="I293" s="40"/>
      <c r="J293" s="54" t="str">
        <f t="shared" si="75"/>
        <v/>
      </c>
      <c r="K293" s="38"/>
      <c r="O293" s="41" t="str">
        <f t="shared" si="76"/>
        <v/>
      </c>
      <c r="P293" s="41" t="str">
        <f t="shared" ca="1" si="77"/>
        <v/>
      </c>
      <c r="Q293" s="41" t="str">
        <f>IF(AND(C293="Abierto",D293="Urgente"),RANK(P293,$P$8:$P$1003,0)+COUNTIF($P$8:P293,P293)-1,"")</f>
        <v/>
      </c>
      <c r="R293" s="41" t="str">
        <f t="shared" si="78"/>
        <v/>
      </c>
      <c r="S293" s="41" t="str">
        <f t="shared" ca="1" si="79"/>
        <v/>
      </c>
      <c r="T293" s="41" t="str">
        <f>IF(AND(C293="Abierto",D293="Alta"),RANK(S293,$S$8:$S$1003,0)+COUNTIF($S$8:S293,S293)-1+MAX(Q:Q),"")</f>
        <v/>
      </c>
      <c r="U293" s="41" t="str">
        <f t="shared" si="80"/>
        <v/>
      </c>
      <c r="V293" s="41" t="str">
        <f t="shared" ca="1" si="81"/>
        <v/>
      </c>
      <c r="W293" s="41" t="str">
        <f>IF(AND(C293="Abierto",D293="Media"),RANK(V293,$V$8:$V$1003,0)+COUNTIF($V$8:V293,V293)-1+MAX(Q:Q,T:T),"")</f>
        <v/>
      </c>
      <c r="X293" s="41" t="str">
        <f t="shared" si="82"/>
        <v/>
      </c>
      <c r="Y293" s="41" t="str">
        <f t="shared" ca="1" si="83"/>
        <v/>
      </c>
      <c r="Z293" s="41" t="str">
        <f>IF(AND(C293="Abierto",D293="Baja"),RANK(Y293,$Y$8:$Y$1003,0)+COUNTIF($Y$8:Y293,Y293)-1+MAX(Q:Q,T:T,W:W),"")</f>
        <v/>
      </c>
      <c r="AA293" s="42" t="str">
        <f t="shared" si="84"/>
        <v/>
      </c>
      <c r="AB293" s="42" t="str">
        <f t="shared" si="85"/>
        <v/>
      </c>
      <c r="AC293" s="42" t="str">
        <f t="shared" si="86"/>
        <v/>
      </c>
      <c r="AD293" s="43">
        <v>286</v>
      </c>
      <c r="AE293" s="43" t="str">
        <f t="shared" si="72"/>
        <v/>
      </c>
      <c r="AF293" s="44" t="str">
        <f t="shared" si="73"/>
        <v/>
      </c>
      <c r="AK293" s="47" t="str">
        <f>IF(AL293="","",MAX($AK$1:AK292)+1)</f>
        <v/>
      </c>
      <c r="AL293" s="48" t="str">
        <f>IF(H293="","",IF(COUNTIF($AL$7:AL292,H293)=0,H293,""))</f>
        <v/>
      </c>
      <c r="AM293" s="48" t="str">
        <f t="shared" si="74"/>
        <v/>
      </c>
    </row>
    <row r="294" spans="2:39" x14ac:dyDescent="0.25">
      <c r="B294" s="38"/>
      <c r="C294" s="38"/>
      <c r="D294" s="38"/>
      <c r="E294" s="38"/>
      <c r="F294" s="40"/>
      <c r="G294" s="38"/>
      <c r="H294" s="38"/>
      <c r="I294" s="40"/>
      <c r="J294" s="54" t="str">
        <f t="shared" si="75"/>
        <v/>
      </c>
      <c r="K294" s="38"/>
      <c r="O294" s="41" t="str">
        <f t="shared" si="76"/>
        <v/>
      </c>
      <c r="P294" s="41" t="str">
        <f t="shared" ca="1" si="77"/>
        <v/>
      </c>
      <c r="Q294" s="41" t="str">
        <f>IF(AND(C294="Abierto",D294="Urgente"),RANK(P294,$P$8:$P$1003,0)+COUNTIF($P$8:P294,P294)-1,"")</f>
        <v/>
      </c>
      <c r="R294" s="41" t="str">
        <f t="shared" si="78"/>
        <v/>
      </c>
      <c r="S294" s="41" t="str">
        <f t="shared" ca="1" si="79"/>
        <v/>
      </c>
      <c r="T294" s="41" t="str">
        <f>IF(AND(C294="Abierto",D294="Alta"),RANK(S294,$S$8:$S$1003,0)+COUNTIF($S$8:S294,S294)-1+MAX(Q:Q),"")</f>
        <v/>
      </c>
      <c r="U294" s="41" t="str">
        <f t="shared" si="80"/>
        <v/>
      </c>
      <c r="V294" s="41" t="str">
        <f t="shared" ca="1" si="81"/>
        <v/>
      </c>
      <c r="W294" s="41" t="str">
        <f>IF(AND(C294="Abierto",D294="Media"),RANK(V294,$V$8:$V$1003,0)+COUNTIF($V$8:V294,V294)-1+MAX(Q:Q,T:T),"")</f>
        <v/>
      </c>
      <c r="X294" s="41" t="str">
        <f t="shared" si="82"/>
        <v/>
      </c>
      <c r="Y294" s="41" t="str">
        <f t="shared" ca="1" si="83"/>
        <v/>
      </c>
      <c r="Z294" s="41" t="str">
        <f>IF(AND(C294="Abierto",D294="Baja"),RANK(Y294,$Y$8:$Y$1003,0)+COUNTIF($Y$8:Y294,Y294)-1+MAX(Q:Q,T:T,W:W),"")</f>
        <v/>
      </c>
      <c r="AA294" s="42" t="str">
        <f t="shared" si="84"/>
        <v/>
      </c>
      <c r="AB294" s="42" t="str">
        <f t="shared" si="85"/>
        <v/>
      </c>
      <c r="AC294" s="42" t="str">
        <f t="shared" si="86"/>
        <v/>
      </c>
      <c r="AD294" s="43">
        <v>287</v>
      </c>
      <c r="AE294" s="43" t="str">
        <f t="shared" si="72"/>
        <v/>
      </c>
      <c r="AF294" s="44" t="str">
        <f t="shared" si="73"/>
        <v/>
      </c>
      <c r="AK294" s="47" t="str">
        <f>IF(AL294="","",MAX($AK$1:AK293)+1)</f>
        <v/>
      </c>
      <c r="AL294" s="48" t="str">
        <f>IF(H294="","",IF(COUNTIF($AL$7:AL293,H294)=0,H294,""))</f>
        <v/>
      </c>
      <c r="AM294" s="48" t="str">
        <f t="shared" si="74"/>
        <v/>
      </c>
    </row>
    <row r="295" spans="2:39" x14ac:dyDescent="0.25">
      <c r="B295" s="38"/>
      <c r="C295" s="38"/>
      <c r="D295" s="38"/>
      <c r="E295" s="38"/>
      <c r="F295" s="40"/>
      <c r="G295" s="38"/>
      <c r="H295" s="38"/>
      <c r="I295" s="40"/>
      <c r="J295" s="54" t="str">
        <f t="shared" si="75"/>
        <v/>
      </c>
      <c r="K295" s="38"/>
      <c r="O295" s="41" t="str">
        <f t="shared" si="76"/>
        <v/>
      </c>
      <c r="P295" s="41" t="str">
        <f t="shared" ca="1" si="77"/>
        <v/>
      </c>
      <c r="Q295" s="41" t="str">
        <f>IF(AND(C295="Abierto",D295="Urgente"),RANK(P295,$P$8:$P$1003,0)+COUNTIF($P$8:P295,P295)-1,"")</f>
        <v/>
      </c>
      <c r="R295" s="41" t="str">
        <f t="shared" si="78"/>
        <v/>
      </c>
      <c r="S295" s="41" t="str">
        <f t="shared" ca="1" si="79"/>
        <v/>
      </c>
      <c r="T295" s="41" t="str">
        <f>IF(AND(C295="Abierto",D295="Alta"),RANK(S295,$S$8:$S$1003,0)+COUNTIF($S$8:S295,S295)-1+MAX(Q:Q),"")</f>
        <v/>
      </c>
      <c r="U295" s="41" t="str">
        <f t="shared" si="80"/>
        <v/>
      </c>
      <c r="V295" s="41" t="str">
        <f t="shared" ca="1" si="81"/>
        <v/>
      </c>
      <c r="W295" s="41" t="str">
        <f>IF(AND(C295="Abierto",D295="Media"),RANK(V295,$V$8:$V$1003,0)+COUNTIF($V$8:V295,V295)-1+MAX(Q:Q,T:T),"")</f>
        <v/>
      </c>
      <c r="X295" s="41" t="str">
        <f t="shared" si="82"/>
        <v/>
      </c>
      <c r="Y295" s="41" t="str">
        <f t="shared" ca="1" si="83"/>
        <v/>
      </c>
      <c r="Z295" s="41" t="str">
        <f>IF(AND(C295="Abierto",D295="Baja"),RANK(Y295,$Y$8:$Y$1003,0)+COUNTIF($Y$8:Y295,Y295)-1+MAX(Q:Q,T:T,W:W),"")</f>
        <v/>
      </c>
      <c r="AA295" s="42" t="str">
        <f t="shared" si="84"/>
        <v/>
      </c>
      <c r="AB295" s="42" t="str">
        <f t="shared" si="85"/>
        <v/>
      </c>
      <c r="AC295" s="42" t="str">
        <f t="shared" si="86"/>
        <v/>
      </c>
      <c r="AD295" s="43">
        <v>288</v>
      </c>
      <c r="AE295" s="43" t="str">
        <f t="shared" si="72"/>
        <v/>
      </c>
      <c r="AF295" s="44" t="str">
        <f t="shared" si="73"/>
        <v/>
      </c>
      <c r="AK295" s="47" t="str">
        <f>IF(AL295="","",MAX($AK$1:AK294)+1)</f>
        <v/>
      </c>
      <c r="AL295" s="48" t="str">
        <f>IF(H295="","",IF(COUNTIF($AL$7:AL294,H295)=0,H295,""))</f>
        <v/>
      </c>
      <c r="AM295" s="48" t="str">
        <f t="shared" si="74"/>
        <v/>
      </c>
    </row>
    <row r="296" spans="2:39" x14ac:dyDescent="0.25">
      <c r="B296" s="38"/>
      <c r="C296" s="38"/>
      <c r="D296" s="38"/>
      <c r="E296" s="38"/>
      <c r="F296" s="40"/>
      <c r="G296" s="38"/>
      <c r="H296" s="38"/>
      <c r="I296" s="40"/>
      <c r="J296" s="54" t="str">
        <f t="shared" si="75"/>
        <v/>
      </c>
      <c r="K296" s="38"/>
      <c r="O296" s="41" t="str">
        <f t="shared" si="76"/>
        <v/>
      </c>
      <c r="P296" s="41" t="str">
        <f t="shared" ca="1" si="77"/>
        <v/>
      </c>
      <c r="Q296" s="41" t="str">
        <f>IF(AND(C296="Abierto",D296="Urgente"),RANK(P296,$P$8:$P$1003,0)+COUNTIF($P$8:P296,P296)-1,"")</f>
        <v/>
      </c>
      <c r="R296" s="41" t="str">
        <f t="shared" si="78"/>
        <v/>
      </c>
      <c r="S296" s="41" t="str">
        <f t="shared" ca="1" si="79"/>
        <v/>
      </c>
      <c r="T296" s="41" t="str">
        <f>IF(AND(C296="Abierto",D296="Alta"),RANK(S296,$S$8:$S$1003,0)+COUNTIF($S$8:S296,S296)-1+MAX(Q:Q),"")</f>
        <v/>
      </c>
      <c r="U296" s="41" t="str">
        <f t="shared" si="80"/>
        <v/>
      </c>
      <c r="V296" s="41" t="str">
        <f t="shared" ca="1" si="81"/>
        <v/>
      </c>
      <c r="W296" s="41" t="str">
        <f>IF(AND(C296="Abierto",D296="Media"),RANK(V296,$V$8:$V$1003,0)+COUNTIF($V$8:V296,V296)-1+MAX(Q:Q,T:T),"")</f>
        <v/>
      </c>
      <c r="X296" s="41" t="str">
        <f t="shared" si="82"/>
        <v/>
      </c>
      <c r="Y296" s="41" t="str">
        <f t="shared" ca="1" si="83"/>
        <v/>
      </c>
      <c r="Z296" s="41" t="str">
        <f>IF(AND(C296="Abierto",D296="Baja"),RANK(Y296,$Y$8:$Y$1003,0)+COUNTIF($Y$8:Y296,Y296)-1+MAX(Q:Q,T:T,W:W),"")</f>
        <v/>
      </c>
      <c r="AA296" s="42" t="str">
        <f t="shared" si="84"/>
        <v/>
      </c>
      <c r="AB296" s="42" t="str">
        <f t="shared" si="85"/>
        <v/>
      </c>
      <c r="AC296" s="42" t="str">
        <f t="shared" si="86"/>
        <v/>
      </c>
      <c r="AD296" s="43">
        <v>289</v>
      </c>
      <c r="AE296" s="43" t="str">
        <f t="shared" si="72"/>
        <v/>
      </c>
      <c r="AF296" s="44" t="str">
        <f t="shared" si="73"/>
        <v/>
      </c>
      <c r="AK296" s="47" t="str">
        <f>IF(AL296="","",MAX($AK$1:AK295)+1)</f>
        <v/>
      </c>
      <c r="AL296" s="48" t="str">
        <f>IF(H296="","",IF(COUNTIF($AL$7:AL295,H296)=0,H296,""))</f>
        <v/>
      </c>
      <c r="AM296" s="48" t="str">
        <f t="shared" si="74"/>
        <v/>
      </c>
    </row>
    <row r="297" spans="2:39" x14ac:dyDescent="0.25">
      <c r="B297" s="38"/>
      <c r="C297" s="38"/>
      <c r="D297" s="38"/>
      <c r="E297" s="38"/>
      <c r="F297" s="40"/>
      <c r="G297" s="38"/>
      <c r="H297" s="38"/>
      <c r="I297" s="40"/>
      <c r="J297" s="54" t="str">
        <f t="shared" si="75"/>
        <v/>
      </c>
      <c r="K297" s="38"/>
      <c r="O297" s="41" t="str">
        <f t="shared" si="76"/>
        <v/>
      </c>
      <c r="P297" s="41" t="str">
        <f t="shared" ca="1" si="77"/>
        <v/>
      </c>
      <c r="Q297" s="41" t="str">
        <f>IF(AND(C297="Abierto",D297="Urgente"),RANK(P297,$P$8:$P$1003,0)+COUNTIF($P$8:P297,P297)-1,"")</f>
        <v/>
      </c>
      <c r="R297" s="41" t="str">
        <f t="shared" si="78"/>
        <v/>
      </c>
      <c r="S297" s="41" t="str">
        <f t="shared" ca="1" si="79"/>
        <v/>
      </c>
      <c r="T297" s="41" t="str">
        <f>IF(AND(C297="Abierto",D297="Alta"),RANK(S297,$S$8:$S$1003,0)+COUNTIF($S$8:S297,S297)-1+MAX(Q:Q),"")</f>
        <v/>
      </c>
      <c r="U297" s="41" t="str">
        <f t="shared" si="80"/>
        <v/>
      </c>
      <c r="V297" s="41" t="str">
        <f t="shared" ca="1" si="81"/>
        <v/>
      </c>
      <c r="W297" s="41" t="str">
        <f>IF(AND(C297="Abierto",D297="Media"),RANK(V297,$V$8:$V$1003,0)+COUNTIF($V$8:V297,V297)-1+MAX(Q:Q,T:T),"")</f>
        <v/>
      </c>
      <c r="X297" s="41" t="str">
        <f t="shared" si="82"/>
        <v/>
      </c>
      <c r="Y297" s="41" t="str">
        <f t="shared" ca="1" si="83"/>
        <v/>
      </c>
      <c r="Z297" s="41" t="str">
        <f>IF(AND(C297="Abierto",D297="Baja"),RANK(Y297,$Y$8:$Y$1003,0)+COUNTIF($Y$8:Y297,Y297)-1+MAX(Q:Q,T:T,W:W),"")</f>
        <v/>
      </c>
      <c r="AA297" s="42" t="str">
        <f t="shared" si="84"/>
        <v/>
      </c>
      <c r="AB297" s="42" t="str">
        <f t="shared" si="85"/>
        <v/>
      </c>
      <c r="AC297" s="42" t="str">
        <f t="shared" si="86"/>
        <v/>
      </c>
      <c r="AD297" s="43">
        <v>290</v>
      </c>
      <c r="AE297" s="43" t="str">
        <f t="shared" si="72"/>
        <v/>
      </c>
      <c r="AF297" s="44" t="str">
        <f t="shared" si="73"/>
        <v/>
      </c>
      <c r="AK297" s="47" t="str">
        <f>IF(AL297="","",MAX($AK$1:AK296)+1)</f>
        <v/>
      </c>
      <c r="AL297" s="48" t="str">
        <f>IF(H297="","",IF(COUNTIF($AL$7:AL296,H297)=0,H297,""))</f>
        <v/>
      </c>
      <c r="AM297" s="48" t="str">
        <f t="shared" si="74"/>
        <v/>
      </c>
    </row>
    <row r="298" spans="2:39" x14ac:dyDescent="0.25">
      <c r="B298" s="38"/>
      <c r="C298" s="38"/>
      <c r="D298" s="38"/>
      <c r="E298" s="38"/>
      <c r="F298" s="40"/>
      <c r="G298" s="38"/>
      <c r="H298" s="38"/>
      <c r="I298" s="40"/>
      <c r="J298" s="54" t="str">
        <f t="shared" si="75"/>
        <v/>
      </c>
      <c r="K298" s="38"/>
      <c r="O298" s="41" t="str">
        <f t="shared" si="76"/>
        <v/>
      </c>
      <c r="P298" s="41" t="str">
        <f t="shared" ca="1" si="77"/>
        <v/>
      </c>
      <c r="Q298" s="41" t="str">
        <f>IF(AND(C298="Abierto",D298="Urgente"),RANK(P298,$P$8:$P$1003,0)+COUNTIF($P$8:P298,P298)-1,"")</f>
        <v/>
      </c>
      <c r="R298" s="41" t="str">
        <f t="shared" si="78"/>
        <v/>
      </c>
      <c r="S298" s="41" t="str">
        <f t="shared" ca="1" si="79"/>
        <v/>
      </c>
      <c r="T298" s="41" t="str">
        <f>IF(AND(C298="Abierto",D298="Alta"),RANK(S298,$S$8:$S$1003,0)+COUNTIF($S$8:S298,S298)-1+MAX(Q:Q),"")</f>
        <v/>
      </c>
      <c r="U298" s="41" t="str">
        <f t="shared" si="80"/>
        <v/>
      </c>
      <c r="V298" s="41" t="str">
        <f t="shared" ca="1" si="81"/>
        <v/>
      </c>
      <c r="W298" s="41" t="str">
        <f>IF(AND(C298="Abierto",D298="Media"),RANK(V298,$V$8:$V$1003,0)+COUNTIF($V$8:V298,V298)-1+MAX(Q:Q,T:T),"")</f>
        <v/>
      </c>
      <c r="X298" s="41" t="str">
        <f t="shared" si="82"/>
        <v/>
      </c>
      <c r="Y298" s="41" t="str">
        <f t="shared" ca="1" si="83"/>
        <v/>
      </c>
      <c r="Z298" s="41" t="str">
        <f>IF(AND(C298="Abierto",D298="Baja"),RANK(Y298,$Y$8:$Y$1003,0)+COUNTIF($Y$8:Y298,Y298)-1+MAX(Q:Q,T:T,W:W),"")</f>
        <v/>
      </c>
      <c r="AA298" s="42" t="str">
        <f t="shared" si="84"/>
        <v/>
      </c>
      <c r="AB298" s="42" t="str">
        <f t="shared" si="85"/>
        <v/>
      </c>
      <c r="AC298" s="42" t="str">
        <f t="shared" si="86"/>
        <v/>
      </c>
      <c r="AD298" s="43">
        <v>291</v>
      </c>
      <c r="AE298" s="43" t="str">
        <f t="shared" si="72"/>
        <v/>
      </c>
      <c r="AF298" s="44" t="str">
        <f t="shared" si="73"/>
        <v/>
      </c>
      <c r="AK298" s="47" t="str">
        <f>IF(AL298="","",MAX($AK$1:AK297)+1)</f>
        <v/>
      </c>
      <c r="AL298" s="48" t="str">
        <f>IF(H298="","",IF(COUNTIF($AL$7:AL297,H298)=0,H298,""))</f>
        <v/>
      </c>
      <c r="AM298" s="48" t="str">
        <f t="shared" si="74"/>
        <v/>
      </c>
    </row>
    <row r="299" spans="2:39" x14ac:dyDescent="0.25">
      <c r="B299" s="38"/>
      <c r="C299" s="38"/>
      <c r="D299" s="38"/>
      <c r="E299" s="38"/>
      <c r="F299" s="40"/>
      <c r="G299" s="38"/>
      <c r="H299" s="38"/>
      <c r="I299" s="40"/>
      <c r="J299" s="54" t="str">
        <f t="shared" si="75"/>
        <v/>
      </c>
      <c r="K299" s="38"/>
      <c r="O299" s="41" t="str">
        <f t="shared" si="76"/>
        <v/>
      </c>
      <c r="P299" s="41" t="str">
        <f t="shared" ca="1" si="77"/>
        <v/>
      </c>
      <c r="Q299" s="41" t="str">
        <f>IF(AND(C299="Abierto",D299="Urgente"),RANK(P299,$P$8:$P$1003,0)+COUNTIF($P$8:P299,P299)-1,"")</f>
        <v/>
      </c>
      <c r="R299" s="41" t="str">
        <f t="shared" si="78"/>
        <v/>
      </c>
      <c r="S299" s="41" t="str">
        <f t="shared" ca="1" si="79"/>
        <v/>
      </c>
      <c r="T299" s="41" t="str">
        <f>IF(AND(C299="Abierto",D299="Alta"),RANK(S299,$S$8:$S$1003,0)+COUNTIF($S$8:S299,S299)-1+MAX(Q:Q),"")</f>
        <v/>
      </c>
      <c r="U299" s="41" t="str">
        <f t="shared" si="80"/>
        <v/>
      </c>
      <c r="V299" s="41" t="str">
        <f t="shared" ca="1" si="81"/>
        <v/>
      </c>
      <c r="W299" s="41" t="str">
        <f>IF(AND(C299="Abierto",D299="Media"),RANK(V299,$V$8:$V$1003,0)+COUNTIF($V$8:V299,V299)-1+MAX(Q:Q,T:T),"")</f>
        <v/>
      </c>
      <c r="X299" s="41" t="str">
        <f t="shared" si="82"/>
        <v/>
      </c>
      <c r="Y299" s="41" t="str">
        <f t="shared" ca="1" si="83"/>
        <v/>
      </c>
      <c r="Z299" s="41" t="str">
        <f>IF(AND(C299="Abierto",D299="Baja"),RANK(Y299,$Y$8:$Y$1003,0)+COUNTIF($Y$8:Y299,Y299)-1+MAX(Q:Q,T:T,W:W),"")</f>
        <v/>
      </c>
      <c r="AA299" s="42" t="str">
        <f t="shared" si="84"/>
        <v/>
      </c>
      <c r="AB299" s="42" t="str">
        <f t="shared" si="85"/>
        <v/>
      </c>
      <c r="AC299" s="42" t="str">
        <f t="shared" si="86"/>
        <v/>
      </c>
      <c r="AD299" s="43">
        <v>292</v>
      </c>
      <c r="AE299" s="43" t="str">
        <f t="shared" si="72"/>
        <v/>
      </c>
      <c r="AF299" s="44" t="str">
        <f t="shared" si="73"/>
        <v/>
      </c>
      <c r="AK299" s="47" t="str">
        <f>IF(AL299="","",MAX($AK$1:AK298)+1)</f>
        <v/>
      </c>
      <c r="AL299" s="48" t="str">
        <f>IF(H299="","",IF(COUNTIF($AL$7:AL298,H299)=0,H299,""))</f>
        <v/>
      </c>
      <c r="AM299" s="48" t="str">
        <f t="shared" si="74"/>
        <v/>
      </c>
    </row>
    <row r="300" spans="2:39" x14ac:dyDescent="0.25">
      <c r="B300" s="38"/>
      <c r="C300" s="38"/>
      <c r="D300" s="38"/>
      <c r="E300" s="38"/>
      <c r="F300" s="40"/>
      <c r="G300" s="38"/>
      <c r="H300" s="38"/>
      <c r="I300" s="40"/>
      <c r="J300" s="54" t="str">
        <f t="shared" si="75"/>
        <v/>
      </c>
      <c r="K300" s="38"/>
      <c r="O300" s="41" t="str">
        <f t="shared" si="76"/>
        <v/>
      </c>
      <c r="P300" s="41" t="str">
        <f t="shared" ca="1" si="77"/>
        <v/>
      </c>
      <c r="Q300" s="41" t="str">
        <f>IF(AND(C300="Abierto",D300="Urgente"),RANK(P300,$P$8:$P$1003,0)+COUNTIF($P$8:P300,P300)-1,"")</f>
        <v/>
      </c>
      <c r="R300" s="41" t="str">
        <f t="shared" si="78"/>
        <v/>
      </c>
      <c r="S300" s="41" t="str">
        <f t="shared" ca="1" si="79"/>
        <v/>
      </c>
      <c r="T300" s="41" t="str">
        <f>IF(AND(C300="Abierto",D300="Alta"),RANK(S300,$S$8:$S$1003,0)+COUNTIF($S$8:S300,S300)-1+MAX(Q:Q),"")</f>
        <v/>
      </c>
      <c r="U300" s="41" t="str">
        <f t="shared" si="80"/>
        <v/>
      </c>
      <c r="V300" s="41" t="str">
        <f t="shared" ca="1" si="81"/>
        <v/>
      </c>
      <c r="W300" s="41" t="str">
        <f>IF(AND(C300="Abierto",D300="Media"),RANK(V300,$V$8:$V$1003,0)+COUNTIF($V$8:V300,V300)-1+MAX(Q:Q,T:T),"")</f>
        <v/>
      </c>
      <c r="X300" s="41" t="str">
        <f t="shared" si="82"/>
        <v/>
      </c>
      <c r="Y300" s="41" t="str">
        <f t="shared" ca="1" si="83"/>
        <v/>
      </c>
      <c r="Z300" s="41" t="str">
        <f>IF(AND(C300="Abierto",D300="Baja"),RANK(Y300,$Y$8:$Y$1003,0)+COUNTIF($Y$8:Y300,Y300)-1+MAX(Q:Q,T:T,W:W),"")</f>
        <v/>
      </c>
      <c r="AA300" s="42" t="str">
        <f t="shared" si="84"/>
        <v/>
      </c>
      <c r="AB300" s="42" t="str">
        <f t="shared" si="85"/>
        <v/>
      </c>
      <c r="AC300" s="42" t="str">
        <f t="shared" si="86"/>
        <v/>
      </c>
      <c r="AD300" s="43">
        <v>293</v>
      </c>
      <c r="AE300" s="43" t="str">
        <f t="shared" si="72"/>
        <v/>
      </c>
      <c r="AF300" s="44" t="str">
        <f t="shared" si="73"/>
        <v/>
      </c>
      <c r="AK300" s="47" t="str">
        <f>IF(AL300="","",MAX($AK$1:AK299)+1)</f>
        <v/>
      </c>
      <c r="AL300" s="48" t="str">
        <f>IF(H300="","",IF(COUNTIF($AL$7:AL299,H300)=0,H300,""))</f>
        <v/>
      </c>
      <c r="AM300" s="48" t="str">
        <f t="shared" si="74"/>
        <v/>
      </c>
    </row>
    <row r="301" spans="2:39" x14ac:dyDescent="0.25">
      <c r="B301" s="38"/>
      <c r="C301" s="38"/>
      <c r="D301" s="38"/>
      <c r="E301" s="38"/>
      <c r="F301" s="40"/>
      <c r="G301" s="38"/>
      <c r="H301" s="38"/>
      <c r="I301" s="40"/>
      <c r="J301" s="54" t="str">
        <f t="shared" si="75"/>
        <v/>
      </c>
      <c r="K301" s="38"/>
      <c r="O301" s="41" t="str">
        <f t="shared" si="76"/>
        <v/>
      </c>
      <c r="P301" s="41" t="str">
        <f t="shared" ca="1" si="77"/>
        <v/>
      </c>
      <c r="Q301" s="41" t="str">
        <f>IF(AND(C301="Abierto",D301="Urgente"),RANK(P301,$P$8:$P$1003,0)+COUNTIF($P$8:P301,P301)-1,"")</f>
        <v/>
      </c>
      <c r="R301" s="41" t="str">
        <f t="shared" si="78"/>
        <v/>
      </c>
      <c r="S301" s="41" t="str">
        <f t="shared" ca="1" si="79"/>
        <v/>
      </c>
      <c r="T301" s="41" t="str">
        <f>IF(AND(C301="Abierto",D301="Alta"),RANK(S301,$S$8:$S$1003,0)+COUNTIF($S$8:S301,S301)-1+MAX(Q:Q),"")</f>
        <v/>
      </c>
      <c r="U301" s="41" t="str">
        <f t="shared" si="80"/>
        <v/>
      </c>
      <c r="V301" s="41" t="str">
        <f t="shared" ca="1" si="81"/>
        <v/>
      </c>
      <c r="W301" s="41" t="str">
        <f>IF(AND(C301="Abierto",D301="Media"),RANK(V301,$V$8:$V$1003,0)+COUNTIF($V$8:V301,V301)-1+MAX(Q:Q,T:T),"")</f>
        <v/>
      </c>
      <c r="X301" s="41" t="str">
        <f t="shared" si="82"/>
        <v/>
      </c>
      <c r="Y301" s="41" t="str">
        <f t="shared" ca="1" si="83"/>
        <v/>
      </c>
      <c r="Z301" s="41" t="str">
        <f>IF(AND(C301="Abierto",D301="Baja"),RANK(Y301,$Y$8:$Y$1003,0)+COUNTIF($Y$8:Y301,Y301)-1+MAX(Q:Q,T:T,W:W),"")</f>
        <v/>
      </c>
      <c r="AA301" s="42" t="str">
        <f t="shared" si="84"/>
        <v/>
      </c>
      <c r="AB301" s="42" t="str">
        <f t="shared" si="85"/>
        <v/>
      </c>
      <c r="AC301" s="42" t="str">
        <f t="shared" si="86"/>
        <v/>
      </c>
      <c r="AD301" s="43">
        <v>294</v>
      </c>
      <c r="AE301" s="43" t="str">
        <f t="shared" si="72"/>
        <v/>
      </c>
      <c r="AF301" s="44" t="str">
        <f t="shared" si="73"/>
        <v/>
      </c>
      <c r="AK301" s="47" t="str">
        <f>IF(AL301="","",MAX($AK$1:AK300)+1)</f>
        <v/>
      </c>
      <c r="AL301" s="48" t="str">
        <f>IF(H301="","",IF(COUNTIF($AL$7:AL300,H301)=0,H301,""))</f>
        <v/>
      </c>
      <c r="AM301" s="48" t="str">
        <f t="shared" si="74"/>
        <v/>
      </c>
    </row>
    <row r="302" spans="2:39" x14ac:dyDescent="0.25">
      <c r="B302" s="38"/>
      <c r="C302" s="38"/>
      <c r="D302" s="38"/>
      <c r="E302" s="38"/>
      <c r="F302" s="40"/>
      <c r="G302" s="38"/>
      <c r="H302" s="38"/>
      <c r="I302" s="40"/>
      <c r="J302" s="54" t="str">
        <f t="shared" si="75"/>
        <v/>
      </c>
      <c r="K302" s="38"/>
      <c r="O302" s="41" t="str">
        <f t="shared" si="76"/>
        <v/>
      </c>
      <c r="P302" s="41" t="str">
        <f t="shared" ca="1" si="77"/>
        <v/>
      </c>
      <c r="Q302" s="41" t="str">
        <f>IF(AND(C302="Abierto",D302="Urgente"),RANK(P302,$P$8:$P$1003,0)+COUNTIF($P$8:P302,P302)-1,"")</f>
        <v/>
      </c>
      <c r="R302" s="41" t="str">
        <f t="shared" si="78"/>
        <v/>
      </c>
      <c r="S302" s="41" t="str">
        <f t="shared" ca="1" si="79"/>
        <v/>
      </c>
      <c r="T302" s="41" t="str">
        <f>IF(AND(C302="Abierto",D302="Alta"),RANK(S302,$S$8:$S$1003,0)+COUNTIF($S$8:S302,S302)-1+MAX(Q:Q),"")</f>
        <v/>
      </c>
      <c r="U302" s="41" t="str">
        <f t="shared" si="80"/>
        <v/>
      </c>
      <c r="V302" s="41" t="str">
        <f t="shared" ca="1" si="81"/>
        <v/>
      </c>
      <c r="W302" s="41" t="str">
        <f>IF(AND(C302="Abierto",D302="Media"),RANK(V302,$V$8:$V$1003,0)+COUNTIF($V$8:V302,V302)-1+MAX(Q:Q,T:T),"")</f>
        <v/>
      </c>
      <c r="X302" s="41" t="str">
        <f t="shared" si="82"/>
        <v/>
      </c>
      <c r="Y302" s="41" t="str">
        <f t="shared" ca="1" si="83"/>
        <v/>
      </c>
      <c r="Z302" s="41" t="str">
        <f>IF(AND(C302="Abierto",D302="Baja"),RANK(Y302,$Y$8:$Y$1003,0)+COUNTIF($Y$8:Y302,Y302)-1+MAX(Q:Q,T:T,W:W),"")</f>
        <v/>
      </c>
      <c r="AA302" s="42" t="str">
        <f t="shared" si="84"/>
        <v/>
      </c>
      <c r="AB302" s="42" t="str">
        <f t="shared" si="85"/>
        <v/>
      </c>
      <c r="AC302" s="42" t="str">
        <f t="shared" si="86"/>
        <v/>
      </c>
      <c r="AD302" s="43">
        <v>295</v>
      </c>
      <c r="AE302" s="43" t="str">
        <f t="shared" si="72"/>
        <v/>
      </c>
      <c r="AF302" s="44" t="str">
        <f t="shared" si="73"/>
        <v/>
      </c>
      <c r="AK302" s="47" t="str">
        <f>IF(AL302="","",MAX($AK$1:AK301)+1)</f>
        <v/>
      </c>
      <c r="AL302" s="48" t="str">
        <f>IF(H302="","",IF(COUNTIF($AL$7:AL301,H302)=0,H302,""))</f>
        <v/>
      </c>
      <c r="AM302" s="48" t="str">
        <f t="shared" si="74"/>
        <v/>
      </c>
    </row>
    <row r="303" spans="2:39" x14ac:dyDescent="0.25">
      <c r="B303" s="38"/>
      <c r="C303" s="38"/>
      <c r="D303" s="38"/>
      <c r="E303" s="38"/>
      <c r="F303" s="40"/>
      <c r="G303" s="38"/>
      <c r="H303" s="38"/>
      <c r="I303" s="40"/>
      <c r="J303" s="54" t="str">
        <f t="shared" si="75"/>
        <v/>
      </c>
      <c r="K303" s="38"/>
      <c r="O303" s="41" t="str">
        <f t="shared" si="76"/>
        <v/>
      </c>
      <c r="P303" s="41" t="str">
        <f t="shared" ca="1" si="77"/>
        <v/>
      </c>
      <c r="Q303" s="41" t="str">
        <f>IF(AND(C303="Abierto",D303="Urgente"),RANK(P303,$P$8:$P$1003,0)+COUNTIF($P$8:P303,P303)-1,"")</f>
        <v/>
      </c>
      <c r="R303" s="41" t="str">
        <f t="shared" si="78"/>
        <v/>
      </c>
      <c r="S303" s="41" t="str">
        <f t="shared" ca="1" si="79"/>
        <v/>
      </c>
      <c r="T303" s="41" t="str">
        <f>IF(AND(C303="Abierto",D303="Alta"),RANK(S303,$S$8:$S$1003,0)+COUNTIF($S$8:S303,S303)-1+MAX(Q:Q),"")</f>
        <v/>
      </c>
      <c r="U303" s="41" t="str">
        <f t="shared" si="80"/>
        <v/>
      </c>
      <c r="V303" s="41" t="str">
        <f t="shared" ca="1" si="81"/>
        <v/>
      </c>
      <c r="W303" s="41" t="str">
        <f>IF(AND(C303="Abierto",D303="Media"),RANK(V303,$V$8:$V$1003,0)+COUNTIF($V$8:V303,V303)-1+MAX(Q:Q,T:T),"")</f>
        <v/>
      </c>
      <c r="X303" s="41" t="str">
        <f t="shared" si="82"/>
        <v/>
      </c>
      <c r="Y303" s="41" t="str">
        <f t="shared" ca="1" si="83"/>
        <v/>
      </c>
      <c r="Z303" s="41" t="str">
        <f>IF(AND(C303="Abierto",D303="Baja"),RANK(Y303,$Y$8:$Y$1003,0)+COUNTIF($Y$8:Y303,Y303)-1+MAX(Q:Q,T:T,W:W),"")</f>
        <v/>
      </c>
      <c r="AA303" s="42" t="str">
        <f t="shared" si="84"/>
        <v/>
      </c>
      <c r="AB303" s="42" t="str">
        <f t="shared" si="85"/>
        <v/>
      </c>
      <c r="AC303" s="42" t="str">
        <f t="shared" si="86"/>
        <v/>
      </c>
      <c r="AD303" s="43">
        <v>296</v>
      </c>
      <c r="AE303" s="43" t="str">
        <f t="shared" si="72"/>
        <v/>
      </c>
      <c r="AF303" s="44" t="str">
        <f t="shared" si="73"/>
        <v/>
      </c>
      <c r="AK303" s="47" t="str">
        <f>IF(AL303="","",MAX($AK$1:AK302)+1)</f>
        <v/>
      </c>
      <c r="AL303" s="48" t="str">
        <f>IF(H303="","",IF(COUNTIF($AL$7:AL302,H303)=0,H303,""))</f>
        <v/>
      </c>
      <c r="AM303" s="48" t="str">
        <f t="shared" si="74"/>
        <v/>
      </c>
    </row>
    <row r="304" spans="2:39" x14ac:dyDescent="0.25">
      <c r="B304" s="38"/>
      <c r="C304" s="38"/>
      <c r="D304" s="38"/>
      <c r="E304" s="38"/>
      <c r="F304" s="40"/>
      <c r="G304" s="38"/>
      <c r="H304" s="38"/>
      <c r="I304" s="40"/>
      <c r="J304" s="54" t="str">
        <f t="shared" si="75"/>
        <v/>
      </c>
      <c r="K304" s="38"/>
      <c r="O304" s="41" t="str">
        <f t="shared" si="76"/>
        <v/>
      </c>
      <c r="P304" s="41" t="str">
        <f t="shared" ca="1" si="77"/>
        <v/>
      </c>
      <c r="Q304" s="41" t="str">
        <f>IF(AND(C304="Abierto",D304="Urgente"),RANK(P304,$P$8:$P$1003,0)+COUNTIF($P$8:P304,P304)-1,"")</f>
        <v/>
      </c>
      <c r="R304" s="41" t="str">
        <f t="shared" si="78"/>
        <v/>
      </c>
      <c r="S304" s="41" t="str">
        <f t="shared" ca="1" si="79"/>
        <v/>
      </c>
      <c r="T304" s="41" t="str">
        <f>IF(AND(C304="Abierto",D304="Alta"),RANK(S304,$S$8:$S$1003,0)+COUNTIF($S$8:S304,S304)-1+MAX(Q:Q),"")</f>
        <v/>
      </c>
      <c r="U304" s="41" t="str">
        <f t="shared" si="80"/>
        <v/>
      </c>
      <c r="V304" s="41" t="str">
        <f t="shared" ca="1" si="81"/>
        <v/>
      </c>
      <c r="W304" s="41" t="str">
        <f>IF(AND(C304="Abierto",D304="Media"),RANK(V304,$V$8:$V$1003,0)+COUNTIF($V$8:V304,V304)-1+MAX(Q:Q,T:T),"")</f>
        <v/>
      </c>
      <c r="X304" s="41" t="str">
        <f t="shared" si="82"/>
        <v/>
      </c>
      <c r="Y304" s="41" t="str">
        <f t="shared" ca="1" si="83"/>
        <v/>
      </c>
      <c r="Z304" s="41" t="str">
        <f>IF(AND(C304="Abierto",D304="Baja"),RANK(Y304,$Y$8:$Y$1003,0)+COUNTIF($Y$8:Y304,Y304)-1+MAX(Q:Q,T:T,W:W),"")</f>
        <v/>
      </c>
      <c r="AA304" s="42" t="str">
        <f t="shared" si="84"/>
        <v/>
      </c>
      <c r="AB304" s="42" t="str">
        <f t="shared" si="85"/>
        <v/>
      </c>
      <c r="AC304" s="42" t="str">
        <f t="shared" si="86"/>
        <v/>
      </c>
      <c r="AD304" s="43">
        <v>297</v>
      </c>
      <c r="AE304" s="43" t="str">
        <f t="shared" si="72"/>
        <v/>
      </c>
      <c r="AF304" s="44" t="str">
        <f t="shared" si="73"/>
        <v/>
      </c>
      <c r="AK304" s="47" t="str">
        <f>IF(AL304="","",MAX($AK$1:AK303)+1)</f>
        <v/>
      </c>
      <c r="AL304" s="48" t="str">
        <f>IF(H304="","",IF(COUNTIF($AL$7:AL303,H304)=0,H304,""))</f>
        <v/>
      </c>
      <c r="AM304" s="48" t="str">
        <f t="shared" si="74"/>
        <v/>
      </c>
    </row>
    <row r="305" spans="2:39" x14ac:dyDescent="0.25">
      <c r="B305" s="38"/>
      <c r="C305" s="38"/>
      <c r="D305" s="38"/>
      <c r="E305" s="38"/>
      <c r="F305" s="40"/>
      <c r="G305" s="38"/>
      <c r="H305" s="38"/>
      <c r="I305" s="40"/>
      <c r="J305" s="54" t="str">
        <f t="shared" si="75"/>
        <v/>
      </c>
      <c r="K305" s="38"/>
      <c r="O305" s="41" t="str">
        <f t="shared" si="76"/>
        <v/>
      </c>
      <c r="P305" s="41" t="str">
        <f t="shared" ca="1" si="77"/>
        <v/>
      </c>
      <c r="Q305" s="41" t="str">
        <f>IF(AND(C305="Abierto",D305="Urgente"),RANK(P305,$P$8:$P$1003,0)+COUNTIF($P$8:P305,P305)-1,"")</f>
        <v/>
      </c>
      <c r="R305" s="41" t="str">
        <f t="shared" si="78"/>
        <v/>
      </c>
      <c r="S305" s="41" t="str">
        <f t="shared" ca="1" si="79"/>
        <v/>
      </c>
      <c r="T305" s="41" t="str">
        <f>IF(AND(C305="Abierto",D305="Alta"),RANK(S305,$S$8:$S$1003,0)+COUNTIF($S$8:S305,S305)-1+MAX(Q:Q),"")</f>
        <v/>
      </c>
      <c r="U305" s="41" t="str">
        <f t="shared" si="80"/>
        <v/>
      </c>
      <c r="V305" s="41" t="str">
        <f t="shared" ca="1" si="81"/>
        <v/>
      </c>
      <c r="W305" s="41" t="str">
        <f>IF(AND(C305="Abierto",D305="Media"),RANK(V305,$V$8:$V$1003,0)+COUNTIF($V$8:V305,V305)-1+MAX(Q:Q,T:T),"")</f>
        <v/>
      </c>
      <c r="X305" s="41" t="str">
        <f t="shared" si="82"/>
        <v/>
      </c>
      <c r="Y305" s="41" t="str">
        <f t="shared" ca="1" si="83"/>
        <v/>
      </c>
      <c r="Z305" s="41" t="str">
        <f>IF(AND(C305="Abierto",D305="Baja"),RANK(Y305,$Y$8:$Y$1003,0)+COUNTIF($Y$8:Y305,Y305)-1+MAX(Q:Q,T:T,W:W),"")</f>
        <v/>
      </c>
      <c r="AA305" s="42" t="str">
        <f t="shared" si="84"/>
        <v/>
      </c>
      <c r="AB305" s="42" t="str">
        <f t="shared" si="85"/>
        <v/>
      </c>
      <c r="AC305" s="42" t="str">
        <f t="shared" si="86"/>
        <v/>
      </c>
      <c r="AD305" s="43">
        <v>298</v>
      </c>
      <c r="AE305" s="43" t="str">
        <f t="shared" si="72"/>
        <v/>
      </c>
      <c r="AF305" s="44" t="str">
        <f t="shared" si="73"/>
        <v/>
      </c>
      <c r="AK305" s="47" t="str">
        <f>IF(AL305="","",MAX($AK$1:AK304)+1)</f>
        <v/>
      </c>
      <c r="AL305" s="48" t="str">
        <f>IF(H305="","",IF(COUNTIF($AL$7:AL304,H305)=0,H305,""))</f>
        <v/>
      </c>
      <c r="AM305" s="48" t="str">
        <f t="shared" si="74"/>
        <v/>
      </c>
    </row>
    <row r="306" spans="2:39" x14ac:dyDescent="0.25">
      <c r="B306" s="38"/>
      <c r="C306" s="38"/>
      <c r="D306" s="38"/>
      <c r="E306" s="38"/>
      <c r="F306" s="40"/>
      <c r="G306" s="38"/>
      <c r="H306" s="38"/>
      <c r="I306" s="40"/>
      <c r="J306" s="54" t="str">
        <f t="shared" si="75"/>
        <v/>
      </c>
      <c r="K306" s="38"/>
      <c r="O306" s="41" t="str">
        <f t="shared" si="76"/>
        <v/>
      </c>
      <c r="P306" s="41" t="str">
        <f t="shared" ca="1" si="77"/>
        <v/>
      </c>
      <c r="Q306" s="41" t="str">
        <f>IF(AND(C306="Abierto",D306="Urgente"),RANK(P306,$P$8:$P$1003,0)+COUNTIF($P$8:P306,P306)-1,"")</f>
        <v/>
      </c>
      <c r="R306" s="41" t="str">
        <f t="shared" si="78"/>
        <v/>
      </c>
      <c r="S306" s="41" t="str">
        <f t="shared" ca="1" si="79"/>
        <v/>
      </c>
      <c r="T306" s="41" t="str">
        <f>IF(AND(C306="Abierto",D306="Alta"),RANK(S306,$S$8:$S$1003,0)+COUNTIF($S$8:S306,S306)-1+MAX(Q:Q),"")</f>
        <v/>
      </c>
      <c r="U306" s="41" t="str">
        <f t="shared" si="80"/>
        <v/>
      </c>
      <c r="V306" s="41" t="str">
        <f t="shared" ca="1" si="81"/>
        <v/>
      </c>
      <c r="W306" s="41" t="str">
        <f>IF(AND(C306="Abierto",D306="Media"),RANK(V306,$V$8:$V$1003,0)+COUNTIF($V$8:V306,V306)-1+MAX(Q:Q,T:T),"")</f>
        <v/>
      </c>
      <c r="X306" s="41" t="str">
        <f t="shared" si="82"/>
        <v/>
      </c>
      <c r="Y306" s="41" t="str">
        <f t="shared" ca="1" si="83"/>
        <v/>
      </c>
      <c r="Z306" s="41" t="str">
        <f>IF(AND(C306="Abierto",D306="Baja"),RANK(Y306,$Y$8:$Y$1003,0)+COUNTIF($Y$8:Y306,Y306)-1+MAX(Q:Q,T:T,W:W),"")</f>
        <v/>
      </c>
      <c r="AA306" s="42" t="str">
        <f t="shared" si="84"/>
        <v/>
      </c>
      <c r="AB306" s="42" t="str">
        <f t="shared" si="85"/>
        <v/>
      </c>
      <c r="AC306" s="42" t="str">
        <f t="shared" si="86"/>
        <v/>
      </c>
      <c r="AD306" s="43">
        <v>299</v>
      </c>
      <c r="AE306" s="43" t="str">
        <f t="shared" si="72"/>
        <v/>
      </c>
      <c r="AF306" s="44" t="str">
        <f t="shared" si="73"/>
        <v/>
      </c>
      <c r="AK306" s="47" t="str">
        <f>IF(AL306="","",MAX($AK$1:AK305)+1)</f>
        <v/>
      </c>
      <c r="AL306" s="48" t="str">
        <f>IF(H306="","",IF(COUNTIF($AL$7:AL305,H306)=0,H306,""))</f>
        <v/>
      </c>
      <c r="AM306" s="48" t="str">
        <f t="shared" si="74"/>
        <v/>
      </c>
    </row>
    <row r="307" spans="2:39" x14ac:dyDescent="0.25">
      <c r="B307" s="38"/>
      <c r="C307" s="38"/>
      <c r="D307" s="38"/>
      <c r="E307" s="38"/>
      <c r="F307" s="40"/>
      <c r="G307" s="38"/>
      <c r="H307" s="38"/>
      <c r="I307" s="40"/>
      <c r="J307" s="54" t="str">
        <f t="shared" si="75"/>
        <v/>
      </c>
      <c r="K307" s="38"/>
      <c r="O307" s="41" t="str">
        <f t="shared" si="76"/>
        <v/>
      </c>
      <c r="P307" s="41" t="str">
        <f t="shared" ca="1" si="77"/>
        <v/>
      </c>
      <c r="Q307" s="41" t="str">
        <f>IF(AND(C307="Abierto",D307="Urgente"),RANK(P307,$P$8:$P$1003,0)+COUNTIF($P$8:P307,P307)-1,"")</f>
        <v/>
      </c>
      <c r="R307" s="41" t="str">
        <f t="shared" si="78"/>
        <v/>
      </c>
      <c r="S307" s="41" t="str">
        <f t="shared" ca="1" si="79"/>
        <v/>
      </c>
      <c r="T307" s="41" t="str">
        <f>IF(AND(C307="Abierto",D307="Alta"),RANK(S307,$S$8:$S$1003,0)+COUNTIF($S$8:S307,S307)-1+MAX(Q:Q),"")</f>
        <v/>
      </c>
      <c r="U307" s="41" t="str">
        <f t="shared" si="80"/>
        <v/>
      </c>
      <c r="V307" s="41" t="str">
        <f t="shared" ca="1" si="81"/>
        <v/>
      </c>
      <c r="W307" s="41" t="str">
        <f>IF(AND(C307="Abierto",D307="Media"),RANK(V307,$V$8:$V$1003,0)+COUNTIF($V$8:V307,V307)-1+MAX(Q:Q,T:T),"")</f>
        <v/>
      </c>
      <c r="X307" s="41" t="str">
        <f t="shared" si="82"/>
        <v/>
      </c>
      <c r="Y307" s="41" t="str">
        <f t="shared" ca="1" si="83"/>
        <v/>
      </c>
      <c r="Z307" s="41" t="str">
        <f>IF(AND(C307="Abierto",D307="Baja"),RANK(Y307,$Y$8:$Y$1003,0)+COUNTIF($Y$8:Y307,Y307)-1+MAX(Q:Q,T:T,W:W),"")</f>
        <v/>
      </c>
      <c r="AA307" s="42" t="str">
        <f t="shared" si="84"/>
        <v/>
      </c>
      <c r="AB307" s="42" t="str">
        <f t="shared" si="85"/>
        <v/>
      </c>
      <c r="AC307" s="42" t="str">
        <f t="shared" si="86"/>
        <v/>
      </c>
      <c r="AD307" s="43">
        <v>300</v>
      </c>
      <c r="AE307" s="43" t="str">
        <f t="shared" si="72"/>
        <v/>
      </c>
      <c r="AF307" s="44" t="str">
        <f t="shared" si="73"/>
        <v/>
      </c>
      <c r="AK307" s="47" t="str">
        <f>IF(AL307="","",MAX($AK$1:AK306)+1)</f>
        <v/>
      </c>
      <c r="AL307" s="48" t="str">
        <f>IF(H307="","",IF(COUNTIF($AL$7:AL306,H307)=0,H307,""))</f>
        <v/>
      </c>
      <c r="AM307" s="48" t="str">
        <f t="shared" si="74"/>
        <v/>
      </c>
    </row>
    <row r="308" spans="2:39" x14ac:dyDescent="0.25">
      <c r="B308" s="38"/>
      <c r="C308" s="38"/>
      <c r="D308" s="38"/>
      <c r="E308" s="38"/>
      <c r="F308" s="40"/>
      <c r="G308" s="38"/>
      <c r="H308" s="38"/>
      <c r="I308" s="40"/>
      <c r="J308" s="54" t="str">
        <f t="shared" si="75"/>
        <v/>
      </c>
      <c r="K308" s="38"/>
      <c r="O308" s="41" t="str">
        <f t="shared" si="76"/>
        <v/>
      </c>
      <c r="P308" s="41" t="str">
        <f t="shared" ca="1" si="77"/>
        <v/>
      </c>
      <c r="Q308" s="41" t="str">
        <f>IF(AND(C308="Abierto",D308="Urgente"),RANK(P308,$P$8:$P$1003,0)+COUNTIF($P$8:P308,P308)-1,"")</f>
        <v/>
      </c>
      <c r="R308" s="41" t="str">
        <f t="shared" si="78"/>
        <v/>
      </c>
      <c r="S308" s="41" t="str">
        <f t="shared" ca="1" si="79"/>
        <v/>
      </c>
      <c r="T308" s="41" t="str">
        <f>IF(AND(C308="Abierto",D308="Alta"),RANK(S308,$S$8:$S$1003,0)+COUNTIF($S$8:S308,S308)-1+MAX(Q:Q),"")</f>
        <v/>
      </c>
      <c r="U308" s="41" t="str">
        <f t="shared" si="80"/>
        <v/>
      </c>
      <c r="V308" s="41" t="str">
        <f t="shared" ca="1" si="81"/>
        <v/>
      </c>
      <c r="W308" s="41" t="str">
        <f>IF(AND(C308="Abierto",D308="Media"),RANK(V308,$V$8:$V$1003,0)+COUNTIF($V$8:V308,V308)-1+MAX(Q:Q,T:T),"")</f>
        <v/>
      </c>
      <c r="X308" s="41" t="str">
        <f t="shared" si="82"/>
        <v/>
      </c>
      <c r="Y308" s="41" t="str">
        <f t="shared" ca="1" si="83"/>
        <v/>
      </c>
      <c r="Z308" s="41" t="str">
        <f>IF(AND(C308="Abierto",D308="Baja"),RANK(Y308,$Y$8:$Y$1003,0)+COUNTIF($Y$8:Y308,Y308)-1+MAX(Q:Q,T:T,W:W),"")</f>
        <v/>
      </c>
      <c r="AA308" s="42" t="str">
        <f t="shared" si="84"/>
        <v/>
      </c>
      <c r="AB308" s="42" t="str">
        <f t="shared" si="85"/>
        <v/>
      </c>
      <c r="AC308" s="42" t="str">
        <f t="shared" si="86"/>
        <v/>
      </c>
      <c r="AD308" s="43">
        <v>301</v>
      </c>
      <c r="AE308" s="43" t="str">
        <f t="shared" si="72"/>
        <v/>
      </c>
      <c r="AF308" s="44" t="str">
        <f t="shared" si="73"/>
        <v/>
      </c>
      <c r="AK308" s="47" t="str">
        <f>IF(AL308="","",MAX($AK$1:AK307)+1)</f>
        <v/>
      </c>
      <c r="AL308" s="48" t="str">
        <f>IF(H308="","",IF(COUNTIF($AL$7:AL307,H308)=0,H308,""))</f>
        <v/>
      </c>
      <c r="AM308" s="48" t="str">
        <f t="shared" si="74"/>
        <v/>
      </c>
    </row>
    <row r="309" spans="2:39" x14ac:dyDescent="0.25">
      <c r="B309" s="38"/>
      <c r="C309" s="38"/>
      <c r="D309" s="38"/>
      <c r="E309" s="38"/>
      <c r="F309" s="40"/>
      <c r="G309" s="38"/>
      <c r="H309" s="38"/>
      <c r="I309" s="40"/>
      <c r="J309" s="54" t="str">
        <f t="shared" si="75"/>
        <v/>
      </c>
      <c r="K309" s="38"/>
      <c r="O309" s="41" t="str">
        <f t="shared" si="76"/>
        <v/>
      </c>
      <c r="P309" s="41" t="str">
        <f t="shared" ca="1" si="77"/>
        <v/>
      </c>
      <c r="Q309" s="41" t="str">
        <f>IF(AND(C309="Abierto",D309="Urgente"),RANK(P309,$P$8:$P$1003,0)+COUNTIF($P$8:P309,P309)-1,"")</f>
        <v/>
      </c>
      <c r="R309" s="41" t="str">
        <f t="shared" si="78"/>
        <v/>
      </c>
      <c r="S309" s="41" t="str">
        <f t="shared" ca="1" si="79"/>
        <v/>
      </c>
      <c r="T309" s="41" t="str">
        <f>IF(AND(C309="Abierto",D309="Alta"),RANK(S309,$S$8:$S$1003,0)+COUNTIF($S$8:S309,S309)-1+MAX(Q:Q),"")</f>
        <v/>
      </c>
      <c r="U309" s="41" t="str">
        <f t="shared" si="80"/>
        <v/>
      </c>
      <c r="V309" s="41" t="str">
        <f t="shared" ca="1" si="81"/>
        <v/>
      </c>
      <c r="W309" s="41" t="str">
        <f>IF(AND(C309="Abierto",D309="Media"),RANK(V309,$V$8:$V$1003,0)+COUNTIF($V$8:V309,V309)-1+MAX(Q:Q,T:T),"")</f>
        <v/>
      </c>
      <c r="X309" s="41" t="str">
        <f t="shared" si="82"/>
        <v/>
      </c>
      <c r="Y309" s="41" t="str">
        <f t="shared" ca="1" si="83"/>
        <v/>
      </c>
      <c r="Z309" s="41" t="str">
        <f>IF(AND(C309="Abierto",D309="Baja"),RANK(Y309,$Y$8:$Y$1003,0)+COUNTIF($Y$8:Y309,Y309)-1+MAX(Q:Q,T:T,W:W),"")</f>
        <v/>
      </c>
      <c r="AA309" s="42" t="str">
        <f t="shared" si="84"/>
        <v/>
      </c>
      <c r="AB309" s="42" t="str">
        <f t="shared" si="85"/>
        <v/>
      </c>
      <c r="AC309" s="42" t="str">
        <f t="shared" si="86"/>
        <v/>
      </c>
      <c r="AD309" s="43">
        <v>302</v>
      </c>
      <c r="AE309" s="43" t="str">
        <f t="shared" si="72"/>
        <v/>
      </c>
      <c r="AF309" s="44" t="str">
        <f t="shared" si="73"/>
        <v/>
      </c>
      <c r="AK309" s="47" t="str">
        <f>IF(AL309="","",MAX($AK$1:AK308)+1)</f>
        <v/>
      </c>
      <c r="AL309" s="48" t="str">
        <f>IF(H309="","",IF(COUNTIF($AL$7:AL308,H309)=0,H309,""))</f>
        <v/>
      </c>
      <c r="AM309" s="48" t="str">
        <f t="shared" si="74"/>
        <v/>
      </c>
    </row>
    <row r="310" spans="2:39" x14ac:dyDescent="0.25">
      <c r="B310" s="38"/>
      <c r="C310" s="38"/>
      <c r="D310" s="38"/>
      <c r="E310" s="38"/>
      <c r="F310" s="40"/>
      <c r="G310" s="38"/>
      <c r="H310" s="38"/>
      <c r="I310" s="40"/>
      <c r="J310" s="54" t="str">
        <f t="shared" si="75"/>
        <v/>
      </c>
      <c r="K310" s="38"/>
      <c r="O310" s="41" t="str">
        <f t="shared" si="76"/>
        <v/>
      </c>
      <c r="P310" s="41" t="str">
        <f t="shared" ca="1" si="77"/>
        <v/>
      </c>
      <c r="Q310" s="41" t="str">
        <f>IF(AND(C310="Abierto",D310="Urgente"),RANK(P310,$P$8:$P$1003,0)+COUNTIF($P$8:P310,P310)-1,"")</f>
        <v/>
      </c>
      <c r="R310" s="41" t="str">
        <f t="shared" si="78"/>
        <v/>
      </c>
      <c r="S310" s="41" t="str">
        <f t="shared" ca="1" si="79"/>
        <v/>
      </c>
      <c r="T310" s="41" t="str">
        <f>IF(AND(C310="Abierto",D310="Alta"),RANK(S310,$S$8:$S$1003,0)+COUNTIF($S$8:S310,S310)-1+MAX(Q:Q),"")</f>
        <v/>
      </c>
      <c r="U310" s="41" t="str">
        <f t="shared" si="80"/>
        <v/>
      </c>
      <c r="V310" s="41" t="str">
        <f t="shared" ca="1" si="81"/>
        <v/>
      </c>
      <c r="W310" s="41" t="str">
        <f>IF(AND(C310="Abierto",D310="Media"),RANK(V310,$V$8:$V$1003,0)+COUNTIF($V$8:V310,V310)-1+MAX(Q:Q,T:T),"")</f>
        <v/>
      </c>
      <c r="X310" s="41" t="str">
        <f t="shared" si="82"/>
        <v/>
      </c>
      <c r="Y310" s="41" t="str">
        <f t="shared" ca="1" si="83"/>
        <v/>
      </c>
      <c r="Z310" s="41" t="str">
        <f>IF(AND(C310="Abierto",D310="Baja"),RANK(Y310,$Y$8:$Y$1003,0)+COUNTIF($Y$8:Y310,Y310)-1+MAX(Q:Q,T:T,W:W),"")</f>
        <v/>
      </c>
      <c r="AA310" s="42" t="str">
        <f t="shared" si="84"/>
        <v/>
      </c>
      <c r="AB310" s="42" t="str">
        <f t="shared" si="85"/>
        <v/>
      </c>
      <c r="AC310" s="42" t="str">
        <f t="shared" si="86"/>
        <v/>
      </c>
      <c r="AD310" s="43">
        <v>303</v>
      </c>
      <c r="AE310" s="43" t="str">
        <f t="shared" si="72"/>
        <v/>
      </c>
      <c r="AF310" s="44" t="str">
        <f t="shared" si="73"/>
        <v/>
      </c>
      <c r="AK310" s="47" t="str">
        <f>IF(AL310="","",MAX($AK$1:AK309)+1)</f>
        <v/>
      </c>
      <c r="AL310" s="48" t="str">
        <f>IF(H310="","",IF(COUNTIF($AL$7:AL309,H310)=0,H310,""))</f>
        <v/>
      </c>
      <c r="AM310" s="48" t="str">
        <f t="shared" si="74"/>
        <v/>
      </c>
    </row>
    <row r="311" spans="2:39" x14ac:dyDescent="0.25">
      <c r="B311" s="38"/>
      <c r="C311" s="38"/>
      <c r="D311" s="38"/>
      <c r="E311" s="38"/>
      <c r="F311" s="40"/>
      <c r="G311" s="38"/>
      <c r="H311" s="38"/>
      <c r="I311" s="40"/>
      <c r="J311" s="54" t="str">
        <f t="shared" si="75"/>
        <v/>
      </c>
      <c r="K311" s="38"/>
      <c r="O311" s="41" t="str">
        <f t="shared" si="76"/>
        <v/>
      </c>
      <c r="P311" s="41" t="str">
        <f t="shared" ca="1" si="77"/>
        <v/>
      </c>
      <c r="Q311" s="41" t="str">
        <f>IF(AND(C311="Abierto",D311="Urgente"),RANK(P311,$P$8:$P$1003,0)+COUNTIF($P$8:P311,P311)-1,"")</f>
        <v/>
      </c>
      <c r="R311" s="41" t="str">
        <f t="shared" si="78"/>
        <v/>
      </c>
      <c r="S311" s="41" t="str">
        <f t="shared" ca="1" si="79"/>
        <v/>
      </c>
      <c r="T311" s="41" t="str">
        <f>IF(AND(C311="Abierto",D311="Alta"),RANK(S311,$S$8:$S$1003,0)+COUNTIF($S$8:S311,S311)-1+MAX(Q:Q),"")</f>
        <v/>
      </c>
      <c r="U311" s="41" t="str">
        <f t="shared" si="80"/>
        <v/>
      </c>
      <c r="V311" s="41" t="str">
        <f t="shared" ca="1" si="81"/>
        <v/>
      </c>
      <c r="W311" s="41" t="str">
        <f>IF(AND(C311="Abierto",D311="Media"),RANK(V311,$V$8:$V$1003,0)+COUNTIF($V$8:V311,V311)-1+MAX(Q:Q,T:T),"")</f>
        <v/>
      </c>
      <c r="X311" s="41" t="str">
        <f t="shared" si="82"/>
        <v/>
      </c>
      <c r="Y311" s="41" t="str">
        <f t="shared" ca="1" si="83"/>
        <v/>
      </c>
      <c r="Z311" s="41" t="str">
        <f>IF(AND(C311="Abierto",D311="Baja"),RANK(Y311,$Y$8:$Y$1003,0)+COUNTIF($Y$8:Y311,Y311)-1+MAX(Q:Q,T:T,W:W),"")</f>
        <v/>
      </c>
      <c r="AA311" s="42" t="str">
        <f t="shared" si="84"/>
        <v/>
      </c>
      <c r="AB311" s="42" t="str">
        <f t="shared" si="85"/>
        <v/>
      </c>
      <c r="AC311" s="42" t="str">
        <f t="shared" si="86"/>
        <v/>
      </c>
      <c r="AD311" s="43">
        <v>304</v>
      </c>
      <c r="AE311" s="43" t="str">
        <f t="shared" si="72"/>
        <v/>
      </c>
      <c r="AF311" s="44" t="str">
        <f t="shared" si="73"/>
        <v/>
      </c>
      <c r="AK311" s="47" t="str">
        <f>IF(AL311="","",MAX($AK$1:AK310)+1)</f>
        <v/>
      </c>
      <c r="AL311" s="48" t="str">
        <f>IF(H311="","",IF(COUNTIF($AL$7:AL310,H311)=0,H311,""))</f>
        <v/>
      </c>
      <c r="AM311" s="48" t="str">
        <f t="shared" si="74"/>
        <v/>
      </c>
    </row>
    <row r="312" spans="2:39" x14ac:dyDescent="0.25">
      <c r="B312" s="38"/>
      <c r="C312" s="38"/>
      <c r="D312" s="38"/>
      <c r="E312" s="38"/>
      <c r="F312" s="40"/>
      <c r="G312" s="38"/>
      <c r="H312" s="38"/>
      <c r="I312" s="40"/>
      <c r="J312" s="54" t="str">
        <f t="shared" si="75"/>
        <v/>
      </c>
      <c r="K312" s="38"/>
      <c r="O312" s="41" t="str">
        <f t="shared" si="76"/>
        <v/>
      </c>
      <c r="P312" s="41" t="str">
        <f t="shared" ca="1" si="77"/>
        <v/>
      </c>
      <c r="Q312" s="41" t="str">
        <f>IF(AND(C312="Abierto",D312="Urgente"),RANK(P312,$P$8:$P$1003,0)+COUNTIF($P$8:P312,P312)-1,"")</f>
        <v/>
      </c>
      <c r="R312" s="41" t="str">
        <f t="shared" si="78"/>
        <v/>
      </c>
      <c r="S312" s="41" t="str">
        <f t="shared" ca="1" si="79"/>
        <v/>
      </c>
      <c r="T312" s="41" t="str">
        <f>IF(AND(C312="Abierto",D312="Alta"),RANK(S312,$S$8:$S$1003,0)+COUNTIF($S$8:S312,S312)-1+MAX(Q:Q),"")</f>
        <v/>
      </c>
      <c r="U312" s="41" t="str">
        <f t="shared" si="80"/>
        <v/>
      </c>
      <c r="V312" s="41" t="str">
        <f t="shared" ca="1" si="81"/>
        <v/>
      </c>
      <c r="W312" s="41" t="str">
        <f>IF(AND(C312="Abierto",D312="Media"),RANK(V312,$V$8:$V$1003,0)+COUNTIF($V$8:V312,V312)-1+MAX(Q:Q,T:T),"")</f>
        <v/>
      </c>
      <c r="X312" s="41" t="str">
        <f t="shared" si="82"/>
        <v/>
      </c>
      <c r="Y312" s="41" t="str">
        <f t="shared" ca="1" si="83"/>
        <v/>
      </c>
      <c r="Z312" s="41" t="str">
        <f>IF(AND(C312="Abierto",D312="Baja"),RANK(Y312,$Y$8:$Y$1003,0)+COUNTIF($Y$8:Y312,Y312)-1+MAX(Q:Q,T:T,W:W),"")</f>
        <v/>
      </c>
      <c r="AA312" s="42" t="str">
        <f t="shared" si="84"/>
        <v/>
      </c>
      <c r="AB312" s="42" t="str">
        <f t="shared" si="85"/>
        <v/>
      </c>
      <c r="AC312" s="42" t="str">
        <f t="shared" si="86"/>
        <v/>
      </c>
      <c r="AD312" s="43">
        <v>305</v>
      </c>
      <c r="AE312" s="43" t="str">
        <f t="shared" si="72"/>
        <v/>
      </c>
      <c r="AF312" s="44" t="str">
        <f t="shared" si="73"/>
        <v/>
      </c>
      <c r="AK312" s="47" t="str">
        <f>IF(AL312="","",MAX($AK$1:AK311)+1)</f>
        <v/>
      </c>
      <c r="AL312" s="48" t="str">
        <f>IF(H312="","",IF(COUNTIF($AL$7:AL311,H312)=0,H312,""))</f>
        <v/>
      </c>
      <c r="AM312" s="48" t="str">
        <f t="shared" si="74"/>
        <v/>
      </c>
    </row>
    <row r="313" spans="2:39" x14ac:dyDescent="0.25">
      <c r="B313" s="38"/>
      <c r="C313" s="38"/>
      <c r="D313" s="38"/>
      <c r="E313" s="38"/>
      <c r="F313" s="40"/>
      <c r="G313" s="38"/>
      <c r="H313" s="38"/>
      <c r="I313" s="40"/>
      <c r="J313" s="54" t="str">
        <f t="shared" si="75"/>
        <v/>
      </c>
      <c r="K313" s="38"/>
      <c r="O313" s="41" t="str">
        <f t="shared" si="76"/>
        <v/>
      </c>
      <c r="P313" s="41" t="str">
        <f t="shared" ca="1" si="77"/>
        <v/>
      </c>
      <c r="Q313" s="41" t="str">
        <f>IF(AND(C313="Abierto",D313="Urgente"),RANK(P313,$P$8:$P$1003,0)+COUNTIF($P$8:P313,P313)-1,"")</f>
        <v/>
      </c>
      <c r="R313" s="41" t="str">
        <f t="shared" si="78"/>
        <v/>
      </c>
      <c r="S313" s="41" t="str">
        <f t="shared" ca="1" si="79"/>
        <v/>
      </c>
      <c r="T313" s="41" t="str">
        <f>IF(AND(C313="Abierto",D313="Alta"),RANK(S313,$S$8:$S$1003,0)+COUNTIF($S$8:S313,S313)-1+MAX(Q:Q),"")</f>
        <v/>
      </c>
      <c r="U313" s="41" t="str">
        <f t="shared" si="80"/>
        <v/>
      </c>
      <c r="V313" s="41" t="str">
        <f t="shared" ca="1" si="81"/>
        <v/>
      </c>
      <c r="W313" s="41" t="str">
        <f>IF(AND(C313="Abierto",D313="Media"),RANK(V313,$V$8:$V$1003,0)+COUNTIF($V$8:V313,V313)-1+MAX(Q:Q,T:T),"")</f>
        <v/>
      </c>
      <c r="X313" s="41" t="str">
        <f t="shared" si="82"/>
        <v/>
      </c>
      <c r="Y313" s="41" t="str">
        <f t="shared" ca="1" si="83"/>
        <v/>
      </c>
      <c r="Z313" s="41" t="str">
        <f>IF(AND(C313="Abierto",D313="Baja"),RANK(Y313,$Y$8:$Y$1003,0)+COUNTIF($Y$8:Y313,Y313)-1+MAX(Q:Q,T:T,W:W),"")</f>
        <v/>
      </c>
      <c r="AA313" s="42" t="str">
        <f t="shared" si="84"/>
        <v/>
      </c>
      <c r="AB313" s="42" t="str">
        <f t="shared" si="85"/>
        <v/>
      </c>
      <c r="AC313" s="42" t="str">
        <f t="shared" si="86"/>
        <v/>
      </c>
      <c r="AD313" s="43">
        <v>306</v>
      </c>
      <c r="AE313" s="43" t="str">
        <f t="shared" si="72"/>
        <v/>
      </c>
      <c r="AF313" s="44" t="str">
        <f t="shared" si="73"/>
        <v/>
      </c>
      <c r="AK313" s="47" t="str">
        <f>IF(AL313="","",MAX($AK$1:AK312)+1)</f>
        <v/>
      </c>
      <c r="AL313" s="48" t="str">
        <f>IF(H313="","",IF(COUNTIF($AL$7:AL312,H313)=0,H313,""))</f>
        <v/>
      </c>
      <c r="AM313" s="48" t="str">
        <f t="shared" si="74"/>
        <v/>
      </c>
    </row>
    <row r="314" spans="2:39" x14ac:dyDescent="0.25">
      <c r="B314" s="38"/>
      <c r="C314" s="38"/>
      <c r="D314" s="38"/>
      <c r="E314" s="38"/>
      <c r="F314" s="40"/>
      <c r="G314" s="38"/>
      <c r="H314" s="38"/>
      <c r="I314" s="40"/>
      <c r="J314" s="54" t="str">
        <f t="shared" si="75"/>
        <v/>
      </c>
      <c r="K314" s="38"/>
      <c r="O314" s="41" t="str">
        <f t="shared" si="76"/>
        <v/>
      </c>
      <c r="P314" s="41" t="str">
        <f t="shared" ca="1" si="77"/>
        <v/>
      </c>
      <c r="Q314" s="41" t="str">
        <f>IF(AND(C314="Abierto",D314="Urgente"),RANK(P314,$P$8:$P$1003,0)+COUNTIF($P$8:P314,P314)-1,"")</f>
        <v/>
      </c>
      <c r="R314" s="41" t="str">
        <f t="shared" si="78"/>
        <v/>
      </c>
      <c r="S314" s="41" t="str">
        <f t="shared" ca="1" si="79"/>
        <v/>
      </c>
      <c r="T314" s="41" t="str">
        <f>IF(AND(C314="Abierto",D314="Alta"),RANK(S314,$S$8:$S$1003,0)+COUNTIF($S$8:S314,S314)-1+MAX(Q:Q),"")</f>
        <v/>
      </c>
      <c r="U314" s="41" t="str">
        <f t="shared" si="80"/>
        <v/>
      </c>
      <c r="V314" s="41" t="str">
        <f t="shared" ca="1" si="81"/>
        <v/>
      </c>
      <c r="W314" s="41" t="str">
        <f>IF(AND(C314="Abierto",D314="Media"),RANK(V314,$V$8:$V$1003,0)+COUNTIF($V$8:V314,V314)-1+MAX(Q:Q,T:T),"")</f>
        <v/>
      </c>
      <c r="X314" s="41" t="str">
        <f t="shared" si="82"/>
        <v/>
      </c>
      <c r="Y314" s="41" t="str">
        <f t="shared" ca="1" si="83"/>
        <v/>
      </c>
      <c r="Z314" s="41" t="str">
        <f>IF(AND(C314="Abierto",D314="Baja"),RANK(Y314,$Y$8:$Y$1003,0)+COUNTIF($Y$8:Y314,Y314)-1+MAX(Q:Q,T:T,W:W),"")</f>
        <v/>
      </c>
      <c r="AA314" s="42" t="str">
        <f t="shared" si="84"/>
        <v/>
      </c>
      <c r="AB314" s="42" t="str">
        <f t="shared" si="85"/>
        <v/>
      </c>
      <c r="AC314" s="42" t="str">
        <f t="shared" si="86"/>
        <v/>
      </c>
      <c r="AD314" s="43">
        <v>307</v>
      </c>
      <c r="AE314" s="43" t="str">
        <f t="shared" si="72"/>
        <v/>
      </c>
      <c r="AF314" s="44" t="str">
        <f t="shared" si="73"/>
        <v/>
      </c>
      <c r="AK314" s="47" t="str">
        <f>IF(AL314="","",MAX($AK$1:AK313)+1)</f>
        <v/>
      </c>
      <c r="AL314" s="48" t="str">
        <f>IF(H314="","",IF(COUNTIF($AL$7:AL313,H314)=0,H314,""))</f>
        <v/>
      </c>
      <c r="AM314" s="48" t="str">
        <f t="shared" si="74"/>
        <v/>
      </c>
    </row>
    <row r="315" spans="2:39" x14ac:dyDescent="0.25">
      <c r="B315" s="38"/>
      <c r="C315" s="38"/>
      <c r="D315" s="38"/>
      <c r="E315" s="38"/>
      <c r="F315" s="40"/>
      <c r="G315" s="38"/>
      <c r="H315" s="38"/>
      <c r="I315" s="40"/>
      <c r="J315" s="54" t="str">
        <f t="shared" si="75"/>
        <v/>
      </c>
      <c r="K315" s="38"/>
      <c r="O315" s="41" t="str">
        <f t="shared" si="76"/>
        <v/>
      </c>
      <c r="P315" s="41" t="str">
        <f t="shared" ca="1" si="77"/>
        <v/>
      </c>
      <c r="Q315" s="41" t="str">
        <f>IF(AND(C315="Abierto",D315="Urgente"),RANK(P315,$P$8:$P$1003,0)+COUNTIF($P$8:P315,P315)-1,"")</f>
        <v/>
      </c>
      <c r="R315" s="41" t="str">
        <f t="shared" si="78"/>
        <v/>
      </c>
      <c r="S315" s="41" t="str">
        <f t="shared" ca="1" si="79"/>
        <v/>
      </c>
      <c r="T315" s="41" t="str">
        <f>IF(AND(C315="Abierto",D315="Alta"),RANK(S315,$S$8:$S$1003,0)+COUNTIF($S$8:S315,S315)-1+MAX(Q:Q),"")</f>
        <v/>
      </c>
      <c r="U315" s="41" t="str">
        <f t="shared" si="80"/>
        <v/>
      </c>
      <c r="V315" s="41" t="str">
        <f t="shared" ca="1" si="81"/>
        <v/>
      </c>
      <c r="W315" s="41" t="str">
        <f>IF(AND(C315="Abierto",D315="Media"),RANK(V315,$V$8:$V$1003,0)+COUNTIF($V$8:V315,V315)-1+MAX(Q:Q,T:T),"")</f>
        <v/>
      </c>
      <c r="X315" s="41" t="str">
        <f t="shared" si="82"/>
        <v/>
      </c>
      <c r="Y315" s="41" t="str">
        <f t="shared" ca="1" si="83"/>
        <v/>
      </c>
      <c r="Z315" s="41" t="str">
        <f>IF(AND(C315="Abierto",D315="Baja"),RANK(Y315,$Y$8:$Y$1003,0)+COUNTIF($Y$8:Y315,Y315)-1+MAX(Q:Q,T:T,W:W),"")</f>
        <v/>
      </c>
      <c r="AA315" s="42" t="str">
        <f t="shared" si="84"/>
        <v/>
      </c>
      <c r="AB315" s="42" t="str">
        <f t="shared" si="85"/>
        <v/>
      </c>
      <c r="AC315" s="42" t="str">
        <f t="shared" si="86"/>
        <v/>
      </c>
      <c r="AD315" s="43">
        <v>308</v>
      </c>
      <c r="AE315" s="43" t="str">
        <f t="shared" si="72"/>
        <v/>
      </c>
      <c r="AF315" s="44" t="str">
        <f t="shared" si="73"/>
        <v/>
      </c>
      <c r="AK315" s="47" t="str">
        <f>IF(AL315="","",MAX($AK$1:AK314)+1)</f>
        <v/>
      </c>
      <c r="AL315" s="48" t="str">
        <f>IF(H315="","",IF(COUNTIF($AL$7:AL314,H315)=0,H315,""))</f>
        <v/>
      </c>
      <c r="AM315" s="48" t="str">
        <f t="shared" si="74"/>
        <v/>
      </c>
    </row>
    <row r="316" spans="2:39" x14ac:dyDescent="0.25">
      <c r="B316" s="38"/>
      <c r="C316" s="38"/>
      <c r="D316" s="38"/>
      <c r="E316" s="38"/>
      <c r="F316" s="40"/>
      <c r="G316" s="38"/>
      <c r="H316" s="38"/>
      <c r="I316" s="40"/>
      <c r="J316" s="54" t="str">
        <f t="shared" si="75"/>
        <v/>
      </c>
      <c r="K316" s="38"/>
      <c r="O316" s="41" t="str">
        <f t="shared" si="76"/>
        <v/>
      </c>
      <c r="P316" s="41" t="str">
        <f t="shared" ca="1" si="77"/>
        <v/>
      </c>
      <c r="Q316" s="41" t="str">
        <f>IF(AND(C316="Abierto",D316="Urgente"),RANK(P316,$P$8:$P$1003,0)+COUNTIF($P$8:P316,P316)-1,"")</f>
        <v/>
      </c>
      <c r="R316" s="41" t="str">
        <f t="shared" si="78"/>
        <v/>
      </c>
      <c r="S316" s="41" t="str">
        <f t="shared" ca="1" si="79"/>
        <v/>
      </c>
      <c r="T316" s="41" t="str">
        <f>IF(AND(C316="Abierto",D316="Alta"),RANK(S316,$S$8:$S$1003,0)+COUNTIF($S$8:S316,S316)-1+MAX(Q:Q),"")</f>
        <v/>
      </c>
      <c r="U316" s="41" t="str">
        <f t="shared" si="80"/>
        <v/>
      </c>
      <c r="V316" s="41" t="str">
        <f t="shared" ca="1" si="81"/>
        <v/>
      </c>
      <c r="W316" s="41" t="str">
        <f>IF(AND(C316="Abierto",D316="Media"),RANK(V316,$V$8:$V$1003,0)+COUNTIF($V$8:V316,V316)-1+MAX(Q:Q,T:T),"")</f>
        <v/>
      </c>
      <c r="X316" s="41" t="str">
        <f t="shared" si="82"/>
        <v/>
      </c>
      <c r="Y316" s="41" t="str">
        <f t="shared" ca="1" si="83"/>
        <v/>
      </c>
      <c r="Z316" s="41" t="str">
        <f>IF(AND(C316="Abierto",D316="Baja"),RANK(Y316,$Y$8:$Y$1003,0)+COUNTIF($Y$8:Y316,Y316)-1+MAX(Q:Q,T:T,W:W),"")</f>
        <v/>
      </c>
      <c r="AA316" s="42" t="str">
        <f t="shared" si="84"/>
        <v/>
      </c>
      <c r="AB316" s="42" t="str">
        <f t="shared" si="85"/>
        <v/>
      </c>
      <c r="AC316" s="42" t="str">
        <f t="shared" si="86"/>
        <v/>
      </c>
      <c r="AD316" s="43">
        <v>309</v>
      </c>
      <c r="AE316" s="43" t="str">
        <f t="shared" si="72"/>
        <v/>
      </c>
      <c r="AF316" s="44" t="str">
        <f t="shared" si="73"/>
        <v/>
      </c>
      <c r="AK316" s="47" t="str">
        <f>IF(AL316="","",MAX($AK$1:AK315)+1)</f>
        <v/>
      </c>
      <c r="AL316" s="48" t="str">
        <f>IF(H316="","",IF(COUNTIF($AL$7:AL315,H316)=0,H316,""))</f>
        <v/>
      </c>
      <c r="AM316" s="48" t="str">
        <f t="shared" si="74"/>
        <v/>
      </c>
    </row>
    <row r="317" spans="2:39" x14ac:dyDescent="0.25">
      <c r="B317" s="38"/>
      <c r="C317" s="38"/>
      <c r="D317" s="38"/>
      <c r="E317" s="38"/>
      <c r="F317" s="40"/>
      <c r="G317" s="38"/>
      <c r="H317" s="38"/>
      <c r="I317" s="40"/>
      <c r="J317" s="54" t="str">
        <f t="shared" si="75"/>
        <v/>
      </c>
      <c r="K317" s="38"/>
      <c r="O317" s="41" t="str">
        <f t="shared" si="76"/>
        <v/>
      </c>
      <c r="P317" s="41" t="str">
        <f t="shared" ca="1" si="77"/>
        <v/>
      </c>
      <c r="Q317" s="41" t="str">
        <f>IF(AND(C317="Abierto",D317="Urgente"),RANK(P317,$P$8:$P$1003,0)+COUNTIF($P$8:P317,P317)-1,"")</f>
        <v/>
      </c>
      <c r="R317" s="41" t="str">
        <f t="shared" si="78"/>
        <v/>
      </c>
      <c r="S317" s="41" t="str">
        <f t="shared" ca="1" si="79"/>
        <v/>
      </c>
      <c r="T317" s="41" t="str">
        <f>IF(AND(C317="Abierto",D317="Alta"),RANK(S317,$S$8:$S$1003,0)+COUNTIF($S$8:S317,S317)-1+MAX(Q:Q),"")</f>
        <v/>
      </c>
      <c r="U317" s="41" t="str">
        <f t="shared" si="80"/>
        <v/>
      </c>
      <c r="V317" s="41" t="str">
        <f t="shared" ca="1" si="81"/>
        <v/>
      </c>
      <c r="W317" s="41" t="str">
        <f>IF(AND(C317="Abierto",D317="Media"),RANK(V317,$V$8:$V$1003,0)+COUNTIF($V$8:V317,V317)-1+MAX(Q:Q,T:T),"")</f>
        <v/>
      </c>
      <c r="X317" s="41" t="str">
        <f t="shared" si="82"/>
        <v/>
      </c>
      <c r="Y317" s="41" t="str">
        <f t="shared" ca="1" si="83"/>
        <v/>
      </c>
      <c r="Z317" s="41" t="str">
        <f>IF(AND(C317="Abierto",D317="Baja"),RANK(Y317,$Y$8:$Y$1003,0)+COUNTIF($Y$8:Y317,Y317)-1+MAX(Q:Q,T:T,W:W),"")</f>
        <v/>
      </c>
      <c r="AA317" s="42" t="str">
        <f t="shared" si="84"/>
        <v/>
      </c>
      <c r="AB317" s="42" t="str">
        <f t="shared" si="85"/>
        <v/>
      </c>
      <c r="AC317" s="42" t="str">
        <f t="shared" si="86"/>
        <v/>
      </c>
      <c r="AD317" s="43">
        <v>310</v>
      </c>
      <c r="AE317" s="43" t="str">
        <f t="shared" si="72"/>
        <v/>
      </c>
      <c r="AF317" s="44" t="str">
        <f t="shared" si="73"/>
        <v/>
      </c>
      <c r="AK317" s="47" t="str">
        <f>IF(AL317="","",MAX($AK$1:AK316)+1)</f>
        <v/>
      </c>
      <c r="AL317" s="48" t="str">
        <f>IF(H317="","",IF(COUNTIF($AL$7:AL316,H317)=0,H317,""))</f>
        <v/>
      </c>
      <c r="AM317" s="48" t="str">
        <f t="shared" si="74"/>
        <v/>
      </c>
    </row>
    <row r="318" spans="2:39" x14ac:dyDescent="0.25">
      <c r="B318" s="38"/>
      <c r="C318" s="38"/>
      <c r="D318" s="38"/>
      <c r="E318" s="38"/>
      <c r="F318" s="40"/>
      <c r="G318" s="38"/>
      <c r="H318" s="38"/>
      <c r="I318" s="40"/>
      <c r="J318" s="54" t="str">
        <f t="shared" si="75"/>
        <v/>
      </c>
      <c r="K318" s="38"/>
      <c r="O318" s="41" t="str">
        <f t="shared" si="76"/>
        <v/>
      </c>
      <c r="P318" s="41" t="str">
        <f t="shared" ca="1" si="77"/>
        <v/>
      </c>
      <c r="Q318" s="41" t="str">
        <f>IF(AND(C318="Abierto",D318="Urgente"),RANK(P318,$P$8:$P$1003,0)+COUNTIF($P$8:P318,P318)-1,"")</f>
        <v/>
      </c>
      <c r="R318" s="41" t="str">
        <f t="shared" si="78"/>
        <v/>
      </c>
      <c r="S318" s="41" t="str">
        <f t="shared" ca="1" si="79"/>
        <v/>
      </c>
      <c r="T318" s="41" t="str">
        <f>IF(AND(C318="Abierto",D318="Alta"),RANK(S318,$S$8:$S$1003,0)+COUNTIF($S$8:S318,S318)-1+MAX(Q:Q),"")</f>
        <v/>
      </c>
      <c r="U318" s="41" t="str">
        <f t="shared" si="80"/>
        <v/>
      </c>
      <c r="V318" s="41" t="str">
        <f t="shared" ca="1" si="81"/>
        <v/>
      </c>
      <c r="W318" s="41" t="str">
        <f>IF(AND(C318="Abierto",D318="Media"),RANK(V318,$V$8:$V$1003,0)+COUNTIF($V$8:V318,V318)-1+MAX(Q:Q,T:T),"")</f>
        <v/>
      </c>
      <c r="X318" s="41" t="str">
        <f t="shared" si="82"/>
        <v/>
      </c>
      <c r="Y318" s="41" t="str">
        <f t="shared" ca="1" si="83"/>
        <v/>
      </c>
      <c r="Z318" s="41" t="str">
        <f>IF(AND(C318="Abierto",D318="Baja"),RANK(Y318,$Y$8:$Y$1003,0)+COUNTIF($Y$8:Y318,Y318)-1+MAX(Q:Q,T:T,W:W),"")</f>
        <v/>
      </c>
      <c r="AA318" s="42" t="str">
        <f t="shared" si="84"/>
        <v/>
      </c>
      <c r="AB318" s="42" t="str">
        <f t="shared" si="85"/>
        <v/>
      </c>
      <c r="AC318" s="42" t="str">
        <f t="shared" si="86"/>
        <v/>
      </c>
      <c r="AD318" s="43">
        <v>311</v>
      </c>
      <c r="AE318" s="43" t="str">
        <f t="shared" si="72"/>
        <v/>
      </c>
      <c r="AF318" s="44" t="str">
        <f t="shared" si="73"/>
        <v/>
      </c>
      <c r="AK318" s="47" t="str">
        <f>IF(AL318="","",MAX($AK$1:AK317)+1)</f>
        <v/>
      </c>
      <c r="AL318" s="48" t="str">
        <f>IF(H318="","",IF(COUNTIF($AL$7:AL317,H318)=0,H318,""))</f>
        <v/>
      </c>
      <c r="AM318" s="48" t="str">
        <f t="shared" si="74"/>
        <v/>
      </c>
    </row>
    <row r="319" spans="2:39" x14ac:dyDescent="0.25">
      <c r="B319" s="38"/>
      <c r="C319" s="38"/>
      <c r="D319" s="38"/>
      <c r="E319" s="38"/>
      <c r="F319" s="40"/>
      <c r="G319" s="38"/>
      <c r="H319" s="38"/>
      <c r="I319" s="40"/>
      <c r="J319" s="54" t="str">
        <f t="shared" si="75"/>
        <v/>
      </c>
      <c r="K319" s="38"/>
      <c r="O319" s="41" t="str">
        <f t="shared" si="76"/>
        <v/>
      </c>
      <c r="P319" s="41" t="str">
        <f t="shared" ca="1" si="77"/>
        <v/>
      </c>
      <c r="Q319" s="41" t="str">
        <f>IF(AND(C319="Abierto",D319="Urgente"),RANK(P319,$P$8:$P$1003,0)+COUNTIF($P$8:P319,P319)-1,"")</f>
        <v/>
      </c>
      <c r="R319" s="41" t="str">
        <f t="shared" si="78"/>
        <v/>
      </c>
      <c r="S319" s="41" t="str">
        <f t="shared" ca="1" si="79"/>
        <v/>
      </c>
      <c r="T319" s="41" t="str">
        <f>IF(AND(C319="Abierto",D319="Alta"),RANK(S319,$S$8:$S$1003,0)+COUNTIF($S$8:S319,S319)-1+MAX(Q:Q),"")</f>
        <v/>
      </c>
      <c r="U319" s="41" t="str">
        <f t="shared" si="80"/>
        <v/>
      </c>
      <c r="V319" s="41" t="str">
        <f t="shared" ca="1" si="81"/>
        <v/>
      </c>
      <c r="W319" s="41" t="str">
        <f>IF(AND(C319="Abierto",D319="Media"),RANK(V319,$V$8:$V$1003,0)+COUNTIF($V$8:V319,V319)-1+MAX(Q:Q,T:T),"")</f>
        <v/>
      </c>
      <c r="X319" s="41" t="str">
        <f t="shared" si="82"/>
        <v/>
      </c>
      <c r="Y319" s="41" t="str">
        <f t="shared" ca="1" si="83"/>
        <v/>
      </c>
      <c r="Z319" s="41" t="str">
        <f>IF(AND(C319="Abierto",D319="Baja"),RANK(Y319,$Y$8:$Y$1003,0)+COUNTIF($Y$8:Y319,Y319)-1+MAX(Q:Q,T:T,W:W),"")</f>
        <v/>
      </c>
      <c r="AA319" s="42" t="str">
        <f t="shared" si="84"/>
        <v/>
      </c>
      <c r="AB319" s="42" t="str">
        <f t="shared" si="85"/>
        <v/>
      </c>
      <c r="AC319" s="42" t="str">
        <f t="shared" si="86"/>
        <v/>
      </c>
      <c r="AD319" s="43">
        <v>312</v>
      </c>
      <c r="AE319" s="43" t="str">
        <f t="shared" si="72"/>
        <v/>
      </c>
      <c r="AF319" s="44" t="str">
        <f t="shared" si="73"/>
        <v/>
      </c>
      <c r="AK319" s="47" t="str">
        <f>IF(AL319="","",MAX($AK$1:AK318)+1)</f>
        <v/>
      </c>
      <c r="AL319" s="48" t="str">
        <f>IF(H319="","",IF(COUNTIF($AL$7:AL318,H319)=0,H319,""))</f>
        <v/>
      </c>
      <c r="AM319" s="48" t="str">
        <f t="shared" si="74"/>
        <v/>
      </c>
    </row>
    <row r="320" spans="2:39" x14ac:dyDescent="0.25">
      <c r="B320" s="38"/>
      <c r="C320" s="38"/>
      <c r="D320" s="38"/>
      <c r="E320" s="38"/>
      <c r="F320" s="40"/>
      <c r="G320" s="38"/>
      <c r="H320" s="38"/>
      <c r="I320" s="40"/>
      <c r="J320" s="54" t="str">
        <f t="shared" si="75"/>
        <v/>
      </c>
      <c r="K320" s="38"/>
      <c r="O320" s="41" t="str">
        <f t="shared" si="76"/>
        <v/>
      </c>
      <c r="P320" s="41" t="str">
        <f t="shared" ca="1" si="77"/>
        <v/>
      </c>
      <c r="Q320" s="41" t="str">
        <f>IF(AND(C320="Abierto",D320="Urgente"),RANK(P320,$P$8:$P$1003,0)+COUNTIF($P$8:P320,P320)-1,"")</f>
        <v/>
      </c>
      <c r="R320" s="41" t="str">
        <f t="shared" si="78"/>
        <v/>
      </c>
      <c r="S320" s="41" t="str">
        <f t="shared" ca="1" si="79"/>
        <v/>
      </c>
      <c r="T320" s="41" t="str">
        <f>IF(AND(C320="Abierto",D320="Alta"),RANK(S320,$S$8:$S$1003,0)+COUNTIF($S$8:S320,S320)-1+MAX(Q:Q),"")</f>
        <v/>
      </c>
      <c r="U320" s="41" t="str">
        <f t="shared" si="80"/>
        <v/>
      </c>
      <c r="V320" s="41" t="str">
        <f t="shared" ca="1" si="81"/>
        <v/>
      </c>
      <c r="W320" s="41" t="str">
        <f>IF(AND(C320="Abierto",D320="Media"),RANK(V320,$V$8:$V$1003,0)+COUNTIF($V$8:V320,V320)-1+MAX(Q:Q,T:T),"")</f>
        <v/>
      </c>
      <c r="X320" s="41" t="str">
        <f t="shared" si="82"/>
        <v/>
      </c>
      <c r="Y320" s="41" t="str">
        <f t="shared" ca="1" si="83"/>
        <v/>
      </c>
      <c r="Z320" s="41" t="str">
        <f>IF(AND(C320="Abierto",D320="Baja"),RANK(Y320,$Y$8:$Y$1003,0)+COUNTIF($Y$8:Y320,Y320)-1+MAX(Q:Q,T:T,W:W),"")</f>
        <v/>
      </c>
      <c r="AA320" s="42" t="str">
        <f t="shared" si="84"/>
        <v/>
      </c>
      <c r="AB320" s="42" t="str">
        <f t="shared" si="85"/>
        <v/>
      </c>
      <c r="AC320" s="42" t="str">
        <f t="shared" si="86"/>
        <v/>
      </c>
      <c r="AD320" s="43">
        <v>313</v>
      </c>
      <c r="AE320" s="43" t="str">
        <f t="shared" si="72"/>
        <v/>
      </c>
      <c r="AF320" s="44" t="str">
        <f t="shared" si="73"/>
        <v/>
      </c>
      <c r="AK320" s="47" t="str">
        <f>IF(AL320="","",MAX($AK$1:AK319)+1)</f>
        <v/>
      </c>
      <c r="AL320" s="48" t="str">
        <f>IF(H320="","",IF(COUNTIF($AL$7:AL319,H320)=0,H320,""))</f>
        <v/>
      </c>
      <c r="AM320" s="48" t="str">
        <f t="shared" si="74"/>
        <v/>
      </c>
    </row>
    <row r="321" spans="2:39" x14ac:dyDescent="0.25">
      <c r="B321" s="38"/>
      <c r="C321" s="38"/>
      <c r="D321" s="38"/>
      <c r="E321" s="38"/>
      <c r="F321" s="40"/>
      <c r="G321" s="38"/>
      <c r="H321" s="38"/>
      <c r="I321" s="40"/>
      <c r="J321" s="54" t="str">
        <f t="shared" si="75"/>
        <v/>
      </c>
      <c r="K321" s="38"/>
      <c r="O321" s="41" t="str">
        <f t="shared" si="76"/>
        <v/>
      </c>
      <c r="P321" s="41" t="str">
        <f t="shared" ca="1" si="77"/>
        <v/>
      </c>
      <c r="Q321" s="41" t="str">
        <f>IF(AND(C321="Abierto",D321="Urgente"),RANK(P321,$P$8:$P$1003,0)+COUNTIF($P$8:P321,P321)-1,"")</f>
        <v/>
      </c>
      <c r="R321" s="41" t="str">
        <f t="shared" si="78"/>
        <v/>
      </c>
      <c r="S321" s="41" t="str">
        <f t="shared" ca="1" si="79"/>
        <v/>
      </c>
      <c r="T321" s="41" t="str">
        <f>IF(AND(C321="Abierto",D321="Alta"),RANK(S321,$S$8:$S$1003,0)+COUNTIF($S$8:S321,S321)-1+MAX(Q:Q),"")</f>
        <v/>
      </c>
      <c r="U321" s="41" t="str">
        <f t="shared" si="80"/>
        <v/>
      </c>
      <c r="V321" s="41" t="str">
        <f t="shared" ca="1" si="81"/>
        <v/>
      </c>
      <c r="W321" s="41" t="str">
        <f>IF(AND(C321="Abierto",D321="Media"),RANK(V321,$V$8:$V$1003,0)+COUNTIF($V$8:V321,V321)-1+MAX(Q:Q,T:T),"")</f>
        <v/>
      </c>
      <c r="X321" s="41" t="str">
        <f t="shared" si="82"/>
        <v/>
      </c>
      <c r="Y321" s="41" t="str">
        <f t="shared" ca="1" si="83"/>
        <v/>
      </c>
      <c r="Z321" s="41" t="str">
        <f>IF(AND(C321="Abierto",D321="Baja"),RANK(Y321,$Y$8:$Y$1003,0)+COUNTIF($Y$8:Y321,Y321)-1+MAX(Q:Q,T:T,W:W),"")</f>
        <v/>
      </c>
      <c r="AA321" s="42" t="str">
        <f t="shared" si="84"/>
        <v/>
      </c>
      <c r="AB321" s="42" t="str">
        <f t="shared" si="85"/>
        <v/>
      </c>
      <c r="AC321" s="42" t="str">
        <f t="shared" si="86"/>
        <v/>
      </c>
      <c r="AD321" s="43">
        <v>314</v>
      </c>
      <c r="AE321" s="43" t="str">
        <f t="shared" si="72"/>
        <v/>
      </c>
      <c r="AF321" s="44" t="str">
        <f t="shared" si="73"/>
        <v/>
      </c>
      <c r="AK321" s="47" t="str">
        <f>IF(AL321="","",MAX($AK$1:AK320)+1)</f>
        <v/>
      </c>
      <c r="AL321" s="48" t="str">
        <f>IF(H321="","",IF(COUNTIF($AL$7:AL320,H321)=0,H321,""))</f>
        <v/>
      </c>
      <c r="AM321" s="48" t="str">
        <f t="shared" si="74"/>
        <v/>
      </c>
    </row>
    <row r="322" spans="2:39" x14ac:dyDescent="0.25">
      <c r="B322" s="38"/>
      <c r="C322" s="38"/>
      <c r="D322" s="38"/>
      <c r="E322" s="38"/>
      <c r="F322" s="40"/>
      <c r="G322" s="38"/>
      <c r="H322" s="38"/>
      <c r="I322" s="40"/>
      <c r="J322" s="54" t="str">
        <f t="shared" si="75"/>
        <v/>
      </c>
      <c r="K322" s="38"/>
      <c r="O322" s="41" t="str">
        <f t="shared" si="76"/>
        <v/>
      </c>
      <c r="P322" s="41" t="str">
        <f t="shared" ca="1" si="77"/>
        <v/>
      </c>
      <c r="Q322" s="41" t="str">
        <f>IF(AND(C322="Abierto",D322="Urgente"),RANK(P322,$P$8:$P$1003,0)+COUNTIF($P$8:P322,P322)-1,"")</f>
        <v/>
      </c>
      <c r="R322" s="41" t="str">
        <f t="shared" si="78"/>
        <v/>
      </c>
      <c r="S322" s="41" t="str">
        <f t="shared" ca="1" si="79"/>
        <v/>
      </c>
      <c r="T322" s="41" t="str">
        <f>IF(AND(C322="Abierto",D322="Alta"),RANK(S322,$S$8:$S$1003,0)+COUNTIF($S$8:S322,S322)-1+MAX(Q:Q),"")</f>
        <v/>
      </c>
      <c r="U322" s="41" t="str">
        <f t="shared" si="80"/>
        <v/>
      </c>
      <c r="V322" s="41" t="str">
        <f t="shared" ca="1" si="81"/>
        <v/>
      </c>
      <c r="W322" s="41" t="str">
        <f>IF(AND(C322="Abierto",D322="Media"),RANK(V322,$V$8:$V$1003,0)+COUNTIF($V$8:V322,V322)-1+MAX(Q:Q,T:T),"")</f>
        <v/>
      </c>
      <c r="X322" s="41" t="str">
        <f t="shared" si="82"/>
        <v/>
      </c>
      <c r="Y322" s="41" t="str">
        <f t="shared" ca="1" si="83"/>
        <v/>
      </c>
      <c r="Z322" s="41" t="str">
        <f>IF(AND(C322="Abierto",D322="Baja"),RANK(Y322,$Y$8:$Y$1003,0)+COUNTIF($Y$8:Y322,Y322)-1+MAX(Q:Q,T:T,W:W),"")</f>
        <v/>
      </c>
      <c r="AA322" s="42" t="str">
        <f t="shared" si="84"/>
        <v/>
      </c>
      <c r="AB322" s="42" t="str">
        <f t="shared" si="85"/>
        <v/>
      </c>
      <c r="AC322" s="42" t="str">
        <f t="shared" si="86"/>
        <v/>
      </c>
      <c r="AD322" s="43">
        <v>315</v>
      </c>
      <c r="AE322" s="43" t="str">
        <f t="shared" si="72"/>
        <v/>
      </c>
      <c r="AF322" s="44" t="str">
        <f t="shared" si="73"/>
        <v/>
      </c>
      <c r="AK322" s="47" t="str">
        <f>IF(AL322="","",MAX($AK$1:AK321)+1)</f>
        <v/>
      </c>
      <c r="AL322" s="48" t="str">
        <f>IF(H322="","",IF(COUNTIF($AL$7:AL321,H322)=0,H322,""))</f>
        <v/>
      </c>
      <c r="AM322" s="48" t="str">
        <f t="shared" si="74"/>
        <v/>
      </c>
    </row>
    <row r="323" spans="2:39" x14ac:dyDescent="0.25">
      <c r="B323" s="38"/>
      <c r="C323" s="38"/>
      <c r="D323" s="38"/>
      <c r="E323" s="38"/>
      <c r="F323" s="40"/>
      <c r="G323" s="38"/>
      <c r="H323" s="38"/>
      <c r="I323" s="40"/>
      <c r="J323" s="54" t="str">
        <f t="shared" si="75"/>
        <v/>
      </c>
      <c r="K323" s="38"/>
      <c r="O323" s="41" t="str">
        <f t="shared" si="76"/>
        <v/>
      </c>
      <c r="P323" s="41" t="str">
        <f t="shared" ca="1" si="77"/>
        <v/>
      </c>
      <c r="Q323" s="41" t="str">
        <f>IF(AND(C323="Abierto",D323="Urgente"),RANK(P323,$P$8:$P$1003,0)+COUNTIF($P$8:P323,P323)-1,"")</f>
        <v/>
      </c>
      <c r="R323" s="41" t="str">
        <f t="shared" si="78"/>
        <v/>
      </c>
      <c r="S323" s="41" t="str">
        <f t="shared" ca="1" si="79"/>
        <v/>
      </c>
      <c r="T323" s="41" t="str">
        <f>IF(AND(C323="Abierto",D323="Alta"),RANK(S323,$S$8:$S$1003,0)+COUNTIF($S$8:S323,S323)-1+MAX(Q:Q),"")</f>
        <v/>
      </c>
      <c r="U323" s="41" t="str">
        <f t="shared" si="80"/>
        <v/>
      </c>
      <c r="V323" s="41" t="str">
        <f t="shared" ca="1" si="81"/>
        <v/>
      </c>
      <c r="W323" s="41" t="str">
        <f>IF(AND(C323="Abierto",D323="Media"),RANK(V323,$V$8:$V$1003,0)+COUNTIF($V$8:V323,V323)-1+MAX(Q:Q,T:T),"")</f>
        <v/>
      </c>
      <c r="X323" s="41" t="str">
        <f t="shared" si="82"/>
        <v/>
      </c>
      <c r="Y323" s="41" t="str">
        <f t="shared" ca="1" si="83"/>
        <v/>
      </c>
      <c r="Z323" s="41" t="str">
        <f>IF(AND(C323="Abierto",D323="Baja"),RANK(Y323,$Y$8:$Y$1003,0)+COUNTIF($Y$8:Y323,Y323)-1+MAX(Q:Q,T:T,W:W),"")</f>
        <v/>
      </c>
      <c r="AA323" s="42" t="str">
        <f t="shared" si="84"/>
        <v/>
      </c>
      <c r="AB323" s="42" t="str">
        <f t="shared" si="85"/>
        <v/>
      </c>
      <c r="AC323" s="42" t="str">
        <f t="shared" si="86"/>
        <v/>
      </c>
      <c r="AD323" s="43">
        <v>316</v>
      </c>
      <c r="AE323" s="43" t="str">
        <f t="shared" si="72"/>
        <v/>
      </c>
      <c r="AF323" s="44" t="str">
        <f t="shared" si="73"/>
        <v/>
      </c>
      <c r="AK323" s="47" t="str">
        <f>IF(AL323="","",MAX($AK$1:AK322)+1)</f>
        <v/>
      </c>
      <c r="AL323" s="48" t="str">
        <f>IF(H323="","",IF(COUNTIF($AL$7:AL322,H323)=0,H323,""))</f>
        <v/>
      </c>
      <c r="AM323" s="48" t="str">
        <f t="shared" si="74"/>
        <v/>
      </c>
    </row>
    <row r="324" spans="2:39" x14ac:dyDescent="0.25">
      <c r="B324" s="38"/>
      <c r="C324" s="38"/>
      <c r="D324" s="38"/>
      <c r="E324" s="38"/>
      <c r="F324" s="40"/>
      <c r="G324" s="38"/>
      <c r="H324" s="38"/>
      <c r="I324" s="40"/>
      <c r="J324" s="54" t="str">
        <f t="shared" si="75"/>
        <v/>
      </c>
      <c r="K324" s="38"/>
      <c r="O324" s="41" t="str">
        <f t="shared" si="76"/>
        <v/>
      </c>
      <c r="P324" s="41" t="str">
        <f t="shared" ca="1" si="77"/>
        <v/>
      </c>
      <c r="Q324" s="41" t="str">
        <f>IF(AND(C324="Abierto",D324="Urgente"),RANK(P324,$P$8:$P$1003,0)+COUNTIF($P$8:P324,P324)-1,"")</f>
        <v/>
      </c>
      <c r="R324" s="41" t="str">
        <f t="shared" si="78"/>
        <v/>
      </c>
      <c r="S324" s="41" t="str">
        <f t="shared" ca="1" si="79"/>
        <v/>
      </c>
      <c r="T324" s="41" t="str">
        <f>IF(AND(C324="Abierto",D324="Alta"),RANK(S324,$S$8:$S$1003,0)+COUNTIF($S$8:S324,S324)-1+MAX(Q:Q),"")</f>
        <v/>
      </c>
      <c r="U324" s="41" t="str">
        <f t="shared" si="80"/>
        <v/>
      </c>
      <c r="V324" s="41" t="str">
        <f t="shared" ca="1" si="81"/>
        <v/>
      </c>
      <c r="W324" s="41" t="str">
        <f>IF(AND(C324="Abierto",D324="Media"),RANK(V324,$V$8:$V$1003,0)+COUNTIF($V$8:V324,V324)-1+MAX(Q:Q,T:T),"")</f>
        <v/>
      </c>
      <c r="X324" s="41" t="str">
        <f t="shared" si="82"/>
        <v/>
      </c>
      <c r="Y324" s="41" t="str">
        <f t="shared" ca="1" si="83"/>
        <v/>
      </c>
      <c r="Z324" s="41" t="str">
        <f>IF(AND(C324="Abierto",D324="Baja"),RANK(Y324,$Y$8:$Y$1003,0)+COUNTIF($Y$8:Y324,Y324)-1+MAX(Q:Q,T:T,W:W),"")</f>
        <v/>
      </c>
      <c r="AA324" s="42" t="str">
        <f t="shared" si="84"/>
        <v/>
      </c>
      <c r="AB324" s="42" t="str">
        <f t="shared" si="85"/>
        <v/>
      </c>
      <c r="AC324" s="42" t="str">
        <f t="shared" si="86"/>
        <v/>
      </c>
      <c r="AD324" s="43">
        <v>317</v>
      </c>
      <c r="AE324" s="43" t="str">
        <f t="shared" si="72"/>
        <v/>
      </c>
      <c r="AF324" s="44" t="str">
        <f t="shared" si="73"/>
        <v/>
      </c>
      <c r="AK324" s="47" t="str">
        <f>IF(AL324="","",MAX($AK$1:AK323)+1)</f>
        <v/>
      </c>
      <c r="AL324" s="48" t="str">
        <f>IF(H324="","",IF(COUNTIF($AL$7:AL323,H324)=0,H324,""))</f>
        <v/>
      </c>
      <c r="AM324" s="48" t="str">
        <f t="shared" si="74"/>
        <v/>
      </c>
    </row>
    <row r="325" spans="2:39" x14ac:dyDescent="0.25">
      <c r="B325" s="38"/>
      <c r="C325" s="38"/>
      <c r="D325" s="38"/>
      <c r="E325" s="38"/>
      <c r="F325" s="40"/>
      <c r="G325" s="38"/>
      <c r="H325" s="38"/>
      <c r="I325" s="40"/>
      <c r="J325" s="54" t="str">
        <f t="shared" si="75"/>
        <v/>
      </c>
      <c r="K325" s="38"/>
      <c r="O325" s="41" t="str">
        <f t="shared" si="76"/>
        <v/>
      </c>
      <c r="P325" s="41" t="str">
        <f t="shared" ca="1" si="77"/>
        <v/>
      </c>
      <c r="Q325" s="41" t="str">
        <f>IF(AND(C325="Abierto",D325="Urgente"),RANK(P325,$P$8:$P$1003,0)+COUNTIF($P$8:P325,P325)-1,"")</f>
        <v/>
      </c>
      <c r="R325" s="41" t="str">
        <f t="shared" si="78"/>
        <v/>
      </c>
      <c r="S325" s="41" t="str">
        <f t="shared" ca="1" si="79"/>
        <v/>
      </c>
      <c r="T325" s="41" t="str">
        <f>IF(AND(C325="Abierto",D325="Alta"),RANK(S325,$S$8:$S$1003,0)+COUNTIF($S$8:S325,S325)-1+MAX(Q:Q),"")</f>
        <v/>
      </c>
      <c r="U325" s="41" t="str">
        <f t="shared" si="80"/>
        <v/>
      </c>
      <c r="V325" s="41" t="str">
        <f t="shared" ca="1" si="81"/>
        <v/>
      </c>
      <c r="W325" s="41" t="str">
        <f>IF(AND(C325="Abierto",D325="Media"),RANK(V325,$V$8:$V$1003,0)+COUNTIF($V$8:V325,V325)-1+MAX(Q:Q,T:T),"")</f>
        <v/>
      </c>
      <c r="X325" s="41" t="str">
        <f t="shared" si="82"/>
        <v/>
      </c>
      <c r="Y325" s="41" t="str">
        <f t="shared" ca="1" si="83"/>
        <v/>
      </c>
      <c r="Z325" s="41" t="str">
        <f>IF(AND(C325="Abierto",D325="Baja"),RANK(Y325,$Y$8:$Y$1003,0)+COUNTIF($Y$8:Y325,Y325)-1+MAX(Q:Q,T:T,W:W),"")</f>
        <v/>
      </c>
      <c r="AA325" s="42" t="str">
        <f t="shared" si="84"/>
        <v/>
      </c>
      <c r="AB325" s="42" t="str">
        <f t="shared" si="85"/>
        <v/>
      </c>
      <c r="AC325" s="42" t="str">
        <f t="shared" si="86"/>
        <v/>
      </c>
      <c r="AD325" s="43">
        <v>318</v>
      </c>
      <c r="AE325" s="43" t="str">
        <f t="shared" si="72"/>
        <v/>
      </c>
      <c r="AF325" s="44" t="str">
        <f t="shared" si="73"/>
        <v/>
      </c>
      <c r="AK325" s="47" t="str">
        <f>IF(AL325="","",MAX($AK$1:AK324)+1)</f>
        <v/>
      </c>
      <c r="AL325" s="48" t="str">
        <f>IF(H325="","",IF(COUNTIF($AL$7:AL324,H325)=0,H325,""))</f>
        <v/>
      </c>
      <c r="AM325" s="48" t="str">
        <f t="shared" si="74"/>
        <v/>
      </c>
    </row>
    <row r="326" spans="2:39" x14ac:dyDescent="0.25">
      <c r="B326" s="38"/>
      <c r="C326" s="38"/>
      <c r="D326" s="38"/>
      <c r="E326" s="38"/>
      <c r="F326" s="40"/>
      <c r="G326" s="38"/>
      <c r="H326" s="38"/>
      <c r="I326" s="40"/>
      <c r="J326" s="54" t="str">
        <f t="shared" si="75"/>
        <v/>
      </c>
      <c r="K326" s="38"/>
      <c r="O326" s="41" t="str">
        <f t="shared" si="76"/>
        <v/>
      </c>
      <c r="P326" s="41" t="str">
        <f t="shared" ca="1" si="77"/>
        <v/>
      </c>
      <c r="Q326" s="41" t="str">
        <f>IF(AND(C326="Abierto",D326="Urgente"),RANK(P326,$P$8:$P$1003,0)+COUNTIF($P$8:P326,P326)-1,"")</f>
        <v/>
      </c>
      <c r="R326" s="41" t="str">
        <f t="shared" si="78"/>
        <v/>
      </c>
      <c r="S326" s="41" t="str">
        <f t="shared" ca="1" si="79"/>
        <v/>
      </c>
      <c r="T326" s="41" t="str">
        <f>IF(AND(C326="Abierto",D326="Alta"),RANK(S326,$S$8:$S$1003,0)+COUNTIF($S$8:S326,S326)-1+MAX(Q:Q),"")</f>
        <v/>
      </c>
      <c r="U326" s="41" t="str">
        <f t="shared" si="80"/>
        <v/>
      </c>
      <c r="V326" s="41" t="str">
        <f t="shared" ca="1" si="81"/>
        <v/>
      </c>
      <c r="W326" s="41" t="str">
        <f>IF(AND(C326="Abierto",D326="Media"),RANK(V326,$V$8:$V$1003,0)+COUNTIF($V$8:V326,V326)-1+MAX(Q:Q,T:T),"")</f>
        <v/>
      </c>
      <c r="X326" s="41" t="str">
        <f t="shared" si="82"/>
        <v/>
      </c>
      <c r="Y326" s="41" t="str">
        <f t="shared" ca="1" si="83"/>
        <v/>
      </c>
      <c r="Z326" s="41" t="str">
        <f>IF(AND(C326="Abierto",D326="Baja"),RANK(Y326,$Y$8:$Y$1003,0)+COUNTIF($Y$8:Y326,Y326)-1+MAX(Q:Q,T:T,W:W),"")</f>
        <v/>
      </c>
      <c r="AA326" s="42" t="str">
        <f t="shared" si="84"/>
        <v/>
      </c>
      <c r="AB326" s="42" t="str">
        <f t="shared" si="85"/>
        <v/>
      </c>
      <c r="AC326" s="42" t="str">
        <f t="shared" si="86"/>
        <v/>
      </c>
      <c r="AD326" s="43">
        <v>319</v>
      </c>
      <c r="AE326" s="43" t="str">
        <f t="shared" si="72"/>
        <v/>
      </c>
      <c r="AF326" s="44" t="str">
        <f t="shared" si="73"/>
        <v/>
      </c>
      <c r="AK326" s="47" t="str">
        <f>IF(AL326="","",MAX($AK$1:AK325)+1)</f>
        <v/>
      </c>
      <c r="AL326" s="48" t="str">
        <f>IF(H326="","",IF(COUNTIF($AL$7:AL325,H326)=0,H326,""))</f>
        <v/>
      </c>
      <c r="AM326" s="48" t="str">
        <f t="shared" si="74"/>
        <v/>
      </c>
    </row>
    <row r="327" spans="2:39" x14ac:dyDescent="0.25">
      <c r="B327" s="38"/>
      <c r="C327" s="38"/>
      <c r="D327" s="38"/>
      <c r="E327" s="38"/>
      <c r="F327" s="40"/>
      <c r="G327" s="38"/>
      <c r="H327" s="38"/>
      <c r="I327" s="40"/>
      <c r="J327" s="54" t="str">
        <f t="shared" si="75"/>
        <v/>
      </c>
      <c r="K327" s="38"/>
      <c r="O327" s="41" t="str">
        <f t="shared" si="76"/>
        <v/>
      </c>
      <c r="P327" s="41" t="str">
        <f t="shared" ca="1" si="77"/>
        <v/>
      </c>
      <c r="Q327" s="41" t="str">
        <f>IF(AND(C327="Abierto",D327="Urgente"),RANK(P327,$P$8:$P$1003,0)+COUNTIF($P$8:P327,P327)-1,"")</f>
        <v/>
      </c>
      <c r="R327" s="41" t="str">
        <f t="shared" si="78"/>
        <v/>
      </c>
      <c r="S327" s="41" t="str">
        <f t="shared" ca="1" si="79"/>
        <v/>
      </c>
      <c r="T327" s="41" t="str">
        <f>IF(AND(C327="Abierto",D327="Alta"),RANK(S327,$S$8:$S$1003,0)+COUNTIF($S$8:S327,S327)-1+MAX(Q:Q),"")</f>
        <v/>
      </c>
      <c r="U327" s="41" t="str">
        <f t="shared" si="80"/>
        <v/>
      </c>
      <c r="V327" s="41" t="str">
        <f t="shared" ca="1" si="81"/>
        <v/>
      </c>
      <c r="W327" s="41" t="str">
        <f>IF(AND(C327="Abierto",D327="Media"),RANK(V327,$V$8:$V$1003,0)+COUNTIF($V$8:V327,V327)-1+MAX(Q:Q,T:T),"")</f>
        <v/>
      </c>
      <c r="X327" s="41" t="str">
        <f t="shared" si="82"/>
        <v/>
      </c>
      <c r="Y327" s="41" t="str">
        <f t="shared" ca="1" si="83"/>
        <v/>
      </c>
      <c r="Z327" s="41" t="str">
        <f>IF(AND(C327="Abierto",D327="Baja"),RANK(Y327,$Y$8:$Y$1003,0)+COUNTIF($Y$8:Y327,Y327)-1+MAX(Q:Q,T:T,W:W),"")</f>
        <v/>
      </c>
      <c r="AA327" s="42" t="str">
        <f t="shared" si="84"/>
        <v/>
      </c>
      <c r="AB327" s="42" t="str">
        <f t="shared" si="85"/>
        <v/>
      </c>
      <c r="AC327" s="42" t="str">
        <f t="shared" si="86"/>
        <v/>
      </c>
      <c r="AD327" s="43">
        <v>320</v>
      </c>
      <c r="AE327" s="43" t="str">
        <f t="shared" si="72"/>
        <v/>
      </c>
      <c r="AF327" s="44" t="str">
        <f t="shared" si="73"/>
        <v/>
      </c>
      <c r="AK327" s="47" t="str">
        <f>IF(AL327="","",MAX($AK$1:AK326)+1)</f>
        <v/>
      </c>
      <c r="AL327" s="48" t="str">
        <f>IF(H327="","",IF(COUNTIF($AL$7:AL326,H327)=0,H327,""))</f>
        <v/>
      </c>
      <c r="AM327" s="48" t="str">
        <f t="shared" si="74"/>
        <v/>
      </c>
    </row>
    <row r="328" spans="2:39" x14ac:dyDescent="0.25">
      <c r="B328" s="38"/>
      <c r="C328" s="38"/>
      <c r="D328" s="38"/>
      <c r="E328" s="38"/>
      <c r="F328" s="40"/>
      <c r="G328" s="38"/>
      <c r="H328" s="38"/>
      <c r="I328" s="40"/>
      <c r="J328" s="54" t="str">
        <f t="shared" si="75"/>
        <v/>
      </c>
      <c r="K328" s="38"/>
      <c r="O328" s="41" t="str">
        <f t="shared" si="76"/>
        <v/>
      </c>
      <c r="P328" s="41" t="str">
        <f t="shared" ca="1" si="77"/>
        <v/>
      </c>
      <c r="Q328" s="41" t="str">
        <f>IF(AND(C328="Abierto",D328="Urgente"),RANK(P328,$P$8:$P$1003,0)+COUNTIF($P$8:P328,P328)-1,"")</f>
        <v/>
      </c>
      <c r="R328" s="41" t="str">
        <f t="shared" si="78"/>
        <v/>
      </c>
      <c r="S328" s="41" t="str">
        <f t="shared" ca="1" si="79"/>
        <v/>
      </c>
      <c r="T328" s="41" t="str">
        <f>IF(AND(C328="Abierto",D328="Alta"),RANK(S328,$S$8:$S$1003,0)+COUNTIF($S$8:S328,S328)-1+MAX(Q:Q),"")</f>
        <v/>
      </c>
      <c r="U328" s="41" t="str">
        <f t="shared" si="80"/>
        <v/>
      </c>
      <c r="V328" s="41" t="str">
        <f t="shared" ca="1" si="81"/>
        <v/>
      </c>
      <c r="W328" s="41" t="str">
        <f>IF(AND(C328="Abierto",D328="Media"),RANK(V328,$V$8:$V$1003,0)+COUNTIF($V$8:V328,V328)-1+MAX(Q:Q,T:T),"")</f>
        <v/>
      </c>
      <c r="X328" s="41" t="str">
        <f t="shared" si="82"/>
        <v/>
      </c>
      <c r="Y328" s="41" t="str">
        <f t="shared" ca="1" si="83"/>
        <v/>
      </c>
      <c r="Z328" s="41" t="str">
        <f>IF(AND(C328="Abierto",D328="Baja"),RANK(Y328,$Y$8:$Y$1003,0)+COUNTIF($Y$8:Y328,Y328)-1+MAX(Q:Q,T:T,W:W),"")</f>
        <v/>
      </c>
      <c r="AA328" s="42" t="str">
        <f t="shared" si="84"/>
        <v/>
      </c>
      <c r="AB328" s="42" t="str">
        <f t="shared" si="85"/>
        <v/>
      </c>
      <c r="AC328" s="42" t="str">
        <f t="shared" si="86"/>
        <v/>
      </c>
      <c r="AD328" s="43">
        <v>321</v>
      </c>
      <c r="AE328" s="43" t="str">
        <f t="shared" si="72"/>
        <v/>
      </c>
      <c r="AF328" s="44" t="str">
        <f t="shared" si="73"/>
        <v/>
      </c>
      <c r="AK328" s="47" t="str">
        <f>IF(AL328="","",MAX($AK$1:AK327)+1)</f>
        <v/>
      </c>
      <c r="AL328" s="48" t="str">
        <f>IF(H328="","",IF(COUNTIF($AL$7:AL327,H328)=0,H328,""))</f>
        <v/>
      </c>
      <c r="AM328" s="48" t="str">
        <f t="shared" si="74"/>
        <v/>
      </c>
    </row>
    <row r="329" spans="2:39" x14ac:dyDescent="0.25">
      <c r="B329" s="38"/>
      <c r="C329" s="38"/>
      <c r="D329" s="38"/>
      <c r="E329" s="38"/>
      <c r="F329" s="40"/>
      <c r="G329" s="38"/>
      <c r="H329" s="38"/>
      <c r="I329" s="40"/>
      <c r="J329" s="54" t="str">
        <f t="shared" si="75"/>
        <v/>
      </c>
      <c r="K329" s="38"/>
      <c r="O329" s="41" t="str">
        <f t="shared" si="76"/>
        <v/>
      </c>
      <c r="P329" s="41" t="str">
        <f t="shared" ca="1" si="77"/>
        <v/>
      </c>
      <c r="Q329" s="41" t="str">
        <f>IF(AND(C329="Abierto",D329="Urgente"),RANK(P329,$P$8:$P$1003,0)+COUNTIF($P$8:P329,P329)-1,"")</f>
        <v/>
      </c>
      <c r="R329" s="41" t="str">
        <f t="shared" si="78"/>
        <v/>
      </c>
      <c r="S329" s="41" t="str">
        <f t="shared" ca="1" si="79"/>
        <v/>
      </c>
      <c r="T329" s="41" t="str">
        <f>IF(AND(C329="Abierto",D329="Alta"),RANK(S329,$S$8:$S$1003,0)+COUNTIF($S$8:S329,S329)-1+MAX(Q:Q),"")</f>
        <v/>
      </c>
      <c r="U329" s="41" t="str">
        <f t="shared" si="80"/>
        <v/>
      </c>
      <c r="V329" s="41" t="str">
        <f t="shared" ca="1" si="81"/>
        <v/>
      </c>
      <c r="W329" s="41" t="str">
        <f>IF(AND(C329="Abierto",D329="Media"),RANK(V329,$V$8:$V$1003,0)+COUNTIF($V$8:V329,V329)-1+MAX(Q:Q,T:T),"")</f>
        <v/>
      </c>
      <c r="X329" s="41" t="str">
        <f t="shared" si="82"/>
        <v/>
      </c>
      <c r="Y329" s="41" t="str">
        <f t="shared" ca="1" si="83"/>
        <v/>
      </c>
      <c r="Z329" s="41" t="str">
        <f>IF(AND(C329="Abierto",D329="Baja"),RANK(Y329,$Y$8:$Y$1003,0)+COUNTIF($Y$8:Y329,Y329)-1+MAX(Q:Q,T:T,W:W),"")</f>
        <v/>
      </c>
      <c r="AA329" s="42" t="str">
        <f t="shared" si="84"/>
        <v/>
      </c>
      <c r="AB329" s="42" t="str">
        <f t="shared" si="85"/>
        <v/>
      </c>
      <c r="AC329" s="42" t="str">
        <f t="shared" si="86"/>
        <v/>
      </c>
      <c r="AD329" s="43">
        <v>322</v>
      </c>
      <c r="AE329" s="43" t="str">
        <f t="shared" ref="AE329:AE392" si="87">IF(ISNA(VLOOKUP(AD329,$AA$8:$AC$1000,3,FALSE))=TRUE,"",VLOOKUP(AD329,$AA$8:$AC$1000,3,FALSE))</f>
        <v/>
      </c>
      <c r="AF329" s="44" t="str">
        <f t="shared" ref="AF329:AF392" si="88">IF(ISNA(VLOOKUP(AD329,$AA$8:$AC$1000,2,FALSE))=TRUE,"",VLOOKUP(AD329,$AA$8:$AC$1000,2,FALSE))</f>
        <v/>
      </c>
      <c r="AK329" s="47" t="str">
        <f>IF(AL329="","",MAX($AK$1:AK328)+1)</f>
        <v/>
      </c>
      <c r="AL329" s="48" t="str">
        <f>IF(H329="","",IF(COUNTIF($AL$7:AL328,H329)=0,H329,""))</f>
        <v/>
      </c>
      <c r="AM329" s="48" t="str">
        <f t="shared" ref="AM329:AM392" si="89">IF(ISNA(VLOOKUP(AD329,$AK$8:$AL$1000,2,FALSE))=TRUE,"",VLOOKUP(AD329,$AK$8:$AL$1000,2,FALSE))</f>
        <v/>
      </c>
    </row>
    <row r="330" spans="2:39" x14ac:dyDescent="0.25">
      <c r="B330" s="38"/>
      <c r="C330" s="38"/>
      <c r="D330" s="38"/>
      <c r="E330" s="38"/>
      <c r="F330" s="40"/>
      <c r="G330" s="38"/>
      <c r="H330" s="38"/>
      <c r="I330" s="40"/>
      <c r="J330" s="54" t="str">
        <f t="shared" ref="J330:J393" si="90">IF(OR(F330=0,I330=0),"",I330-F330)</f>
        <v/>
      </c>
      <c r="K330" s="38"/>
      <c r="O330" s="41" t="str">
        <f t="shared" si="76"/>
        <v/>
      </c>
      <c r="P330" s="41" t="str">
        <f t="shared" ca="1" si="77"/>
        <v/>
      </c>
      <c r="Q330" s="41" t="str">
        <f>IF(AND(C330="Abierto",D330="Urgente"),RANK(P330,$P$8:$P$1003,0)+COUNTIF($P$8:P330,P330)-1,"")</f>
        <v/>
      </c>
      <c r="R330" s="41" t="str">
        <f t="shared" si="78"/>
        <v/>
      </c>
      <c r="S330" s="41" t="str">
        <f t="shared" ca="1" si="79"/>
        <v/>
      </c>
      <c r="T330" s="41" t="str">
        <f>IF(AND(C330="Abierto",D330="Alta"),RANK(S330,$S$8:$S$1003,0)+COUNTIF($S$8:S330,S330)-1+MAX(Q:Q),"")</f>
        <v/>
      </c>
      <c r="U330" s="41" t="str">
        <f t="shared" si="80"/>
        <v/>
      </c>
      <c r="V330" s="41" t="str">
        <f t="shared" ca="1" si="81"/>
        <v/>
      </c>
      <c r="W330" s="41" t="str">
        <f>IF(AND(C330="Abierto",D330="Media"),RANK(V330,$V$8:$V$1003,0)+COUNTIF($V$8:V330,V330)-1+MAX(Q:Q,T:T),"")</f>
        <v/>
      </c>
      <c r="X330" s="41" t="str">
        <f t="shared" si="82"/>
        <v/>
      </c>
      <c r="Y330" s="41" t="str">
        <f t="shared" ca="1" si="83"/>
        <v/>
      </c>
      <c r="Z330" s="41" t="str">
        <f>IF(AND(C330="Abierto",D330="Baja"),RANK(Y330,$Y$8:$Y$1003,0)+COUNTIF($Y$8:Y330,Y330)-1+MAX(Q:Q,T:T,W:W),"")</f>
        <v/>
      </c>
      <c r="AA330" s="42" t="str">
        <f t="shared" si="84"/>
        <v/>
      </c>
      <c r="AB330" s="42" t="str">
        <f t="shared" si="85"/>
        <v/>
      </c>
      <c r="AC330" s="42" t="str">
        <f t="shared" si="86"/>
        <v/>
      </c>
      <c r="AD330" s="43">
        <v>323</v>
      </c>
      <c r="AE330" s="43" t="str">
        <f t="shared" si="87"/>
        <v/>
      </c>
      <c r="AF330" s="44" t="str">
        <f t="shared" si="88"/>
        <v/>
      </c>
      <c r="AK330" s="47" t="str">
        <f>IF(AL330="","",MAX($AK$1:AK329)+1)</f>
        <v/>
      </c>
      <c r="AL330" s="48" t="str">
        <f>IF(H330="","",IF(COUNTIF($AL$7:AL329,H330)=0,H330,""))</f>
        <v/>
      </c>
      <c r="AM330" s="48" t="str">
        <f t="shared" si="89"/>
        <v/>
      </c>
    </row>
    <row r="331" spans="2:39" x14ac:dyDescent="0.25">
      <c r="B331" s="38"/>
      <c r="C331" s="38"/>
      <c r="D331" s="38"/>
      <c r="E331" s="38"/>
      <c r="F331" s="40"/>
      <c r="G331" s="38"/>
      <c r="H331" s="38"/>
      <c r="I331" s="40"/>
      <c r="J331" s="54" t="str">
        <f t="shared" si="90"/>
        <v/>
      </c>
      <c r="K331" s="38"/>
      <c r="O331" s="41" t="str">
        <f t="shared" si="76"/>
        <v/>
      </c>
      <c r="P331" s="41" t="str">
        <f t="shared" ca="1" si="77"/>
        <v/>
      </c>
      <c r="Q331" s="41" t="str">
        <f>IF(AND(C331="Abierto",D331="Urgente"),RANK(P331,$P$8:$P$1003,0)+COUNTIF($P$8:P331,P331)-1,"")</f>
        <v/>
      </c>
      <c r="R331" s="41" t="str">
        <f t="shared" si="78"/>
        <v/>
      </c>
      <c r="S331" s="41" t="str">
        <f t="shared" ca="1" si="79"/>
        <v/>
      </c>
      <c r="T331" s="41" t="str">
        <f>IF(AND(C331="Abierto",D331="Alta"),RANK(S331,$S$8:$S$1003,0)+COUNTIF($S$8:S331,S331)-1+MAX(Q:Q),"")</f>
        <v/>
      </c>
      <c r="U331" s="41" t="str">
        <f t="shared" si="80"/>
        <v/>
      </c>
      <c r="V331" s="41" t="str">
        <f t="shared" ca="1" si="81"/>
        <v/>
      </c>
      <c r="W331" s="41" t="str">
        <f>IF(AND(C331="Abierto",D331="Media"),RANK(V331,$V$8:$V$1003,0)+COUNTIF($V$8:V331,V331)-1+MAX(Q:Q,T:T),"")</f>
        <v/>
      </c>
      <c r="X331" s="41" t="str">
        <f t="shared" si="82"/>
        <v/>
      </c>
      <c r="Y331" s="41" t="str">
        <f t="shared" ca="1" si="83"/>
        <v/>
      </c>
      <c r="Z331" s="41" t="str">
        <f>IF(AND(C331="Abierto",D331="Baja"),RANK(Y331,$Y$8:$Y$1003,0)+COUNTIF($Y$8:Y331,Y331)-1+MAX(Q:Q,T:T,W:W),"")</f>
        <v/>
      </c>
      <c r="AA331" s="42" t="str">
        <f t="shared" si="84"/>
        <v/>
      </c>
      <c r="AB331" s="42" t="str">
        <f t="shared" si="85"/>
        <v/>
      </c>
      <c r="AC331" s="42" t="str">
        <f t="shared" si="86"/>
        <v/>
      </c>
      <c r="AD331" s="43">
        <v>324</v>
      </c>
      <c r="AE331" s="43" t="str">
        <f t="shared" si="87"/>
        <v/>
      </c>
      <c r="AF331" s="44" t="str">
        <f t="shared" si="88"/>
        <v/>
      </c>
      <c r="AK331" s="47" t="str">
        <f>IF(AL331="","",MAX($AK$1:AK330)+1)</f>
        <v/>
      </c>
      <c r="AL331" s="48" t="str">
        <f>IF(H331="","",IF(COUNTIF($AL$7:AL330,H331)=0,H331,""))</f>
        <v/>
      </c>
      <c r="AM331" s="48" t="str">
        <f t="shared" si="89"/>
        <v/>
      </c>
    </row>
    <row r="332" spans="2:39" x14ac:dyDescent="0.25">
      <c r="B332" s="38"/>
      <c r="C332" s="38"/>
      <c r="D332" s="38"/>
      <c r="E332" s="38"/>
      <c r="F332" s="40"/>
      <c r="G332" s="38"/>
      <c r="H332" s="38"/>
      <c r="I332" s="40"/>
      <c r="J332" s="54" t="str">
        <f t="shared" si="90"/>
        <v/>
      </c>
      <c r="K332" s="38"/>
      <c r="O332" s="41" t="str">
        <f t="shared" si="76"/>
        <v/>
      </c>
      <c r="P332" s="41" t="str">
        <f t="shared" ca="1" si="77"/>
        <v/>
      </c>
      <c r="Q332" s="41" t="str">
        <f>IF(AND(C332="Abierto",D332="Urgente"),RANK(P332,$P$8:$P$1003,0)+COUNTIF($P$8:P332,P332)-1,"")</f>
        <v/>
      </c>
      <c r="R332" s="41" t="str">
        <f t="shared" si="78"/>
        <v/>
      </c>
      <c r="S332" s="41" t="str">
        <f t="shared" ca="1" si="79"/>
        <v/>
      </c>
      <c r="T332" s="41" t="str">
        <f>IF(AND(C332="Abierto",D332="Alta"),RANK(S332,$S$8:$S$1003,0)+COUNTIF($S$8:S332,S332)-1+MAX(Q:Q),"")</f>
        <v/>
      </c>
      <c r="U332" s="41" t="str">
        <f t="shared" si="80"/>
        <v/>
      </c>
      <c r="V332" s="41" t="str">
        <f t="shared" ca="1" si="81"/>
        <v/>
      </c>
      <c r="W332" s="41" t="str">
        <f>IF(AND(C332="Abierto",D332="Media"),RANK(V332,$V$8:$V$1003,0)+COUNTIF($V$8:V332,V332)-1+MAX(Q:Q,T:T),"")</f>
        <v/>
      </c>
      <c r="X332" s="41" t="str">
        <f t="shared" si="82"/>
        <v/>
      </c>
      <c r="Y332" s="41" t="str">
        <f t="shared" ca="1" si="83"/>
        <v/>
      </c>
      <c r="Z332" s="41" t="str">
        <f>IF(AND(C332="Abierto",D332="Baja"),RANK(Y332,$Y$8:$Y$1003,0)+COUNTIF($Y$8:Y332,Y332)-1+MAX(Q:Q,T:T,W:W),"")</f>
        <v/>
      </c>
      <c r="AA332" s="42" t="str">
        <f t="shared" si="84"/>
        <v/>
      </c>
      <c r="AB332" s="42" t="str">
        <f t="shared" si="85"/>
        <v/>
      </c>
      <c r="AC332" s="42" t="str">
        <f t="shared" si="86"/>
        <v/>
      </c>
      <c r="AD332" s="43">
        <v>325</v>
      </c>
      <c r="AE332" s="43" t="str">
        <f t="shared" si="87"/>
        <v/>
      </c>
      <c r="AF332" s="44" t="str">
        <f t="shared" si="88"/>
        <v/>
      </c>
      <c r="AK332" s="47" t="str">
        <f>IF(AL332="","",MAX($AK$1:AK331)+1)</f>
        <v/>
      </c>
      <c r="AL332" s="48" t="str">
        <f>IF(H332="","",IF(COUNTIF($AL$7:AL331,H332)=0,H332,""))</f>
        <v/>
      </c>
      <c r="AM332" s="48" t="str">
        <f t="shared" si="89"/>
        <v/>
      </c>
    </row>
    <row r="333" spans="2:39" x14ac:dyDescent="0.25">
      <c r="B333" s="38"/>
      <c r="C333" s="38"/>
      <c r="D333" s="38"/>
      <c r="E333" s="38"/>
      <c r="F333" s="40"/>
      <c r="G333" s="38"/>
      <c r="H333" s="38"/>
      <c r="I333" s="40"/>
      <c r="J333" s="54" t="str">
        <f t="shared" si="90"/>
        <v/>
      </c>
      <c r="K333" s="38"/>
      <c r="O333" s="41" t="str">
        <f t="shared" si="76"/>
        <v/>
      </c>
      <c r="P333" s="41" t="str">
        <f t="shared" ca="1" si="77"/>
        <v/>
      </c>
      <c r="Q333" s="41" t="str">
        <f>IF(AND(C333="Abierto",D333="Urgente"),RANK(P333,$P$8:$P$1003,0)+COUNTIF($P$8:P333,P333)-1,"")</f>
        <v/>
      </c>
      <c r="R333" s="41" t="str">
        <f t="shared" si="78"/>
        <v/>
      </c>
      <c r="S333" s="41" t="str">
        <f t="shared" ca="1" si="79"/>
        <v/>
      </c>
      <c r="T333" s="41" t="str">
        <f>IF(AND(C333="Abierto",D333="Alta"),RANK(S333,$S$8:$S$1003,0)+COUNTIF($S$8:S333,S333)-1+MAX(Q:Q),"")</f>
        <v/>
      </c>
      <c r="U333" s="41" t="str">
        <f t="shared" si="80"/>
        <v/>
      </c>
      <c r="V333" s="41" t="str">
        <f t="shared" ca="1" si="81"/>
        <v/>
      </c>
      <c r="W333" s="41" t="str">
        <f>IF(AND(C333="Abierto",D333="Media"),RANK(V333,$V$8:$V$1003,0)+COUNTIF($V$8:V333,V333)-1+MAX(Q:Q,T:T),"")</f>
        <v/>
      </c>
      <c r="X333" s="41" t="str">
        <f t="shared" si="82"/>
        <v/>
      </c>
      <c r="Y333" s="41" t="str">
        <f t="shared" ca="1" si="83"/>
        <v/>
      </c>
      <c r="Z333" s="41" t="str">
        <f>IF(AND(C333="Abierto",D333="Baja"),RANK(Y333,$Y$8:$Y$1003,0)+COUNTIF($Y$8:Y333,Y333)-1+MAX(Q:Q,T:T,W:W),"")</f>
        <v/>
      </c>
      <c r="AA333" s="42" t="str">
        <f t="shared" si="84"/>
        <v/>
      </c>
      <c r="AB333" s="42" t="str">
        <f t="shared" si="85"/>
        <v/>
      </c>
      <c r="AC333" s="42" t="str">
        <f t="shared" si="86"/>
        <v/>
      </c>
      <c r="AD333" s="43">
        <v>326</v>
      </c>
      <c r="AE333" s="43" t="str">
        <f t="shared" si="87"/>
        <v/>
      </c>
      <c r="AF333" s="44" t="str">
        <f t="shared" si="88"/>
        <v/>
      </c>
      <c r="AK333" s="47" t="str">
        <f>IF(AL333="","",MAX($AK$1:AK332)+1)</f>
        <v/>
      </c>
      <c r="AL333" s="48" t="str">
        <f>IF(H333="","",IF(COUNTIF($AL$7:AL332,H333)=0,H333,""))</f>
        <v/>
      </c>
      <c r="AM333" s="48" t="str">
        <f t="shared" si="89"/>
        <v/>
      </c>
    </row>
    <row r="334" spans="2:39" x14ac:dyDescent="0.25">
      <c r="B334" s="38"/>
      <c r="C334" s="38"/>
      <c r="D334" s="38"/>
      <c r="E334" s="38"/>
      <c r="F334" s="40"/>
      <c r="G334" s="38"/>
      <c r="H334" s="38"/>
      <c r="I334" s="40"/>
      <c r="J334" s="54" t="str">
        <f t="shared" si="90"/>
        <v/>
      </c>
      <c r="K334" s="38"/>
      <c r="O334" s="41" t="str">
        <f t="shared" si="76"/>
        <v/>
      </c>
      <c r="P334" s="41" t="str">
        <f t="shared" ca="1" si="77"/>
        <v/>
      </c>
      <c r="Q334" s="41" t="str">
        <f>IF(AND(C334="Abierto",D334="Urgente"),RANK(P334,$P$8:$P$1003,0)+COUNTIF($P$8:P334,P334)-1,"")</f>
        <v/>
      </c>
      <c r="R334" s="41" t="str">
        <f t="shared" si="78"/>
        <v/>
      </c>
      <c r="S334" s="41" t="str">
        <f t="shared" ca="1" si="79"/>
        <v/>
      </c>
      <c r="T334" s="41" t="str">
        <f>IF(AND(C334="Abierto",D334="Alta"),RANK(S334,$S$8:$S$1003,0)+COUNTIF($S$8:S334,S334)-1+MAX(Q:Q),"")</f>
        <v/>
      </c>
      <c r="U334" s="41" t="str">
        <f t="shared" si="80"/>
        <v/>
      </c>
      <c r="V334" s="41" t="str">
        <f t="shared" ca="1" si="81"/>
        <v/>
      </c>
      <c r="W334" s="41" t="str">
        <f>IF(AND(C334="Abierto",D334="Media"),RANK(V334,$V$8:$V$1003,0)+COUNTIF($V$8:V334,V334)-1+MAX(Q:Q,T:T),"")</f>
        <v/>
      </c>
      <c r="X334" s="41" t="str">
        <f t="shared" si="82"/>
        <v/>
      </c>
      <c r="Y334" s="41" t="str">
        <f t="shared" ca="1" si="83"/>
        <v/>
      </c>
      <c r="Z334" s="41" t="str">
        <f>IF(AND(C334="Abierto",D334="Baja"),RANK(Y334,$Y$8:$Y$1003,0)+COUNTIF($Y$8:Y334,Y334)-1+MAX(Q:Q,T:T,W:W),"")</f>
        <v/>
      </c>
      <c r="AA334" s="42" t="str">
        <f t="shared" si="84"/>
        <v/>
      </c>
      <c r="AB334" s="42" t="str">
        <f t="shared" si="85"/>
        <v/>
      </c>
      <c r="AC334" s="42" t="str">
        <f t="shared" si="86"/>
        <v/>
      </c>
      <c r="AD334" s="43">
        <v>327</v>
      </c>
      <c r="AE334" s="43" t="str">
        <f t="shared" si="87"/>
        <v/>
      </c>
      <c r="AF334" s="44" t="str">
        <f t="shared" si="88"/>
        <v/>
      </c>
      <c r="AK334" s="47" t="str">
        <f>IF(AL334="","",MAX($AK$1:AK333)+1)</f>
        <v/>
      </c>
      <c r="AL334" s="48" t="str">
        <f>IF(H334="","",IF(COUNTIF($AL$7:AL333,H334)=0,H334,""))</f>
        <v/>
      </c>
      <c r="AM334" s="48" t="str">
        <f t="shared" si="89"/>
        <v/>
      </c>
    </row>
    <row r="335" spans="2:39" x14ac:dyDescent="0.25">
      <c r="B335" s="38"/>
      <c r="C335" s="38"/>
      <c r="D335" s="38"/>
      <c r="E335" s="38"/>
      <c r="F335" s="40"/>
      <c r="G335" s="38"/>
      <c r="H335" s="38"/>
      <c r="I335" s="40"/>
      <c r="J335" s="54" t="str">
        <f t="shared" si="90"/>
        <v/>
      </c>
      <c r="K335" s="38"/>
      <c r="O335" s="41" t="str">
        <f t="shared" si="76"/>
        <v/>
      </c>
      <c r="P335" s="41" t="str">
        <f t="shared" ca="1" si="77"/>
        <v/>
      </c>
      <c r="Q335" s="41" t="str">
        <f>IF(AND(C335="Abierto",D335="Urgente"),RANK(P335,$P$8:$P$1003,0)+COUNTIF($P$8:P335,P335)-1,"")</f>
        <v/>
      </c>
      <c r="R335" s="41" t="str">
        <f t="shared" si="78"/>
        <v/>
      </c>
      <c r="S335" s="41" t="str">
        <f t="shared" ca="1" si="79"/>
        <v/>
      </c>
      <c r="T335" s="41" t="str">
        <f>IF(AND(C335="Abierto",D335="Alta"),RANK(S335,$S$8:$S$1003,0)+COUNTIF($S$8:S335,S335)-1+MAX(Q:Q),"")</f>
        <v/>
      </c>
      <c r="U335" s="41" t="str">
        <f t="shared" si="80"/>
        <v/>
      </c>
      <c r="V335" s="41" t="str">
        <f t="shared" ca="1" si="81"/>
        <v/>
      </c>
      <c r="W335" s="41" t="str">
        <f>IF(AND(C335="Abierto",D335="Media"),RANK(V335,$V$8:$V$1003,0)+COUNTIF($V$8:V335,V335)-1+MAX(Q:Q,T:T),"")</f>
        <v/>
      </c>
      <c r="X335" s="41" t="str">
        <f t="shared" si="82"/>
        <v/>
      </c>
      <c r="Y335" s="41" t="str">
        <f t="shared" ca="1" si="83"/>
        <v/>
      </c>
      <c r="Z335" s="41" t="str">
        <f>IF(AND(C335="Abierto",D335="Baja"),RANK(Y335,$Y$8:$Y$1003,0)+COUNTIF($Y$8:Y335,Y335)-1+MAX(Q:Q,T:T,W:W),"")</f>
        <v/>
      </c>
      <c r="AA335" s="42" t="str">
        <f t="shared" si="84"/>
        <v/>
      </c>
      <c r="AB335" s="42" t="str">
        <f t="shared" si="85"/>
        <v/>
      </c>
      <c r="AC335" s="42" t="str">
        <f t="shared" si="86"/>
        <v/>
      </c>
      <c r="AD335" s="43">
        <v>328</v>
      </c>
      <c r="AE335" s="43" t="str">
        <f t="shared" si="87"/>
        <v/>
      </c>
      <c r="AF335" s="44" t="str">
        <f t="shared" si="88"/>
        <v/>
      </c>
      <c r="AK335" s="47" t="str">
        <f>IF(AL335="","",MAX($AK$1:AK334)+1)</f>
        <v/>
      </c>
      <c r="AL335" s="48" t="str">
        <f>IF(H335="","",IF(COUNTIF($AL$7:AL334,H335)=0,H335,""))</f>
        <v/>
      </c>
      <c r="AM335" s="48" t="str">
        <f t="shared" si="89"/>
        <v/>
      </c>
    </row>
    <row r="336" spans="2:39" x14ac:dyDescent="0.25">
      <c r="B336" s="38"/>
      <c r="C336" s="38"/>
      <c r="D336" s="38"/>
      <c r="E336" s="38"/>
      <c r="F336" s="40"/>
      <c r="G336" s="38"/>
      <c r="H336" s="38"/>
      <c r="I336" s="40"/>
      <c r="J336" s="54" t="str">
        <f t="shared" si="90"/>
        <v/>
      </c>
      <c r="K336" s="38"/>
      <c r="O336" s="41" t="str">
        <f t="shared" si="76"/>
        <v/>
      </c>
      <c r="P336" s="41" t="str">
        <f t="shared" ca="1" si="77"/>
        <v/>
      </c>
      <c r="Q336" s="41" t="str">
        <f>IF(AND(C336="Abierto",D336="Urgente"),RANK(P336,$P$8:$P$1003,0)+COUNTIF($P$8:P336,P336)-1,"")</f>
        <v/>
      </c>
      <c r="R336" s="41" t="str">
        <f t="shared" si="78"/>
        <v/>
      </c>
      <c r="S336" s="41" t="str">
        <f t="shared" ca="1" si="79"/>
        <v/>
      </c>
      <c r="T336" s="41" t="str">
        <f>IF(AND(C336="Abierto",D336="Alta"),RANK(S336,$S$8:$S$1003,0)+COUNTIF($S$8:S336,S336)-1+MAX(Q:Q),"")</f>
        <v/>
      </c>
      <c r="U336" s="41" t="str">
        <f t="shared" si="80"/>
        <v/>
      </c>
      <c r="V336" s="41" t="str">
        <f t="shared" ca="1" si="81"/>
        <v/>
      </c>
      <c r="W336" s="41" t="str">
        <f>IF(AND(C336="Abierto",D336="Media"),RANK(V336,$V$8:$V$1003,0)+COUNTIF($V$8:V336,V336)-1+MAX(Q:Q,T:T),"")</f>
        <v/>
      </c>
      <c r="X336" s="41" t="str">
        <f t="shared" si="82"/>
        <v/>
      </c>
      <c r="Y336" s="41" t="str">
        <f t="shared" ca="1" si="83"/>
        <v/>
      </c>
      <c r="Z336" s="41" t="str">
        <f>IF(AND(C336="Abierto",D336="Baja"),RANK(Y336,$Y$8:$Y$1003,0)+COUNTIF($Y$8:Y336,Y336)-1+MAX(Q:Q,T:T,W:W),"")</f>
        <v/>
      </c>
      <c r="AA336" s="42" t="str">
        <f t="shared" si="84"/>
        <v/>
      </c>
      <c r="AB336" s="42" t="str">
        <f t="shared" si="85"/>
        <v/>
      </c>
      <c r="AC336" s="42" t="str">
        <f t="shared" si="86"/>
        <v/>
      </c>
      <c r="AD336" s="43">
        <v>329</v>
      </c>
      <c r="AE336" s="43" t="str">
        <f t="shared" si="87"/>
        <v/>
      </c>
      <c r="AF336" s="44" t="str">
        <f t="shared" si="88"/>
        <v/>
      </c>
      <c r="AK336" s="47" t="str">
        <f>IF(AL336="","",MAX($AK$1:AK335)+1)</f>
        <v/>
      </c>
      <c r="AL336" s="48" t="str">
        <f>IF(H336="","",IF(COUNTIF($AL$7:AL335,H336)=0,H336,""))</f>
        <v/>
      </c>
      <c r="AM336" s="48" t="str">
        <f t="shared" si="89"/>
        <v/>
      </c>
    </row>
    <row r="337" spans="2:39" x14ac:dyDescent="0.25">
      <c r="B337" s="38"/>
      <c r="C337" s="38"/>
      <c r="D337" s="38"/>
      <c r="E337" s="38"/>
      <c r="F337" s="40"/>
      <c r="G337" s="38"/>
      <c r="H337" s="38"/>
      <c r="I337" s="40"/>
      <c r="J337" s="54" t="str">
        <f t="shared" si="90"/>
        <v/>
      </c>
      <c r="K337" s="38"/>
      <c r="O337" s="41" t="str">
        <f t="shared" si="76"/>
        <v/>
      </c>
      <c r="P337" s="41" t="str">
        <f t="shared" ca="1" si="77"/>
        <v/>
      </c>
      <c r="Q337" s="41" t="str">
        <f>IF(AND(C337="Abierto",D337="Urgente"),RANK(P337,$P$8:$P$1003,0)+COUNTIF($P$8:P337,P337)-1,"")</f>
        <v/>
      </c>
      <c r="R337" s="41" t="str">
        <f t="shared" si="78"/>
        <v/>
      </c>
      <c r="S337" s="41" t="str">
        <f t="shared" ca="1" si="79"/>
        <v/>
      </c>
      <c r="T337" s="41" t="str">
        <f>IF(AND(C337="Abierto",D337="Alta"),RANK(S337,$S$8:$S$1003,0)+COUNTIF($S$8:S337,S337)-1+MAX(Q:Q),"")</f>
        <v/>
      </c>
      <c r="U337" s="41" t="str">
        <f t="shared" si="80"/>
        <v/>
      </c>
      <c r="V337" s="41" t="str">
        <f t="shared" ca="1" si="81"/>
        <v/>
      </c>
      <c r="W337" s="41" t="str">
        <f>IF(AND(C337="Abierto",D337="Media"),RANK(V337,$V$8:$V$1003,0)+COUNTIF($V$8:V337,V337)-1+MAX(Q:Q,T:T),"")</f>
        <v/>
      </c>
      <c r="X337" s="41" t="str">
        <f t="shared" si="82"/>
        <v/>
      </c>
      <c r="Y337" s="41" t="str">
        <f t="shared" ca="1" si="83"/>
        <v/>
      </c>
      <c r="Z337" s="41" t="str">
        <f>IF(AND(C337="Abierto",D337="Baja"),RANK(Y337,$Y$8:$Y$1003,0)+COUNTIF($Y$8:Y337,Y337)-1+MAX(Q:Q,T:T,W:W),"")</f>
        <v/>
      </c>
      <c r="AA337" s="42" t="str">
        <f t="shared" si="84"/>
        <v/>
      </c>
      <c r="AB337" s="42" t="str">
        <f t="shared" si="85"/>
        <v/>
      </c>
      <c r="AC337" s="42" t="str">
        <f t="shared" si="86"/>
        <v/>
      </c>
      <c r="AD337" s="43">
        <v>330</v>
      </c>
      <c r="AE337" s="43" t="str">
        <f t="shared" si="87"/>
        <v/>
      </c>
      <c r="AF337" s="44" t="str">
        <f t="shared" si="88"/>
        <v/>
      </c>
      <c r="AK337" s="47" t="str">
        <f>IF(AL337="","",MAX($AK$1:AK336)+1)</f>
        <v/>
      </c>
      <c r="AL337" s="48" t="str">
        <f>IF(H337="","",IF(COUNTIF($AL$7:AL336,H337)=0,H337,""))</f>
        <v/>
      </c>
      <c r="AM337" s="48" t="str">
        <f t="shared" si="89"/>
        <v/>
      </c>
    </row>
    <row r="338" spans="2:39" x14ac:dyDescent="0.25">
      <c r="B338" s="38"/>
      <c r="C338" s="38"/>
      <c r="D338" s="38"/>
      <c r="E338" s="38"/>
      <c r="F338" s="40"/>
      <c r="G338" s="38"/>
      <c r="H338" s="38"/>
      <c r="I338" s="40"/>
      <c r="J338" s="54" t="str">
        <f t="shared" si="90"/>
        <v/>
      </c>
      <c r="K338" s="38"/>
      <c r="O338" s="41" t="str">
        <f t="shared" ref="O338:O401" si="91">IF(AND(C338="Abierto",D338="Urgente"),B338,"")</f>
        <v/>
      </c>
      <c r="P338" s="41" t="str">
        <f t="shared" ref="P338:P401" ca="1" si="92">IF(AND(C338="Abierto",D338="Urgente"),TODAY()-F338,"")</f>
        <v/>
      </c>
      <c r="Q338" s="41" t="str">
        <f>IF(AND(C338="Abierto",D338="Urgente"),RANK(P338,$P$8:$P$1003,0)+COUNTIF($P$8:P338,P338)-1,"")</f>
        <v/>
      </c>
      <c r="R338" s="41" t="str">
        <f t="shared" ref="R338:R401" si="93">IF(AND(C338="Abierto",D338="Alta"),B338,"")</f>
        <v/>
      </c>
      <c r="S338" s="41" t="str">
        <f t="shared" ref="S338:S401" ca="1" si="94">IF(AND(C338="Abierto",D338="Alta"),TODAY()-F338,"")</f>
        <v/>
      </c>
      <c r="T338" s="41" t="str">
        <f>IF(AND(C338="Abierto",D338="Alta"),RANK(S338,$S$8:$S$1003,0)+COUNTIF($S$8:S338,S338)-1+MAX(Q:Q),"")</f>
        <v/>
      </c>
      <c r="U338" s="41" t="str">
        <f t="shared" ref="U338:U401" si="95">IF(AND(C338="Abierto",D338="Media"),B338,"")</f>
        <v/>
      </c>
      <c r="V338" s="41" t="str">
        <f t="shared" ref="V338:V401" ca="1" si="96">IF(AND(C338="Abierto",D338="Media"),TODAY()-F338,"")</f>
        <v/>
      </c>
      <c r="W338" s="41" t="str">
        <f>IF(AND(C338="Abierto",D338="Media"),RANK(V338,$V$8:$V$1003,0)+COUNTIF($V$8:V338,V338)-1+MAX(Q:Q,T:T),"")</f>
        <v/>
      </c>
      <c r="X338" s="41" t="str">
        <f t="shared" ref="X338:X401" si="97">IF(AND(C338="Abierto",D338="Baja"),B338,"")</f>
        <v/>
      </c>
      <c r="Y338" s="41" t="str">
        <f t="shared" ref="Y338:Y401" ca="1" si="98">IF(AND(C338="Abierto",D338="Baja"),TODAY()-F338,"")</f>
        <v/>
      </c>
      <c r="Z338" s="41" t="str">
        <f>IF(AND(C338="Abierto",D338="Baja"),RANK(Y338,$Y$8:$Y$1003,0)+COUNTIF($Y$8:Y338,Y338)-1+MAX(Q:Q,T:T,W:W),"")</f>
        <v/>
      </c>
      <c r="AA338" s="42" t="str">
        <f t="shared" ref="AA338:AA401" si="99">IF(OR(C338="Resuelto",C338=""),"",SUM(Q338,T338,W338,Z338))</f>
        <v/>
      </c>
      <c r="AB338" s="42" t="str">
        <f t="shared" ref="AB338:AB401" si="100">IF(OR(C338="Resuelto",C338=""),"",SUM(P338,S338,V338,Y338))</f>
        <v/>
      </c>
      <c r="AC338" s="42" t="str">
        <f t="shared" ref="AC338:AC401" si="101">IF(OR(C338="Resuelto",C338=""),"",SUM(O338,R338,U338,X338))</f>
        <v/>
      </c>
      <c r="AD338" s="43">
        <v>331</v>
      </c>
      <c r="AE338" s="43" t="str">
        <f t="shared" si="87"/>
        <v/>
      </c>
      <c r="AF338" s="44" t="str">
        <f t="shared" si="88"/>
        <v/>
      </c>
      <c r="AK338" s="47" t="str">
        <f>IF(AL338="","",MAX($AK$1:AK337)+1)</f>
        <v/>
      </c>
      <c r="AL338" s="48" t="str">
        <f>IF(H338="","",IF(COUNTIF($AL$7:AL337,H338)=0,H338,""))</f>
        <v/>
      </c>
      <c r="AM338" s="48" t="str">
        <f t="shared" si="89"/>
        <v/>
      </c>
    </row>
    <row r="339" spans="2:39" x14ac:dyDescent="0.25">
      <c r="B339" s="38"/>
      <c r="C339" s="38"/>
      <c r="D339" s="38"/>
      <c r="E339" s="38"/>
      <c r="F339" s="40"/>
      <c r="G339" s="38"/>
      <c r="H339" s="38"/>
      <c r="I339" s="40"/>
      <c r="J339" s="54" t="str">
        <f t="shared" si="90"/>
        <v/>
      </c>
      <c r="K339" s="38"/>
      <c r="O339" s="41" t="str">
        <f t="shared" si="91"/>
        <v/>
      </c>
      <c r="P339" s="41" t="str">
        <f t="shared" ca="1" si="92"/>
        <v/>
      </c>
      <c r="Q339" s="41" t="str">
        <f>IF(AND(C339="Abierto",D339="Urgente"),RANK(P339,$P$8:$P$1003,0)+COUNTIF($P$8:P339,P339)-1,"")</f>
        <v/>
      </c>
      <c r="R339" s="41" t="str">
        <f t="shared" si="93"/>
        <v/>
      </c>
      <c r="S339" s="41" t="str">
        <f t="shared" ca="1" si="94"/>
        <v/>
      </c>
      <c r="T339" s="41" t="str">
        <f>IF(AND(C339="Abierto",D339="Alta"),RANK(S339,$S$8:$S$1003,0)+COUNTIF($S$8:S339,S339)-1+MAX(Q:Q),"")</f>
        <v/>
      </c>
      <c r="U339" s="41" t="str">
        <f t="shared" si="95"/>
        <v/>
      </c>
      <c r="V339" s="41" t="str">
        <f t="shared" ca="1" si="96"/>
        <v/>
      </c>
      <c r="W339" s="41" t="str">
        <f>IF(AND(C339="Abierto",D339="Media"),RANK(V339,$V$8:$V$1003,0)+COUNTIF($V$8:V339,V339)-1+MAX(Q:Q,T:T),"")</f>
        <v/>
      </c>
      <c r="X339" s="41" t="str">
        <f t="shared" si="97"/>
        <v/>
      </c>
      <c r="Y339" s="41" t="str">
        <f t="shared" ca="1" si="98"/>
        <v/>
      </c>
      <c r="Z339" s="41" t="str">
        <f>IF(AND(C339="Abierto",D339="Baja"),RANK(Y339,$Y$8:$Y$1003,0)+COUNTIF($Y$8:Y339,Y339)-1+MAX(Q:Q,T:T,W:W),"")</f>
        <v/>
      </c>
      <c r="AA339" s="42" t="str">
        <f t="shared" si="99"/>
        <v/>
      </c>
      <c r="AB339" s="42" t="str">
        <f t="shared" si="100"/>
        <v/>
      </c>
      <c r="AC339" s="42" t="str">
        <f t="shared" si="101"/>
        <v/>
      </c>
      <c r="AD339" s="43">
        <v>332</v>
      </c>
      <c r="AE339" s="43" t="str">
        <f t="shared" si="87"/>
        <v/>
      </c>
      <c r="AF339" s="44" t="str">
        <f t="shared" si="88"/>
        <v/>
      </c>
      <c r="AK339" s="47" t="str">
        <f>IF(AL339="","",MAX($AK$1:AK338)+1)</f>
        <v/>
      </c>
      <c r="AL339" s="48" t="str">
        <f>IF(H339="","",IF(COUNTIF($AL$7:AL338,H339)=0,H339,""))</f>
        <v/>
      </c>
      <c r="AM339" s="48" t="str">
        <f t="shared" si="89"/>
        <v/>
      </c>
    </row>
    <row r="340" spans="2:39" x14ac:dyDescent="0.25">
      <c r="B340" s="38"/>
      <c r="C340" s="38"/>
      <c r="D340" s="38"/>
      <c r="E340" s="38"/>
      <c r="F340" s="40"/>
      <c r="G340" s="38"/>
      <c r="H340" s="38"/>
      <c r="I340" s="40"/>
      <c r="J340" s="54" t="str">
        <f t="shared" si="90"/>
        <v/>
      </c>
      <c r="K340" s="38"/>
      <c r="O340" s="41" t="str">
        <f t="shared" si="91"/>
        <v/>
      </c>
      <c r="P340" s="41" t="str">
        <f t="shared" ca="1" si="92"/>
        <v/>
      </c>
      <c r="Q340" s="41" t="str">
        <f>IF(AND(C340="Abierto",D340="Urgente"),RANK(P340,$P$8:$P$1003,0)+COUNTIF($P$8:P340,P340)-1,"")</f>
        <v/>
      </c>
      <c r="R340" s="41" t="str">
        <f t="shared" si="93"/>
        <v/>
      </c>
      <c r="S340" s="41" t="str">
        <f t="shared" ca="1" si="94"/>
        <v/>
      </c>
      <c r="T340" s="41" t="str">
        <f>IF(AND(C340="Abierto",D340="Alta"),RANK(S340,$S$8:$S$1003,0)+COUNTIF($S$8:S340,S340)-1+MAX(Q:Q),"")</f>
        <v/>
      </c>
      <c r="U340" s="41" t="str">
        <f t="shared" si="95"/>
        <v/>
      </c>
      <c r="V340" s="41" t="str">
        <f t="shared" ca="1" si="96"/>
        <v/>
      </c>
      <c r="W340" s="41" t="str">
        <f>IF(AND(C340="Abierto",D340="Media"),RANK(V340,$V$8:$V$1003,0)+COUNTIF($V$8:V340,V340)-1+MAX(Q:Q,T:T),"")</f>
        <v/>
      </c>
      <c r="X340" s="41" t="str">
        <f t="shared" si="97"/>
        <v/>
      </c>
      <c r="Y340" s="41" t="str">
        <f t="shared" ca="1" si="98"/>
        <v/>
      </c>
      <c r="Z340" s="41" t="str">
        <f>IF(AND(C340="Abierto",D340="Baja"),RANK(Y340,$Y$8:$Y$1003,0)+COUNTIF($Y$8:Y340,Y340)-1+MAX(Q:Q,T:T,W:W),"")</f>
        <v/>
      </c>
      <c r="AA340" s="42" t="str">
        <f t="shared" si="99"/>
        <v/>
      </c>
      <c r="AB340" s="42" t="str">
        <f t="shared" si="100"/>
        <v/>
      </c>
      <c r="AC340" s="42" t="str">
        <f t="shared" si="101"/>
        <v/>
      </c>
      <c r="AD340" s="43">
        <v>333</v>
      </c>
      <c r="AE340" s="43" t="str">
        <f t="shared" si="87"/>
        <v/>
      </c>
      <c r="AF340" s="44" t="str">
        <f t="shared" si="88"/>
        <v/>
      </c>
      <c r="AK340" s="47" t="str">
        <f>IF(AL340="","",MAX($AK$1:AK339)+1)</f>
        <v/>
      </c>
      <c r="AL340" s="48" t="str">
        <f>IF(H340="","",IF(COUNTIF($AL$7:AL339,H340)=0,H340,""))</f>
        <v/>
      </c>
      <c r="AM340" s="48" t="str">
        <f t="shared" si="89"/>
        <v/>
      </c>
    </row>
    <row r="341" spans="2:39" x14ac:dyDescent="0.25">
      <c r="B341" s="38"/>
      <c r="C341" s="38"/>
      <c r="D341" s="38"/>
      <c r="E341" s="38"/>
      <c r="F341" s="40"/>
      <c r="G341" s="38"/>
      <c r="H341" s="38"/>
      <c r="I341" s="40"/>
      <c r="J341" s="54" t="str">
        <f t="shared" si="90"/>
        <v/>
      </c>
      <c r="K341" s="38"/>
      <c r="O341" s="41" t="str">
        <f t="shared" si="91"/>
        <v/>
      </c>
      <c r="P341" s="41" t="str">
        <f t="shared" ca="1" si="92"/>
        <v/>
      </c>
      <c r="Q341" s="41" t="str">
        <f>IF(AND(C341="Abierto",D341="Urgente"),RANK(P341,$P$8:$P$1003,0)+COUNTIF($P$8:P341,P341)-1,"")</f>
        <v/>
      </c>
      <c r="R341" s="41" t="str">
        <f t="shared" si="93"/>
        <v/>
      </c>
      <c r="S341" s="41" t="str">
        <f t="shared" ca="1" si="94"/>
        <v/>
      </c>
      <c r="T341" s="41" t="str">
        <f>IF(AND(C341="Abierto",D341="Alta"),RANK(S341,$S$8:$S$1003,0)+COUNTIF($S$8:S341,S341)-1+MAX(Q:Q),"")</f>
        <v/>
      </c>
      <c r="U341" s="41" t="str">
        <f t="shared" si="95"/>
        <v/>
      </c>
      <c r="V341" s="41" t="str">
        <f t="shared" ca="1" si="96"/>
        <v/>
      </c>
      <c r="W341" s="41" t="str">
        <f>IF(AND(C341="Abierto",D341="Media"),RANK(V341,$V$8:$V$1003,0)+COUNTIF($V$8:V341,V341)-1+MAX(Q:Q,T:T),"")</f>
        <v/>
      </c>
      <c r="X341" s="41" t="str">
        <f t="shared" si="97"/>
        <v/>
      </c>
      <c r="Y341" s="41" t="str">
        <f t="shared" ca="1" si="98"/>
        <v/>
      </c>
      <c r="Z341" s="41" t="str">
        <f>IF(AND(C341="Abierto",D341="Baja"),RANK(Y341,$Y$8:$Y$1003,0)+COUNTIF($Y$8:Y341,Y341)-1+MAX(Q:Q,T:T,W:W),"")</f>
        <v/>
      </c>
      <c r="AA341" s="42" t="str">
        <f t="shared" si="99"/>
        <v/>
      </c>
      <c r="AB341" s="42" t="str">
        <f t="shared" si="100"/>
        <v/>
      </c>
      <c r="AC341" s="42" t="str">
        <f t="shared" si="101"/>
        <v/>
      </c>
      <c r="AD341" s="43">
        <v>334</v>
      </c>
      <c r="AE341" s="43" t="str">
        <f t="shared" si="87"/>
        <v/>
      </c>
      <c r="AF341" s="44" t="str">
        <f t="shared" si="88"/>
        <v/>
      </c>
      <c r="AK341" s="47" t="str">
        <f>IF(AL341="","",MAX($AK$1:AK340)+1)</f>
        <v/>
      </c>
      <c r="AL341" s="48" t="str">
        <f>IF(H341="","",IF(COUNTIF($AL$7:AL340,H341)=0,H341,""))</f>
        <v/>
      </c>
      <c r="AM341" s="48" t="str">
        <f t="shared" si="89"/>
        <v/>
      </c>
    </row>
    <row r="342" spans="2:39" x14ac:dyDescent="0.25">
      <c r="B342" s="38"/>
      <c r="C342" s="38"/>
      <c r="D342" s="38"/>
      <c r="E342" s="38"/>
      <c r="F342" s="40"/>
      <c r="G342" s="38"/>
      <c r="H342" s="38"/>
      <c r="I342" s="40"/>
      <c r="J342" s="54" t="str">
        <f t="shared" si="90"/>
        <v/>
      </c>
      <c r="K342" s="38"/>
      <c r="O342" s="41" t="str">
        <f t="shared" si="91"/>
        <v/>
      </c>
      <c r="P342" s="41" t="str">
        <f t="shared" ca="1" si="92"/>
        <v/>
      </c>
      <c r="Q342" s="41" t="str">
        <f>IF(AND(C342="Abierto",D342="Urgente"),RANK(P342,$P$8:$P$1003,0)+COUNTIF($P$8:P342,P342)-1,"")</f>
        <v/>
      </c>
      <c r="R342" s="41" t="str">
        <f t="shared" si="93"/>
        <v/>
      </c>
      <c r="S342" s="41" t="str">
        <f t="shared" ca="1" si="94"/>
        <v/>
      </c>
      <c r="T342" s="41" t="str">
        <f>IF(AND(C342="Abierto",D342="Alta"),RANK(S342,$S$8:$S$1003,0)+COUNTIF($S$8:S342,S342)-1+MAX(Q:Q),"")</f>
        <v/>
      </c>
      <c r="U342" s="41" t="str">
        <f t="shared" si="95"/>
        <v/>
      </c>
      <c r="V342" s="41" t="str">
        <f t="shared" ca="1" si="96"/>
        <v/>
      </c>
      <c r="W342" s="41" t="str">
        <f>IF(AND(C342="Abierto",D342="Media"),RANK(V342,$V$8:$V$1003,0)+COUNTIF($V$8:V342,V342)-1+MAX(Q:Q,T:T),"")</f>
        <v/>
      </c>
      <c r="X342" s="41" t="str">
        <f t="shared" si="97"/>
        <v/>
      </c>
      <c r="Y342" s="41" t="str">
        <f t="shared" ca="1" si="98"/>
        <v/>
      </c>
      <c r="Z342" s="41" t="str">
        <f>IF(AND(C342="Abierto",D342="Baja"),RANK(Y342,$Y$8:$Y$1003,0)+COUNTIF($Y$8:Y342,Y342)-1+MAX(Q:Q,T:T,W:W),"")</f>
        <v/>
      </c>
      <c r="AA342" s="42" t="str">
        <f t="shared" si="99"/>
        <v/>
      </c>
      <c r="AB342" s="42" t="str">
        <f t="shared" si="100"/>
        <v/>
      </c>
      <c r="AC342" s="42" t="str">
        <f t="shared" si="101"/>
        <v/>
      </c>
      <c r="AD342" s="43">
        <v>335</v>
      </c>
      <c r="AE342" s="43" t="str">
        <f t="shared" si="87"/>
        <v/>
      </c>
      <c r="AF342" s="44" t="str">
        <f t="shared" si="88"/>
        <v/>
      </c>
      <c r="AK342" s="47" t="str">
        <f>IF(AL342="","",MAX($AK$1:AK341)+1)</f>
        <v/>
      </c>
      <c r="AL342" s="48" t="str">
        <f>IF(H342="","",IF(COUNTIF($AL$7:AL341,H342)=0,H342,""))</f>
        <v/>
      </c>
      <c r="AM342" s="48" t="str">
        <f t="shared" si="89"/>
        <v/>
      </c>
    </row>
    <row r="343" spans="2:39" x14ac:dyDescent="0.25">
      <c r="B343" s="38"/>
      <c r="C343" s="38"/>
      <c r="D343" s="38"/>
      <c r="E343" s="38"/>
      <c r="F343" s="40"/>
      <c r="G343" s="38"/>
      <c r="H343" s="38"/>
      <c r="I343" s="40"/>
      <c r="J343" s="54" t="str">
        <f t="shared" si="90"/>
        <v/>
      </c>
      <c r="K343" s="38"/>
      <c r="O343" s="41" t="str">
        <f t="shared" si="91"/>
        <v/>
      </c>
      <c r="P343" s="41" t="str">
        <f t="shared" ca="1" si="92"/>
        <v/>
      </c>
      <c r="Q343" s="41" t="str">
        <f>IF(AND(C343="Abierto",D343="Urgente"),RANK(P343,$P$8:$P$1003,0)+COUNTIF($P$8:P343,P343)-1,"")</f>
        <v/>
      </c>
      <c r="R343" s="41" t="str">
        <f t="shared" si="93"/>
        <v/>
      </c>
      <c r="S343" s="41" t="str">
        <f t="shared" ca="1" si="94"/>
        <v/>
      </c>
      <c r="T343" s="41" t="str">
        <f>IF(AND(C343="Abierto",D343="Alta"),RANK(S343,$S$8:$S$1003,0)+COUNTIF($S$8:S343,S343)-1+MAX(Q:Q),"")</f>
        <v/>
      </c>
      <c r="U343" s="41" t="str">
        <f t="shared" si="95"/>
        <v/>
      </c>
      <c r="V343" s="41" t="str">
        <f t="shared" ca="1" si="96"/>
        <v/>
      </c>
      <c r="W343" s="41" t="str">
        <f>IF(AND(C343="Abierto",D343="Media"),RANK(V343,$V$8:$V$1003,0)+COUNTIF($V$8:V343,V343)-1+MAX(Q:Q,T:T),"")</f>
        <v/>
      </c>
      <c r="X343" s="41" t="str">
        <f t="shared" si="97"/>
        <v/>
      </c>
      <c r="Y343" s="41" t="str">
        <f t="shared" ca="1" si="98"/>
        <v/>
      </c>
      <c r="Z343" s="41" t="str">
        <f>IF(AND(C343="Abierto",D343="Baja"),RANK(Y343,$Y$8:$Y$1003,0)+COUNTIF($Y$8:Y343,Y343)-1+MAX(Q:Q,T:T,W:W),"")</f>
        <v/>
      </c>
      <c r="AA343" s="42" t="str">
        <f t="shared" si="99"/>
        <v/>
      </c>
      <c r="AB343" s="42" t="str">
        <f t="shared" si="100"/>
        <v/>
      </c>
      <c r="AC343" s="42" t="str">
        <f t="shared" si="101"/>
        <v/>
      </c>
      <c r="AD343" s="43">
        <v>336</v>
      </c>
      <c r="AE343" s="43" t="str">
        <f t="shared" si="87"/>
        <v/>
      </c>
      <c r="AF343" s="44" t="str">
        <f t="shared" si="88"/>
        <v/>
      </c>
      <c r="AK343" s="47" t="str">
        <f>IF(AL343="","",MAX($AK$1:AK342)+1)</f>
        <v/>
      </c>
      <c r="AL343" s="48" t="str">
        <f>IF(H343="","",IF(COUNTIF($AL$7:AL342,H343)=0,H343,""))</f>
        <v/>
      </c>
      <c r="AM343" s="48" t="str">
        <f t="shared" si="89"/>
        <v/>
      </c>
    </row>
    <row r="344" spans="2:39" x14ac:dyDescent="0.25">
      <c r="B344" s="38"/>
      <c r="C344" s="38"/>
      <c r="D344" s="38"/>
      <c r="E344" s="38"/>
      <c r="F344" s="40"/>
      <c r="G344" s="38"/>
      <c r="H344" s="38"/>
      <c r="I344" s="40"/>
      <c r="J344" s="54" t="str">
        <f t="shared" si="90"/>
        <v/>
      </c>
      <c r="K344" s="38"/>
      <c r="O344" s="41" t="str">
        <f t="shared" si="91"/>
        <v/>
      </c>
      <c r="P344" s="41" t="str">
        <f t="shared" ca="1" si="92"/>
        <v/>
      </c>
      <c r="Q344" s="41" t="str">
        <f>IF(AND(C344="Abierto",D344="Urgente"),RANK(P344,$P$8:$P$1003,0)+COUNTIF($P$8:P344,P344)-1,"")</f>
        <v/>
      </c>
      <c r="R344" s="41" t="str">
        <f t="shared" si="93"/>
        <v/>
      </c>
      <c r="S344" s="41" t="str">
        <f t="shared" ca="1" si="94"/>
        <v/>
      </c>
      <c r="T344" s="41" t="str">
        <f>IF(AND(C344="Abierto",D344="Alta"),RANK(S344,$S$8:$S$1003,0)+COUNTIF($S$8:S344,S344)-1+MAX(Q:Q),"")</f>
        <v/>
      </c>
      <c r="U344" s="41" t="str">
        <f t="shared" si="95"/>
        <v/>
      </c>
      <c r="V344" s="41" t="str">
        <f t="shared" ca="1" si="96"/>
        <v/>
      </c>
      <c r="W344" s="41" t="str">
        <f>IF(AND(C344="Abierto",D344="Media"),RANK(V344,$V$8:$V$1003,0)+COUNTIF($V$8:V344,V344)-1+MAX(Q:Q,T:T),"")</f>
        <v/>
      </c>
      <c r="X344" s="41" t="str">
        <f t="shared" si="97"/>
        <v/>
      </c>
      <c r="Y344" s="41" t="str">
        <f t="shared" ca="1" si="98"/>
        <v/>
      </c>
      <c r="Z344" s="41" t="str">
        <f>IF(AND(C344="Abierto",D344="Baja"),RANK(Y344,$Y$8:$Y$1003,0)+COUNTIF($Y$8:Y344,Y344)-1+MAX(Q:Q,T:T,W:W),"")</f>
        <v/>
      </c>
      <c r="AA344" s="42" t="str">
        <f t="shared" si="99"/>
        <v/>
      </c>
      <c r="AB344" s="42" t="str">
        <f t="shared" si="100"/>
        <v/>
      </c>
      <c r="AC344" s="42" t="str">
        <f t="shared" si="101"/>
        <v/>
      </c>
      <c r="AD344" s="43">
        <v>337</v>
      </c>
      <c r="AE344" s="43" t="str">
        <f t="shared" si="87"/>
        <v/>
      </c>
      <c r="AF344" s="44" t="str">
        <f t="shared" si="88"/>
        <v/>
      </c>
      <c r="AK344" s="47" t="str">
        <f>IF(AL344="","",MAX($AK$1:AK343)+1)</f>
        <v/>
      </c>
      <c r="AL344" s="48" t="str">
        <f>IF(H344="","",IF(COUNTIF($AL$7:AL343,H344)=0,H344,""))</f>
        <v/>
      </c>
      <c r="AM344" s="48" t="str">
        <f t="shared" si="89"/>
        <v/>
      </c>
    </row>
    <row r="345" spans="2:39" x14ac:dyDescent="0.25">
      <c r="B345" s="38"/>
      <c r="C345" s="38"/>
      <c r="D345" s="38"/>
      <c r="E345" s="38"/>
      <c r="F345" s="40"/>
      <c r="G345" s="38"/>
      <c r="H345" s="38"/>
      <c r="I345" s="40"/>
      <c r="J345" s="54" t="str">
        <f t="shared" si="90"/>
        <v/>
      </c>
      <c r="K345" s="38"/>
      <c r="O345" s="41" t="str">
        <f t="shared" si="91"/>
        <v/>
      </c>
      <c r="P345" s="41" t="str">
        <f t="shared" ca="1" si="92"/>
        <v/>
      </c>
      <c r="Q345" s="41" t="str">
        <f>IF(AND(C345="Abierto",D345="Urgente"),RANK(P345,$P$8:$P$1003,0)+COUNTIF($P$8:P345,P345)-1,"")</f>
        <v/>
      </c>
      <c r="R345" s="41" t="str">
        <f t="shared" si="93"/>
        <v/>
      </c>
      <c r="S345" s="41" t="str">
        <f t="shared" ca="1" si="94"/>
        <v/>
      </c>
      <c r="T345" s="41" t="str">
        <f>IF(AND(C345="Abierto",D345="Alta"),RANK(S345,$S$8:$S$1003,0)+COUNTIF($S$8:S345,S345)-1+MAX(Q:Q),"")</f>
        <v/>
      </c>
      <c r="U345" s="41" t="str">
        <f t="shared" si="95"/>
        <v/>
      </c>
      <c r="V345" s="41" t="str">
        <f t="shared" ca="1" si="96"/>
        <v/>
      </c>
      <c r="W345" s="41" t="str">
        <f>IF(AND(C345="Abierto",D345="Media"),RANK(V345,$V$8:$V$1003,0)+COUNTIF($V$8:V345,V345)-1+MAX(Q:Q,T:T),"")</f>
        <v/>
      </c>
      <c r="X345" s="41" t="str">
        <f t="shared" si="97"/>
        <v/>
      </c>
      <c r="Y345" s="41" t="str">
        <f t="shared" ca="1" si="98"/>
        <v/>
      </c>
      <c r="Z345" s="41" t="str">
        <f>IF(AND(C345="Abierto",D345="Baja"),RANK(Y345,$Y$8:$Y$1003,0)+COUNTIF($Y$8:Y345,Y345)-1+MAX(Q:Q,T:T,W:W),"")</f>
        <v/>
      </c>
      <c r="AA345" s="42" t="str">
        <f t="shared" si="99"/>
        <v/>
      </c>
      <c r="AB345" s="42" t="str">
        <f t="shared" si="100"/>
        <v/>
      </c>
      <c r="AC345" s="42" t="str">
        <f t="shared" si="101"/>
        <v/>
      </c>
      <c r="AD345" s="43">
        <v>338</v>
      </c>
      <c r="AE345" s="43" t="str">
        <f t="shared" si="87"/>
        <v/>
      </c>
      <c r="AF345" s="44" t="str">
        <f t="shared" si="88"/>
        <v/>
      </c>
      <c r="AK345" s="47" t="str">
        <f>IF(AL345="","",MAX($AK$1:AK344)+1)</f>
        <v/>
      </c>
      <c r="AL345" s="48" t="str">
        <f>IF(H345="","",IF(COUNTIF($AL$7:AL344,H345)=0,H345,""))</f>
        <v/>
      </c>
      <c r="AM345" s="48" t="str">
        <f t="shared" si="89"/>
        <v/>
      </c>
    </row>
    <row r="346" spans="2:39" x14ac:dyDescent="0.25">
      <c r="B346" s="38"/>
      <c r="C346" s="38"/>
      <c r="D346" s="38"/>
      <c r="E346" s="38"/>
      <c r="F346" s="40"/>
      <c r="G346" s="38"/>
      <c r="H346" s="38"/>
      <c r="I346" s="40"/>
      <c r="J346" s="54" t="str">
        <f t="shared" si="90"/>
        <v/>
      </c>
      <c r="K346" s="38"/>
      <c r="O346" s="41" t="str">
        <f t="shared" si="91"/>
        <v/>
      </c>
      <c r="P346" s="41" t="str">
        <f t="shared" ca="1" si="92"/>
        <v/>
      </c>
      <c r="Q346" s="41" t="str">
        <f>IF(AND(C346="Abierto",D346="Urgente"),RANK(P346,$P$8:$P$1003,0)+COUNTIF($P$8:P346,P346)-1,"")</f>
        <v/>
      </c>
      <c r="R346" s="41" t="str">
        <f t="shared" si="93"/>
        <v/>
      </c>
      <c r="S346" s="41" t="str">
        <f t="shared" ca="1" si="94"/>
        <v/>
      </c>
      <c r="T346" s="41" t="str">
        <f>IF(AND(C346="Abierto",D346="Alta"),RANK(S346,$S$8:$S$1003,0)+COUNTIF($S$8:S346,S346)-1+MAX(Q:Q),"")</f>
        <v/>
      </c>
      <c r="U346" s="41" t="str">
        <f t="shared" si="95"/>
        <v/>
      </c>
      <c r="V346" s="41" t="str">
        <f t="shared" ca="1" si="96"/>
        <v/>
      </c>
      <c r="W346" s="41" t="str">
        <f>IF(AND(C346="Abierto",D346="Media"),RANK(V346,$V$8:$V$1003,0)+COUNTIF($V$8:V346,V346)-1+MAX(Q:Q,T:T),"")</f>
        <v/>
      </c>
      <c r="X346" s="41" t="str">
        <f t="shared" si="97"/>
        <v/>
      </c>
      <c r="Y346" s="41" t="str">
        <f t="shared" ca="1" si="98"/>
        <v/>
      </c>
      <c r="Z346" s="41" t="str">
        <f>IF(AND(C346="Abierto",D346="Baja"),RANK(Y346,$Y$8:$Y$1003,0)+COUNTIF($Y$8:Y346,Y346)-1+MAX(Q:Q,T:T,W:W),"")</f>
        <v/>
      </c>
      <c r="AA346" s="42" t="str">
        <f t="shared" si="99"/>
        <v/>
      </c>
      <c r="AB346" s="42" t="str">
        <f t="shared" si="100"/>
        <v/>
      </c>
      <c r="AC346" s="42" t="str">
        <f t="shared" si="101"/>
        <v/>
      </c>
      <c r="AD346" s="43">
        <v>339</v>
      </c>
      <c r="AE346" s="43" t="str">
        <f t="shared" si="87"/>
        <v/>
      </c>
      <c r="AF346" s="44" t="str">
        <f t="shared" si="88"/>
        <v/>
      </c>
      <c r="AK346" s="47" t="str">
        <f>IF(AL346="","",MAX($AK$1:AK345)+1)</f>
        <v/>
      </c>
      <c r="AL346" s="48" t="str">
        <f>IF(H346="","",IF(COUNTIF($AL$7:AL345,H346)=0,H346,""))</f>
        <v/>
      </c>
      <c r="AM346" s="48" t="str">
        <f t="shared" si="89"/>
        <v/>
      </c>
    </row>
    <row r="347" spans="2:39" x14ac:dyDescent="0.25">
      <c r="B347" s="38"/>
      <c r="C347" s="38"/>
      <c r="D347" s="38"/>
      <c r="E347" s="38"/>
      <c r="F347" s="40"/>
      <c r="G347" s="38"/>
      <c r="H347" s="38"/>
      <c r="I347" s="40"/>
      <c r="J347" s="54" t="str">
        <f t="shared" si="90"/>
        <v/>
      </c>
      <c r="K347" s="38"/>
      <c r="O347" s="41" t="str">
        <f t="shared" si="91"/>
        <v/>
      </c>
      <c r="P347" s="41" t="str">
        <f t="shared" ca="1" si="92"/>
        <v/>
      </c>
      <c r="Q347" s="41" t="str">
        <f>IF(AND(C347="Abierto",D347="Urgente"),RANK(P347,$P$8:$P$1003,0)+COUNTIF($P$8:P347,P347)-1,"")</f>
        <v/>
      </c>
      <c r="R347" s="41" t="str">
        <f t="shared" si="93"/>
        <v/>
      </c>
      <c r="S347" s="41" t="str">
        <f t="shared" ca="1" si="94"/>
        <v/>
      </c>
      <c r="T347" s="41" t="str">
        <f>IF(AND(C347="Abierto",D347="Alta"),RANK(S347,$S$8:$S$1003,0)+COUNTIF($S$8:S347,S347)-1+MAX(Q:Q),"")</f>
        <v/>
      </c>
      <c r="U347" s="41" t="str">
        <f t="shared" si="95"/>
        <v/>
      </c>
      <c r="V347" s="41" t="str">
        <f t="shared" ca="1" si="96"/>
        <v/>
      </c>
      <c r="W347" s="41" t="str">
        <f>IF(AND(C347="Abierto",D347="Media"),RANK(V347,$V$8:$V$1003,0)+COUNTIF($V$8:V347,V347)-1+MAX(Q:Q,T:T),"")</f>
        <v/>
      </c>
      <c r="X347" s="41" t="str">
        <f t="shared" si="97"/>
        <v/>
      </c>
      <c r="Y347" s="41" t="str">
        <f t="shared" ca="1" si="98"/>
        <v/>
      </c>
      <c r="Z347" s="41" t="str">
        <f>IF(AND(C347="Abierto",D347="Baja"),RANK(Y347,$Y$8:$Y$1003,0)+COUNTIF($Y$8:Y347,Y347)-1+MAX(Q:Q,T:T,W:W),"")</f>
        <v/>
      </c>
      <c r="AA347" s="42" t="str">
        <f t="shared" si="99"/>
        <v/>
      </c>
      <c r="AB347" s="42" t="str">
        <f t="shared" si="100"/>
        <v/>
      </c>
      <c r="AC347" s="42" t="str">
        <f t="shared" si="101"/>
        <v/>
      </c>
      <c r="AD347" s="43">
        <v>340</v>
      </c>
      <c r="AE347" s="43" t="str">
        <f t="shared" si="87"/>
        <v/>
      </c>
      <c r="AF347" s="44" t="str">
        <f t="shared" si="88"/>
        <v/>
      </c>
      <c r="AK347" s="47" t="str">
        <f>IF(AL347="","",MAX($AK$1:AK346)+1)</f>
        <v/>
      </c>
      <c r="AL347" s="48" t="str">
        <f>IF(H347="","",IF(COUNTIF($AL$7:AL346,H347)=0,H347,""))</f>
        <v/>
      </c>
      <c r="AM347" s="48" t="str">
        <f t="shared" si="89"/>
        <v/>
      </c>
    </row>
    <row r="348" spans="2:39" x14ac:dyDescent="0.25">
      <c r="B348" s="38"/>
      <c r="C348" s="38"/>
      <c r="D348" s="38"/>
      <c r="E348" s="38"/>
      <c r="F348" s="40"/>
      <c r="G348" s="38"/>
      <c r="H348" s="38"/>
      <c r="I348" s="40"/>
      <c r="J348" s="54" t="str">
        <f t="shared" si="90"/>
        <v/>
      </c>
      <c r="K348" s="38"/>
      <c r="O348" s="41" t="str">
        <f t="shared" si="91"/>
        <v/>
      </c>
      <c r="P348" s="41" t="str">
        <f t="shared" ca="1" si="92"/>
        <v/>
      </c>
      <c r="Q348" s="41" t="str">
        <f>IF(AND(C348="Abierto",D348="Urgente"),RANK(P348,$P$8:$P$1003,0)+COUNTIF($P$8:P348,P348)-1,"")</f>
        <v/>
      </c>
      <c r="R348" s="41" t="str">
        <f t="shared" si="93"/>
        <v/>
      </c>
      <c r="S348" s="41" t="str">
        <f t="shared" ca="1" si="94"/>
        <v/>
      </c>
      <c r="T348" s="41" t="str">
        <f>IF(AND(C348="Abierto",D348="Alta"),RANK(S348,$S$8:$S$1003,0)+COUNTIF($S$8:S348,S348)-1+MAX(Q:Q),"")</f>
        <v/>
      </c>
      <c r="U348" s="41" t="str">
        <f t="shared" si="95"/>
        <v/>
      </c>
      <c r="V348" s="41" t="str">
        <f t="shared" ca="1" si="96"/>
        <v/>
      </c>
      <c r="W348" s="41" t="str">
        <f>IF(AND(C348="Abierto",D348="Media"),RANK(V348,$V$8:$V$1003,0)+COUNTIF($V$8:V348,V348)-1+MAX(Q:Q,T:T),"")</f>
        <v/>
      </c>
      <c r="X348" s="41" t="str">
        <f t="shared" si="97"/>
        <v/>
      </c>
      <c r="Y348" s="41" t="str">
        <f t="shared" ca="1" si="98"/>
        <v/>
      </c>
      <c r="Z348" s="41" t="str">
        <f>IF(AND(C348="Abierto",D348="Baja"),RANK(Y348,$Y$8:$Y$1003,0)+COUNTIF($Y$8:Y348,Y348)-1+MAX(Q:Q,T:T,W:W),"")</f>
        <v/>
      </c>
      <c r="AA348" s="42" t="str">
        <f t="shared" si="99"/>
        <v/>
      </c>
      <c r="AB348" s="42" t="str">
        <f t="shared" si="100"/>
        <v/>
      </c>
      <c r="AC348" s="42" t="str">
        <f t="shared" si="101"/>
        <v/>
      </c>
      <c r="AD348" s="43">
        <v>341</v>
      </c>
      <c r="AE348" s="43" t="str">
        <f t="shared" si="87"/>
        <v/>
      </c>
      <c r="AF348" s="44" t="str">
        <f t="shared" si="88"/>
        <v/>
      </c>
      <c r="AK348" s="47" t="str">
        <f>IF(AL348="","",MAX($AK$1:AK347)+1)</f>
        <v/>
      </c>
      <c r="AL348" s="48" t="str">
        <f>IF(H348="","",IF(COUNTIF($AL$7:AL347,H348)=0,H348,""))</f>
        <v/>
      </c>
      <c r="AM348" s="48" t="str">
        <f t="shared" si="89"/>
        <v/>
      </c>
    </row>
    <row r="349" spans="2:39" x14ac:dyDescent="0.25">
      <c r="B349" s="38"/>
      <c r="C349" s="38"/>
      <c r="D349" s="38"/>
      <c r="E349" s="38"/>
      <c r="F349" s="40"/>
      <c r="G349" s="38"/>
      <c r="H349" s="38"/>
      <c r="I349" s="40"/>
      <c r="J349" s="54" t="str">
        <f t="shared" si="90"/>
        <v/>
      </c>
      <c r="K349" s="38"/>
      <c r="O349" s="41" t="str">
        <f t="shared" si="91"/>
        <v/>
      </c>
      <c r="P349" s="41" t="str">
        <f t="shared" ca="1" si="92"/>
        <v/>
      </c>
      <c r="Q349" s="41" t="str">
        <f>IF(AND(C349="Abierto",D349="Urgente"),RANK(P349,$P$8:$P$1003,0)+COUNTIF($P$8:P349,P349)-1,"")</f>
        <v/>
      </c>
      <c r="R349" s="41" t="str">
        <f t="shared" si="93"/>
        <v/>
      </c>
      <c r="S349" s="41" t="str">
        <f t="shared" ca="1" si="94"/>
        <v/>
      </c>
      <c r="T349" s="41" t="str">
        <f>IF(AND(C349="Abierto",D349="Alta"),RANK(S349,$S$8:$S$1003,0)+COUNTIF($S$8:S349,S349)-1+MAX(Q:Q),"")</f>
        <v/>
      </c>
      <c r="U349" s="41" t="str">
        <f t="shared" si="95"/>
        <v/>
      </c>
      <c r="V349" s="41" t="str">
        <f t="shared" ca="1" si="96"/>
        <v/>
      </c>
      <c r="W349" s="41" t="str">
        <f>IF(AND(C349="Abierto",D349="Media"),RANK(V349,$V$8:$V$1003,0)+COUNTIF($V$8:V349,V349)-1+MAX(Q:Q,T:T),"")</f>
        <v/>
      </c>
      <c r="X349" s="41" t="str">
        <f t="shared" si="97"/>
        <v/>
      </c>
      <c r="Y349" s="41" t="str">
        <f t="shared" ca="1" si="98"/>
        <v/>
      </c>
      <c r="Z349" s="41" t="str">
        <f>IF(AND(C349="Abierto",D349="Baja"),RANK(Y349,$Y$8:$Y$1003,0)+COUNTIF($Y$8:Y349,Y349)-1+MAX(Q:Q,T:T,W:W),"")</f>
        <v/>
      </c>
      <c r="AA349" s="42" t="str">
        <f t="shared" si="99"/>
        <v/>
      </c>
      <c r="AB349" s="42" t="str">
        <f t="shared" si="100"/>
        <v/>
      </c>
      <c r="AC349" s="42" t="str">
        <f t="shared" si="101"/>
        <v/>
      </c>
      <c r="AD349" s="43">
        <v>342</v>
      </c>
      <c r="AE349" s="43" t="str">
        <f t="shared" si="87"/>
        <v/>
      </c>
      <c r="AF349" s="44" t="str">
        <f t="shared" si="88"/>
        <v/>
      </c>
      <c r="AK349" s="47" t="str">
        <f>IF(AL349="","",MAX($AK$1:AK348)+1)</f>
        <v/>
      </c>
      <c r="AL349" s="48" t="str">
        <f>IF(H349="","",IF(COUNTIF($AL$7:AL348,H349)=0,H349,""))</f>
        <v/>
      </c>
      <c r="AM349" s="48" t="str">
        <f t="shared" si="89"/>
        <v/>
      </c>
    </row>
    <row r="350" spans="2:39" x14ac:dyDescent="0.25">
      <c r="B350" s="38"/>
      <c r="C350" s="38"/>
      <c r="D350" s="38"/>
      <c r="E350" s="38"/>
      <c r="F350" s="40"/>
      <c r="G350" s="38"/>
      <c r="H350" s="38"/>
      <c r="I350" s="40"/>
      <c r="J350" s="54" t="str">
        <f t="shared" si="90"/>
        <v/>
      </c>
      <c r="K350" s="38"/>
      <c r="O350" s="41" t="str">
        <f t="shared" si="91"/>
        <v/>
      </c>
      <c r="P350" s="41" t="str">
        <f t="shared" ca="1" si="92"/>
        <v/>
      </c>
      <c r="Q350" s="41" t="str">
        <f>IF(AND(C350="Abierto",D350="Urgente"),RANK(P350,$P$8:$P$1003,0)+COUNTIF($P$8:P350,P350)-1,"")</f>
        <v/>
      </c>
      <c r="R350" s="41" t="str">
        <f t="shared" si="93"/>
        <v/>
      </c>
      <c r="S350" s="41" t="str">
        <f t="shared" ca="1" si="94"/>
        <v/>
      </c>
      <c r="T350" s="41" t="str">
        <f>IF(AND(C350="Abierto",D350="Alta"),RANK(S350,$S$8:$S$1003,0)+COUNTIF($S$8:S350,S350)-1+MAX(Q:Q),"")</f>
        <v/>
      </c>
      <c r="U350" s="41" t="str">
        <f t="shared" si="95"/>
        <v/>
      </c>
      <c r="V350" s="41" t="str">
        <f t="shared" ca="1" si="96"/>
        <v/>
      </c>
      <c r="W350" s="41" t="str">
        <f>IF(AND(C350="Abierto",D350="Media"),RANK(V350,$V$8:$V$1003,0)+COUNTIF($V$8:V350,V350)-1+MAX(Q:Q,T:T),"")</f>
        <v/>
      </c>
      <c r="X350" s="41" t="str">
        <f t="shared" si="97"/>
        <v/>
      </c>
      <c r="Y350" s="41" t="str">
        <f t="shared" ca="1" si="98"/>
        <v/>
      </c>
      <c r="Z350" s="41" t="str">
        <f>IF(AND(C350="Abierto",D350="Baja"),RANK(Y350,$Y$8:$Y$1003,0)+COUNTIF($Y$8:Y350,Y350)-1+MAX(Q:Q,T:T,W:W),"")</f>
        <v/>
      </c>
      <c r="AA350" s="42" t="str">
        <f t="shared" si="99"/>
        <v/>
      </c>
      <c r="AB350" s="42" t="str">
        <f t="shared" si="100"/>
        <v/>
      </c>
      <c r="AC350" s="42" t="str">
        <f t="shared" si="101"/>
        <v/>
      </c>
      <c r="AD350" s="43">
        <v>343</v>
      </c>
      <c r="AE350" s="43" t="str">
        <f t="shared" si="87"/>
        <v/>
      </c>
      <c r="AF350" s="44" t="str">
        <f t="shared" si="88"/>
        <v/>
      </c>
      <c r="AK350" s="47" t="str">
        <f>IF(AL350="","",MAX($AK$1:AK349)+1)</f>
        <v/>
      </c>
      <c r="AL350" s="48" t="str">
        <f>IF(H350="","",IF(COUNTIF($AL$7:AL349,H350)=0,H350,""))</f>
        <v/>
      </c>
      <c r="AM350" s="48" t="str">
        <f t="shared" si="89"/>
        <v/>
      </c>
    </row>
    <row r="351" spans="2:39" x14ac:dyDescent="0.25">
      <c r="B351" s="38"/>
      <c r="C351" s="38"/>
      <c r="D351" s="38"/>
      <c r="E351" s="38"/>
      <c r="F351" s="40"/>
      <c r="G351" s="38"/>
      <c r="H351" s="38"/>
      <c r="I351" s="40"/>
      <c r="J351" s="54" t="str">
        <f t="shared" si="90"/>
        <v/>
      </c>
      <c r="K351" s="38"/>
      <c r="O351" s="41" t="str">
        <f t="shared" si="91"/>
        <v/>
      </c>
      <c r="P351" s="41" t="str">
        <f t="shared" ca="1" si="92"/>
        <v/>
      </c>
      <c r="Q351" s="41" t="str">
        <f>IF(AND(C351="Abierto",D351="Urgente"),RANK(P351,$P$8:$P$1003,0)+COUNTIF($P$8:P351,P351)-1,"")</f>
        <v/>
      </c>
      <c r="R351" s="41" t="str">
        <f t="shared" si="93"/>
        <v/>
      </c>
      <c r="S351" s="41" t="str">
        <f t="shared" ca="1" si="94"/>
        <v/>
      </c>
      <c r="T351" s="41" t="str">
        <f>IF(AND(C351="Abierto",D351="Alta"),RANK(S351,$S$8:$S$1003,0)+COUNTIF($S$8:S351,S351)-1+MAX(Q:Q),"")</f>
        <v/>
      </c>
      <c r="U351" s="41" t="str">
        <f t="shared" si="95"/>
        <v/>
      </c>
      <c r="V351" s="41" t="str">
        <f t="shared" ca="1" si="96"/>
        <v/>
      </c>
      <c r="W351" s="41" t="str">
        <f>IF(AND(C351="Abierto",D351="Media"),RANK(V351,$V$8:$V$1003,0)+COUNTIF($V$8:V351,V351)-1+MAX(Q:Q,T:T),"")</f>
        <v/>
      </c>
      <c r="X351" s="41" t="str">
        <f t="shared" si="97"/>
        <v/>
      </c>
      <c r="Y351" s="41" t="str">
        <f t="shared" ca="1" si="98"/>
        <v/>
      </c>
      <c r="Z351" s="41" t="str">
        <f>IF(AND(C351="Abierto",D351="Baja"),RANK(Y351,$Y$8:$Y$1003,0)+COUNTIF($Y$8:Y351,Y351)-1+MAX(Q:Q,T:T,W:W),"")</f>
        <v/>
      </c>
      <c r="AA351" s="42" t="str">
        <f t="shared" si="99"/>
        <v/>
      </c>
      <c r="AB351" s="42" t="str">
        <f t="shared" si="100"/>
        <v/>
      </c>
      <c r="AC351" s="42" t="str">
        <f t="shared" si="101"/>
        <v/>
      </c>
      <c r="AD351" s="43">
        <v>344</v>
      </c>
      <c r="AE351" s="43" t="str">
        <f t="shared" si="87"/>
        <v/>
      </c>
      <c r="AF351" s="44" t="str">
        <f t="shared" si="88"/>
        <v/>
      </c>
      <c r="AK351" s="47" t="str">
        <f>IF(AL351="","",MAX($AK$1:AK350)+1)</f>
        <v/>
      </c>
      <c r="AL351" s="48" t="str">
        <f>IF(H351="","",IF(COUNTIF($AL$7:AL350,H351)=0,H351,""))</f>
        <v/>
      </c>
      <c r="AM351" s="48" t="str">
        <f t="shared" si="89"/>
        <v/>
      </c>
    </row>
    <row r="352" spans="2:39" x14ac:dyDescent="0.25">
      <c r="B352" s="38"/>
      <c r="C352" s="38"/>
      <c r="D352" s="38"/>
      <c r="E352" s="38"/>
      <c r="F352" s="40"/>
      <c r="G352" s="38"/>
      <c r="H352" s="38"/>
      <c r="I352" s="40"/>
      <c r="J352" s="54" t="str">
        <f t="shared" si="90"/>
        <v/>
      </c>
      <c r="K352" s="38"/>
      <c r="O352" s="41" t="str">
        <f t="shared" si="91"/>
        <v/>
      </c>
      <c r="P352" s="41" t="str">
        <f t="shared" ca="1" si="92"/>
        <v/>
      </c>
      <c r="Q352" s="41" t="str">
        <f>IF(AND(C352="Abierto",D352="Urgente"),RANK(P352,$P$8:$P$1003,0)+COUNTIF($P$8:P352,P352)-1,"")</f>
        <v/>
      </c>
      <c r="R352" s="41" t="str">
        <f t="shared" si="93"/>
        <v/>
      </c>
      <c r="S352" s="41" t="str">
        <f t="shared" ca="1" si="94"/>
        <v/>
      </c>
      <c r="T352" s="41" t="str">
        <f>IF(AND(C352="Abierto",D352="Alta"),RANK(S352,$S$8:$S$1003,0)+COUNTIF($S$8:S352,S352)-1+MAX(Q:Q),"")</f>
        <v/>
      </c>
      <c r="U352" s="41" t="str">
        <f t="shared" si="95"/>
        <v/>
      </c>
      <c r="V352" s="41" t="str">
        <f t="shared" ca="1" si="96"/>
        <v/>
      </c>
      <c r="W352" s="41" t="str">
        <f>IF(AND(C352="Abierto",D352="Media"),RANK(V352,$V$8:$V$1003,0)+COUNTIF($V$8:V352,V352)-1+MAX(Q:Q,T:T),"")</f>
        <v/>
      </c>
      <c r="X352" s="41" t="str">
        <f t="shared" si="97"/>
        <v/>
      </c>
      <c r="Y352" s="41" t="str">
        <f t="shared" ca="1" si="98"/>
        <v/>
      </c>
      <c r="Z352" s="41" t="str">
        <f>IF(AND(C352="Abierto",D352="Baja"),RANK(Y352,$Y$8:$Y$1003,0)+COUNTIF($Y$8:Y352,Y352)-1+MAX(Q:Q,T:T,W:W),"")</f>
        <v/>
      </c>
      <c r="AA352" s="42" t="str">
        <f t="shared" si="99"/>
        <v/>
      </c>
      <c r="AB352" s="42" t="str">
        <f t="shared" si="100"/>
        <v/>
      </c>
      <c r="AC352" s="42" t="str">
        <f t="shared" si="101"/>
        <v/>
      </c>
      <c r="AD352" s="43">
        <v>345</v>
      </c>
      <c r="AE352" s="43" t="str">
        <f t="shared" si="87"/>
        <v/>
      </c>
      <c r="AF352" s="44" t="str">
        <f t="shared" si="88"/>
        <v/>
      </c>
      <c r="AK352" s="47" t="str">
        <f>IF(AL352="","",MAX($AK$1:AK351)+1)</f>
        <v/>
      </c>
      <c r="AL352" s="48" t="str">
        <f>IF(H352="","",IF(COUNTIF($AL$7:AL351,H352)=0,H352,""))</f>
        <v/>
      </c>
      <c r="AM352" s="48" t="str">
        <f t="shared" si="89"/>
        <v/>
      </c>
    </row>
    <row r="353" spans="2:39" x14ac:dyDescent="0.25">
      <c r="B353" s="38"/>
      <c r="C353" s="38"/>
      <c r="D353" s="38"/>
      <c r="E353" s="38"/>
      <c r="F353" s="40"/>
      <c r="G353" s="38"/>
      <c r="H353" s="38"/>
      <c r="I353" s="40"/>
      <c r="J353" s="54" t="str">
        <f t="shared" si="90"/>
        <v/>
      </c>
      <c r="K353" s="38"/>
      <c r="O353" s="41" t="str">
        <f t="shared" si="91"/>
        <v/>
      </c>
      <c r="P353" s="41" t="str">
        <f t="shared" ca="1" si="92"/>
        <v/>
      </c>
      <c r="Q353" s="41" t="str">
        <f>IF(AND(C353="Abierto",D353="Urgente"),RANK(P353,$P$8:$P$1003,0)+COUNTIF($P$8:P353,P353)-1,"")</f>
        <v/>
      </c>
      <c r="R353" s="41" t="str">
        <f t="shared" si="93"/>
        <v/>
      </c>
      <c r="S353" s="41" t="str">
        <f t="shared" ca="1" si="94"/>
        <v/>
      </c>
      <c r="T353" s="41" t="str">
        <f>IF(AND(C353="Abierto",D353="Alta"),RANK(S353,$S$8:$S$1003,0)+COUNTIF($S$8:S353,S353)-1+MAX(Q:Q),"")</f>
        <v/>
      </c>
      <c r="U353" s="41" t="str">
        <f t="shared" si="95"/>
        <v/>
      </c>
      <c r="V353" s="41" t="str">
        <f t="shared" ca="1" si="96"/>
        <v/>
      </c>
      <c r="W353" s="41" t="str">
        <f>IF(AND(C353="Abierto",D353="Media"),RANK(V353,$V$8:$V$1003,0)+COUNTIF($V$8:V353,V353)-1+MAX(Q:Q,T:T),"")</f>
        <v/>
      </c>
      <c r="X353" s="41" t="str">
        <f t="shared" si="97"/>
        <v/>
      </c>
      <c r="Y353" s="41" t="str">
        <f t="shared" ca="1" si="98"/>
        <v/>
      </c>
      <c r="Z353" s="41" t="str">
        <f>IF(AND(C353="Abierto",D353="Baja"),RANK(Y353,$Y$8:$Y$1003,0)+COUNTIF($Y$8:Y353,Y353)-1+MAX(Q:Q,T:T,W:W),"")</f>
        <v/>
      </c>
      <c r="AA353" s="42" t="str">
        <f t="shared" si="99"/>
        <v/>
      </c>
      <c r="AB353" s="42" t="str">
        <f t="shared" si="100"/>
        <v/>
      </c>
      <c r="AC353" s="42" t="str">
        <f t="shared" si="101"/>
        <v/>
      </c>
      <c r="AD353" s="43">
        <v>346</v>
      </c>
      <c r="AE353" s="43" t="str">
        <f t="shared" si="87"/>
        <v/>
      </c>
      <c r="AF353" s="44" t="str">
        <f t="shared" si="88"/>
        <v/>
      </c>
      <c r="AK353" s="47" t="str">
        <f>IF(AL353="","",MAX($AK$1:AK352)+1)</f>
        <v/>
      </c>
      <c r="AL353" s="48" t="str">
        <f>IF(H353="","",IF(COUNTIF($AL$7:AL352,H353)=0,H353,""))</f>
        <v/>
      </c>
      <c r="AM353" s="48" t="str">
        <f t="shared" si="89"/>
        <v/>
      </c>
    </row>
    <row r="354" spans="2:39" x14ac:dyDescent="0.25">
      <c r="B354" s="38"/>
      <c r="C354" s="38"/>
      <c r="D354" s="38"/>
      <c r="E354" s="38"/>
      <c r="F354" s="40"/>
      <c r="G354" s="38"/>
      <c r="H354" s="38"/>
      <c r="I354" s="40"/>
      <c r="J354" s="54" t="str">
        <f t="shared" si="90"/>
        <v/>
      </c>
      <c r="K354" s="38"/>
      <c r="O354" s="41" t="str">
        <f t="shared" si="91"/>
        <v/>
      </c>
      <c r="P354" s="41" t="str">
        <f t="shared" ca="1" si="92"/>
        <v/>
      </c>
      <c r="Q354" s="41" t="str">
        <f>IF(AND(C354="Abierto",D354="Urgente"),RANK(P354,$P$8:$P$1003,0)+COUNTIF($P$8:P354,P354)-1,"")</f>
        <v/>
      </c>
      <c r="R354" s="41" t="str">
        <f t="shared" si="93"/>
        <v/>
      </c>
      <c r="S354" s="41" t="str">
        <f t="shared" ca="1" si="94"/>
        <v/>
      </c>
      <c r="T354" s="41" t="str">
        <f>IF(AND(C354="Abierto",D354="Alta"),RANK(S354,$S$8:$S$1003,0)+COUNTIF($S$8:S354,S354)-1+MAX(Q:Q),"")</f>
        <v/>
      </c>
      <c r="U354" s="41" t="str">
        <f t="shared" si="95"/>
        <v/>
      </c>
      <c r="V354" s="41" t="str">
        <f t="shared" ca="1" si="96"/>
        <v/>
      </c>
      <c r="W354" s="41" t="str">
        <f>IF(AND(C354="Abierto",D354="Media"),RANK(V354,$V$8:$V$1003,0)+COUNTIF($V$8:V354,V354)-1+MAX(Q:Q,T:T),"")</f>
        <v/>
      </c>
      <c r="X354" s="41" t="str">
        <f t="shared" si="97"/>
        <v/>
      </c>
      <c r="Y354" s="41" t="str">
        <f t="shared" ca="1" si="98"/>
        <v/>
      </c>
      <c r="Z354" s="41" t="str">
        <f>IF(AND(C354="Abierto",D354="Baja"),RANK(Y354,$Y$8:$Y$1003,0)+COUNTIF($Y$8:Y354,Y354)-1+MAX(Q:Q,T:T,W:W),"")</f>
        <v/>
      </c>
      <c r="AA354" s="42" t="str">
        <f t="shared" si="99"/>
        <v/>
      </c>
      <c r="AB354" s="42" t="str">
        <f t="shared" si="100"/>
        <v/>
      </c>
      <c r="AC354" s="42" t="str">
        <f t="shared" si="101"/>
        <v/>
      </c>
      <c r="AD354" s="43">
        <v>347</v>
      </c>
      <c r="AE354" s="43" t="str">
        <f t="shared" si="87"/>
        <v/>
      </c>
      <c r="AF354" s="44" t="str">
        <f t="shared" si="88"/>
        <v/>
      </c>
      <c r="AK354" s="47" t="str">
        <f>IF(AL354="","",MAX($AK$1:AK353)+1)</f>
        <v/>
      </c>
      <c r="AL354" s="48" t="str">
        <f>IF(H354="","",IF(COUNTIF($AL$7:AL353,H354)=0,H354,""))</f>
        <v/>
      </c>
      <c r="AM354" s="48" t="str">
        <f t="shared" si="89"/>
        <v/>
      </c>
    </row>
    <row r="355" spans="2:39" x14ac:dyDescent="0.25">
      <c r="B355" s="38"/>
      <c r="C355" s="38"/>
      <c r="D355" s="38"/>
      <c r="E355" s="38"/>
      <c r="F355" s="40"/>
      <c r="G355" s="38"/>
      <c r="H355" s="38"/>
      <c r="I355" s="40"/>
      <c r="J355" s="54" t="str">
        <f t="shared" si="90"/>
        <v/>
      </c>
      <c r="K355" s="38"/>
      <c r="O355" s="41" t="str">
        <f t="shared" si="91"/>
        <v/>
      </c>
      <c r="P355" s="41" t="str">
        <f t="shared" ca="1" si="92"/>
        <v/>
      </c>
      <c r="Q355" s="41" t="str">
        <f>IF(AND(C355="Abierto",D355="Urgente"),RANK(P355,$P$8:$P$1003,0)+COUNTIF($P$8:P355,P355)-1,"")</f>
        <v/>
      </c>
      <c r="R355" s="41" t="str">
        <f t="shared" si="93"/>
        <v/>
      </c>
      <c r="S355" s="41" t="str">
        <f t="shared" ca="1" si="94"/>
        <v/>
      </c>
      <c r="T355" s="41" t="str">
        <f>IF(AND(C355="Abierto",D355="Alta"),RANK(S355,$S$8:$S$1003,0)+COUNTIF($S$8:S355,S355)-1+MAX(Q:Q),"")</f>
        <v/>
      </c>
      <c r="U355" s="41" t="str">
        <f t="shared" si="95"/>
        <v/>
      </c>
      <c r="V355" s="41" t="str">
        <f t="shared" ca="1" si="96"/>
        <v/>
      </c>
      <c r="W355" s="41" t="str">
        <f>IF(AND(C355="Abierto",D355="Media"),RANK(V355,$V$8:$V$1003,0)+COUNTIF($V$8:V355,V355)-1+MAX(Q:Q,T:T),"")</f>
        <v/>
      </c>
      <c r="X355" s="41" t="str">
        <f t="shared" si="97"/>
        <v/>
      </c>
      <c r="Y355" s="41" t="str">
        <f t="shared" ca="1" si="98"/>
        <v/>
      </c>
      <c r="Z355" s="41" t="str">
        <f>IF(AND(C355="Abierto",D355="Baja"),RANK(Y355,$Y$8:$Y$1003,0)+COUNTIF($Y$8:Y355,Y355)-1+MAX(Q:Q,T:T,W:W),"")</f>
        <v/>
      </c>
      <c r="AA355" s="42" t="str">
        <f t="shared" si="99"/>
        <v/>
      </c>
      <c r="AB355" s="42" t="str">
        <f t="shared" si="100"/>
        <v/>
      </c>
      <c r="AC355" s="42" t="str">
        <f t="shared" si="101"/>
        <v/>
      </c>
      <c r="AD355" s="43">
        <v>348</v>
      </c>
      <c r="AE355" s="43" t="str">
        <f t="shared" si="87"/>
        <v/>
      </c>
      <c r="AF355" s="44" t="str">
        <f t="shared" si="88"/>
        <v/>
      </c>
      <c r="AK355" s="47" t="str">
        <f>IF(AL355="","",MAX($AK$1:AK354)+1)</f>
        <v/>
      </c>
      <c r="AL355" s="48" t="str">
        <f>IF(H355="","",IF(COUNTIF($AL$7:AL354,H355)=0,H355,""))</f>
        <v/>
      </c>
      <c r="AM355" s="48" t="str">
        <f t="shared" si="89"/>
        <v/>
      </c>
    </row>
    <row r="356" spans="2:39" x14ac:dyDescent="0.25">
      <c r="B356" s="38"/>
      <c r="C356" s="38"/>
      <c r="D356" s="38"/>
      <c r="E356" s="38"/>
      <c r="F356" s="40"/>
      <c r="G356" s="38"/>
      <c r="H356" s="38"/>
      <c r="I356" s="40"/>
      <c r="J356" s="54" t="str">
        <f t="shared" si="90"/>
        <v/>
      </c>
      <c r="K356" s="38"/>
      <c r="O356" s="41" t="str">
        <f t="shared" si="91"/>
        <v/>
      </c>
      <c r="P356" s="41" t="str">
        <f t="shared" ca="1" si="92"/>
        <v/>
      </c>
      <c r="Q356" s="41" t="str">
        <f>IF(AND(C356="Abierto",D356="Urgente"),RANK(P356,$P$8:$P$1003,0)+COUNTIF($P$8:P356,P356)-1,"")</f>
        <v/>
      </c>
      <c r="R356" s="41" t="str">
        <f t="shared" si="93"/>
        <v/>
      </c>
      <c r="S356" s="41" t="str">
        <f t="shared" ca="1" si="94"/>
        <v/>
      </c>
      <c r="T356" s="41" t="str">
        <f>IF(AND(C356="Abierto",D356="Alta"),RANK(S356,$S$8:$S$1003,0)+COUNTIF($S$8:S356,S356)-1+MAX(Q:Q),"")</f>
        <v/>
      </c>
      <c r="U356" s="41" t="str">
        <f t="shared" si="95"/>
        <v/>
      </c>
      <c r="V356" s="41" t="str">
        <f t="shared" ca="1" si="96"/>
        <v/>
      </c>
      <c r="W356" s="41" t="str">
        <f>IF(AND(C356="Abierto",D356="Media"),RANK(V356,$V$8:$V$1003,0)+COUNTIF($V$8:V356,V356)-1+MAX(Q:Q,T:T),"")</f>
        <v/>
      </c>
      <c r="X356" s="41" t="str">
        <f t="shared" si="97"/>
        <v/>
      </c>
      <c r="Y356" s="41" t="str">
        <f t="shared" ca="1" si="98"/>
        <v/>
      </c>
      <c r="Z356" s="41" t="str">
        <f>IF(AND(C356="Abierto",D356="Baja"),RANK(Y356,$Y$8:$Y$1003,0)+COUNTIF($Y$8:Y356,Y356)-1+MAX(Q:Q,T:T,W:W),"")</f>
        <v/>
      </c>
      <c r="AA356" s="42" t="str">
        <f t="shared" si="99"/>
        <v/>
      </c>
      <c r="AB356" s="42" t="str">
        <f t="shared" si="100"/>
        <v/>
      </c>
      <c r="AC356" s="42" t="str">
        <f t="shared" si="101"/>
        <v/>
      </c>
      <c r="AD356" s="43">
        <v>349</v>
      </c>
      <c r="AE356" s="43" t="str">
        <f t="shared" si="87"/>
        <v/>
      </c>
      <c r="AF356" s="44" t="str">
        <f t="shared" si="88"/>
        <v/>
      </c>
      <c r="AK356" s="47" t="str">
        <f>IF(AL356="","",MAX($AK$1:AK355)+1)</f>
        <v/>
      </c>
      <c r="AL356" s="48" t="str">
        <f>IF(H356="","",IF(COUNTIF($AL$7:AL355,H356)=0,H356,""))</f>
        <v/>
      </c>
      <c r="AM356" s="48" t="str">
        <f t="shared" si="89"/>
        <v/>
      </c>
    </row>
    <row r="357" spans="2:39" x14ac:dyDescent="0.25">
      <c r="B357" s="38"/>
      <c r="C357" s="38"/>
      <c r="D357" s="38"/>
      <c r="E357" s="38"/>
      <c r="F357" s="40"/>
      <c r="G357" s="38"/>
      <c r="H357" s="38"/>
      <c r="I357" s="40"/>
      <c r="J357" s="54" t="str">
        <f t="shared" si="90"/>
        <v/>
      </c>
      <c r="K357" s="38"/>
      <c r="O357" s="41" t="str">
        <f t="shared" si="91"/>
        <v/>
      </c>
      <c r="P357" s="41" t="str">
        <f t="shared" ca="1" si="92"/>
        <v/>
      </c>
      <c r="Q357" s="41" t="str">
        <f>IF(AND(C357="Abierto",D357="Urgente"),RANK(P357,$P$8:$P$1003,0)+COUNTIF($P$8:P357,P357)-1,"")</f>
        <v/>
      </c>
      <c r="R357" s="41" t="str">
        <f t="shared" si="93"/>
        <v/>
      </c>
      <c r="S357" s="41" t="str">
        <f t="shared" ca="1" si="94"/>
        <v/>
      </c>
      <c r="T357" s="41" t="str">
        <f>IF(AND(C357="Abierto",D357="Alta"),RANK(S357,$S$8:$S$1003,0)+COUNTIF($S$8:S357,S357)-1+MAX(Q:Q),"")</f>
        <v/>
      </c>
      <c r="U357" s="41" t="str">
        <f t="shared" si="95"/>
        <v/>
      </c>
      <c r="V357" s="41" t="str">
        <f t="shared" ca="1" si="96"/>
        <v/>
      </c>
      <c r="W357" s="41" t="str">
        <f>IF(AND(C357="Abierto",D357="Media"),RANK(V357,$V$8:$V$1003,0)+COUNTIF($V$8:V357,V357)-1+MAX(Q:Q,T:T),"")</f>
        <v/>
      </c>
      <c r="X357" s="41" t="str">
        <f t="shared" si="97"/>
        <v/>
      </c>
      <c r="Y357" s="41" t="str">
        <f t="shared" ca="1" si="98"/>
        <v/>
      </c>
      <c r="Z357" s="41" t="str">
        <f>IF(AND(C357="Abierto",D357="Baja"),RANK(Y357,$Y$8:$Y$1003,0)+COUNTIF($Y$8:Y357,Y357)-1+MAX(Q:Q,T:T,W:W),"")</f>
        <v/>
      </c>
      <c r="AA357" s="42" t="str">
        <f t="shared" si="99"/>
        <v/>
      </c>
      <c r="AB357" s="42" t="str">
        <f t="shared" si="100"/>
        <v/>
      </c>
      <c r="AC357" s="42" t="str">
        <f t="shared" si="101"/>
        <v/>
      </c>
      <c r="AD357" s="43">
        <v>350</v>
      </c>
      <c r="AE357" s="43" t="str">
        <f t="shared" si="87"/>
        <v/>
      </c>
      <c r="AF357" s="44" t="str">
        <f t="shared" si="88"/>
        <v/>
      </c>
      <c r="AK357" s="47" t="str">
        <f>IF(AL357="","",MAX($AK$1:AK356)+1)</f>
        <v/>
      </c>
      <c r="AL357" s="48" t="str">
        <f>IF(H357="","",IF(COUNTIF($AL$7:AL356,H357)=0,H357,""))</f>
        <v/>
      </c>
      <c r="AM357" s="48" t="str">
        <f t="shared" si="89"/>
        <v/>
      </c>
    </row>
    <row r="358" spans="2:39" x14ac:dyDescent="0.25">
      <c r="B358" s="38"/>
      <c r="C358" s="38"/>
      <c r="D358" s="38"/>
      <c r="E358" s="38"/>
      <c r="F358" s="40"/>
      <c r="G358" s="38"/>
      <c r="H358" s="38"/>
      <c r="I358" s="40"/>
      <c r="J358" s="54" t="str">
        <f t="shared" si="90"/>
        <v/>
      </c>
      <c r="K358" s="38"/>
      <c r="O358" s="41" t="str">
        <f t="shared" si="91"/>
        <v/>
      </c>
      <c r="P358" s="41" t="str">
        <f t="shared" ca="1" si="92"/>
        <v/>
      </c>
      <c r="Q358" s="41" t="str">
        <f>IF(AND(C358="Abierto",D358="Urgente"),RANK(P358,$P$8:$P$1003,0)+COUNTIF($P$8:P358,P358)-1,"")</f>
        <v/>
      </c>
      <c r="R358" s="41" t="str">
        <f t="shared" si="93"/>
        <v/>
      </c>
      <c r="S358" s="41" t="str">
        <f t="shared" ca="1" si="94"/>
        <v/>
      </c>
      <c r="T358" s="41" t="str">
        <f>IF(AND(C358="Abierto",D358="Alta"),RANK(S358,$S$8:$S$1003,0)+COUNTIF($S$8:S358,S358)-1+MAX(Q:Q),"")</f>
        <v/>
      </c>
      <c r="U358" s="41" t="str">
        <f t="shared" si="95"/>
        <v/>
      </c>
      <c r="V358" s="41" t="str">
        <f t="shared" ca="1" si="96"/>
        <v/>
      </c>
      <c r="W358" s="41" t="str">
        <f>IF(AND(C358="Abierto",D358="Media"),RANK(V358,$V$8:$V$1003,0)+COUNTIF($V$8:V358,V358)-1+MAX(Q:Q,T:T),"")</f>
        <v/>
      </c>
      <c r="X358" s="41" t="str">
        <f t="shared" si="97"/>
        <v/>
      </c>
      <c r="Y358" s="41" t="str">
        <f t="shared" ca="1" si="98"/>
        <v/>
      </c>
      <c r="Z358" s="41" t="str">
        <f>IF(AND(C358="Abierto",D358="Baja"),RANK(Y358,$Y$8:$Y$1003,0)+COUNTIF($Y$8:Y358,Y358)-1+MAX(Q:Q,T:T,W:W),"")</f>
        <v/>
      </c>
      <c r="AA358" s="42" t="str">
        <f t="shared" si="99"/>
        <v/>
      </c>
      <c r="AB358" s="42" t="str">
        <f t="shared" si="100"/>
        <v/>
      </c>
      <c r="AC358" s="42" t="str">
        <f t="shared" si="101"/>
        <v/>
      </c>
      <c r="AD358" s="43">
        <v>351</v>
      </c>
      <c r="AE358" s="43" t="str">
        <f t="shared" si="87"/>
        <v/>
      </c>
      <c r="AF358" s="44" t="str">
        <f t="shared" si="88"/>
        <v/>
      </c>
      <c r="AK358" s="47" t="str">
        <f>IF(AL358="","",MAX($AK$1:AK357)+1)</f>
        <v/>
      </c>
      <c r="AL358" s="48" t="str">
        <f>IF(H358="","",IF(COUNTIF($AL$7:AL357,H358)=0,H358,""))</f>
        <v/>
      </c>
      <c r="AM358" s="48" t="str">
        <f t="shared" si="89"/>
        <v/>
      </c>
    </row>
    <row r="359" spans="2:39" x14ac:dyDescent="0.25">
      <c r="B359" s="38"/>
      <c r="C359" s="38"/>
      <c r="D359" s="38"/>
      <c r="E359" s="38"/>
      <c r="F359" s="40"/>
      <c r="G359" s="38"/>
      <c r="H359" s="38"/>
      <c r="I359" s="40"/>
      <c r="J359" s="54" t="str">
        <f t="shared" si="90"/>
        <v/>
      </c>
      <c r="K359" s="38"/>
      <c r="O359" s="41" t="str">
        <f t="shared" si="91"/>
        <v/>
      </c>
      <c r="P359" s="41" t="str">
        <f t="shared" ca="1" si="92"/>
        <v/>
      </c>
      <c r="Q359" s="41" t="str">
        <f>IF(AND(C359="Abierto",D359="Urgente"),RANK(P359,$P$8:$P$1003,0)+COUNTIF($P$8:P359,P359)-1,"")</f>
        <v/>
      </c>
      <c r="R359" s="41" t="str">
        <f t="shared" si="93"/>
        <v/>
      </c>
      <c r="S359" s="41" t="str">
        <f t="shared" ca="1" si="94"/>
        <v/>
      </c>
      <c r="T359" s="41" t="str">
        <f>IF(AND(C359="Abierto",D359="Alta"),RANK(S359,$S$8:$S$1003,0)+COUNTIF($S$8:S359,S359)-1+MAX(Q:Q),"")</f>
        <v/>
      </c>
      <c r="U359" s="41" t="str">
        <f t="shared" si="95"/>
        <v/>
      </c>
      <c r="V359" s="41" t="str">
        <f t="shared" ca="1" si="96"/>
        <v/>
      </c>
      <c r="W359" s="41" t="str">
        <f>IF(AND(C359="Abierto",D359="Media"),RANK(V359,$V$8:$V$1003,0)+COUNTIF($V$8:V359,V359)-1+MAX(Q:Q,T:T),"")</f>
        <v/>
      </c>
      <c r="X359" s="41" t="str">
        <f t="shared" si="97"/>
        <v/>
      </c>
      <c r="Y359" s="41" t="str">
        <f t="shared" ca="1" si="98"/>
        <v/>
      </c>
      <c r="Z359" s="41" t="str">
        <f>IF(AND(C359="Abierto",D359="Baja"),RANK(Y359,$Y$8:$Y$1003,0)+COUNTIF($Y$8:Y359,Y359)-1+MAX(Q:Q,T:T,W:W),"")</f>
        <v/>
      </c>
      <c r="AA359" s="42" t="str">
        <f t="shared" si="99"/>
        <v/>
      </c>
      <c r="AB359" s="42" t="str">
        <f t="shared" si="100"/>
        <v/>
      </c>
      <c r="AC359" s="42" t="str">
        <f t="shared" si="101"/>
        <v/>
      </c>
      <c r="AD359" s="43">
        <v>352</v>
      </c>
      <c r="AE359" s="43" t="str">
        <f t="shared" si="87"/>
        <v/>
      </c>
      <c r="AF359" s="44" t="str">
        <f t="shared" si="88"/>
        <v/>
      </c>
      <c r="AK359" s="47" t="str">
        <f>IF(AL359="","",MAX($AK$1:AK358)+1)</f>
        <v/>
      </c>
      <c r="AL359" s="48" t="str">
        <f>IF(H359="","",IF(COUNTIF($AL$7:AL358,H359)=0,H359,""))</f>
        <v/>
      </c>
      <c r="AM359" s="48" t="str">
        <f t="shared" si="89"/>
        <v/>
      </c>
    </row>
    <row r="360" spans="2:39" x14ac:dyDescent="0.25">
      <c r="B360" s="38"/>
      <c r="C360" s="38"/>
      <c r="D360" s="38"/>
      <c r="E360" s="38"/>
      <c r="F360" s="40"/>
      <c r="G360" s="38"/>
      <c r="H360" s="38"/>
      <c r="I360" s="40"/>
      <c r="J360" s="54" t="str">
        <f t="shared" si="90"/>
        <v/>
      </c>
      <c r="K360" s="38"/>
      <c r="O360" s="41" t="str">
        <f t="shared" si="91"/>
        <v/>
      </c>
      <c r="P360" s="41" t="str">
        <f t="shared" ca="1" si="92"/>
        <v/>
      </c>
      <c r="Q360" s="41" t="str">
        <f>IF(AND(C360="Abierto",D360="Urgente"),RANK(P360,$P$8:$P$1003,0)+COUNTIF($P$8:P360,P360)-1,"")</f>
        <v/>
      </c>
      <c r="R360" s="41" t="str">
        <f t="shared" si="93"/>
        <v/>
      </c>
      <c r="S360" s="41" t="str">
        <f t="shared" ca="1" si="94"/>
        <v/>
      </c>
      <c r="T360" s="41" t="str">
        <f>IF(AND(C360="Abierto",D360="Alta"),RANK(S360,$S$8:$S$1003,0)+COUNTIF($S$8:S360,S360)-1+MAX(Q:Q),"")</f>
        <v/>
      </c>
      <c r="U360" s="41" t="str">
        <f t="shared" si="95"/>
        <v/>
      </c>
      <c r="V360" s="41" t="str">
        <f t="shared" ca="1" si="96"/>
        <v/>
      </c>
      <c r="W360" s="41" t="str">
        <f>IF(AND(C360="Abierto",D360="Media"),RANK(V360,$V$8:$V$1003,0)+COUNTIF($V$8:V360,V360)-1+MAX(Q:Q,T:T),"")</f>
        <v/>
      </c>
      <c r="X360" s="41" t="str">
        <f t="shared" si="97"/>
        <v/>
      </c>
      <c r="Y360" s="41" t="str">
        <f t="shared" ca="1" si="98"/>
        <v/>
      </c>
      <c r="Z360" s="41" t="str">
        <f>IF(AND(C360="Abierto",D360="Baja"),RANK(Y360,$Y$8:$Y$1003,0)+COUNTIF($Y$8:Y360,Y360)-1+MAX(Q:Q,T:T,W:W),"")</f>
        <v/>
      </c>
      <c r="AA360" s="42" t="str">
        <f t="shared" si="99"/>
        <v/>
      </c>
      <c r="AB360" s="42" t="str">
        <f t="shared" si="100"/>
        <v/>
      </c>
      <c r="AC360" s="42" t="str">
        <f t="shared" si="101"/>
        <v/>
      </c>
      <c r="AD360" s="43">
        <v>353</v>
      </c>
      <c r="AE360" s="43" t="str">
        <f t="shared" si="87"/>
        <v/>
      </c>
      <c r="AF360" s="44" t="str">
        <f t="shared" si="88"/>
        <v/>
      </c>
      <c r="AK360" s="47" t="str">
        <f>IF(AL360="","",MAX($AK$1:AK359)+1)</f>
        <v/>
      </c>
      <c r="AL360" s="48" t="str">
        <f>IF(H360="","",IF(COUNTIF($AL$7:AL359,H360)=0,H360,""))</f>
        <v/>
      </c>
      <c r="AM360" s="48" t="str">
        <f t="shared" si="89"/>
        <v/>
      </c>
    </row>
    <row r="361" spans="2:39" x14ac:dyDescent="0.25">
      <c r="B361" s="38"/>
      <c r="C361" s="38"/>
      <c r="D361" s="38"/>
      <c r="E361" s="38"/>
      <c r="F361" s="40"/>
      <c r="G361" s="38"/>
      <c r="H361" s="38"/>
      <c r="I361" s="40"/>
      <c r="J361" s="54" t="str">
        <f t="shared" si="90"/>
        <v/>
      </c>
      <c r="K361" s="38"/>
      <c r="O361" s="41" t="str">
        <f t="shared" si="91"/>
        <v/>
      </c>
      <c r="P361" s="41" t="str">
        <f t="shared" ca="1" si="92"/>
        <v/>
      </c>
      <c r="Q361" s="41" t="str">
        <f>IF(AND(C361="Abierto",D361="Urgente"),RANK(P361,$P$8:$P$1003,0)+COUNTIF($P$8:P361,P361)-1,"")</f>
        <v/>
      </c>
      <c r="R361" s="41" t="str">
        <f t="shared" si="93"/>
        <v/>
      </c>
      <c r="S361" s="41" t="str">
        <f t="shared" ca="1" si="94"/>
        <v/>
      </c>
      <c r="T361" s="41" t="str">
        <f>IF(AND(C361="Abierto",D361="Alta"),RANK(S361,$S$8:$S$1003,0)+COUNTIF($S$8:S361,S361)-1+MAX(Q:Q),"")</f>
        <v/>
      </c>
      <c r="U361" s="41" t="str">
        <f t="shared" si="95"/>
        <v/>
      </c>
      <c r="V361" s="41" t="str">
        <f t="shared" ca="1" si="96"/>
        <v/>
      </c>
      <c r="W361" s="41" t="str">
        <f>IF(AND(C361="Abierto",D361="Media"),RANK(V361,$V$8:$V$1003,0)+COUNTIF($V$8:V361,V361)-1+MAX(Q:Q,T:T),"")</f>
        <v/>
      </c>
      <c r="X361" s="41" t="str">
        <f t="shared" si="97"/>
        <v/>
      </c>
      <c r="Y361" s="41" t="str">
        <f t="shared" ca="1" si="98"/>
        <v/>
      </c>
      <c r="Z361" s="41" t="str">
        <f>IF(AND(C361="Abierto",D361="Baja"),RANK(Y361,$Y$8:$Y$1003,0)+COUNTIF($Y$8:Y361,Y361)-1+MAX(Q:Q,T:T,W:W),"")</f>
        <v/>
      </c>
      <c r="AA361" s="42" t="str">
        <f t="shared" si="99"/>
        <v/>
      </c>
      <c r="AB361" s="42" t="str">
        <f t="shared" si="100"/>
        <v/>
      </c>
      <c r="AC361" s="42" t="str">
        <f t="shared" si="101"/>
        <v/>
      </c>
      <c r="AD361" s="43">
        <v>354</v>
      </c>
      <c r="AE361" s="43" t="str">
        <f t="shared" si="87"/>
        <v/>
      </c>
      <c r="AF361" s="44" t="str">
        <f t="shared" si="88"/>
        <v/>
      </c>
      <c r="AK361" s="47" t="str">
        <f>IF(AL361="","",MAX($AK$1:AK360)+1)</f>
        <v/>
      </c>
      <c r="AL361" s="48" t="str">
        <f>IF(H361="","",IF(COUNTIF($AL$7:AL360,H361)=0,H361,""))</f>
        <v/>
      </c>
      <c r="AM361" s="48" t="str">
        <f t="shared" si="89"/>
        <v/>
      </c>
    </row>
    <row r="362" spans="2:39" x14ac:dyDescent="0.25">
      <c r="B362" s="38"/>
      <c r="C362" s="38"/>
      <c r="D362" s="38"/>
      <c r="E362" s="38"/>
      <c r="F362" s="40"/>
      <c r="G362" s="38"/>
      <c r="H362" s="38"/>
      <c r="I362" s="40"/>
      <c r="J362" s="54" t="str">
        <f t="shared" si="90"/>
        <v/>
      </c>
      <c r="K362" s="38"/>
      <c r="O362" s="41" t="str">
        <f t="shared" si="91"/>
        <v/>
      </c>
      <c r="P362" s="41" t="str">
        <f t="shared" ca="1" si="92"/>
        <v/>
      </c>
      <c r="Q362" s="41" t="str">
        <f>IF(AND(C362="Abierto",D362="Urgente"),RANK(P362,$P$8:$P$1003,0)+COUNTIF($P$8:P362,P362)-1,"")</f>
        <v/>
      </c>
      <c r="R362" s="41" t="str">
        <f t="shared" si="93"/>
        <v/>
      </c>
      <c r="S362" s="41" t="str">
        <f t="shared" ca="1" si="94"/>
        <v/>
      </c>
      <c r="T362" s="41" t="str">
        <f>IF(AND(C362="Abierto",D362="Alta"),RANK(S362,$S$8:$S$1003,0)+COUNTIF($S$8:S362,S362)-1+MAX(Q:Q),"")</f>
        <v/>
      </c>
      <c r="U362" s="41" t="str">
        <f t="shared" si="95"/>
        <v/>
      </c>
      <c r="V362" s="41" t="str">
        <f t="shared" ca="1" si="96"/>
        <v/>
      </c>
      <c r="W362" s="41" t="str">
        <f>IF(AND(C362="Abierto",D362="Media"),RANK(V362,$V$8:$V$1003,0)+COUNTIF($V$8:V362,V362)-1+MAX(Q:Q,T:T),"")</f>
        <v/>
      </c>
      <c r="X362" s="41" t="str">
        <f t="shared" si="97"/>
        <v/>
      </c>
      <c r="Y362" s="41" t="str">
        <f t="shared" ca="1" si="98"/>
        <v/>
      </c>
      <c r="Z362" s="41" t="str">
        <f>IF(AND(C362="Abierto",D362="Baja"),RANK(Y362,$Y$8:$Y$1003,0)+COUNTIF($Y$8:Y362,Y362)-1+MAX(Q:Q,T:T,W:W),"")</f>
        <v/>
      </c>
      <c r="AA362" s="42" t="str">
        <f t="shared" si="99"/>
        <v/>
      </c>
      <c r="AB362" s="42" t="str">
        <f t="shared" si="100"/>
        <v/>
      </c>
      <c r="AC362" s="42" t="str">
        <f t="shared" si="101"/>
        <v/>
      </c>
      <c r="AD362" s="43">
        <v>355</v>
      </c>
      <c r="AE362" s="43" t="str">
        <f t="shared" si="87"/>
        <v/>
      </c>
      <c r="AF362" s="44" t="str">
        <f t="shared" si="88"/>
        <v/>
      </c>
      <c r="AK362" s="47" t="str">
        <f>IF(AL362="","",MAX($AK$1:AK361)+1)</f>
        <v/>
      </c>
      <c r="AL362" s="48" t="str">
        <f>IF(H362="","",IF(COUNTIF($AL$7:AL361,H362)=0,H362,""))</f>
        <v/>
      </c>
      <c r="AM362" s="48" t="str">
        <f t="shared" si="89"/>
        <v/>
      </c>
    </row>
    <row r="363" spans="2:39" x14ac:dyDescent="0.25">
      <c r="B363" s="38"/>
      <c r="C363" s="38"/>
      <c r="D363" s="38"/>
      <c r="E363" s="38"/>
      <c r="F363" s="40"/>
      <c r="G363" s="38"/>
      <c r="H363" s="38"/>
      <c r="I363" s="40"/>
      <c r="J363" s="54" t="str">
        <f t="shared" si="90"/>
        <v/>
      </c>
      <c r="K363" s="38"/>
      <c r="O363" s="41" t="str">
        <f t="shared" si="91"/>
        <v/>
      </c>
      <c r="P363" s="41" t="str">
        <f t="shared" ca="1" si="92"/>
        <v/>
      </c>
      <c r="Q363" s="41" t="str">
        <f>IF(AND(C363="Abierto",D363="Urgente"),RANK(P363,$P$8:$P$1003,0)+COUNTIF($P$8:P363,P363)-1,"")</f>
        <v/>
      </c>
      <c r="R363" s="41" t="str">
        <f t="shared" si="93"/>
        <v/>
      </c>
      <c r="S363" s="41" t="str">
        <f t="shared" ca="1" si="94"/>
        <v/>
      </c>
      <c r="T363" s="41" t="str">
        <f>IF(AND(C363="Abierto",D363="Alta"),RANK(S363,$S$8:$S$1003,0)+COUNTIF($S$8:S363,S363)-1+MAX(Q:Q),"")</f>
        <v/>
      </c>
      <c r="U363" s="41" t="str">
        <f t="shared" si="95"/>
        <v/>
      </c>
      <c r="V363" s="41" t="str">
        <f t="shared" ca="1" si="96"/>
        <v/>
      </c>
      <c r="W363" s="41" t="str">
        <f>IF(AND(C363="Abierto",D363="Media"),RANK(V363,$V$8:$V$1003,0)+COUNTIF($V$8:V363,V363)-1+MAX(Q:Q,T:T),"")</f>
        <v/>
      </c>
      <c r="X363" s="41" t="str">
        <f t="shared" si="97"/>
        <v/>
      </c>
      <c r="Y363" s="41" t="str">
        <f t="shared" ca="1" si="98"/>
        <v/>
      </c>
      <c r="Z363" s="41" t="str">
        <f>IF(AND(C363="Abierto",D363="Baja"),RANK(Y363,$Y$8:$Y$1003,0)+COUNTIF($Y$8:Y363,Y363)-1+MAX(Q:Q,T:T,W:W),"")</f>
        <v/>
      </c>
      <c r="AA363" s="42" t="str">
        <f t="shared" si="99"/>
        <v/>
      </c>
      <c r="AB363" s="42" t="str">
        <f t="shared" si="100"/>
        <v/>
      </c>
      <c r="AC363" s="42" t="str">
        <f t="shared" si="101"/>
        <v/>
      </c>
      <c r="AD363" s="43">
        <v>356</v>
      </c>
      <c r="AE363" s="43" t="str">
        <f t="shared" si="87"/>
        <v/>
      </c>
      <c r="AF363" s="44" t="str">
        <f t="shared" si="88"/>
        <v/>
      </c>
      <c r="AK363" s="47" t="str">
        <f>IF(AL363="","",MAX($AK$1:AK362)+1)</f>
        <v/>
      </c>
      <c r="AL363" s="48" t="str">
        <f>IF(H363="","",IF(COUNTIF($AL$7:AL362,H363)=0,H363,""))</f>
        <v/>
      </c>
      <c r="AM363" s="48" t="str">
        <f t="shared" si="89"/>
        <v/>
      </c>
    </row>
    <row r="364" spans="2:39" x14ac:dyDescent="0.25">
      <c r="B364" s="38"/>
      <c r="C364" s="38"/>
      <c r="D364" s="38"/>
      <c r="E364" s="38"/>
      <c r="F364" s="40"/>
      <c r="G364" s="38"/>
      <c r="H364" s="38"/>
      <c r="I364" s="40"/>
      <c r="J364" s="54" t="str">
        <f t="shared" si="90"/>
        <v/>
      </c>
      <c r="K364" s="38"/>
      <c r="O364" s="41" t="str">
        <f t="shared" si="91"/>
        <v/>
      </c>
      <c r="P364" s="41" t="str">
        <f t="shared" ca="1" si="92"/>
        <v/>
      </c>
      <c r="Q364" s="41" t="str">
        <f>IF(AND(C364="Abierto",D364="Urgente"),RANK(P364,$P$8:$P$1003,0)+COUNTIF($P$8:P364,P364)-1,"")</f>
        <v/>
      </c>
      <c r="R364" s="41" t="str">
        <f t="shared" si="93"/>
        <v/>
      </c>
      <c r="S364" s="41" t="str">
        <f t="shared" ca="1" si="94"/>
        <v/>
      </c>
      <c r="T364" s="41" t="str">
        <f>IF(AND(C364="Abierto",D364="Alta"),RANK(S364,$S$8:$S$1003,0)+COUNTIF($S$8:S364,S364)-1+MAX(Q:Q),"")</f>
        <v/>
      </c>
      <c r="U364" s="41" t="str">
        <f t="shared" si="95"/>
        <v/>
      </c>
      <c r="V364" s="41" t="str">
        <f t="shared" ca="1" si="96"/>
        <v/>
      </c>
      <c r="W364" s="41" t="str">
        <f>IF(AND(C364="Abierto",D364="Media"),RANK(V364,$V$8:$V$1003,0)+COUNTIF($V$8:V364,V364)-1+MAX(Q:Q,T:T),"")</f>
        <v/>
      </c>
      <c r="X364" s="41" t="str">
        <f t="shared" si="97"/>
        <v/>
      </c>
      <c r="Y364" s="41" t="str">
        <f t="shared" ca="1" si="98"/>
        <v/>
      </c>
      <c r="Z364" s="41" t="str">
        <f>IF(AND(C364="Abierto",D364="Baja"),RANK(Y364,$Y$8:$Y$1003,0)+COUNTIF($Y$8:Y364,Y364)-1+MAX(Q:Q,T:T,W:W),"")</f>
        <v/>
      </c>
      <c r="AA364" s="42" t="str">
        <f t="shared" si="99"/>
        <v/>
      </c>
      <c r="AB364" s="42" t="str">
        <f t="shared" si="100"/>
        <v/>
      </c>
      <c r="AC364" s="42" t="str">
        <f t="shared" si="101"/>
        <v/>
      </c>
      <c r="AD364" s="43">
        <v>357</v>
      </c>
      <c r="AE364" s="43" t="str">
        <f t="shared" si="87"/>
        <v/>
      </c>
      <c r="AF364" s="44" t="str">
        <f t="shared" si="88"/>
        <v/>
      </c>
      <c r="AK364" s="47" t="str">
        <f>IF(AL364="","",MAX($AK$1:AK363)+1)</f>
        <v/>
      </c>
      <c r="AL364" s="48" t="str">
        <f>IF(H364="","",IF(COUNTIF($AL$7:AL363,H364)=0,H364,""))</f>
        <v/>
      </c>
      <c r="AM364" s="48" t="str">
        <f t="shared" si="89"/>
        <v/>
      </c>
    </row>
    <row r="365" spans="2:39" x14ac:dyDescent="0.25">
      <c r="B365" s="38"/>
      <c r="C365" s="38"/>
      <c r="D365" s="38"/>
      <c r="E365" s="38"/>
      <c r="F365" s="40"/>
      <c r="G365" s="38"/>
      <c r="H365" s="38"/>
      <c r="I365" s="40"/>
      <c r="J365" s="54" t="str">
        <f t="shared" si="90"/>
        <v/>
      </c>
      <c r="K365" s="38"/>
      <c r="O365" s="41" t="str">
        <f t="shared" si="91"/>
        <v/>
      </c>
      <c r="P365" s="41" t="str">
        <f t="shared" ca="1" si="92"/>
        <v/>
      </c>
      <c r="Q365" s="41" t="str">
        <f>IF(AND(C365="Abierto",D365="Urgente"),RANK(P365,$P$8:$P$1003,0)+COUNTIF($P$8:P365,P365)-1,"")</f>
        <v/>
      </c>
      <c r="R365" s="41" t="str">
        <f t="shared" si="93"/>
        <v/>
      </c>
      <c r="S365" s="41" t="str">
        <f t="shared" ca="1" si="94"/>
        <v/>
      </c>
      <c r="T365" s="41" t="str">
        <f>IF(AND(C365="Abierto",D365="Alta"),RANK(S365,$S$8:$S$1003,0)+COUNTIF($S$8:S365,S365)-1+MAX(Q:Q),"")</f>
        <v/>
      </c>
      <c r="U365" s="41" t="str">
        <f t="shared" si="95"/>
        <v/>
      </c>
      <c r="V365" s="41" t="str">
        <f t="shared" ca="1" si="96"/>
        <v/>
      </c>
      <c r="W365" s="41" t="str">
        <f>IF(AND(C365="Abierto",D365="Media"),RANK(V365,$V$8:$V$1003,0)+COUNTIF($V$8:V365,V365)-1+MAX(Q:Q,T:T),"")</f>
        <v/>
      </c>
      <c r="X365" s="41" t="str">
        <f t="shared" si="97"/>
        <v/>
      </c>
      <c r="Y365" s="41" t="str">
        <f t="shared" ca="1" si="98"/>
        <v/>
      </c>
      <c r="Z365" s="41" t="str">
        <f>IF(AND(C365="Abierto",D365="Baja"),RANK(Y365,$Y$8:$Y$1003,0)+COUNTIF($Y$8:Y365,Y365)-1+MAX(Q:Q,T:T,W:W),"")</f>
        <v/>
      </c>
      <c r="AA365" s="42" t="str">
        <f t="shared" si="99"/>
        <v/>
      </c>
      <c r="AB365" s="42" t="str">
        <f t="shared" si="100"/>
        <v/>
      </c>
      <c r="AC365" s="42" t="str">
        <f t="shared" si="101"/>
        <v/>
      </c>
      <c r="AD365" s="43">
        <v>358</v>
      </c>
      <c r="AE365" s="43" t="str">
        <f t="shared" si="87"/>
        <v/>
      </c>
      <c r="AF365" s="44" t="str">
        <f t="shared" si="88"/>
        <v/>
      </c>
      <c r="AK365" s="47" t="str">
        <f>IF(AL365="","",MAX($AK$1:AK364)+1)</f>
        <v/>
      </c>
      <c r="AL365" s="48" t="str">
        <f>IF(H365="","",IF(COUNTIF($AL$7:AL364,H365)=0,H365,""))</f>
        <v/>
      </c>
      <c r="AM365" s="48" t="str">
        <f t="shared" si="89"/>
        <v/>
      </c>
    </row>
    <row r="366" spans="2:39" x14ac:dyDescent="0.25">
      <c r="B366" s="38"/>
      <c r="C366" s="38"/>
      <c r="D366" s="38"/>
      <c r="E366" s="38"/>
      <c r="F366" s="40"/>
      <c r="G366" s="38"/>
      <c r="H366" s="38"/>
      <c r="I366" s="40"/>
      <c r="J366" s="54" t="str">
        <f t="shared" si="90"/>
        <v/>
      </c>
      <c r="K366" s="38"/>
      <c r="O366" s="41" t="str">
        <f t="shared" si="91"/>
        <v/>
      </c>
      <c r="P366" s="41" t="str">
        <f t="shared" ca="1" si="92"/>
        <v/>
      </c>
      <c r="Q366" s="41" t="str">
        <f>IF(AND(C366="Abierto",D366="Urgente"),RANK(P366,$P$8:$P$1003,0)+COUNTIF($P$8:P366,P366)-1,"")</f>
        <v/>
      </c>
      <c r="R366" s="41" t="str">
        <f t="shared" si="93"/>
        <v/>
      </c>
      <c r="S366" s="41" t="str">
        <f t="shared" ca="1" si="94"/>
        <v/>
      </c>
      <c r="T366" s="41" t="str">
        <f>IF(AND(C366="Abierto",D366="Alta"),RANK(S366,$S$8:$S$1003,0)+COUNTIF($S$8:S366,S366)-1+MAX(Q:Q),"")</f>
        <v/>
      </c>
      <c r="U366" s="41" t="str">
        <f t="shared" si="95"/>
        <v/>
      </c>
      <c r="V366" s="41" t="str">
        <f t="shared" ca="1" si="96"/>
        <v/>
      </c>
      <c r="W366" s="41" t="str">
        <f>IF(AND(C366="Abierto",D366="Media"),RANK(V366,$V$8:$V$1003,0)+COUNTIF($V$8:V366,V366)-1+MAX(Q:Q,T:T),"")</f>
        <v/>
      </c>
      <c r="X366" s="41" t="str">
        <f t="shared" si="97"/>
        <v/>
      </c>
      <c r="Y366" s="41" t="str">
        <f t="shared" ca="1" si="98"/>
        <v/>
      </c>
      <c r="Z366" s="41" t="str">
        <f>IF(AND(C366="Abierto",D366="Baja"),RANK(Y366,$Y$8:$Y$1003,0)+COUNTIF($Y$8:Y366,Y366)-1+MAX(Q:Q,T:T,W:W),"")</f>
        <v/>
      </c>
      <c r="AA366" s="42" t="str">
        <f t="shared" si="99"/>
        <v/>
      </c>
      <c r="AB366" s="42" t="str">
        <f t="shared" si="100"/>
        <v/>
      </c>
      <c r="AC366" s="42" t="str">
        <f t="shared" si="101"/>
        <v/>
      </c>
      <c r="AD366" s="43">
        <v>359</v>
      </c>
      <c r="AE366" s="43" t="str">
        <f t="shared" si="87"/>
        <v/>
      </c>
      <c r="AF366" s="44" t="str">
        <f t="shared" si="88"/>
        <v/>
      </c>
      <c r="AK366" s="47" t="str">
        <f>IF(AL366="","",MAX($AK$1:AK365)+1)</f>
        <v/>
      </c>
      <c r="AL366" s="48" t="str">
        <f>IF(H366="","",IF(COUNTIF($AL$7:AL365,H366)=0,H366,""))</f>
        <v/>
      </c>
      <c r="AM366" s="48" t="str">
        <f t="shared" si="89"/>
        <v/>
      </c>
    </row>
    <row r="367" spans="2:39" x14ac:dyDescent="0.25">
      <c r="B367" s="38"/>
      <c r="C367" s="38"/>
      <c r="D367" s="38"/>
      <c r="E367" s="38"/>
      <c r="F367" s="40"/>
      <c r="G367" s="38"/>
      <c r="H367" s="38"/>
      <c r="I367" s="40"/>
      <c r="J367" s="54" t="str">
        <f t="shared" si="90"/>
        <v/>
      </c>
      <c r="K367" s="38"/>
      <c r="O367" s="41" t="str">
        <f t="shared" si="91"/>
        <v/>
      </c>
      <c r="P367" s="41" t="str">
        <f t="shared" ca="1" si="92"/>
        <v/>
      </c>
      <c r="Q367" s="41" t="str">
        <f>IF(AND(C367="Abierto",D367="Urgente"),RANK(P367,$P$8:$P$1003,0)+COUNTIF($P$8:P367,P367)-1,"")</f>
        <v/>
      </c>
      <c r="R367" s="41" t="str">
        <f t="shared" si="93"/>
        <v/>
      </c>
      <c r="S367" s="41" t="str">
        <f t="shared" ca="1" si="94"/>
        <v/>
      </c>
      <c r="T367" s="41" t="str">
        <f>IF(AND(C367="Abierto",D367="Alta"),RANK(S367,$S$8:$S$1003,0)+COUNTIF($S$8:S367,S367)-1+MAX(Q:Q),"")</f>
        <v/>
      </c>
      <c r="U367" s="41" t="str">
        <f t="shared" si="95"/>
        <v/>
      </c>
      <c r="V367" s="41" t="str">
        <f t="shared" ca="1" si="96"/>
        <v/>
      </c>
      <c r="W367" s="41" t="str">
        <f>IF(AND(C367="Abierto",D367="Media"),RANK(V367,$V$8:$V$1003,0)+COUNTIF($V$8:V367,V367)-1+MAX(Q:Q,T:T),"")</f>
        <v/>
      </c>
      <c r="X367" s="41" t="str">
        <f t="shared" si="97"/>
        <v/>
      </c>
      <c r="Y367" s="41" t="str">
        <f t="shared" ca="1" si="98"/>
        <v/>
      </c>
      <c r="Z367" s="41" t="str">
        <f>IF(AND(C367="Abierto",D367="Baja"),RANK(Y367,$Y$8:$Y$1003,0)+COUNTIF($Y$8:Y367,Y367)-1+MAX(Q:Q,T:T,W:W),"")</f>
        <v/>
      </c>
      <c r="AA367" s="42" t="str">
        <f t="shared" si="99"/>
        <v/>
      </c>
      <c r="AB367" s="42" t="str">
        <f t="shared" si="100"/>
        <v/>
      </c>
      <c r="AC367" s="42" t="str">
        <f t="shared" si="101"/>
        <v/>
      </c>
      <c r="AD367" s="43">
        <v>360</v>
      </c>
      <c r="AE367" s="43" t="str">
        <f t="shared" si="87"/>
        <v/>
      </c>
      <c r="AF367" s="44" t="str">
        <f t="shared" si="88"/>
        <v/>
      </c>
      <c r="AK367" s="47" t="str">
        <f>IF(AL367="","",MAX($AK$1:AK366)+1)</f>
        <v/>
      </c>
      <c r="AL367" s="48" t="str">
        <f>IF(H367="","",IF(COUNTIF($AL$7:AL366,H367)=0,H367,""))</f>
        <v/>
      </c>
      <c r="AM367" s="48" t="str">
        <f t="shared" si="89"/>
        <v/>
      </c>
    </row>
    <row r="368" spans="2:39" x14ac:dyDescent="0.25">
      <c r="B368" s="38"/>
      <c r="C368" s="38"/>
      <c r="D368" s="38"/>
      <c r="E368" s="38"/>
      <c r="F368" s="40"/>
      <c r="G368" s="38"/>
      <c r="H368" s="38"/>
      <c r="I368" s="40"/>
      <c r="J368" s="54" t="str">
        <f t="shared" si="90"/>
        <v/>
      </c>
      <c r="K368" s="38"/>
      <c r="O368" s="41" t="str">
        <f t="shared" si="91"/>
        <v/>
      </c>
      <c r="P368" s="41" t="str">
        <f t="shared" ca="1" si="92"/>
        <v/>
      </c>
      <c r="Q368" s="41" t="str">
        <f>IF(AND(C368="Abierto",D368="Urgente"),RANK(P368,$P$8:$P$1003,0)+COUNTIF($P$8:P368,P368)-1,"")</f>
        <v/>
      </c>
      <c r="R368" s="41" t="str">
        <f t="shared" si="93"/>
        <v/>
      </c>
      <c r="S368" s="41" t="str">
        <f t="shared" ca="1" si="94"/>
        <v/>
      </c>
      <c r="T368" s="41" t="str">
        <f>IF(AND(C368="Abierto",D368="Alta"),RANK(S368,$S$8:$S$1003,0)+COUNTIF($S$8:S368,S368)-1+MAX(Q:Q),"")</f>
        <v/>
      </c>
      <c r="U368" s="41" t="str">
        <f t="shared" si="95"/>
        <v/>
      </c>
      <c r="V368" s="41" t="str">
        <f t="shared" ca="1" si="96"/>
        <v/>
      </c>
      <c r="W368" s="41" t="str">
        <f>IF(AND(C368="Abierto",D368="Media"),RANK(V368,$V$8:$V$1003,0)+COUNTIF($V$8:V368,V368)-1+MAX(Q:Q,T:T),"")</f>
        <v/>
      </c>
      <c r="X368" s="41" t="str">
        <f t="shared" si="97"/>
        <v/>
      </c>
      <c r="Y368" s="41" t="str">
        <f t="shared" ca="1" si="98"/>
        <v/>
      </c>
      <c r="Z368" s="41" t="str">
        <f>IF(AND(C368="Abierto",D368="Baja"),RANK(Y368,$Y$8:$Y$1003,0)+COUNTIF($Y$8:Y368,Y368)-1+MAX(Q:Q,T:T,W:W),"")</f>
        <v/>
      </c>
      <c r="AA368" s="42" t="str">
        <f t="shared" si="99"/>
        <v/>
      </c>
      <c r="AB368" s="42" t="str">
        <f t="shared" si="100"/>
        <v/>
      </c>
      <c r="AC368" s="42" t="str">
        <f t="shared" si="101"/>
        <v/>
      </c>
      <c r="AD368" s="43">
        <v>361</v>
      </c>
      <c r="AE368" s="43" t="str">
        <f t="shared" si="87"/>
        <v/>
      </c>
      <c r="AF368" s="44" t="str">
        <f t="shared" si="88"/>
        <v/>
      </c>
      <c r="AK368" s="47" t="str">
        <f>IF(AL368="","",MAX($AK$1:AK367)+1)</f>
        <v/>
      </c>
      <c r="AL368" s="48" t="str">
        <f>IF(H368="","",IF(COUNTIF($AL$7:AL367,H368)=0,H368,""))</f>
        <v/>
      </c>
      <c r="AM368" s="48" t="str">
        <f t="shared" si="89"/>
        <v/>
      </c>
    </row>
    <row r="369" spans="2:39" x14ac:dyDescent="0.25">
      <c r="B369" s="38"/>
      <c r="C369" s="38"/>
      <c r="D369" s="38"/>
      <c r="E369" s="38"/>
      <c r="F369" s="40"/>
      <c r="G369" s="38"/>
      <c r="H369" s="38"/>
      <c r="I369" s="40"/>
      <c r="J369" s="54" t="str">
        <f t="shared" si="90"/>
        <v/>
      </c>
      <c r="K369" s="38"/>
      <c r="O369" s="41" t="str">
        <f t="shared" si="91"/>
        <v/>
      </c>
      <c r="P369" s="41" t="str">
        <f t="shared" ca="1" si="92"/>
        <v/>
      </c>
      <c r="Q369" s="41" t="str">
        <f>IF(AND(C369="Abierto",D369="Urgente"),RANK(P369,$P$8:$P$1003,0)+COUNTIF($P$8:P369,P369)-1,"")</f>
        <v/>
      </c>
      <c r="R369" s="41" t="str">
        <f t="shared" si="93"/>
        <v/>
      </c>
      <c r="S369" s="41" t="str">
        <f t="shared" ca="1" si="94"/>
        <v/>
      </c>
      <c r="T369" s="41" t="str">
        <f>IF(AND(C369="Abierto",D369="Alta"),RANK(S369,$S$8:$S$1003,0)+COUNTIF($S$8:S369,S369)-1+MAX(Q:Q),"")</f>
        <v/>
      </c>
      <c r="U369" s="41" t="str">
        <f t="shared" si="95"/>
        <v/>
      </c>
      <c r="V369" s="41" t="str">
        <f t="shared" ca="1" si="96"/>
        <v/>
      </c>
      <c r="W369" s="41" t="str">
        <f>IF(AND(C369="Abierto",D369="Media"),RANK(V369,$V$8:$V$1003,0)+COUNTIF($V$8:V369,V369)-1+MAX(Q:Q,T:T),"")</f>
        <v/>
      </c>
      <c r="X369" s="41" t="str">
        <f t="shared" si="97"/>
        <v/>
      </c>
      <c r="Y369" s="41" t="str">
        <f t="shared" ca="1" si="98"/>
        <v/>
      </c>
      <c r="Z369" s="41" t="str">
        <f>IF(AND(C369="Abierto",D369="Baja"),RANK(Y369,$Y$8:$Y$1003,0)+COUNTIF($Y$8:Y369,Y369)-1+MAX(Q:Q,T:T,W:W),"")</f>
        <v/>
      </c>
      <c r="AA369" s="42" t="str">
        <f t="shared" si="99"/>
        <v/>
      </c>
      <c r="AB369" s="42" t="str">
        <f t="shared" si="100"/>
        <v/>
      </c>
      <c r="AC369" s="42" t="str">
        <f t="shared" si="101"/>
        <v/>
      </c>
      <c r="AD369" s="43">
        <v>362</v>
      </c>
      <c r="AE369" s="43" t="str">
        <f t="shared" si="87"/>
        <v/>
      </c>
      <c r="AF369" s="44" t="str">
        <f t="shared" si="88"/>
        <v/>
      </c>
      <c r="AK369" s="47" t="str">
        <f>IF(AL369="","",MAX($AK$1:AK368)+1)</f>
        <v/>
      </c>
      <c r="AL369" s="48" t="str">
        <f>IF(H369="","",IF(COUNTIF($AL$7:AL368,H369)=0,H369,""))</f>
        <v/>
      </c>
      <c r="AM369" s="48" t="str">
        <f t="shared" si="89"/>
        <v/>
      </c>
    </row>
    <row r="370" spans="2:39" x14ac:dyDescent="0.25">
      <c r="B370" s="38"/>
      <c r="C370" s="38"/>
      <c r="D370" s="38"/>
      <c r="E370" s="38"/>
      <c r="F370" s="40"/>
      <c r="G370" s="38"/>
      <c r="H370" s="38"/>
      <c r="I370" s="40"/>
      <c r="J370" s="54" t="str">
        <f t="shared" si="90"/>
        <v/>
      </c>
      <c r="K370" s="38"/>
      <c r="O370" s="41" t="str">
        <f t="shared" si="91"/>
        <v/>
      </c>
      <c r="P370" s="41" t="str">
        <f t="shared" ca="1" si="92"/>
        <v/>
      </c>
      <c r="Q370" s="41" t="str">
        <f>IF(AND(C370="Abierto",D370="Urgente"),RANK(P370,$P$8:$P$1003,0)+COUNTIF($P$8:P370,P370)-1,"")</f>
        <v/>
      </c>
      <c r="R370" s="41" t="str">
        <f t="shared" si="93"/>
        <v/>
      </c>
      <c r="S370" s="41" t="str">
        <f t="shared" ca="1" si="94"/>
        <v/>
      </c>
      <c r="T370" s="41" t="str">
        <f>IF(AND(C370="Abierto",D370="Alta"),RANK(S370,$S$8:$S$1003,0)+COUNTIF($S$8:S370,S370)-1+MAX(Q:Q),"")</f>
        <v/>
      </c>
      <c r="U370" s="41" t="str">
        <f t="shared" si="95"/>
        <v/>
      </c>
      <c r="V370" s="41" t="str">
        <f t="shared" ca="1" si="96"/>
        <v/>
      </c>
      <c r="W370" s="41" t="str">
        <f>IF(AND(C370="Abierto",D370="Media"),RANK(V370,$V$8:$V$1003,0)+COUNTIF($V$8:V370,V370)-1+MAX(Q:Q,T:T),"")</f>
        <v/>
      </c>
      <c r="X370" s="41" t="str">
        <f t="shared" si="97"/>
        <v/>
      </c>
      <c r="Y370" s="41" t="str">
        <f t="shared" ca="1" si="98"/>
        <v/>
      </c>
      <c r="Z370" s="41" t="str">
        <f>IF(AND(C370="Abierto",D370="Baja"),RANK(Y370,$Y$8:$Y$1003,0)+COUNTIF($Y$8:Y370,Y370)-1+MAX(Q:Q,T:T,W:W),"")</f>
        <v/>
      </c>
      <c r="AA370" s="42" t="str">
        <f t="shared" si="99"/>
        <v/>
      </c>
      <c r="AB370" s="42" t="str">
        <f t="shared" si="100"/>
        <v/>
      </c>
      <c r="AC370" s="42" t="str">
        <f t="shared" si="101"/>
        <v/>
      </c>
      <c r="AD370" s="43">
        <v>363</v>
      </c>
      <c r="AE370" s="43" t="str">
        <f t="shared" si="87"/>
        <v/>
      </c>
      <c r="AF370" s="44" t="str">
        <f t="shared" si="88"/>
        <v/>
      </c>
      <c r="AK370" s="47" t="str">
        <f>IF(AL370="","",MAX($AK$1:AK369)+1)</f>
        <v/>
      </c>
      <c r="AL370" s="48" t="str">
        <f>IF(H370="","",IF(COUNTIF($AL$7:AL369,H370)=0,H370,""))</f>
        <v/>
      </c>
      <c r="AM370" s="48" t="str">
        <f t="shared" si="89"/>
        <v/>
      </c>
    </row>
    <row r="371" spans="2:39" x14ac:dyDescent="0.25">
      <c r="B371" s="38"/>
      <c r="C371" s="38"/>
      <c r="D371" s="38"/>
      <c r="E371" s="38"/>
      <c r="F371" s="40"/>
      <c r="G371" s="38"/>
      <c r="H371" s="38"/>
      <c r="I371" s="40"/>
      <c r="J371" s="54" t="str">
        <f t="shared" si="90"/>
        <v/>
      </c>
      <c r="K371" s="38"/>
      <c r="O371" s="41" t="str">
        <f t="shared" si="91"/>
        <v/>
      </c>
      <c r="P371" s="41" t="str">
        <f t="shared" ca="1" si="92"/>
        <v/>
      </c>
      <c r="Q371" s="41" t="str">
        <f>IF(AND(C371="Abierto",D371="Urgente"),RANK(P371,$P$8:$P$1003,0)+COUNTIF($P$8:P371,P371)-1,"")</f>
        <v/>
      </c>
      <c r="R371" s="41" t="str">
        <f t="shared" si="93"/>
        <v/>
      </c>
      <c r="S371" s="41" t="str">
        <f t="shared" ca="1" si="94"/>
        <v/>
      </c>
      <c r="T371" s="41" t="str">
        <f>IF(AND(C371="Abierto",D371="Alta"),RANK(S371,$S$8:$S$1003,0)+COUNTIF($S$8:S371,S371)-1+MAX(Q:Q),"")</f>
        <v/>
      </c>
      <c r="U371" s="41" t="str">
        <f t="shared" si="95"/>
        <v/>
      </c>
      <c r="V371" s="41" t="str">
        <f t="shared" ca="1" si="96"/>
        <v/>
      </c>
      <c r="W371" s="41" t="str">
        <f>IF(AND(C371="Abierto",D371="Media"),RANK(V371,$V$8:$V$1003,0)+COUNTIF($V$8:V371,V371)-1+MAX(Q:Q,T:T),"")</f>
        <v/>
      </c>
      <c r="X371" s="41" t="str">
        <f t="shared" si="97"/>
        <v/>
      </c>
      <c r="Y371" s="41" t="str">
        <f t="shared" ca="1" si="98"/>
        <v/>
      </c>
      <c r="Z371" s="41" t="str">
        <f>IF(AND(C371="Abierto",D371="Baja"),RANK(Y371,$Y$8:$Y$1003,0)+COUNTIF($Y$8:Y371,Y371)-1+MAX(Q:Q,T:T,W:W),"")</f>
        <v/>
      </c>
      <c r="AA371" s="42" t="str">
        <f t="shared" si="99"/>
        <v/>
      </c>
      <c r="AB371" s="42" t="str">
        <f t="shared" si="100"/>
        <v/>
      </c>
      <c r="AC371" s="42" t="str">
        <f t="shared" si="101"/>
        <v/>
      </c>
      <c r="AD371" s="43">
        <v>364</v>
      </c>
      <c r="AE371" s="43" t="str">
        <f t="shared" si="87"/>
        <v/>
      </c>
      <c r="AF371" s="44" t="str">
        <f t="shared" si="88"/>
        <v/>
      </c>
      <c r="AK371" s="47" t="str">
        <f>IF(AL371="","",MAX($AK$1:AK370)+1)</f>
        <v/>
      </c>
      <c r="AL371" s="48" t="str">
        <f>IF(H371="","",IF(COUNTIF($AL$7:AL370,H371)=0,H371,""))</f>
        <v/>
      </c>
      <c r="AM371" s="48" t="str">
        <f t="shared" si="89"/>
        <v/>
      </c>
    </row>
    <row r="372" spans="2:39" x14ac:dyDescent="0.25">
      <c r="B372" s="38"/>
      <c r="C372" s="38"/>
      <c r="D372" s="38"/>
      <c r="E372" s="38"/>
      <c r="F372" s="40"/>
      <c r="G372" s="38"/>
      <c r="H372" s="38"/>
      <c r="I372" s="40"/>
      <c r="J372" s="54" t="str">
        <f t="shared" si="90"/>
        <v/>
      </c>
      <c r="K372" s="38"/>
      <c r="O372" s="41" t="str">
        <f t="shared" si="91"/>
        <v/>
      </c>
      <c r="P372" s="41" t="str">
        <f t="shared" ca="1" si="92"/>
        <v/>
      </c>
      <c r="Q372" s="41" t="str">
        <f>IF(AND(C372="Abierto",D372="Urgente"),RANK(P372,$P$8:$P$1003,0)+COUNTIF($P$8:P372,P372)-1,"")</f>
        <v/>
      </c>
      <c r="R372" s="41" t="str">
        <f t="shared" si="93"/>
        <v/>
      </c>
      <c r="S372" s="41" t="str">
        <f t="shared" ca="1" si="94"/>
        <v/>
      </c>
      <c r="T372" s="41" t="str">
        <f>IF(AND(C372="Abierto",D372="Alta"),RANK(S372,$S$8:$S$1003,0)+COUNTIF($S$8:S372,S372)-1+MAX(Q:Q),"")</f>
        <v/>
      </c>
      <c r="U372" s="41" t="str">
        <f t="shared" si="95"/>
        <v/>
      </c>
      <c r="V372" s="41" t="str">
        <f t="shared" ca="1" si="96"/>
        <v/>
      </c>
      <c r="W372" s="41" t="str">
        <f>IF(AND(C372="Abierto",D372="Media"),RANK(V372,$V$8:$V$1003,0)+COUNTIF($V$8:V372,V372)-1+MAX(Q:Q,T:T),"")</f>
        <v/>
      </c>
      <c r="X372" s="41" t="str">
        <f t="shared" si="97"/>
        <v/>
      </c>
      <c r="Y372" s="41" t="str">
        <f t="shared" ca="1" si="98"/>
        <v/>
      </c>
      <c r="Z372" s="41" t="str">
        <f>IF(AND(C372="Abierto",D372="Baja"),RANK(Y372,$Y$8:$Y$1003,0)+COUNTIF($Y$8:Y372,Y372)-1+MAX(Q:Q,T:T,W:W),"")</f>
        <v/>
      </c>
      <c r="AA372" s="42" t="str">
        <f t="shared" si="99"/>
        <v/>
      </c>
      <c r="AB372" s="42" t="str">
        <f t="shared" si="100"/>
        <v/>
      </c>
      <c r="AC372" s="42" t="str">
        <f t="shared" si="101"/>
        <v/>
      </c>
      <c r="AD372" s="43">
        <v>365</v>
      </c>
      <c r="AE372" s="43" t="str">
        <f t="shared" si="87"/>
        <v/>
      </c>
      <c r="AF372" s="44" t="str">
        <f t="shared" si="88"/>
        <v/>
      </c>
      <c r="AK372" s="47" t="str">
        <f>IF(AL372="","",MAX($AK$1:AK371)+1)</f>
        <v/>
      </c>
      <c r="AL372" s="48" t="str">
        <f>IF(H372="","",IF(COUNTIF($AL$7:AL371,H372)=0,H372,""))</f>
        <v/>
      </c>
      <c r="AM372" s="48" t="str">
        <f t="shared" si="89"/>
        <v/>
      </c>
    </row>
    <row r="373" spans="2:39" x14ac:dyDescent="0.25">
      <c r="B373" s="38"/>
      <c r="C373" s="38"/>
      <c r="D373" s="38"/>
      <c r="E373" s="38"/>
      <c r="F373" s="40"/>
      <c r="G373" s="38"/>
      <c r="H373" s="38"/>
      <c r="I373" s="40"/>
      <c r="J373" s="54" t="str">
        <f t="shared" si="90"/>
        <v/>
      </c>
      <c r="K373" s="38"/>
      <c r="O373" s="41" t="str">
        <f t="shared" si="91"/>
        <v/>
      </c>
      <c r="P373" s="41" t="str">
        <f t="shared" ca="1" si="92"/>
        <v/>
      </c>
      <c r="Q373" s="41" t="str">
        <f>IF(AND(C373="Abierto",D373="Urgente"),RANK(P373,$P$8:$P$1003,0)+COUNTIF($P$8:P373,P373)-1,"")</f>
        <v/>
      </c>
      <c r="R373" s="41" t="str">
        <f t="shared" si="93"/>
        <v/>
      </c>
      <c r="S373" s="41" t="str">
        <f t="shared" ca="1" si="94"/>
        <v/>
      </c>
      <c r="T373" s="41" t="str">
        <f>IF(AND(C373="Abierto",D373="Alta"),RANK(S373,$S$8:$S$1003,0)+COUNTIF($S$8:S373,S373)-1+MAX(Q:Q),"")</f>
        <v/>
      </c>
      <c r="U373" s="41" t="str">
        <f t="shared" si="95"/>
        <v/>
      </c>
      <c r="V373" s="41" t="str">
        <f t="shared" ca="1" si="96"/>
        <v/>
      </c>
      <c r="W373" s="41" t="str">
        <f>IF(AND(C373="Abierto",D373="Media"),RANK(V373,$V$8:$V$1003,0)+COUNTIF($V$8:V373,V373)-1+MAX(Q:Q,T:T),"")</f>
        <v/>
      </c>
      <c r="X373" s="41" t="str">
        <f t="shared" si="97"/>
        <v/>
      </c>
      <c r="Y373" s="41" t="str">
        <f t="shared" ca="1" si="98"/>
        <v/>
      </c>
      <c r="Z373" s="41" t="str">
        <f>IF(AND(C373="Abierto",D373="Baja"),RANK(Y373,$Y$8:$Y$1003,0)+COUNTIF($Y$8:Y373,Y373)-1+MAX(Q:Q,T:T,W:W),"")</f>
        <v/>
      </c>
      <c r="AA373" s="42" t="str">
        <f t="shared" si="99"/>
        <v/>
      </c>
      <c r="AB373" s="42" t="str">
        <f t="shared" si="100"/>
        <v/>
      </c>
      <c r="AC373" s="42" t="str">
        <f t="shared" si="101"/>
        <v/>
      </c>
      <c r="AD373" s="43">
        <v>366</v>
      </c>
      <c r="AE373" s="43" t="str">
        <f t="shared" si="87"/>
        <v/>
      </c>
      <c r="AF373" s="44" t="str">
        <f t="shared" si="88"/>
        <v/>
      </c>
      <c r="AK373" s="47" t="str">
        <f>IF(AL373="","",MAX($AK$1:AK372)+1)</f>
        <v/>
      </c>
      <c r="AL373" s="48" t="str">
        <f>IF(H373="","",IF(COUNTIF($AL$7:AL372,H373)=0,H373,""))</f>
        <v/>
      </c>
      <c r="AM373" s="48" t="str">
        <f t="shared" si="89"/>
        <v/>
      </c>
    </row>
    <row r="374" spans="2:39" x14ac:dyDescent="0.25">
      <c r="B374" s="38"/>
      <c r="C374" s="38"/>
      <c r="D374" s="38"/>
      <c r="E374" s="38"/>
      <c r="F374" s="40"/>
      <c r="G374" s="38"/>
      <c r="H374" s="38"/>
      <c r="I374" s="40"/>
      <c r="J374" s="54" t="str">
        <f t="shared" si="90"/>
        <v/>
      </c>
      <c r="K374" s="38"/>
      <c r="O374" s="41" t="str">
        <f t="shared" si="91"/>
        <v/>
      </c>
      <c r="P374" s="41" t="str">
        <f t="shared" ca="1" si="92"/>
        <v/>
      </c>
      <c r="Q374" s="41" t="str">
        <f>IF(AND(C374="Abierto",D374="Urgente"),RANK(P374,$P$8:$P$1003,0)+COUNTIF($P$8:P374,P374)-1,"")</f>
        <v/>
      </c>
      <c r="R374" s="41" t="str">
        <f t="shared" si="93"/>
        <v/>
      </c>
      <c r="S374" s="41" t="str">
        <f t="shared" ca="1" si="94"/>
        <v/>
      </c>
      <c r="T374" s="41" t="str">
        <f>IF(AND(C374="Abierto",D374="Alta"),RANK(S374,$S$8:$S$1003,0)+COUNTIF($S$8:S374,S374)-1+MAX(Q:Q),"")</f>
        <v/>
      </c>
      <c r="U374" s="41" t="str">
        <f t="shared" si="95"/>
        <v/>
      </c>
      <c r="V374" s="41" t="str">
        <f t="shared" ca="1" si="96"/>
        <v/>
      </c>
      <c r="W374" s="41" t="str">
        <f>IF(AND(C374="Abierto",D374="Media"),RANK(V374,$V$8:$V$1003,0)+COUNTIF($V$8:V374,V374)-1+MAX(Q:Q,T:T),"")</f>
        <v/>
      </c>
      <c r="X374" s="41" t="str">
        <f t="shared" si="97"/>
        <v/>
      </c>
      <c r="Y374" s="41" t="str">
        <f t="shared" ca="1" si="98"/>
        <v/>
      </c>
      <c r="Z374" s="41" t="str">
        <f>IF(AND(C374="Abierto",D374="Baja"),RANK(Y374,$Y$8:$Y$1003,0)+COUNTIF($Y$8:Y374,Y374)-1+MAX(Q:Q,T:T,W:W),"")</f>
        <v/>
      </c>
      <c r="AA374" s="42" t="str">
        <f t="shared" si="99"/>
        <v/>
      </c>
      <c r="AB374" s="42" t="str">
        <f t="shared" si="100"/>
        <v/>
      </c>
      <c r="AC374" s="42" t="str">
        <f t="shared" si="101"/>
        <v/>
      </c>
      <c r="AD374" s="43">
        <v>367</v>
      </c>
      <c r="AE374" s="43" t="str">
        <f t="shared" si="87"/>
        <v/>
      </c>
      <c r="AF374" s="44" t="str">
        <f t="shared" si="88"/>
        <v/>
      </c>
      <c r="AK374" s="47" t="str">
        <f>IF(AL374="","",MAX($AK$1:AK373)+1)</f>
        <v/>
      </c>
      <c r="AL374" s="48" t="str">
        <f>IF(H374="","",IF(COUNTIF($AL$7:AL373,H374)=0,H374,""))</f>
        <v/>
      </c>
      <c r="AM374" s="48" t="str">
        <f t="shared" si="89"/>
        <v/>
      </c>
    </row>
    <row r="375" spans="2:39" x14ac:dyDescent="0.25">
      <c r="B375" s="38"/>
      <c r="C375" s="38"/>
      <c r="D375" s="38"/>
      <c r="E375" s="38"/>
      <c r="F375" s="40"/>
      <c r="G375" s="38"/>
      <c r="H375" s="38"/>
      <c r="I375" s="40"/>
      <c r="J375" s="54" t="str">
        <f t="shared" si="90"/>
        <v/>
      </c>
      <c r="K375" s="38"/>
      <c r="O375" s="41" t="str">
        <f t="shared" si="91"/>
        <v/>
      </c>
      <c r="P375" s="41" t="str">
        <f t="shared" ca="1" si="92"/>
        <v/>
      </c>
      <c r="Q375" s="41" t="str">
        <f>IF(AND(C375="Abierto",D375="Urgente"),RANK(P375,$P$8:$P$1003,0)+COUNTIF($P$8:P375,P375)-1,"")</f>
        <v/>
      </c>
      <c r="R375" s="41" t="str">
        <f t="shared" si="93"/>
        <v/>
      </c>
      <c r="S375" s="41" t="str">
        <f t="shared" ca="1" si="94"/>
        <v/>
      </c>
      <c r="T375" s="41" t="str">
        <f>IF(AND(C375="Abierto",D375="Alta"),RANK(S375,$S$8:$S$1003,0)+COUNTIF($S$8:S375,S375)-1+MAX(Q:Q),"")</f>
        <v/>
      </c>
      <c r="U375" s="41" t="str">
        <f t="shared" si="95"/>
        <v/>
      </c>
      <c r="V375" s="41" t="str">
        <f t="shared" ca="1" si="96"/>
        <v/>
      </c>
      <c r="W375" s="41" t="str">
        <f>IF(AND(C375="Abierto",D375="Media"),RANK(V375,$V$8:$V$1003,0)+COUNTIF($V$8:V375,V375)-1+MAX(Q:Q,T:T),"")</f>
        <v/>
      </c>
      <c r="X375" s="41" t="str">
        <f t="shared" si="97"/>
        <v/>
      </c>
      <c r="Y375" s="41" t="str">
        <f t="shared" ca="1" si="98"/>
        <v/>
      </c>
      <c r="Z375" s="41" t="str">
        <f>IF(AND(C375="Abierto",D375="Baja"),RANK(Y375,$Y$8:$Y$1003,0)+COUNTIF($Y$8:Y375,Y375)-1+MAX(Q:Q,T:T,W:W),"")</f>
        <v/>
      </c>
      <c r="AA375" s="42" t="str">
        <f t="shared" si="99"/>
        <v/>
      </c>
      <c r="AB375" s="42" t="str">
        <f t="shared" si="100"/>
        <v/>
      </c>
      <c r="AC375" s="42" t="str">
        <f t="shared" si="101"/>
        <v/>
      </c>
      <c r="AD375" s="43">
        <v>368</v>
      </c>
      <c r="AE375" s="43" t="str">
        <f t="shared" si="87"/>
        <v/>
      </c>
      <c r="AF375" s="44" t="str">
        <f t="shared" si="88"/>
        <v/>
      </c>
      <c r="AK375" s="47" t="str">
        <f>IF(AL375="","",MAX($AK$1:AK374)+1)</f>
        <v/>
      </c>
      <c r="AL375" s="48" t="str">
        <f>IF(H375="","",IF(COUNTIF($AL$7:AL374,H375)=0,H375,""))</f>
        <v/>
      </c>
      <c r="AM375" s="48" t="str">
        <f t="shared" si="89"/>
        <v/>
      </c>
    </row>
    <row r="376" spans="2:39" x14ac:dyDescent="0.25">
      <c r="B376" s="38"/>
      <c r="C376" s="38"/>
      <c r="D376" s="38"/>
      <c r="E376" s="38"/>
      <c r="F376" s="40"/>
      <c r="G376" s="38"/>
      <c r="H376" s="38"/>
      <c r="I376" s="40"/>
      <c r="J376" s="54" t="str">
        <f t="shared" si="90"/>
        <v/>
      </c>
      <c r="K376" s="38"/>
      <c r="O376" s="41" t="str">
        <f t="shared" si="91"/>
        <v/>
      </c>
      <c r="P376" s="41" t="str">
        <f t="shared" ca="1" si="92"/>
        <v/>
      </c>
      <c r="Q376" s="41" t="str">
        <f>IF(AND(C376="Abierto",D376="Urgente"),RANK(P376,$P$8:$P$1003,0)+COUNTIF($P$8:P376,P376)-1,"")</f>
        <v/>
      </c>
      <c r="R376" s="41" t="str">
        <f t="shared" si="93"/>
        <v/>
      </c>
      <c r="S376" s="41" t="str">
        <f t="shared" ca="1" si="94"/>
        <v/>
      </c>
      <c r="T376" s="41" t="str">
        <f>IF(AND(C376="Abierto",D376="Alta"),RANK(S376,$S$8:$S$1003,0)+COUNTIF($S$8:S376,S376)-1+MAX(Q:Q),"")</f>
        <v/>
      </c>
      <c r="U376" s="41" t="str">
        <f t="shared" si="95"/>
        <v/>
      </c>
      <c r="V376" s="41" t="str">
        <f t="shared" ca="1" si="96"/>
        <v/>
      </c>
      <c r="W376" s="41" t="str">
        <f>IF(AND(C376="Abierto",D376="Media"),RANK(V376,$V$8:$V$1003,0)+COUNTIF($V$8:V376,V376)-1+MAX(Q:Q,T:T),"")</f>
        <v/>
      </c>
      <c r="X376" s="41" t="str">
        <f t="shared" si="97"/>
        <v/>
      </c>
      <c r="Y376" s="41" t="str">
        <f t="shared" ca="1" si="98"/>
        <v/>
      </c>
      <c r="Z376" s="41" t="str">
        <f>IF(AND(C376="Abierto",D376="Baja"),RANK(Y376,$Y$8:$Y$1003,0)+COUNTIF($Y$8:Y376,Y376)-1+MAX(Q:Q,T:T,W:W),"")</f>
        <v/>
      </c>
      <c r="AA376" s="42" t="str">
        <f t="shared" si="99"/>
        <v/>
      </c>
      <c r="AB376" s="42" t="str">
        <f t="shared" si="100"/>
        <v/>
      </c>
      <c r="AC376" s="42" t="str">
        <f t="shared" si="101"/>
        <v/>
      </c>
      <c r="AD376" s="43">
        <v>369</v>
      </c>
      <c r="AE376" s="43" t="str">
        <f t="shared" si="87"/>
        <v/>
      </c>
      <c r="AF376" s="44" t="str">
        <f t="shared" si="88"/>
        <v/>
      </c>
      <c r="AK376" s="47" t="str">
        <f>IF(AL376="","",MAX($AK$1:AK375)+1)</f>
        <v/>
      </c>
      <c r="AL376" s="48" t="str">
        <f>IF(H376="","",IF(COUNTIF($AL$7:AL375,H376)=0,H376,""))</f>
        <v/>
      </c>
      <c r="AM376" s="48" t="str">
        <f t="shared" si="89"/>
        <v/>
      </c>
    </row>
    <row r="377" spans="2:39" x14ac:dyDescent="0.25">
      <c r="B377" s="38"/>
      <c r="C377" s="38"/>
      <c r="D377" s="38"/>
      <c r="E377" s="38"/>
      <c r="F377" s="40"/>
      <c r="G377" s="38"/>
      <c r="H377" s="38"/>
      <c r="I377" s="40"/>
      <c r="J377" s="54" t="str">
        <f t="shared" si="90"/>
        <v/>
      </c>
      <c r="K377" s="38"/>
      <c r="O377" s="41" t="str">
        <f t="shared" si="91"/>
        <v/>
      </c>
      <c r="P377" s="41" t="str">
        <f t="shared" ca="1" si="92"/>
        <v/>
      </c>
      <c r="Q377" s="41" t="str">
        <f>IF(AND(C377="Abierto",D377="Urgente"),RANK(P377,$P$8:$P$1003,0)+COUNTIF($P$8:P377,P377)-1,"")</f>
        <v/>
      </c>
      <c r="R377" s="41" t="str">
        <f t="shared" si="93"/>
        <v/>
      </c>
      <c r="S377" s="41" t="str">
        <f t="shared" ca="1" si="94"/>
        <v/>
      </c>
      <c r="T377" s="41" t="str">
        <f>IF(AND(C377="Abierto",D377="Alta"),RANK(S377,$S$8:$S$1003,0)+COUNTIF($S$8:S377,S377)-1+MAX(Q:Q),"")</f>
        <v/>
      </c>
      <c r="U377" s="41" t="str">
        <f t="shared" si="95"/>
        <v/>
      </c>
      <c r="V377" s="41" t="str">
        <f t="shared" ca="1" si="96"/>
        <v/>
      </c>
      <c r="W377" s="41" t="str">
        <f>IF(AND(C377="Abierto",D377="Media"),RANK(V377,$V$8:$V$1003,0)+COUNTIF($V$8:V377,V377)-1+MAX(Q:Q,T:T),"")</f>
        <v/>
      </c>
      <c r="X377" s="41" t="str">
        <f t="shared" si="97"/>
        <v/>
      </c>
      <c r="Y377" s="41" t="str">
        <f t="shared" ca="1" si="98"/>
        <v/>
      </c>
      <c r="Z377" s="41" t="str">
        <f>IF(AND(C377="Abierto",D377="Baja"),RANK(Y377,$Y$8:$Y$1003,0)+COUNTIF($Y$8:Y377,Y377)-1+MAX(Q:Q,T:T,W:W),"")</f>
        <v/>
      </c>
      <c r="AA377" s="42" t="str">
        <f t="shared" si="99"/>
        <v/>
      </c>
      <c r="AB377" s="42" t="str">
        <f t="shared" si="100"/>
        <v/>
      </c>
      <c r="AC377" s="42" t="str">
        <f t="shared" si="101"/>
        <v/>
      </c>
      <c r="AD377" s="43">
        <v>370</v>
      </c>
      <c r="AE377" s="43" t="str">
        <f t="shared" si="87"/>
        <v/>
      </c>
      <c r="AF377" s="44" t="str">
        <f t="shared" si="88"/>
        <v/>
      </c>
      <c r="AK377" s="47" t="str">
        <f>IF(AL377="","",MAX($AK$1:AK376)+1)</f>
        <v/>
      </c>
      <c r="AL377" s="48" t="str">
        <f>IF(H377="","",IF(COUNTIF($AL$7:AL376,H377)=0,H377,""))</f>
        <v/>
      </c>
      <c r="AM377" s="48" t="str">
        <f t="shared" si="89"/>
        <v/>
      </c>
    </row>
    <row r="378" spans="2:39" x14ac:dyDescent="0.25">
      <c r="B378" s="38"/>
      <c r="C378" s="38"/>
      <c r="D378" s="38"/>
      <c r="E378" s="38"/>
      <c r="F378" s="40"/>
      <c r="G378" s="38"/>
      <c r="H378" s="38"/>
      <c r="I378" s="40"/>
      <c r="J378" s="54" t="str">
        <f t="shared" si="90"/>
        <v/>
      </c>
      <c r="K378" s="38"/>
      <c r="O378" s="41" t="str">
        <f t="shared" si="91"/>
        <v/>
      </c>
      <c r="P378" s="41" t="str">
        <f t="shared" ca="1" si="92"/>
        <v/>
      </c>
      <c r="Q378" s="41" t="str">
        <f>IF(AND(C378="Abierto",D378="Urgente"),RANK(P378,$P$8:$P$1003,0)+COUNTIF($P$8:P378,P378)-1,"")</f>
        <v/>
      </c>
      <c r="R378" s="41" t="str">
        <f t="shared" si="93"/>
        <v/>
      </c>
      <c r="S378" s="41" t="str">
        <f t="shared" ca="1" si="94"/>
        <v/>
      </c>
      <c r="T378" s="41" t="str">
        <f>IF(AND(C378="Abierto",D378="Alta"),RANK(S378,$S$8:$S$1003,0)+COUNTIF($S$8:S378,S378)-1+MAX(Q:Q),"")</f>
        <v/>
      </c>
      <c r="U378" s="41" t="str">
        <f t="shared" si="95"/>
        <v/>
      </c>
      <c r="V378" s="41" t="str">
        <f t="shared" ca="1" si="96"/>
        <v/>
      </c>
      <c r="W378" s="41" t="str">
        <f>IF(AND(C378="Abierto",D378="Media"),RANK(V378,$V$8:$V$1003,0)+COUNTIF($V$8:V378,V378)-1+MAX(Q:Q,T:T),"")</f>
        <v/>
      </c>
      <c r="X378" s="41" t="str">
        <f t="shared" si="97"/>
        <v/>
      </c>
      <c r="Y378" s="41" t="str">
        <f t="shared" ca="1" si="98"/>
        <v/>
      </c>
      <c r="Z378" s="41" t="str">
        <f>IF(AND(C378="Abierto",D378="Baja"),RANK(Y378,$Y$8:$Y$1003,0)+COUNTIF($Y$8:Y378,Y378)-1+MAX(Q:Q,T:T,W:W),"")</f>
        <v/>
      </c>
      <c r="AA378" s="42" t="str">
        <f t="shared" si="99"/>
        <v/>
      </c>
      <c r="AB378" s="42" t="str">
        <f t="shared" si="100"/>
        <v/>
      </c>
      <c r="AC378" s="42" t="str">
        <f t="shared" si="101"/>
        <v/>
      </c>
      <c r="AD378" s="43">
        <v>371</v>
      </c>
      <c r="AE378" s="43" t="str">
        <f t="shared" si="87"/>
        <v/>
      </c>
      <c r="AF378" s="44" t="str">
        <f t="shared" si="88"/>
        <v/>
      </c>
      <c r="AK378" s="47" t="str">
        <f>IF(AL378="","",MAX($AK$1:AK377)+1)</f>
        <v/>
      </c>
      <c r="AL378" s="48" t="str">
        <f>IF(H378="","",IF(COUNTIF($AL$7:AL377,H378)=0,H378,""))</f>
        <v/>
      </c>
      <c r="AM378" s="48" t="str">
        <f t="shared" si="89"/>
        <v/>
      </c>
    </row>
    <row r="379" spans="2:39" x14ac:dyDescent="0.25">
      <c r="B379" s="38"/>
      <c r="C379" s="38"/>
      <c r="D379" s="38"/>
      <c r="E379" s="38"/>
      <c r="F379" s="40"/>
      <c r="G379" s="38"/>
      <c r="H379" s="38"/>
      <c r="I379" s="40"/>
      <c r="J379" s="54" t="str">
        <f t="shared" si="90"/>
        <v/>
      </c>
      <c r="K379" s="38"/>
      <c r="O379" s="41" t="str">
        <f t="shared" si="91"/>
        <v/>
      </c>
      <c r="P379" s="41" t="str">
        <f t="shared" ca="1" si="92"/>
        <v/>
      </c>
      <c r="Q379" s="41" t="str">
        <f>IF(AND(C379="Abierto",D379="Urgente"),RANK(P379,$P$8:$P$1003,0)+COUNTIF($P$8:P379,P379)-1,"")</f>
        <v/>
      </c>
      <c r="R379" s="41" t="str">
        <f t="shared" si="93"/>
        <v/>
      </c>
      <c r="S379" s="41" t="str">
        <f t="shared" ca="1" si="94"/>
        <v/>
      </c>
      <c r="T379" s="41" t="str">
        <f>IF(AND(C379="Abierto",D379="Alta"),RANK(S379,$S$8:$S$1003,0)+COUNTIF($S$8:S379,S379)-1+MAX(Q:Q),"")</f>
        <v/>
      </c>
      <c r="U379" s="41" t="str">
        <f t="shared" si="95"/>
        <v/>
      </c>
      <c r="V379" s="41" t="str">
        <f t="shared" ca="1" si="96"/>
        <v/>
      </c>
      <c r="W379" s="41" t="str">
        <f>IF(AND(C379="Abierto",D379="Media"),RANK(V379,$V$8:$V$1003,0)+COUNTIF($V$8:V379,V379)-1+MAX(Q:Q,T:T),"")</f>
        <v/>
      </c>
      <c r="X379" s="41" t="str">
        <f t="shared" si="97"/>
        <v/>
      </c>
      <c r="Y379" s="41" t="str">
        <f t="shared" ca="1" si="98"/>
        <v/>
      </c>
      <c r="Z379" s="41" t="str">
        <f>IF(AND(C379="Abierto",D379="Baja"),RANK(Y379,$Y$8:$Y$1003,0)+COUNTIF($Y$8:Y379,Y379)-1+MAX(Q:Q,T:T,W:W),"")</f>
        <v/>
      </c>
      <c r="AA379" s="42" t="str">
        <f t="shared" si="99"/>
        <v/>
      </c>
      <c r="AB379" s="42" t="str">
        <f t="shared" si="100"/>
        <v/>
      </c>
      <c r="AC379" s="42" t="str">
        <f t="shared" si="101"/>
        <v/>
      </c>
      <c r="AD379" s="43">
        <v>372</v>
      </c>
      <c r="AE379" s="43" t="str">
        <f t="shared" si="87"/>
        <v/>
      </c>
      <c r="AF379" s="44" t="str">
        <f t="shared" si="88"/>
        <v/>
      </c>
      <c r="AK379" s="47" t="str">
        <f>IF(AL379="","",MAX($AK$1:AK378)+1)</f>
        <v/>
      </c>
      <c r="AL379" s="48" t="str">
        <f>IF(H379="","",IF(COUNTIF($AL$7:AL378,H379)=0,H379,""))</f>
        <v/>
      </c>
      <c r="AM379" s="48" t="str">
        <f t="shared" si="89"/>
        <v/>
      </c>
    </row>
    <row r="380" spans="2:39" x14ac:dyDescent="0.25">
      <c r="B380" s="38"/>
      <c r="C380" s="38"/>
      <c r="D380" s="38"/>
      <c r="E380" s="38"/>
      <c r="F380" s="40"/>
      <c r="G380" s="38"/>
      <c r="H380" s="38"/>
      <c r="I380" s="40"/>
      <c r="J380" s="54" t="str">
        <f t="shared" si="90"/>
        <v/>
      </c>
      <c r="K380" s="38"/>
      <c r="O380" s="41" t="str">
        <f t="shared" si="91"/>
        <v/>
      </c>
      <c r="P380" s="41" t="str">
        <f t="shared" ca="1" si="92"/>
        <v/>
      </c>
      <c r="Q380" s="41" t="str">
        <f>IF(AND(C380="Abierto",D380="Urgente"),RANK(P380,$P$8:$P$1003,0)+COUNTIF($P$8:P380,P380)-1,"")</f>
        <v/>
      </c>
      <c r="R380" s="41" t="str">
        <f t="shared" si="93"/>
        <v/>
      </c>
      <c r="S380" s="41" t="str">
        <f t="shared" ca="1" si="94"/>
        <v/>
      </c>
      <c r="T380" s="41" t="str">
        <f>IF(AND(C380="Abierto",D380="Alta"),RANK(S380,$S$8:$S$1003,0)+COUNTIF($S$8:S380,S380)-1+MAX(Q:Q),"")</f>
        <v/>
      </c>
      <c r="U380" s="41" t="str">
        <f t="shared" si="95"/>
        <v/>
      </c>
      <c r="V380" s="41" t="str">
        <f t="shared" ca="1" si="96"/>
        <v/>
      </c>
      <c r="W380" s="41" t="str">
        <f>IF(AND(C380="Abierto",D380="Media"),RANK(V380,$V$8:$V$1003,0)+COUNTIF($V$8:V380,V380)-1+MAX(Q:Q,T:T),"")</f>
        <v/>
      </c>
      <c r="X380" s="41" t="str">
        <f t="shared" si="97"/>
        <v/>
      </c>
      <c r="Y380" s="41" t="str">
        <f t="shared" ca="1" si="98"/>
        <v/>
      </c>
      <c r="Z380" s="41" t="str">
        <f>IF(AND(C380="Abierto",D380="Baja"),RANK(Y380,$Y$8:$Y$1003,0)+COUNTIF($Y$8:Y380,Y380)-1+MAX(Q:Q,T:T,W:W),"")</f>
        <v/>
      </c>
      <c r="AA380" s="42" t="str">
        <f t="shared" si="99"/>
        <v/>
      </c>
      <c r="AB380" s="42" t="str">
        <f t="shared" si="100"/>
        <v/>
      </c>
      <c r="AC380" s="42" t="str">
        <f t="shared" si="101"/>
        <v/>
      </c>
      <c r="AD380" s="43">
        <v>373</v>
      </c>
      <c r="AE380" s="43" t="str">
        <f t="shared" si="87"/>
        <v/>
      </c>
      <c r="AF380" s="44" t="str">
        <f t="shared" si="88"/>
        <v/>
      </c>
      <c r="AK380" s="47" t="str">
        <f>IF(AL380="","",MAX($AK$1:AK379)+1)</f>
        <v/>
      </c>
      <c r="AL380" s="48" t="str">
        <f>IF(H380="","",IF(COUNTIF($AL$7:AL379,H380)=0,H380,""))</f>
        <v/>
      </c>
      <c r="AM380" s="48" t="str">
        <f t="shared" si="89"/>
        <v/>
      </c>
    </row>
    <row r="381" spans="2:39" x14ac:dyDescent="0.25">
      <c r="B381" s="38"/>
      <c r="C381" s="38"/>
      <c r="D381" s="38"/>
      <c r="E381" s="38"/>
      <c r="F381" s="40"/>
      <c r="G381" s="38"/>
      <c r="H381" s="38"/>
      <c r="I381" s="40"/>
      <c r="J381" s="54" t="str">
        <f t="shared" si="90"/>
        <v/>
      </c>
      <c r="K381" s="38"/>
      <c r="O381" s="41" t="str">
        <f t="shared" si="91"/>
        <v/>
      </c>
      <c r="P381" s="41" t="str">
        <f t="shared" ca="1" si="92"/>
        <v/>
      </c>
      <c r="Q381" s="41" t="str">
        <f>IF(AND(C381="Abierto",D381="Urgente"),RANK(P381,$P$8:$P$1003,0)+COUNTIF($P$8:P381,P381)-1,"")</f>
        <v/>
      </c>
      <c r="R381" s="41" t="str">
        <f t="shared" si="93"/>
        <v/>
      </c>
      <c r="S381" s="41" t="str">
        <f t="shared" ca="1" si="94"/>
        <v/>
      </c>
      <c r="T381" s="41" t="str">
        <f>IF(AND(C381="Abierto",D381="Alta"),RANK(S381,$S$8:$S$1003,0)+COUNTIF($S$8:S381,S381)-1+MAX(Q:Q),"")</f>
        <v/>
      </c>
      <c r="U381" s="41" t="str">
        <f t="shared" si="95"/>
        <v/>
      </c>
      <c r="V381" s="41" t="str">
        <f t="shared" ca="1" si="96"/>
        <v/>
      </c>
      <c r="W381" s="41" t="str">
        <f>IF(AND(C381="Abierto",D381="Media"),RANK(V381,$V$8:$V$1003,0)+COUNTIF($V$8:V381,V381)-1+MAX(Q:Q,T:T),"")</f>
        <v/>
      </c>
      <c r="X381" s="41" t="str">
        <f t="shared" si="97"/>
        <v/>
      </c>
      <c r="Y381" s="41" t="str">
        <f t="shared" ca="1" si="98"/>
        <v/>
      </c>
      <c r="Z381" s="41" t="str">
        <f>IF(AND(C381="Abierto",D381="Baja"),RANK(Y381,$Y$8:$Y$1003,0)+COUNTIF($Y$8:Y381,Y381)-1+MAX(Q:Q,T:T,W:W),"")</f>
        <v/>
      </c>
      <c r="AA381" s="42" t="str">
        <f t="shared" si="99"/>
        <v/>
      </c>
      <c r="AB381" s="42" t="str">
        <f t="shared" si="100"/>
        <v/>
      </c>
      <c r="AC381" s="42" t="str">
        <f t="shared" si="101"/>
        <v/>
      </c>
      <c r="AD381" s="43">
        <v>374</v>
      </c>
      <c r="AE381" s="43" t="str">
        <f t="shared" si="87"/>
        <v/>
      </c>
      <c r="AF381" s="44" t="str">
        <f t="shared" si="88"/>
        <v/>
      </c>
      <c r="AK381" s="47" t="str">
        <f>IF(AL381="","",MAX($AK$1:AK380)+1)</f>
        <v/>
      </c>
      <c r="AL381" s="48" t="str">
        <f>IF(H381="","",IF(COUNTIF($AL$7:AL380,H381)=0,H381,""))</f>
        <v/>
      </c>
      <c r="AM381" s="48" t="str">
        <f t="shared" si="89"/>
        <v/>
      </c>
    </row>
    <row r="382" spans="2:39" x14ac:dyDescent="0.25">
      <c r="B382" s="38"/>
      <c r="C382" s="38"/>
      <c r="D382" s="38"/>
      <c r="E382" s="38"/>
      <c r="F382" s="40"/>
      <c r="G382" s="38"/>
      <c r="H382" s="38"/>
      <c r="I382" s="40"/>
      <c r="J382" s="54" t="str">
        <f t="shared" si="90"/>
        <v/>
      </c>
      <c r="K382" s="38"/>
      <c r="O382" s="41" t="str">
        <f t="shared" si="91"/>
        <v/>
      </c>
      <c r="P382" s="41" t="str">
        <f t="shared" ca="1" si="92"/>
        <v/>
      </c>
      <c r="Q382" s="41" t="str">
        <f>IF(AND(C382="Abierto",D382="Urgente"),RANK(P382,$P$8:$P$1003,0)+COUNTIF($P$8:P382,P382)-1,"")</f>
        <v/>
      </c>
      <c r="R382" s="41" t="str">
        <f t="shared" si="93"/>
        <v/>
      </c>
      <c r="S382" s="41" t="str">
        <f t="shared" ca="1" si="94"/>
        <v/>
      </c>
      <c r="T382" s="41" t="str">
        <f>IF(AND(C382="Abierto",D382="Alta"),RANK(S382,$S$8:$S$1003,0)+COUNTIF($S$8:S382,S382)-1+MAX(Q:Q),"")</f>
        <v/>
      </c>
      <c r="U382" s="41" t="str">
        <f t="shared" si="95"/>
        <v/>
      </c>
      <c r="V382" s="41" t="str">
        <f t="shared" ca="1" si="96"/>
        <v/>
      </c>
      <c r="W382" s="41" t="str">
        <f>IF(AND(C382="Abierto",D382="Media"),RANK(V382,$V$8:$V$1003,0)+COUNTIF($V$8:V382,V382)-1+MAX(Q:Q,T:T),"")</f>
        <v/>
      </c>
      <c r="X382" s="41" t="str">
        <f t="shared" si="97"/>
        <v/>
      </c>
      <c r="Y382" s="41" t="str">
        <f t="shared" ca="1" si="98"/>
        <v/>
      </c>
      <c r="Z382" s="41" t="str">
        <f>IF(AND(C382="Abierto",D382="Baja"),RANK(Y382,$Y$8:$Y$1003,0)+COUNTIF($Y$8:Y382,Y382)-1+MAX(Q:Q,T:T,W:W),"")</f>
        <v/>
      </c>
      <c r="AA382" s="42" t="str">
        <f t="shared" si="99"/>
        <v/>
      </c>
      <c r="AB382" s="42" t="str">
        <f t="shared" si="100"/>
        <v/>
      </c>
      <c r="AC382" s="42" t="str">
        <f t="shared" si="101"/>
        <v/>
      </c>
      <c r="AD382" s="43">
        <v>375</v>
      </c>
      <c r="AE382" s="43" t="str">
        <f t="shared" si="87"/>
        <v/>
      </c>
      <c r="AF382" s="44" t="str">
        <f t="shared" si="88"/>
        <v/>
      </c>
      <c r="AK382" s="47" t="str">
        <f>IF(AL382="","",MAX($AK$1:AK381)+1)</f>
        <v/>
      </c>
      <c r="AL382" s="48" t="str">
        <f>IF(H382="","",IF(COUNTIF($AL$7:AL381,H382)=0,H382,""))</f>
        <v/>
      </c>
      <c r="AM382" s="48" t="str">
        <f t="shared" si="89"/>
        <v/>
      </c>
    </row>
    <row r="383" spans="2:39" x14ac:dyDescent="0.25">
      <c r="B383" s="38"/>
      <c r="C383" s="38"/>
      <c r="D383" s="38"/>
      <c r="E383" s="38"/>
      <c r="F383" s="40"/>
      <c r="G383" s="38"/>
      <c r="H383" s="38"/>
      <c r="I383" s="40"/>
      <c r="J383" s="54" t="str">
        <f t="shared" si="90"/>
        <v/>
      </c>
      <c r="K383" s="38"/>
      <c r="O383" s="41" t="str">
        <f t="shared" si="91"/>
        <v/>
      </c>
      <c r="P383" s="41" t="str">
        <f t="shared" ca="1" si="92"/>
        <v/>
      </c>
      <c r="Q383" s="41" t="str">
        <f>IF(AND(C383="Abierto",D383="Urgente"),RANK(P383,$P$8:$P$1003,0)+COUNTIF($P$8:P383,P383)-1,"")</f>
        <v/>
      </c>
      <c r="R383" s="41" t="str">
        <f t="shared" si="93"/>
        <v/>
      </c>
      <c r="S383" s="41" t="str">
        <f t="shared" ca="1" si="94"/>
        <v/>
      </c>
      <c r="T383" s="41" t="str">
        <f>IF(AND(C383="Abierto",D383="Alta"),RANK(S383,$S$8:$S$1003,0)+COUNTIF($S$8:S383,S383)-1+MAX(Q:Q),"")</f>
        <v/>
      </c>
      <c r="U383" s="41" t="str">
        <f t="shared" si="95"/>
        <v/>
      </c>
      <c r="V383" s="41" t="str">
        <f t="shared" ca="1" si="96"/>
        <v/>
      </c>
      <c r="W383" s="41" t="str">
        <f>IF(AND(C383="Abierto",D383="Media"),RANK(V383,$V$8:$V$1003,0)+COUNTIF($V$8:V383,V383)-1+MAX(Q:Q,T:T),"")</f>
        <v/>
      </c>
      <c r="X383" s="41" t="str">
        <f t="shared" si="97"/>
        <v/>
      </c>
      <c r="Y383" s="41" t="str">
        <f t="shared" ca="1" si="98"/>
        <v/>
      </c>
      <c r="Z383" s="41" t="str">
        <f>IF(AND(C383="Abierto",D383="Baja"),RANK(Y383,$Y$8:$Y$1003,0)+COUNTIF($Y$8:Y383,Y383)-1+MAX(Q:Q,T:T,W:W),"")</f>
        <v/>
      </c>
      <c r="AA383" s="42" t="str">
        <f t="shared" si="99"/>
        <v/>
      </c>
      <c r="AB383" s="42" t="str">
        <f t="shared" si="100"/>
        <v/>
      </c>
      <c r="AC383" s="42" t="str">
        <f t="shared" si="101"/>
        <v/>
      </c>
      <c r="AD383" s="43">
        <v>376</v>
      </c>
      <c r="AE383" s="43" t="str">
        <f t="shared" si="87"/>
        <v/>
      </c>
      <c r="AF383" s="44" t="str">
        <f t="shared" si="88"/>
        <v/>
      </c>
      <c r="AK383" s="47" t="str">
        <f>IF(AL383="","",MAX($AK$1:AK382)+1)</f>
        <v/>
      </c>
      <c r="AL383" s="48" t="str">
        <f>IF(H383="","",IF(COUNTIF($AL$7:AL382,H383)=0,H383,""))</f>
        <v/>
      </c>
      <c r="AM383" s="48" t="str">
        <f t="shared" si="89"/>
        <v/>
      </c>
    </row>
    <row r="384" spans="2:39" x14ac:dyDescent="0.25">
      <c r="B384" s="38"/>
      <c r="C384" s="38"/>
      <c r="D384" s="38"/>
      <c r="E384" s="38"/>
      <c r="F384" s="40"/>
      <c r="G384" s="38"/>
      <c r="H384" s="38"/>
      <c r="I384" s="40"/>
      <c r="J384" s="54" t="str">
        <f t="shared" si="90"/>
        <v/>
      </c>
      <c r="K384" s="38"/>
      <c r="O384" s="41" t="str">
        <f t="shared" si="91"/>
        <v/>
      </c>
      <c r="P384" s="41" t="str">
        <f t="shared" ca="1" si="92"/>
        <v/>
      </c>
      <c r="Q384" s="41" t="str">
        <f>IF(AND(C384="Abierto",D384="Urgente"),RANK(P384,$P$8:$P$1003,0)+COUNTIF($P$8:P384,P384)-1,"")</f>
        <v/>
      </c>
      <c r="R384" s="41" t="str">
        <f t="shared" si="93"/>
        <v/>
      </c>
      <c r="S384" s="41" t="str">
        <f t="shared" ca="1" si="94"/>
        <v/>
      </c>
      <c r="T384" s="41" t="str">
        <f>IF(AND(C384="Abierto",D384="Alta"),RANK(S384,$S$8:$S$1003,0)+COUNTIF($S$8:S384,S384)-1+MAX(Q:Q),"")</f>
        <v/>
      </c>
      <c r="U384" s="41" t="str">
        <f t="shared" si="95"/>
        <v/>
      </c>
      <c r="V384" s="41" t="str">
        <f t="shared" ca="1" si="96"/>
        <v/>
      </c>
      <c r="W384" s="41" t="str">
        <f>IF(AND(C384="Abierto",D384="Media"),RANK(V384,$V$8:$V$1003,0)+COUNTIF($V$8:V384,V384)-1+MAX(Q:Q,T:T),"")</f>
        <v/>
      </c>
      <c r="X384" s="41" t="str">
        <f t="shared" si="97"/>
        <v/>
      </c>
      <c r="Y384" s="41" t="str">
        <f t="shared" ca="1" si="98"/>
        <v/>
      </c>
      <c r="Z384" s="41" t="str">
        <f>IF(AND(C384="Abierto",D384="Baja"),RANK(Y384,$Y$8:$Y$1003,0)+COUNTIF($Y$8:Y384,Y384)-1+MAX(Q:Q,T:T,W:W),"")</f>
        <v/>
      </c>
      <c r="AA384" s="42" t="str">
        <f t="shared" si="99"/>
        <v/>
      </c>
      <c r="AB384" s="42" t="str">
        <f t="shared" si="100"/>
        <v/>
      </c>
      <c r="AC384" s="42" t="str">
        <f t="shared" si="101"/>
        <v/>
      </c>
      <c r="AD384" s="43">
        <v>377</v>
      </c>
      <c r="AE384" s="43" t="str">
        <f t="shared" si="87"/>
        <v/>
      </c>
      <c r="AF384" s="44" t="str">
        <f t="shared" si="88"/>
        <v/>
      </c>
      <c r="AK384" s="47" t="str">
        <f>IF(AL384="","",MAX($AK$1:AK383)+1)</f>
        <v/>
      </c>
      <c r="AL384" s="48" t="str">
        <f>IF(H384="","",IF(COUNTIF($AL$7:AL383,H384)=0,H384,""))</f>
        <v/>
      </c>
      <c r="AM384" s="48" t="str">
        <f t="shared" si="89"/>
        <v/>
      </c>
    </row>
    <row r="385" spans="2:39" x14ac:dyDescent="0.25">
      <c r="B385" s="38"/>
      <c r="C385" s="38"/>
      <c r="D385" s="38"/>
      <c r="E385" s="38"/>
      <c r="F385" s="40"/>
      <c r="G385" s="38"/>
      <c r="H385" s="38"/>
      <c r="I385" s="40"/>
      <c r="J385" s="54" t="str">
        <f t="shared" si="90"/>
        <v/>
      </c>
      <c r="K385" s="38"/>
      <c r="O385" s="41" t="str">
        <f t="shared" si="91"/>
        <v/>
      </c>
      <c r="P385" s="41" t="str">
        <f t="shared" ca="1" si="92"/>
        <v/>
      </c>
      <c r="Q385" s="41" t="str">
        <f>IF(AND(C385="Abierto",D385="Urgente"),RANK(P385,$P$8:$P$1003,0)+COUNTIF($P$8:P385,P385)-1,"")</f>
        <v/>
      </c>
      <c r="R385" s="41" t="str">
        <f t="shared" si="93"/>
        <v/>
      </c>
      <c r="S385" s="41" t="str">
        <f t="shared" ca="1" si="94"/>
        <v/>
      </c>
      <c r="T385" s="41" t="str">
        <f>IF(AND(C385="Abierto",D385="Alta"),RANK(S385,$S$8:$S$1003,0)+COUNTIF($S$8:S385,S385)-1+MAX(Q:Q),"")</f>
        <v/>
      </c>
      <c r="U385" s="41" t="str">
        <f t="shared" si="95"/>
        <v/>
      </c>
      <c r="V385" s="41" t="str">
        <f t="shared" ca="1" si="96"/>
        <v/>
      </c>
      <c r="W385" s="41" t="str">
        <f>IF(AND(C385="Abierto",D385="Media"),RANK(V385,$V$8:$V$1003,0)+COUNTIF($V$8:V385,V385)-1+MAX(Q:Q,T:T),"")</f>
        <v/>
      </c>
      <c r="X385" s="41" t="str">
        <f t="shared" si="97"/>
        <v/>
      </c>
      <c r="Y385" s="41" t="str">
        <f t="shared" ca="1" si="98"/>
        <v/>
      </c>
      <c r="Z385" s="41" t="str">
        <f>IF(AND(C385="Abierto",D385="Baja"),RANK(Y385,$Y$8:$Y$1003,0)+COUNTIF($Y$8:Y385,Y385)-1+MAX(Q:Q,T:T,W:W),"")</f>
        <v/>
      </c>
      <c r="AA385" s="42" t="str">
        <f t="shared" si="99"/>
        <v/>
      </c>
      <c r="AB385" s="42" t="str">
        <f t="shared" si="100"/>
        <v/>
      </c>
      <c r="AC385" s="42" t="str">
        <f t="shared" si="101"/>
        <v/>
      </c>
      <c r="AD385" s="43">
        <v>378</v>
      </c>
      <c r="AE385" s="43" t="str">
        <f t="shared" si="87"/>
        <v/>
      </c>
      <c r="AF385" s="44" t="str">
        <f t="shared" si="88"/>
        <v/>
      </c>
      <c r="AK385" s="47" t="str">
        <f>IF(AL385="","",MAX($AK$1:AK384)+1)</f>
        <v/>
      </c>
      <c r="AL385" s="48" t="str">
        <f>IF(H385="","",IF(COUNTIF($AL$7:AL384,H385)=0,H385,""))</f>
        <v/>
      </c>
      <c r="AM385" s="48" t="str">
        <f t="shared" si="89"/>
        <v/>
      </c>
    </row>
    <row r="386" spans="2:39" x14ac:dyDescent="0.25">
      <c r="B386" s="38"/>
      <c r="C386" s="38"/>
      <c r="D386" s="38"/>
      <c r="E386" s="38"/>
      <c r="F386" s="40"/>
      <c r="G386" s="38"/>
      <c r="H386" s="38"/>
      <c r="I386" s="40"/>
      <c r="J386" s="54" t="str">
        <f t="shared" si="90"/>
        <v/>
      </c>
      <c r="K386" s="38"/>
      <c r="O386" s="41" t="str">
        <f t="shared" si="91"/>
        <v/>
      </c>
      <c r="P386" s="41" t="str">
        <f t="shared" ca="1" si="92"/>
        <v/>
      </c>
      <c r="Q386" s="41" t="str">
        <f>IF(AND(C386="Abierto",D386="Urgente"),RANK(P386,$P$8:$P$1003,0)+COUNTIF($P$8:P386,P386)-1,"")</f>
        <v/>
      </c>
      <c r="R386" s="41" t="str">
        <f t="shared" si="93"/>
        <v/>
      </c>
      <c r="S386" s="41" t="str">
        <f t="shared" ca="1" si="94"/>
        <v/>
      </c>
      <c r="T386" s="41" t="str">
        <f>IF(AND(C386="Abierto",D386="Alta"),RANK(S386,$S$8:$S$1003,0)+COUNTIF($S$8:S386,S386)-1+MAX(Q:Q),"")</f>
        <v/>
      </c>
      <c r="U386" s="41" t="str">
        <f t="shared" si="95"/>
        <v/>
      </c>
      <c r="V386" s="41" t="str">
        <f t="shared" ca="1" si="96"/>
        <v/>
      </c>
      <c r="W386" s="41" t="str">
        <f>IF(AND(C386="Abierto",D386="Media"),RANK(V386,$V$8:$V$1003,0)+COUNTIF($V$8:V386,V386)-1+MAX(Q:Q,T:T),"")</f>
        <v/>
      </c>
      <c r="X386" s="41" t="str">
        <f t="shared" si="97"/>
        <v/>
      </c>
      <c r="Y386" s="41" t="str">
        <f t="shared" ca="1" si="98"/>
        <v/>
      </c>
      <c r="Z386" s="41" t="str">
        <f>IF(AND(C386="Abierto",D386="Baja"),RANK(Y386,$Y$8:$Y$1003,0)+COUNTIF($Y$8:Y386,Y386)-1+MAX(Q:Q,T:T,W:W),"")</f>
        <v/>
      </c>
      <c r="AA386" s="42" t="str">
        <f t="shared" si="99"/>
        <v/>
      </c>
      <c r="AB386" s="42" t="str">
        <f t="shared" si="100"/>
        <v/>
      </c>
      <c r="AC386" s="42" t="str">
        <f t="shared" si="101"/>
        <v/>
      </c>
      <c r="AD386" s="43">
        <v>379</v>
      </c>
      <c r="AE386" s="43" t="str">
        <f t="shared" si="87"/>
        <v/>
      </c>
      <c r="AF386" s="44" t="str">
        <f t="shared" si="88"/>
        <v/>
      </c>
      <c r="AK386" s="47" t="str">
        <f>IF(AL386="","",MAX($AK$1:AK385)+1)</f>
        <v/>
      </c>
      <c r="AL386" s="48" t="str">
        <f>IF(H386="","",IF(COUNTIF($AL$7:AL385,H386)=0,H386,""))</f>
        <v/>
      </c>
      <c r="AM386" s="48" t="str">
        <f t="shared" si="89"/>
        <v/>
      </c>
    </row>
    <row r="387" spans="2:39" x14ac:dyDescent="0.25">
      <c r="B387" s="38"/>
      <c r="C387" s="38"/>
      <c r="D387" s="38"/>
      <c r="E387" s="38"/>
      <c r="F387" s="40"/>
      <c r="G387" s="38"/>
      <c r="H387" s="38"/>
      <c r="I387" s="40"/>
      <c r="J387" s="54" t="str">
        <f t="shared" si="90"/>
        <v/>
      </c>
      <c r="K387" s="38"/>
      <c r="O387" s="41" t="str">
        <f t="shared" si="91"/>
        <v/>
      </c>
      <c r="P387" s="41" t="str">
        <f t="shared" ca="1" si="92"/>
        <v/>
      </c>
      <c r="Q387" s="41" t="str">
        <f>IF(AND(C387="Abierto",D387="Urgente"),RANK(P387,$P$8:$P$1003,0)+COUNTIF($P$8:P387,P387)-1,"")</f>
        <v/>
      </c>
      <c r="R387" s="41" t="str">
        <f t="shared" si="93"/>
        <v/>
      </c>
      <c r="S387" s="41" t="str">
        <f t="shared" ca="1" si="94"/>
        <v/>
      </c>
      <c r="T387" s="41" t="str">
        <f>IF(AND(C387="Abierto",D387="Alta"),RANK(S387,$S$8:$S$1003,0)+COUNTIF($S$8:S387,S387)-1+MAX(Q:Q),"")</f>
        <v/>
      </c>
      <c r="U387" s="41" t="str">
        <f t="shared" si="95"/>
        <v/>
      </c>
      <c r="V387" s="41" t="str">
        <f t="shared" ca="1" si="96"/>
        <v/>
      </c>
      <c r="W387" s="41" t="str">
        <f>IF(AND(C387="Abierto",D387="Media"),RANK(V387,$V$8:$V$1003,0)+COUNTIF($V$8:V387,V387)-1+MAX(Q:Q,T:T),"")</f>
        <v/>
      </c>
      <c r="X387" s="41" t="str">
        <f t="shared" si="97"/>
        <v/>
      </c>
      <c r="Y387" s="41" t="str">
        <f t="shared" ca="1" si="98"/>
        <v/>
      </c>
      <c r="Z387" s="41" t="str">
        <f>IF(AND(C387="Abierto",D387="Baja"),RANK(Y387,$Y$8:$Y$1003,0)+COUNTIF($Y$8:Y387,Y387)-1+MAX(Q:Q,T:T,W:W),"")</f>
        <v/>
      </c>
      <c r="AA387" s="42" t="str">
        <f t="shared" si="99"/>
        <v/>
      </c>
      <c r="AB387" s="42" t="str">
        <f t="shared" si="100"/>
        <v/>
      </c>
      <c r="AC387" s="42" t="str">
        <f t="shared" si="101"/>
        <v/>
      </c>
      <c r="AD387" s="43">
        <v>380</v>
      </c>
      <c r="AE387" s="43" t="str">
        <f t="shared" si="87"/>
        <v/>
      </c>
      <c r="AF387" s="44" t="str">
        <f t="shared" si="88"/>
        <v/>
      </c>
      <c r="AK387" s="47" t="str">
        <f>IF(AL387="","",MAX($AK$1:AK386)+1)</f>
        <v/>
      </c>
      <c r="AL387" s="48" t="str">
        <f>IF(H387="","",IF(COUNTIF($AL$7:AL386,H387)=0,H387,""))</f>
        <v/>
      </c>
      <c r="AM387" s="48" t="str">
        <f t="shared" si="89"/>
        <v/>
      </c>
    </row>
    <row r="388" spans="2:39" x14ac:dyDescent="0.25">
      <c r="B388" s="38"/>
      <c r="C388" s="38"/>
      <c r="D388" s="38"/>
      <c r="E388" s="38"/>
      <c r="F388" s="40"/>
      <c r="G388" s="38"/>
      <c r="H388" s="38"/>
      <c r="I388" s="40"/>
      <c r="J388" s="54" t="str">
        <f t="shared" si="90"/>
        <v/>
      </c>
      <c r="K388" s="38"/>
      <c r="O388" s="41" t="str">
        <f t="shared" si="91"/>
        <v/>
      </c>
      <c r="P388" s="41" t="str">
        <f t="shared" ca="1" si="92"/>
        <v/>
      </c>
      <c r="Q388" s="41" t="str">
        <f>IF(AND(C388="Abierto",D388="Urgente"),RANK(P388,$P$8:$P$1003,0)+COUNTIF($P$8:P388,P388)-1,"")</f>
        <v/>
      </c>
      <c r="R388" s="41" t="str">
        <f t="shared" si="93"/>
        <v/>
      </c>
      <c r="S388" s="41" t="str">
        <f t="shared" ca="1" si="94"/>
        <v/>
      </c>
      <c r="T388" s="41" t="str">
        <f>IF(AND(C388="Abierto",D388="Alta"),RANK(S388,$S$8:$S$1003,0)+COUNTIF($S$8:S388,S388)-1+MAX(Q:Q),"")</f>
        <v/>
      </c>
      <c r="U388" s="41" t="str">
        <f t="shared" si="95"/>
        <v/>
      </c>
      <c r="V388" s="41" t="str">
        <f t="shared" ca="1" si="96"/>
        <v/>
      </c>
      <c r="W388" s="41" t="str">
        <f>IF(AND(C388="Abierto",D388="Media"),RANK(V388,$V$8:$V$1003,0)+COUNTIF($V$8:V388,V388)-1+MAX(Q:Q,T:T),"")</f>
        <v/>
      </c>
      <c r="X388" s="41" t="str">
        <f t="shared" si="97"/>
        <v/>
      </c>
      <c r="Y388" s="41" t="str">
        <f t="shared" ca="1" si="98"/>
        <v/>
      </c>
      <c r="Z388" s="41" t="str">
        <f>IF(AND(C388="Abierto",D388="Baja"),RANK(Y388,$Y$8:$Y$1003,0)+COUNTIF($Y$8:Y388,Y388)-1+MAX(Q:Q,T:T,W:W),"")</f>
        <v/>
      </c>
      <c r="AA388" s="42" t="str">
        <f t="shared" si="99"/>
        <v/>
      </c>
      <c r="AB388" s="42" t="str">
        <f t="shared" si="100"/>
        <v/>
      </c>
      <c r="AC388" s="42" t="str">
        <f t="shared" si="101"/>
        <v/>
      </c>
      <c r="AD388" s="43">
        <v>381</v>
      </c>
      <c r="AE388" s="43" t="str">
        <f t="shared" si="87"/>
        <v/>
      </c>
      <c r="AF388" s="44" t="str">
        <f t="shared" si="88"/>
        <v/>
      </c>
      <c r="AK388" s="47" t="str">
        <f>IF(AL388="","",MAX($AK$1:AK387)+1)</f>
        <v/>
      </c>
      <c r="AL388" s="48" t="str">
        <f>IF(H388="","",IF(COUNTIF($AL$7:AL387,H388)=0,H388,""))</f>
        <v/>
      </c>
      <c r="AM388" s="48" t="str">
        <f t="shared" si="89"/>
        <v/>
      </c>
    </row>
    <row r="389" spans="2:39" x14ac:dyDescent="0.25">
      <c r="B389" s="38"/>
      <c r="C389" s="38"/>
      <c r="D389" s="38"/>
      <c r="E389" s="38"/>
      <c r="F389" s="40"/>
      <c r="G389" s="38"/>
      <c r="H389" s="38"/>
      <c r="I389" s="40"/>
      <c r="J389" s="54" t="str">
        <f t="shared" si="90"/>
        <v/>
      </c>
      <c r="K389" s="38"/>
      <c r="O389" s="41" t="str">
        <f t="shared" si="91"/>
        <v/>
      </c>
      <c r="P389" s="41" t="str">
        <f t="shared" ca="1" si="92"/>
        <v/>
      </c>
      <c r="Q389" s="41" t="str">
        <f>IF(AND(C389="Abierto",D389="Urgente"),RANK(P389,$P$8:$P$1003,0)+COUNTIF($P$8:P389,P389)-1,"")</f>
        <v/>
      </c>
      <c r="R389" s="41" t="str">
        <f t="shared" si="93"/>
        <v/>
      </c>
      <c r="S389" s="41" t="str">
        <f t="shared" ca="1" si="94"/>
        <v/>
      </c>
      <c r="T389" s="41" t="str">
        <f>IF(AND(C389="Abierto",D389="Alta"),RANK(S389,$S$8:$S$1003,0)+COUNTIF($S$8:S389,S389)-1+MAX(Q:Q),"")</f>
        <v/>
      </c>
      <c r="U389" s="41" t="str">
        <f t="shared" si="95"/>
        <v/>
      </c>
      <c r="V389" s="41" t="str">
        <f t="shared" ca="1" si="96"/>
        <v/>
      </c>
      <c r="W389" s="41" t="str">
        <f>IF(AND(C389="Abierto",D389="Media"),RANK(V389,$V$8:$V$1003,0)+COUNTIF($V$8:V389,V389)-1+MAX(Q:Q,T:T),"")</f>
        <v/>
      </c>
      <c r="X389" s="41" t="str">
        <f t="shared" si="97"/>
        <v/>
      </c>
      <c r="Y389" s="41" t="str">
        <f t="shared" ca="1" si="98"/>
        <v/>
      </c>
      <c r="Z389" s="41" t="str">
        <f>IF(AND(C389="Abierto",D389="Baja"),RANK(Y389,$Y$8:$Y$1003,0)+COUNTIF($Y$8:Y389,Y389)-1+MAX(Q:Q,T:T,W:W),"")</f>
        <v/>
      </c>
      <c r="AA389" s="42" t="str">
        <f t="shared" si="99"/>
        <v/>
      </c>
      <c r="AB389" s="42" t="str">
        <f t="shared" si="100"/>
        <v/>
      </c>
      <c r="AC389" s="42" t="str">
        <f t="shared" si="101"/>
        <v/>
      </c>
      <c r="AD389" s="43">
        <v>382</v>
      </c>
      <c r="AE389" s="43" t="str">
        <f t="shared" si="87"/>
        <v/>
      </c>
      <c r="AF389" s="44" t="str">
        <f t="shared" si="88"/>
        <v/>
      </c>
      <c r="AK389" s="47" t="str">
        <f>IF(AL389="","",MAX($AK$1:AK388)+1)</f>
        <v/>
      </c>
      <c r="AL389" s="48" t="str">
        <f>IF(H389="","",IF(COUNTIF($AL$7:AL388,H389)=0,H389,""))</f>
        <v/>
      </c>
      <c r="AM389" s="48" t="str">
        <f t="shared" si="89"/>
        <v/>
      </c>
    </row>
    <row r="390" spans="2:39" x14ac:dyDescent="0.25">
      <c r="B390" s="38"/>
      <c r="C390" s="38"/>
      <c r="D390" s="38"/>
      <c r="E390" s="38"/>
      <c r="F390" s="40"/>
      <c r="G390" s="38"/>
      <c r="H390" s="38"/>
      <c r="I390" s="40"/>
      <c r="J390" s="54" t="str">
        <f t="shared" si="90"/>
        <v/>
      </c>
      <c r="K390" s="38"/>
      <c r="O390" s="41" t="str">
        <f t="shared" si="91"/>
        <v/>
      </c>
      <c r="P390" s="41" t="str">
        <f t="shared" ca="1" si="92"/>
        <v/>
      </c>
      <c r="Q390" s="41" t="str">
        <f>IF(AND(C390="Abierto",D390="Urgente"),RANK(P390,$P$8:$P$1003,0)+COUNTIF($P$8:P390,P390)-1,"")</f>
        <v/>
      </c>
      <c r="R390" s="41" t="str">
        <f t="shared" si="93"/>
        <v/>
      </c>
      <c r="S390" s="41" t="str">
        <f t="shared" ca="1" si="94"/>
        <v/>
      </c>
      <c r="T390" s="41" t="str">
        <f>IF(AND(C390="Abierto",D390="Alta"),RANK(S390,$S$8:$S$1003,0)+COUNTIF($S$8:S390,S390)-1+MAX(Q:Q),"")</f>
        <v/>
      </c>
      <c r="U390" s="41" t="str">
        <f t="shared" si="95"/>
        <v/>
      </c>
      <c r="V390" s="41" t="str">
        <f t="shared" ca="1" si="96"/>
        <v/>
      </c>
      <c r="W390" s="41" t="str">
        <f>IF(AND(C390="Abierto",D390="Media"),RANK(V390,$V$8:$V$1003,0)+COUNTIF($V$8:V390,V390)-1+MAX(Q:Q,T:T),"")</f>
        <v/>
      </c>
      <c r="X390" s="41" t="str">
        <f t="shared" si="97"/>
        <v/>
      </c>
      <c r="Y390" s="41" t="str">
        <f t="shared" ca="1" si="98"/>
        <v/>
      </c>
      <c r="Z390" s="41" t="str">
        <f>IF(AND(C390="Abierto",D390="Baja"),RANK(Y390,$Y$8:$Y$1003,0)+COUNTIF($Y$8:Y390,Y390)-1+MAX(Q:Q,T:T,W:W),"")</f>
        <v/>
      </c>
      <c r="AA390" s="42" t="str">
        <f t="shared" si="99"/>
        <v/>
      </c>
      <c r="AB390" s="42" t="str">
        <f t="shared" si="100"/>
        <v/>
      </c>
      <c r="AC390" s="42" t="str">
        <f t="shared" si="101"/>
        <v/>
      </c>
      <c r="AD390" s="43">
        <v>383</v>
      </c>
      <c r="AE390" s="43" t="str">
        <f t="shared" si="87"/>
        <v/>
      </c>
      <c r="AF390" s="44" t="str">
        <f t="shared" si="88"/>
        <v/>
      </c>
      <c r="AK390" s="47" t="str">
        <f>IF(AL390="","",MAX($AK$1:AK389)+1)</f>
        <v/>
      </c>
      <c r="AL390" s="48" t="str">
        <f>IF(H390="","",IF(COUNTIF($AL$7:AL389,H390)=0,H390,""))</f>
        <v/>
      </c>
      <c r="AM390" s="48" t="str">
        <f t="shared" si="89"/>
        <v/>
      </c>
    </row>
    <row r="391" spans="2:39" x14ac:dyDescent="0.25">
      <c r="B391" s="38"/>
      <c r="C391" s="38"/>
      <c r="D391" s="38"/>
      <c r="E391" s="38"/>
      <c r="F391" s="40"/>
      <c r="G391" s="38"/>
      <c r="H391" s="38"/>
      <c r="I391" s="40"/>
      <c r="J391" s="54" t="str">
        <f t="shared" si="90"/>
        <v/>
      </c>
      <c r="K391" s="38"/>
      <c r="O391" s="41" t="str">
        <f t="shared" si="91"/>
        <v/>
      </c>
      <c r="P391" s="41" t="str">
        <f t="shared" ca="1" si="92"/>
        <v/>
      </c>
      <c r="Q391" s="41" t="str">
        <f>IF(AND(C391="Abierto",D391="Urgente"),RANK(P391,$P$8:$P$1003,0)+COUNTIF($P$8:P391,P391)-1,"")</f>
        <v/>
      </c>
      <c r="R391" s="41" t="str">
        <f t="shared" si="93"/>
        <v/>
      </c>
      <c r="S391" s="41" t="str">
        <f t="shared" ca="1" si="94"/>
        <v/>
      </c>
      <c r="T391" s="41" t="str">
        <f>IF(AND(C391="Abierto",D391="Alta"),RANK(S391,$S$8:$S$1003,0)+COUNTIF($S$8:S391,S391)-1+MAX(Q:Q),"")</f>
        <v/>
      </c>
      <c r="U391" s="41" t="str">
        <f t="shared" si="95"/>
        <v/>
      </c>
      <c r="V391" s="41" t="str">
        <f t="shared" ca="1" si="96"/>
        <v/>
      </c>
      <c r="W391" s="41" t="str">
        <f>IF(AND(C391="Abierto",D391="Media"),RANK(V391,$V$8:$V$1003,0)+COUNTIF($V$8:V391,V391)-1+MAX(Q:Q,T:T),"")</f>
        <v/>
      </c>
      <c r="X391" s="41" t="str">
        <f t="shared" si="97"/>
        <v/>
      </c>
      <c r="Y391" s="41" t="str">
        <f t="shared" ca="1" si="98"/>
        <v/>
      </c>
      <c r="Z391" s="41" t="str">
        <f>IF(AND(C391="Abierto",D391="Baja"),RANK(Y391,$Y$8:$Y$1003,0)+COUNTIF($Y$8:Y391,Y391)-1+MAX(Q:Q,T:T,W:W),"")</f>
        <v/>
      </c>
      <c r="AA391" s="42" t="str">
        <f t="shared" si="99"/>
        <v/>
      </c>
      <c r="AB391" s="42" t="str">
        <f t="shared" si="100"/>
        <v/>
      </c>
      <c r="AC391" s="42" t="str">
        <f t="shared" si="101"/>
        <v/>
      </c>
      <c r="AD391" s="43">
        <v>384</v>
      </c>
      <c r="AE391" s="43" t="str">
        <f t="shared" si="87"/>
        <v/>
      </c>
      <c r="AF391" s="44" t="str">
        <f t="shared" si="88"/>
        <v/>
      </c>
      <c r="AK391" s="47" t="str">
        <f>IF(AL391="","",MAX($AK$1:AK390)+1)</f>
        <v/>
      </c>
      <c r="AL391" s="48" t="str">
        <f>IF(H391="","",IF(COUNTIF($AL$7:AL390,H391)=0,H391,""))</f>
        <v/>
      </c>
      <c r="AM391" s="48" t="str">
        <f t="shared" si="89"/>
        <v/>
      </c>
    </row>
    <row r="392" spans="2:39" x14ac:dyDescent="0.25">
      <c r="B392" s="38"/>
      <c r="C392" s="38"/>
      <c r="D392" s="38"/>
      <c r="E392" s="38"/>
      <c r="F392" s="40"/>
      <c r="G392" s="38"/>
      <c r="H392" s="38"/>
      <c r="I392" s="40"/>
      <c r="J392" s="54" t="str">
        <f t="shared" si="90"/>
        <v/>
      </c>
      <c r="K392" s="38"/>
      <c r="O392" s="41" t="str">
        <f t="shared" si="91"/>
        <v/>
      </c>
      <c r="P392" s="41" t="str">
        <f t="shared" ca="1" si="92"/>
        <v/>
      </c>
      <c r="Q392" s="41" t="str">
        <f>IF(AND(C392="Abierto",D392="Urgente"),RANK(P392,$P$8:$P$1003,0)+COUNTIF($P$8:P392,P392)-1,"")</f>
        <v/>
      </c>
      <c r="R392" s="41" t="str">
        <f t="shared" si="93"/>
        <v/>
      </c>
      <c r="S392" s="41" t="str">
        <f t="shared" ca="1" si="94"/>
        <v/>
      </c>
      <c r="T392" s="41" t="str">
        <f>IF(AND(C392="Abierto",D392="Alta"),RANK(S392,$S$8:$S$1003,0)+COUNTIF($S$8:S392,S392)-1+MAX(Q:Q),"")</f>
        <v/>
      </c>
      <c r="U392" s="41" t="str">
        <f t="shared" si="95"/>
        <v/>
      </c>
      <c r="V392" s="41" t="str">
        <f t="shared" ca="1" si="96"/>
        <v/>
      </c>
      <c r="W392" s="41" t="str">
        <f>IF(AND(C392="Abierto",D392="Media"),RANK(V392,$V$8:$V$1003,0)+COUNTIF($V$8:V392,V392)-1+MAX(Q:Q,T:T),"")</f>
        <v/>
      </c>
      <c r="X392" s="41" t="str">
        <f t="shared" si="97"/>
        <v/>
      </c>
      <c r="Y392" s="41" t="str">
        <f t="shared" ca="1" si="98"/>
        <v/>
      </c>
      <c r="Z392" s="41" t="str">
        <f>IF(AND(C392="Abierto",D392="Baja"),RANK(Y392,$Y$8:$Y$1003,0)+COUNTIF($Y$8:Y392,Y392)-1+MAX(Q:Q,T:T,W:W),"")</f>
        <v/>
      </c>
      <c r="AA392" s="42" t="str">
        <f t="shared" si="99"/>
        <v/>
      </c>
      <c r="AB392" s="42" t="str">
        <f t="shared" si="100"/>
        <v/>
      </c>
      <c r="AC392" s="42" t="str">
        <f t="shared" si="101"/>
        <v/>
      </c>
      <c r="AD392" s="43">
        <v>385</v>
      </c>
      <c r="AE392" s="43" t="str">
        <f t="shared" si="87"/>
        <v/>
      </c>
      <c r="AF392" s="44" t="str">
        <f t="shared" si="88"/>
        <v/>
      </c>
      <c r="AK392" s="47" t="str">
        <f>IF(AL392="","",MAX($AK$1:AK391)+1)</f>
        <v/>
      </c>
      <c r="AL392" s="48" t="str">
        <f>IF(H392="","",IF(COUNTIF($AL$7:AL391,H392)=0,H392,""))</f>
        <v/>
      </c>
      <c r="AM392" s="48" t="str">
        <f t="shared" si="89"/>
        <v/>
      </c>
    </row>
    <row r="393" spans="2:39" x14ac:dyDescent="0.25">
      <c r="B393" s="38"/>
      <c r="C393" s="38"/>
      <c r="D393" s="38"/>
      <c r="E393" s="38"/>
      <c r="F393" s="40"/>
      <c r="G393" s="38"/>
      <c r="H393" s="38"/>
      <c r="I393" s="40"/>
      <c r="J393" s="54" t="str">
        <f t="shared" si="90"/>
        <v/>
      </c>
      <c r="K393" s="38"/>
      <c r="O393" s="41" t="str">
        <f t="shared" si="91"/>
        <v/>
      </c>
      <c r="P393" s="41" t="str">
        <f t="shared" ca="1" si="92"/>
        <v/>
      </c>
      <c r="Q393" s="41" t="str">
        <f>IF(AND(C393="Abierto",D393="Urgente"),RANK(P393,$P$8:$P$1003,0)+COUNTIF($P$8:P393,P393)-1,"")</f>
        <v/>
      </c>
      <c r="R393" s="41" t="str">
        <f t="shared" si="93"/>
        <v/>
      </c>
      <c r="S393" s="41" t="str">
        <f t="shared" ca="1" si="94"/>
        <v/>
      </c>
      <c r="T393" s="41" t="str">
        <f>IF(AND(C393="Abierto",D393="Alta"),RANK(S393,$S$8:$S$1003,0)+COUNTIF($S$8:S393,S393)-1+MAX(Q:Q),"")</f>
        <v/>
      </c>
      <c r="U393" s="41" t="str">
        <f t="shared" si="95"/>
        <v/>
      </c>
      <c r="V393" s="41" t="str">
        <f t="shared" ca="1" si="96"/>
        <v/>
      </c>
      <c r="W393" s="41" t="str">
        <f>IF(AND(C393="Abierto",D393="Media"),RANK(V393,$V$8:$V$1003,0)+COUNTIF($V$8:V393,V393)-1+MAX(Q:Q,T:T),"")</f>
        <v/>
      </c>
      <c r="X393" s="41" t="str">
        <f t="shared" si="97"/>
        <v/>
      </c>
      <c r="Y393" s="41" t="str">
        <f t="shared" ca="1" si="98"/>
        <v/>
      </c>
      <c r="Z393" s="41" t="str">
        <f>IF(AND(C393="Abierto",D393="Baja"),RANK(Y393,$Y$8:$Y$1003,0)+COUNTIF($Y$8:Y393,Y393)-1+MAX(Q:Q,T:T,W:W),"")</f>
        <v/>
      </c>
      <c r="AA393" s="42" t="str">
        <f t="shared" si="99"/>
        <v/>
      </c>
      <c r="AB393" s="42" t="str">
        <f t="shared" si="100"/>
        <v/>
      </c>
      <c r="AC393" s="42" t="str">
        <f t="shared" si="101"/>
        <v/>
      </c>
      <c r="AD393" s="43">
        <v>386</v>
      </c>
      <c r="AE393" s="43" t="str">
        <f t="shared" ref="AE393:AE456" si="102">IF(ISNA(VLOOKUP(AD393,$AA$8:$AC$1000,3,FALSE))=TRUE,"",VLOOKUP(AD393,$AA$8:$AC$1000,3,FALSE))</f>
        <v/>
      </c>
      <c r="AF393" s="44" t="str">
        <f t="shared" ref="AF393:AF456" si="103">IF(ISNA(VLOOKUP(AD393,$AA$8:$AC$1000,2,FALSE))=TRUE,"",VLOOKUP(AD393,$AA$8:$AC$1000,2,FALSE))</f>
        <v/>
      </c>
      <c r="AK393" s="47" t="str">
        <f>IF(AL393="","",MAX($AK$1:AK392)+1)</f>
        <v/>
      </c>
      <c r="AL393" s="48" t="str">
        <f>IF(H393="","",IF(COUNTIF($AL$7:AL392,H393)=0,H393,""))</f>
        <v/>
      </c>
      <c r="AM393" s="48" t="str">
        <f t="shared" ref="AM393:AM456" si="104">IF(ISNA(VLOOKUP(AD393,$AK$8:$AL$1000,2,FALSE))=TRUE,"",VLOOKUP(AD393,$AK$8:$AL$1000,2,FALSE))</f>
        <v/>
      </c>
    </row>
    <row r="394" spans="2:39" x14ac:dyDescent="0.25">
      <c r="B394" s="38"/>
      <c r="C394" s="38"/>
      <c r="D394" s="38"/>
      <c r="E394" s="38"/>
      <c r="F394" s="40"/>
      <c r="G394" s="38"/>
      <c r="H394" s="38"/>
      <c r="I394" s="40"/>
      <c r="J394" s="54" t="str">
        <f t="shared" ref="J394:J457" si="105">IF(OR(F394=0,I394=0),"",I394-F394)</f>
        <v/>
      </c>
      <c r="K394" s="38"/>
      <c r="O394" s="41" t="str">
        <f t="shared" si="91"/>
        <v/>
      </c>
      <c r="P394" s="41" t="str">
        <f t="shared" ca="1" si="92"/>
        <v/>
      </c>
      <c r="Q394" s="41" t="str">
        <f>IF(AND(C394="Abierto",D394="Urgente"),RANK(P394,$P$8:$P$1003,0)+COUNTIF($P$8:P394,P394)-1,"")</f>
        <v/>
      </c>
      <c r="R394" s="41" t="str">
        <f t="shared" si="93"/>
        <v/>
      </c>
      <c r="S394" s="41" t="str">
        <f t="shared" ca="1" si="94"/>
        <v/>
      </c>
      <c r="T394" s="41" t="str">
        <f>IF(AND(C394="Abierto",D394="Alta"),RANK(S394,$S$8:$S$1003,0)+COUNTIF($S$8:S394,S394)-1+MAX(Q:Q),"")</f>
        <v/>
      </c>
      <c r="U394" s="41" t="str">
        <f t="shared" si="95"/>
        <v/>
      </c>
      <c r="V394" s="41" t="str">
        <f t="shared" ca="1" si="96"/>
        <v/>
      </c>
      <c r="W394" s="41" t="str">
        <f>IF(AND(C394="Abierto",D394="Media"),RANK(V394,$V$8:$V$1003,0)+COUNTIF($V$8:V394,V394)-1+MAX(Q:Q,T:T),"")</f>
        <v/>
      </c>
      <c r="X394" s="41" t="str">
        <f t="shared" si="97"/>
        <v/>
      </c>
      <c r="Y394" s="41" t="str">
        <f t="shared" ca="1" si="98"/>
        <v/>
      </c>
      <c r="Z394" s="41" t="str">
        <f>IF(AND(C394="Abierto",D394="Baja"),RANK(Y394,$Y$8:$Y$1003,0)+COUNTIF($Y$8:Y394,Y394)-1+MAX(Q:Q,T:T,W:W),"")</f>
        <v/>
      </c>
      <c r="AA394" s="42" t="str">
        <f t="shared" si="99"/>
        <v/>
      </c>
      <c r="AB394" s="42" t="str">
        <f t="shared" si="100"/>
        <v/>
      </c>
      <c r="AC394" s="42" t="str">
        <f t="shared" si="101"/>
        <v/>
      </c>
      <c r="AD394" s="43">
        <v>387</v>
      </c>
      <c r="AE394" s="43" t="str">
        <f t="shared" si="102"/>
        <v/>
      </c>
      <c r="AF394" s="44" t="str">
        <f t="shared" si="103"/>
        <v/>
      </c>
      <c r="AK394" s="47" t="str">
        <f>IF(AL394="","",MAX($AK$1:AK393)+1)</f>
        <v/>
      </c>
      <c r="AL394" s="48" t="str">
        <f>IF(H394="","",IF(COUNTIF($AL$7:AL393,H394)=0,H394,""))</f>
        <v/>
      </c>
      <c r="AM394" s="48" t="str">
        <f t="shared" si="104"/>
        <v/>
      </c>
    </row>
    <row r="395" spans="2:39" x14ac:dyDescent="0.25">
      <c r="B395" s="38"/>
      <c r="C395" s="38"/>
      <c r="D395" s="38"/>
      <c r="E395" s="38"/>
      <c r="F395" s="40"/>
      <c r="G395" s="38"/>
      <c r="H395" s="38"/>
      <c r="I395" s="40"/>
      <c r="J395" s="54" t="str">
        <f t="shared" si="105"/>
        <v/>
      </c>
      <c r="K395" s="38"/>
      <c r="O395" s="41" t="str">
        <f t="shared" si="91"/>
        <v/>
      </c>
      <c r="P395" s="41" t="str">
        <f t="shared" ca="1" si="92"/>
        <v/>
      </c>
      <c r="Q395" s="41" t="str">
        <f>IF(AND(C395="Abierto",D395="Urgente"),RANK(P395,$P$8:$P$1003,0)+COUNTIF($P$8:P395,P395)-1,"")</f>
        <v/>
      </c>
      <c r="R395" s="41" t="str">
        <f t="shared" si="93"/>
        <v/>
      </c>
      <c r="S395" s="41" t="str">
        <f t="shared" ca="1" si="94"/>
        <v/>
      </c>
      <c r="T395" s="41" t="str">
        <f>IF(AND(C395="Abierto",D395="Alta"),RANK(S395,$S$8:$S$1003,0)+COUNTIF($S$8:S395,S395)-1+MAX(Q:Q),"")</f>
        <v/>
      </c>
      <c r="U395" s="41" t="str">
        <f t="shared" si="95"/>
        <v/>
      </c>
      <c r="V395" s="41" t="str">
        <f t="shared" ca="1" si="96"/>
        <v/>
      </c>
      <c r="W395" s="41" t="str">
        <f>IF(AND(C395="Abierto",D395="Media"),RANK(V395,$V$8:$V$1003,0)+COUNTIF($V$8:V395,V395)-1+MAX(Q:Q,T:T),"")</f>
        <v/>
      </c>
      <c r="X395" s="41" t="str">
        <f t="shared" si="97"/>
        <v/>
      </c>
      <c r="Y395" s="41" t="str">
        <f t="shared" ca="1" si="98"/>
        <v/>
      </c>
      <c r="Z395" s="41" t="str">
        <f>IF(AND(C395="Abierto",D395="Baja"),RANK(Y395,$Y$8:$Y$1003,0)+COUNTIF($Y$8:Y395,Y395)-1+MAX(Q:Q,T:T,W:W),"")</f>
        <v/>
      </c>
      <c r="AA395" s="42" t="str">
        <f t="shared" si="99"/>
        <v/>
      </c>
      <c r="AB395" s="42" t="str">
        <f t="shared" si="100"/>
        <v/>
      </c>
      <c r="AC395" s="42" t="str">
        <f t="shared" si="101"/>
        <v/>
      </c>
      <c r="AD395" s="43">
        <v>388</v>
      </c>
      <c r="AE395" s="43" t="str">
        <f t="shared" si="102"/>
        <v/>
      </c>
      <c r="AF395" s="44" t="str">
        <f t="shared" si="103"/>
        <v/>
      </c>
      <c r="AK395" s="47" t="str">
        <f>IF(AL395="","",MAX($AK$1:AK394)+1)</f>
        <v/>
      </c>
      <c r="AL395" s="48" t="str">
        <f>IF(H395="","",IF(COUNTIF($AL$7:AL394,H395)=0,H395,""))</f>
        <v/>
      </c>
      <c r="AM395" s="48" t="str">
        <f t="shared" si="104"/>
        <v/>
      </c>
    </row>
    <row r="396" spans="2:39" x14ac:dyDescent="0.25">
      <c r="B396" s="38"/>
      <c r="C396" s="38"/>
      <c r="D396" s="38"/>
      <c r="E396" s="38"/>
      <c r="F396" s="40"/>
      <c r="G396" s="38"/>
      <c r="H396" s="38"/>
      <c r="I396" s="40"/>
      <c r="J396" s="54" t="str">
        <f t="shared" si="105"/>
        <v/>
      </c>
      <c r="K396" s="38"/>
      <c r="O396" s="41" t="str">
        <f t="shared" si="91"/>
        <v/>
      </c>
      <c r="P396" s="41" t="str">
        <f t="shared" ca="1" si="92"/>
        <v/>
      </c>
      <c r="Q396" s="41" t="str">
        <f>IF(AND(C396="Abierto",D396="Urgente"),RANK(P396,$P$8:$P$1003,0)+COUNTIF($P$8:P396,P396)-1,"")</f>
        <v/>
      </c>
      <c r="R396" s="41" t="str">
        <f t="shared" si="93"/>
        <v/>
      </c>
      <c r="S396" s="41" t="str">
        <f t="shared" ca="1" si="94"/>
        <v/>
      </c>
      <c r="T396" s="41" t="str">
        <f>IF(AND(C396="Abierto",D396="Alta"),RANK(S396,$S$8:$S$1003,0)+COUNTIF($S$8:S396,S396)-1+MAX(Q:Q),"")</f>
        <v/>
      </c>
      <c r="U396" s="41" t="str">
        <f t="shared" si="95"/>
        <v/>
      </c>
      <c r="V396" s="41" t="str">
        <f t="shared" ca="1" si="96"/>
        <v/>
      </c>
      <c r="W396" s="41" t="str">
        <f>IF(AND(C396="Abierto",D396="Media"),RANK(V396,$V$8:$V$1003,0)+COUNTIF($V$8:V396,V396)-1+MAX(Q:Q,T:T),"")</f>
        <v/>
      </c>
      <c r="X396" s="41" t="str">
        <f t="shared" si="97"/>
        <v/>
      </c>
      <c r="Y396" s="41" t="str">
        <f t="shared" ca="1" si="98"/>
        <v/>
      </c>
      <c r="Z396" s="41" t="str">
        <f>IF(AND(C396="Abierto",D396="Baja"),RANK(Y396,$Y$8:$Y$1003,0)+COUNTIF($Y$8:Y396,Y396)-1+MAX(Q:Q,T:T,W:W),"")</f>
        <v/>
      </c>
      <c r="AA396" s="42" t="str">
        <f t="shared" si="99"/>
        <v/>
      </c>
      <c r="AB396" s="42" t="str">
        <f t="shared" si="100"/>
        <v/>
      </c>
      <c r="AC396" s="42" t="str">
        <f t="shared" si="101"/>
        <v/>
      </c>
      <c r="AD396" s="43">
        <v>389</v>
      </c>
      <c r="AE396" s="43" t="str">
        <f t="shared" si="102"/>
        <v/>
      </c>
      <c r="AF396" s="44" t="str">
        <f t="shared" si="103"/>
        <v/>
      </c>
      <c r="AK396" s="47" t="str">
        <f>IF(AL396="","",MAX($AK$1:AK395)+1)</f>
        <v/>
      </c>
      <c r="AL396" s="48" t="str">
        <f>IF(H396="","",IF(COUNTIF($AL$7:AL395,H396)=0,H396,""))</f>
        <v/>
      </c>
      <c r="AM396" s="48" t="str">
        <f t="shared" si="104"/>
        <v/>
      </c>
    </row>
    <row r="397" spans="2:39" x14ac:dyDescent="0.25">
      <c r="B397" s="38"/>
      <c r="C397" s="38"/>
      <c r="D397" s="38"/>
      <c r="E397" s="38"/>
      <c r="F397" s="40"/>
      <c r="G397" s="38"/>
      <c r="H397" s="38"/>
      <c r="I397" s="40"/>
      <c r="J397" s="54" t="str">
        <f t="shared" si="105"/>
        <v/>
      </c>
      <c r="K397" s="38"/>
      <c r="O397" s="41" t="str">
        <f t="shared" si="91"/>
        <v/>
      </c>
      <c r="P397" s="41" t="str">
        <f t="shared" ca="1" si="92"/>
        <v/>
      </c>
      <c r="Q397" s="41" t="str">
        <f>IF(AND(C397="Abierto",D397="Urgente"),RANK(P397,$P$8:$P$1003,0)+COUNTIF($P$8:P397,P397)-1,"")</f>
        <v/>
      </c>
      <c r="R397" s="41" t="str">
        <f t="shared" si="93"/>
        <v/>
      </c>
      <c r="S397" s="41" t="str">
        <f t="shared" ca="1" si="94"/>
        <v/>
      </c>
      <c r="T397" s="41" t="str">
        <f>IF(AND(C397="Abierto",D397="Alta"),RANK(S397,$S$8:$S$1003,0)+COUNTIF($S$8:S397,S397)-1+MAX(Q:Q),"")</f>
        <v/>
      </c>
      <c r="U397" s="41" t="str">
        <f t="shared" si="95"/>
        <v/>
      </c>
      <c r="V397" s="41" t="str">
        <f t="shared" ca="1" si="96"/>
        <v/>
      </c>
      <c r="W397" s="41" t="str">
        <f>IF(AND(C397="Abierto",D397="Media"),RANK(V397,$V$8:$V$1003,0)+COUNTIF($V$8:V397,V397)-1+MAX(Q:Q,T:T),"")</f>
        <v/>
      </c>
      <c r="X397" s="41" t="str">
        <f t="shared" si="97"/>
        <v/>
      </c>
      <c r="Y397" s="41" t="str">
        <f t="shared" ca="1" si="98"/>
        <v/>
      </c>
      <c r="Z397" s="41" t="str">
        <f>IF(AND(C397="Abierto",D397="Baja"),RANK(Y397,$Y$8:$Y$1003,0)+COUNTIF($Y$8:Y397,Y397)-1+MAX(Q:Q,T:T,W:W),"")</f>
        <v/>
      </c>
      <c r="AA397" s="42" t="str">
        <f t="shared" si="99"/>
        <v/>
      </c>
      <c r="AB397" s="42" t="str">
        <f t="shared" si="100"/>
        <v/>
      </c>
      <c r="AC397" s="42" t="str">
        <f t="shared" si="101"/>
        <v/>
      </c>
      <c r="AD397" s="43">
        <v>390</v>
      </c>
      <c r="AE397" s="43" t="str">
        <f t="shared" si="102"/>
        <v/>
      </c>
      <c r="AF397" s="44" t="str">
        <f t="shared" si="103"/>
        <v/>
      </c>
      <c r="AK397" s="47" t="str">
        <f>IF(AL397="","",MAX($AK$1:AK396)+1)</f>
        <v/>
      </c>
      <c r="AL397" s="48" t="str">
        <f>IF(H397="","",IF(COUNTIF($AL$7:AL396,H397)=0,H397,""))</f>
        <v/>
      </c>
      <c r="AM397" s="48" t="str">
        <f t="shared" si="104"/>
        <v/>
      </c>
    </row>
    <row r="398" spans="2:39" x14ac:dyDescent="0.25">
      <c r="B398" s="38"/>
      <c r="C398" s="38"/>
      <c r="D398" s="38"/>
      <c r="E398" s="38"/>
      <c r="F398" s="40"/>
      <c r="G398" s="38"/>
      <c r="H398" s="38"/>
      <c r="I398" s="40"/>
      <c r="J398" s="54" t="str">
        <f t="shared" si="105"/>
        <v/>
      </c>
      <c r="K398" s="38"/>
      <c r="O398" s="41" t="str">
        <f t="shared" si="91"/>
        <v/>
      </c>
      <c r="P398" s="41" t="str">
        <f t="shared" ca="1" si="92"/>
        <v/>
      </c>
      <c r="Q398" s="41" t="str">
        <f>IF(AND(C398="Abierto",D398="Urgente"),RANK(P398,$P$8:$P$1003,0)+COUNTIF($P$8:P398,P398)-1,"")</f>
        <v/>
      </c>
      <c r="R398" s="41" t="str">
        <f t="shared" si="93"/>
        <v/>
      </c>
      <c r="S398" s="41" t="str">
        <f t="shared" ca="1" si="94"/>
        <v/>
      </c>
      <c r="T398" s="41" t="str">
        <f>IF(AND(C398="Abierto",D398="Alta"),RANK(S398,$S$8:$S$1003,0)+COUNTIF($S$8:S398,S398)-1+MAX(Q:Q),"")</f>
        <v/>
      </c>
      <c r="U398" s="41" t="str">
        <f t="shared" si="95"/>
        <v/>
      </c>
      <c r="V398" s="41" t="str">
        <f t="shared" ca="1" si="96"/>
        <v/>
      </c>
      <c r="W398" s="41" t="str">
        <f>IF(AND(C398="Abierto",D398="Media"),RANK(V398,$V$8:$V$1003,0)+COUNTIF($V$8:V398,V398)-1+MAX(Q:Q,T:T),"")</f>
        <v/>
      </c>
      <c r="X398" s="41" t="str">
        <f t="shared" si="97"/>
        <v/>
      </c>
      <c r="Y398" s="41" t="str">
        <f t="shared" ca="1" si="98"/>
        <v/>
      </c>
      <c r="Z398" s="41" t="str">
        <f>IF(AND(C398="Abierto",D398="Baja"),RANK(Y398,$Y$8:$Y$1003,0)+COUNTIF($Y$8:Y398,Y398)-1+MAX(Q:Q,T:T,W:W),"")</f>
        <v/>
      </c>
      <c r="AA398" s="42" t="str">
        <f t="shared" si="99"/>
        <v/>
      </c>
      <c r="AB398" s="42" t="str">
        <f t="shared" si="100"/>
        <v/>
      </c>
      <c r="AC398" s="42" t="str">
        <f t="shared" si="101"/>
        <v/>
      </c>
      <c r="AD398" s="43">
        <v>391</v>
      </c>
      <c r="AE398" s="43" t="str">
        <f t="shared" si="102"/>
        <v/>
      </c>
      <c r="AF398" s="44" t="str">
        <f t="shared" si="103"/>
        <v/>
      </c>
      <c r="AK398" s="47" t="str">
        <f>IF(AL398="","",MAX($AK$1:AK397)+1)</f>
        <v/>
      </c>
      <c r="AL398" s="48" t="str">
        <f>IF(H398="","",IF(COUNTIF($AL$7:AL397,H398)=0,H398,""))</f>
        <v/>
      </c>
      <c r="AM398" s="48" t="str">
        <f t="shared" si="104"/>
        <v/>
      </c>
    </row>
    <row r="399" spans="2:39" x14ac:dyDescent="0.25">
      <c r="B399" s="38"/>
      <c r="C399" s="38"/>
      <c r="D399" s="38"/>
      <c r="E399" s="38"/>
      <c r="F399" s="40"/>
      <c r="G399" s="38"/>
      <c r="H399" s="38"/>
      <c r="I399" s="40"/>
      <c r="J399" s="54" t="str">
        <f t="shared" si="105"/>
        <v/>
      </c>
      <c r="K399" s="38"/>
      <c r="O399" s="41" t="str">
        <f t="shared" si="91"/>
        <v/>
      </c>
      <c r="P399" s="41" t="str">
        <f t="shared" ca="1" si="92"/>
        <v/>
      </c>
      <c r="Q399" s="41" t="str">
        <f>IF(AND(C399="Abierto",D399="Urgente"),RANK(P399,$P$8:$P$1003,0)+COUNTIF($P$8:P399,P399)-1,"")</f>
        <v/>
      </c>
      <c r="R399" s="41" t="str">
        <f t="shared" si="93"/>
        <v/>
      </c>
      <c r="S399" s="41" t="str">
        <f t="shared" ca="1" si="94"/>
        <v/>
      </c>
      <c r="T399" s="41" t="str">
        <f>IF(AND(C399="Abierto",D399="Alta"),RANK(S399,$S$8:$S$1003,0)+COUNTIF($S$8:S399,S399)-1+MAX(Q:Q),"")</f>
        <v/>
      </c>
      <c r="U399" s="41" t="str">
        <f t="shared" si="95"/>
        <v/>
      </c>
      <c r="V399" s="41" t="str">
        <f t="shared" ca="1" si="96"/>
        <v/>
      </c>
      <c r="W399" s="41" t="str">
        <f>IF(AND(C399="Abierto",D399="Media"),RANK(V399,$V$8:$V$1003,0)+COUNTIF($V$8:V399,V399)-1+MAX(Q:Q,T:T),"")</f>
        <v/>
      </c>
      <c r="X399" s="41" t="str">
        <f t="shared" si="97"/>
        <v/>
      </c>
      <c r="Y399" s="41" t="str">
        <f t="shared" ca="1" si="98"/>
        <v/>
      </c>
      <c r="Z399" s="41" t="str">
        <f>IF(AND(C399="Abierto",D399="Baja"),RANK(Y399,$Y$8:$Y$1003,0)+COUNTIF($Y$8:Y399,Y399)-1+MAX(Q:Q,T:T,W:W),"")</f>
        <v/>
      </c>
      <c r="AA399" s="42" t="str">
        <f t="shared" si="99"/>
        <v/>
      </c>
      <c r="AB399" s="42" t="str">
        <f t="shared" si="100"/>
        <v/>
      </c>
      <c r="AC399" s="42" t="str">
        <f t="shared" si="101"/>
        <v/>
      </c>
      <c r="AD399" s="43">
        <v>392</v>
      </c>
      <c r="AE399" s="43" t="str">
        <f t="shared" si="102"/>
        <v/>
      </c>
      <c r="AF399" s="44" t="str">
        <f t="shared" si="103"/>
        <v/>
      </c>
      <c r="AK399" s="47" t="str">
        <f>IF(AL399="","",MAX($AK$1:AK398)+1)</f>
        <v/>
      </c>
      <c r="AL399" s="48" t="str">
        <f>IF(H399="","",IF(COUNTIF($AL$7:AL398,H399)=0,H399,""))</f>
        <v/>
      </c>
      <c r="AM399" s="48" t="str">
        <f t="shared" si="104"/>
        <v/>
      </c>
    </row>
    <row r="400" spans="2:39" x14ac:dyDescent="0.25">
      <c r="B400" s="38"/>
      <c r="C400" s="38"/>
      <c r="D400" s="38"/>
      <c r="E400" s="38"/>
      <c r="F400" s="40"/>
      <c r="G400" s="38"/>
      <c r="H400" s="38"/>
      <c r="I400" s="40"/>
      <c r="J400" s="54" t="str">
        <f t="shared" si="105"/>
        <v/>
      </c>
      <c r="K400" s="38"/>
      <c r="O400" s="41" t="str">
        <f t="shared" si="91"/>
        <v/>
      </c>
      <c r="P400" s="41" t="str">
        <f t="shared" ca="1" si="92"/>
        <v/>
      </c>
      <c r="Q400" s="41" t="str">
        <f>IF(AND(C400="Abierto",D400="Urgente"),RANK(P400,$P$8:$P$1003,0)+COUNTIF($P$8:P400,P400)-1,"")</f>
        <v/>
      </c>
      <c r="R400" s="41" t="str">
        <f t="shared" si="93"/>
        <v/>
      </c>
      <c r="S400" s="41" t="str">
        <f t="shared" ca="1" si="94"/>
        <v/>
      </c>
      <c r="T400" s="41" t="str">
        <f>IF(AND(C400="Abierto",D400="Alta"),RANK(S400,$S$8:$S$1003,0)+COUNTIF($S$8:S400,S400)-1+MAX(Q:Q),"")</f>
        <v/>
      </c>
      <c r="U400" s="41" t="str">
        <f t="shared" si="95"/>
        <v/>
      </c>
      <c r="V400" s="41" t="str">
        <f t="shared" ca="1" si="96"/>
        <v/>
      </c>
      <c r="W400" s="41" t="str">
        <f>IF(AND(C400="Abierto",D400="Media"),RANK(V400,$V$8:$V$1003,0)+COUNTIF($V$8:V400,V400)-1+MAX(Q:Q,T:T),"")</f>
        <v/>
      </c>
      <c r="X400" s="41" t="str">
        <f t="shared" si="97"/>
        <v/>
      </c>
      <c r="Y400" s="41" t="str">
        <f t="shared" ca="1" si="98"/>
        <v/>
      </c>
      <c r="Z400" s="41" t="str">
        <f>IF(AND(C400="Abierto",D400="Baja"),RANK(Y400,$Y$8:$Y$1003,0)+COUNTIF($Y$8:Y400,Y400)-1+MAX(Q:Q,T:T,W:W),"")</f>
        <v/>
      </c>
      <c r="AA400" s="42" t="str">
        <f t="shared" si="99"/>
        <v/>
      </c>
      <c r="AB400" s="42" t="str">
        <f t="shared" si="100"/>
        <v/>
      </c>
      <c r="AC400" s="42" t="str">
        <f t="shared" si="101"/>
        <v/>
      </c>
      <c r="AD400" s="43">
        <v>393</v>
      </c>
      <c r="AE400" s="43" t="str">
        <f t="shared" si="102"/>
        <v/>
      </c>
      <c r="AF400" s="44" t="str">
        <f t="shared" si="103"/>
        <v/>
      </c>
      <c r="AK400" s="47" t="str">
        <f>IF(AL400="","",MAX($AK$1:AK399)+1)</f>
        <v/>
      </c>
      <c r="AL400" s="48" t="str">
        <f>IF(H400="","",IF(COUNTIF($AL$7:AL399,H400)=0,H400,""))</f>
        <v/>
      </c>
      <c r="AM400" s="48" t="str">
        <f t="shared" si="104"/>
        <v/>
      </c>
    </row>
    <row r="401" spans="2:39" x14ac:dyDescent="0.25">
      <c r="B401" s="38"/>
      <c r="C401" s="38"/>
      <c r="D401" s="38"/>
      <c r="E401" s="38"/>
      <c r="F401" s="40"/>
      <c r="G401" s="38"/>
      <c r="H401" s="38"/>
      <c r="I401" s="40"/>
      <c r="J401" s="54" t="str">
        <f t="shared" si="105"/>
        <v/>
      </c>
      <c r="K401" s="38"/>
      <c r="O401" s="41" t="str">
        <f t="shared" si="91"/>
        <v/>
      </c>
      <c r="P401" s="41" t="str">
        <f t="shared" ca="1" si="92"/>
        <v/>
      </c>
      <c r="Q401" s="41" t="str">
        <f>IF(AND(C401="Abierto",D401="Urgente"),RANK(P401,$P$8:$P$1003,0)+COUNTIF($P$8:P401,P401)-1,"")</f>
        <v/>
      </c>
      <c r="R401" s="41" t="str">
        <f t="shared" si="93"/>
        <v/>
      </c>
      <c r="S401" s="41" t="str">
        <f t="shared" ca="1" si="94"/>
        <v/>
      </c>
      <c r="T401" s="41" t="str">
        <f>IF(AND(C401="Abierto",D401="Alta"),RANK(S401,$S$8:$S$1003,0)+COUNTIF($S$8:S401,S401)-1+MAX(Q:Q),"")</f>
        <v/>
      </c>
      <c r="U401" s="41" t="str">
        <f t="shared" si="95"/>
        <v/>
      </c>
      <c r="V401" s="41" t="str">
        <f t="shared" ca="1" si="96"/>
        <v/>
      </c>
      <c r="W401" s="41" t="str">
        <f>IF(AND(C401="Abierto",D401="Media"),RANK(V401,$V$8:$V$1003,0)+COUNTIF($V$8:V401,V401)-1+MAX(Q:Q,T:T),"")</f>
        <v/>
      </c>
      <c r="X401" s="41" t="str">
        <f t="shared" si="97"/>
        <v/>
      </c>
      <c r="Y401" s="41" t="str">
        <f t="shared" ca="1" si="98"/>
        <v/>
      </c>
      <c r="Z401" s="41" t="str">
        <f>IF(AND(C401="Abierto",D401="Baja"),RANK(Y401,$Y$8:$Y$1003,0)+COUNTIF($Y$8:Y401,Y401)-1+MAX(Q:Q,T:T,W:W),"")</f>
        <v/>
      </c>
      <c r="AA401" s="42" t="str">
        <f t="shared" si="99"/>
        <v/>
      </c>
      <c r="AB401" s="42" t="str">
        <f t="shared" si="100"/>
        <v/>
      </c>
      <c r="AC401" s="42" t="str">
        <f t="shared" si="101"/>
        <v/>
      </c>
      <c r="AD401" s="43">
        <v>394</v>
      </c>
      <c r="AE401" s="43" t="str">
        <f t="shared" si="102"/>
        <v/>
      </c>
      <c r="AF401" s="44" t="str">
        <f t="shared" si="103"/>
        <v/>
      </c>
      <c r="AK401" s="47" t="str">
        <f>IF(AL401="","",MAX($AK$1:AK400)+1)</f>
        <v/>
      </c>
      <c r="AL401" s="48" t="str">
        <f>IF(H401="","",IF(COUNTIF($AL$7:AL400,H401)=0,H401,""))</f>
        <v/>
      </c>
      <c r="AM401" s="48" t="str">
        <f t="shared" si="104"/>
        <v/>
      </c>
    </row>
    <row r="402" spans="2:39" x14ac:dyDescent="0.25">
      <c r="B402" s="38"/>
      <c r="C402" s="38"/>
      <c r="D402" s="38"/>
      <c r="E402" s="38"/>
      <c r="F402" s="40"/>
      <c r="G402" s="38"/>
      <c r="H402" s="38"/>
      <c r="I402" s="40"/>
      <c r="J402" s="54" t="str">
        <f t="shared" si="105"/>
        <v/>
      </c>
      <c r="K402" s="38"/>
      <c r="O402" s="41" t="str">
        <f t="shared" ref="O402:O465" si="106">IF(AND(C402="Abierto",D402="Urgente"),B402,"")</f>
        <v/>
      </c>
      <c r="P402" s="41" t="str">
        <f t="shared" ref="P402:P465" ca="1" si="107">IF(AND(C402="Abierto",D402="Urgente"),TODAY()-F402,"")</f>
        <v/>
      </c>
      <c r="Q402" s="41" t="str">
        <f>IF(AND(C402="Abierto",D402="Urgente"),RANK(P402,$P$8:$P$1003,0)+COUNTIF($P$8:P402,P402)-1,"")</f>
        <v/>
      </c>
      <c r="R402" s="41" t="str">
        <f t="shared" ref="R402:R465" si="108">IF(AND(C402="Abierto",D402="Alta"),B402,"")</f>
        <v/>
      </c>
      <c r="S402" s="41" t="str">
        <f t="shared" ref="S402:S465" ca="1" si="109">IF(AND(C402="Abierto",D402="Alta"),TODAY()-F402,"")</f>
        <v/>
      </c>
      <c r="T402" s="41" t="str">
        <f>IF(AND(C402="Abierto",D402="Alta"),RANK(S402,$S$8:$S$1003,0)+COUNTIF($S$8:S402,S402)-1+MAX(Q:Q),"")</f>
        <v/>
      </c>
      <c r="U402" s="41" t="str">
        <f t="shared" ref="U402:U465" si="110">IF(AND(C402="Abierto",D402="Media"),B402,"")</f>
        <v/>
      </c>
      <c r="V402" s="41" t="str">
        <f t="shared" ref="V402:V465" ca="1" si="111">IF(AND(C402="Abierto",D402="Media"),TODAY()-F402,"")</f>
        <v/>
      </c>
      <c r="W402" s="41" t="str">
        <f>IF(AND(C402="Abierto",D402="Media"),RANK(V402,$V$8:$V$1003,0)+COUNTIF($V$8:V402,V402)-1+MAX(Q:Q,T:T),"")</f>
        <v/>
      </c>
      <c r="X402" s="41" t="str">
        <f t="shared" ref="X402:X465" si="112">IF(AND(C402="Abierto",D402="Baja"),B402,"")</f>
        <v/>
      </c>
      <c r="Y402" s="41" t="str">
        <f t="shared" ref="Y402:Y465" ca="1" si="113">IF(AND(C402="Abierto",D402="Baja"),TODAY()-F402,"")</f>
        <v/>
      </c>
      <c r="Z402" s="41" t="str">
        <f>IF(AND(C402="Abierto",D402="Baja"),RANK(Y402,$Y$8:$Y$1003,0)+COUNTIF($Y$8:Y402,Y402)-1+MAX(Q:Q,T:T,W:W),"")</f>
        <v/>
      </c>
      <c r="AA402" s="42" t="str">
        <f t="shared" ref="AA402:AA465" si="114">IF(OR(C402="Resuelto",C402=""),"",SUM(Q402,T402,W402,Z402))</f>
        <v/>
      </c>
      <c r="AB402" s="42" t="str">
        <f t="shared" ref="AB402:AB465" si="115">IF(OR(C402="Resuelto",C402=""),"",SUM(P402,S402,V402,Y402))</f>
        <v/>
      </c>
      <c r="AC402" s="42" t="str">
        <f t="shared" ref="AC402:AC465" si="116">IF(OR(C402="Resuelto",C402=""),"",SUM(O402,R402,U402,X402))</f>
        <v/>
      </c>
      <c r="AD402" s="43">
        <v>395</v>
      </c>
      <c r="AE402" s="43" t="str">
        <f t="shared" si="102"/>
        <v/>
      </c>
      <c r="AF402" s="44" t="str">
        <f t="shared" si="103"/>
        <v/>
      </c>
      <c r="AK402" s="47" t="str">
        <f>IF(AL402="","",MAX($AK$1:AK401)+1)</f>
        <v/>
      </c>
      <c r="AL402" s="48" t="str">
        <f>IF(H402="","",IF(COUNTIF($AL$7:AL401,H402)=0,H402,""))</f>
        <v/>
      </c>
      <c r="AM402" s="48" t="str">
        <f t="shared" si="104"/>
        <v/>
      </c>
    </row>
    <row r="403" spans="2:39" x14ac:dyDescent="0.25">
      <c r="B403" s="38"/>
      <c r="C403" s="38"/>
      <c r="D403" s="38"/>
      <c r="E403" s="38"/>
      <c r="F403" s="40"/>
      <c r="G403" s="38"/>
      <c r="H403" s="38"/>
      <c r="I403" s="40"/>
      <c r="J403" s="54" t="str">
        <f t="shared" si="105"/>
        <v/>
      </c>
      <c r="K403" s="38"/>
      <c r="O403" s="41" t="str">
        <f t="shared" si="106"/>
        <v/>
      </c>
      <c r="P403" s="41" t="str">
        <f t="shared" ca="1" si="107"/>
        <v/>
      </c>
      <c r="Q403" s="41" t="str">
        <f>IF(AND(C403="Abierto",D403="Urgente"),RANK(P403,$P$8:$P$1003,0)+COUNTIF($P$8:P403,P403)-1,"")</f>
        <v/>
      </c>
      <c r="R403" s="41" t="str">
        <f t="shared" si="108"/>
        <v/>
      </c>
      <c r="S403" s="41" t="str">
        <f t="shared" ca="1" si="109"/>
        <v/>
      </c>
      <c r="T403" s="41" t="str">
        <f>IF(AND(C403="Abierto",D403="Alta"),RANK(S403,$S$8:$S$1003,0)+COUNTIF($S$8:S403,S403)-1+MAX(Q:Q),"")</f>
        <v/>
      </c>
      <c r="U403" s="41" t="str">
        <f t="shared" si="110"/>
        <v/>
      </c>
      <c r="V403" s="41" t="str">
        <f t="shared" ca="1" si="111"/>
        <v/>
      </c>
      <c r="W403" s="41" t="str">
        <f>IF(AND(C403="Abierto",D403="Media"),RANK(V403,$V$8:$V$1003,0)+COUNTIF($V$8:V403,V403)-1+MAX(Q:Q,T:T),"")</f>
        <v/>
      </c>
      <c r="X403" s="41" t="str">
        <f t="shared" si="112"/>
        <v/>
      </c>
      <c r="Y403" s="41" t="str">
        <f t="shared" ca="1" si="113"/>
        <v/>
      </c>
      <c r="Z403" s="41" t="str">
        <f>IF(AND(C403="Abierto",D403="Baja"),RANK(Y403,$Y$8:$Y$1003,0)+COUNTIF($Y$8:Y403,Y403)-1+MAX(Q:Q,T:T,W:W),"")</f>
        <v/>
      </c>
      <c r="AA403" s="42" t="str">
        <f t="shared" si="114"/>
        <v/>
      </c>
      <c r="AB403" s="42" t="str">
        <f t="shared" si="115"/>
        <v/>
      </c>
      <c r="AC403" s="42" t="str">
        <f t="shared" si="116"/>
        <v/>
      </c>
      <c r="AD403" s="43">
        <v>396</v>
      </c>
      <c r="AE403" s="43" t="str">
        <f t="shared" si="102"/>
        <v/>
      </c>
      <c r="AF403" s="44" t="str">
        <f t="shared" si="103"/>
        <v/>
      </c>
      <c r="AK403" s="47" t="str">
        <f>IF(AL403="","",MAX($AK$1:AK402)+1)</f>
        <v/>
      </c>
      <c r="AL403" s="48" t="str">
        <f>IF(H403="","",IF(COUNTIF($AL$7:AL402,H403)=0,H403,""))</f>
        <v/>
      </c>
      <c r="AM403" s="48" t="str">
        <f t="shared" si="104"/>
        <v/>
      </c>
    </row>
    <row r="404" spans="2:39" x14ac:dyDescent="0.25">
      <c r="B404" s="38"/>
      <c r="C404" s="38"/>
      <c r="D404" s="38"/>
      <c r="E404" s="38"/>
      <c r="F404" s="40"/>
      <c r="G404" s="38"/>
      <c r="H404" s="38"/>
      <c r="I404" s="40"/>
      <c r="J404" s="54" t="str">
        <f t="shared" si="105"/>
        <v/>
      </c>
      <c r="K404" s="38"/>
      <c r="O404" s="41" t="str">
        <f t="shared" si="106"/>
        <v/>
      </c>
      <c r="P404" s="41" t="str">
        <f t="shared" ca="1" si="107"/>
        <v/>
      </c>
      <c r="Q404" s="41" t="str">
        <f>IF(AND(C404="Abierto",D404="Urgente"),RANK(P404,$P$8:$P$1003,0)+COUNTIF($P$8:P404,P404)-1,"")</f>
        <v/>
      </c>
      <c r="R404" s="41" t="str">
        <f t="shared" si="108"/>
        <v/>
      </c>
      <c r="S404" s="41" t="str">
        <f t="shared" ca="1" si="109"/>
        <v/>
      </c>
      <c r="T404" s="41" t="str">
        <f>IF(AND(C404="Abierto",D404="Alta"),RANK(S404,$S$8:$S$1003,0)+COUNTIF($S$8:S404,S404)-1+MAX(Q:Q),"")</f>
        <v/>
      </c>
      <c r="U404" s="41" t="str">
        <f t="shared" si="110"/>
        <v/>
      </c>
      <c r="V404" s="41" t="str">
        <f t="shared" ca="1" si="111"/>
        <v/>
      </c>
      <c r="W404" s="41" t="str">
        <f>IF(AND(C404="Abierto",D404="Media"),RANK(V404,$V$8:$V$1003,0)+COUNTIF($V$8:V404,V404)-1+MAX(Q:Q,T:T),"")</f>
        <v/>
      </c>
      <c r="X404" s="41" t="str">
        <f t="shared" si="112"/>
        <v/>
      </c>
      <c r="Y404" s="41" t="str">
        <f t="shared" ca="1" si="113"/>
        <v/>
      </c>
      <c r="Z404" s="41" t="str">
        <f>IF(AND(C404="Abierto",D404="Baja"),RANK(Y404,$Y$8:$Y$1003,0)+COUNTIF($Y$8:Y404,Y404)-1+MAX(Q:Q,T:T,W:W),"")</f>
        <v/>
      </c>
      <c r="AA404" s="42" t="str">
        <f t="shared" si="114"/>
        <v/>
      </c>
      <c r="AB404" s="42" t="str">
        <f t="shared" si="115"/>
        <v/>
      </c>
      <c r="AC404" s="42" t="str">
        <f t="shared" si="116"/>
        <v/>
      </c>
      <c r="AD404" s="43">
        <v>397</v>
      </c>
      <c r="AE404" s="43" t="str">
        <f t="shared" si="102"/>
        <v/>
      </c>
      <c r="AF404" s="44" t="str">
        <f t="shared" si="103"/>
        <v/>
      </c>
      <c r="AK404" s="47" t="str">
        <f>IF(AL404="","",MAX($AK$1:AK403)+1)</f>
        <v/>
      </c>
      <c r="AL404" s="48" t="str">
        <f>IF(H404="","",IF(COUNTIF($AL$7:AL403,H404)=0,H404,""))</f>
        <v/>
      </c>
      <c r="AM404" s="48" t="str">
        <f t="shared" si="104"/>
        <v/>
      </c>
    </row>
    <row r="405" spans="2:39" x14ac:dyDescent="0.25">
      <c r="B405" s="38"/>
      <c r="C405" s="38"/>
      <c r="D405" s="38"/>
      <c r="E405" s="38"/>
      <c r="F405" s="40"/>
      <c r="G405" s="38"/>
      <c r="H405" s="38"/>
      <c r="I405" s="40"/>
      <c r="J405" s="54" t="str">
        <f t="shared" si="105"/>
        <v/>
      </c>
      <c r="K405" s="38"/>
      <c r="O405" s="41" t="str">
        <f t="shared" si="106"/>
        <v/>
      </c>
      <c r="P405" s="41" t="str">
        <f t="shared" ca="1" si="107"/>
        <v/>
      </c>
      <c r="Q405" s="41" t="str">
        <f>IF(AND(C405="Abierto",D405="Urgente"),RANK(P405,$P$8:$P$1003,0)+COUNTIF($P$8:P405,P405)-1,"")</f>
        <v/>
      </c>
      <c r="R405" s="41" t="str">
        <f t="shared" si="108"/>
        <v/>
      </c>
      <c r="S405" s="41" t="str">
        <f t="shared" ca="1" si="109"/>
        <v/>
      </c>
      <c r="T405" s="41" t="str">
        <f>IF(AND(C405="Abierto",D405="Alta"),RANK(S405,$S$8:$S$1003,0)+COUNTIF($S$8:S405,S405)-1+MAX(Q:Q),"")</f>
        <v/>
      </c>
      <c r="U405" s="41" t="str">
        <f t="shared" si="110"/>
        <v/>
      </c>
      <c r="V405" s="41" t="str">
        <f t="shared" ca="1" si="111"/>
        <v/>
      </c>
      <c r="W405" s="41" t="str">
        <f>IF(AND(C405="Abierto",D405="Media"),RANK(V405,$V$8:$V$1003,0)+COUNTIF($V$8:V405,V405)-1+MAX(Q:Q,T:T),"")</f>
        <v/>
      </c>
      <c r="X405" s="41" t="str">
        <f t="shared" si="112"/>
        <v/>
      </c>
      <c r="Y405" s="41" t="str">
        <f t="shared" ca="1" si="113"/>
        <v/>
      </c>
      <c r="Z405" s="41" t="str">
        <f>IF(AND(C405="Abierto",D405="Baja"),RANK(Y405,$Y$8:$Y$1003,0)+COUNTIF($Y$8:Y405,Y405)-1+MAX(Q:Q,T:T,W:W),"")</f>
        <v/>
      </c>
      <c r="AA405" s="42" t="str">
        <f t="shared" si="114"/>
        <v/>
      </c>
      <c r="AB405" s="42" t="str">
        <f t="shared" si="115"/>
        <v/>
      </c>
      <c r="AC405" s="42" t="str">
        <f t="shared" si="116"/>
        <v/>
      </c>
      <c r="AD405" s="43">
        <v>398</v>
      </c>
      <c r="AE405" s="43" t="str">
        <f t="shared" si="102"/>
        <v/>
      </c>
      <c r="AF405" s="44" t="str">
        <f t="shared" si="103"/>
        <v/>
      </c>
      <c r="AK405" s="47" t="str">
        <f>IF(AL405="","",MAX($AK$1:AK404)+1)</f>
        <v/>
      </c>
      <c r="AL405" s="48" t="str">
        <f>IF(H405="","",IF(COUNTIF($AL$7:AL404,H405)=0,H405,""))</f>
        <v/>
      </c>
      <c r="AM405" s="48" t="str">
        <f t="shared" si="104"/>
        <v/>
      </c>
    </row>
    <row r="406" spans="2:39" x14ac:dyDescent="0.25">
      <c r="B406" s="38"/>
      <c r="C406" s="38"/>
      <c r="D406" s="38"/>
      <c r="E406" s="38"/>
      <c r="F406" s="40"/>
      <c r="G406" s="38"/>
      <c r="H406" s="38"/>
      <c r="I406" s="40"/>
      <c r="J406" s="54" t="str">
        <f t="shared" si="105"/>
        <v/>
      </c>
      <c r="K406" s="38"/>
      <c r="O406" s="41" t="str">
        <f t="shared" si="106"/>
        <v/>
      </c>
      <c r="P406" s="41" t="str">
        <f t="shared" ca="1" si="107"/>
        <v/>
      </c>
      <c r="Q406" s="41" t="str">
        <f>IF(AND(C406="Abierto",D406="Urgente"),RANK(P406,$P$8:$P$1003,0)+COUNTIF($P$8:P406,P406)-1,"")</f>
        <v/>
      </c>
      <c r="R406" s="41" t="str">
        <f t="shared" si="108"/>
        <v/>
      </c>
      <c r="S406" s="41" t="str">
        <f t="shared" ca="1" si="109"/>
        <v/>
      </c>
      <c r="T406" s="41" t="str">
        <f>IF(AND(C406="Abierto",D406="Alta"),RANK(S406,$S$8:$S$1003,0)+COUNTIF($S$8:S406,S406)-1+MAX(Q:Q),"")</f>
        <v/>
      </c>
      <c r="U406" s="41" t="str">
        <f t="shared" si="110"/>
        <v/>
      </c>
      <c r="V406" s="41" t="str">
        <f t="shared" ca="1" si="111"/>
        <v/>
      </c>
      <c r="W406" s="41" t="str">
        <f>IF(AND(C406="Abierto",D406="Media"),RANK(V406,$V$8:$V$1003,0)+COUNTIF($V$8:V406,V406)-1+MAX(Q:Q,T:T),"")</f>
        <v/>
      </c>
      <c r="X406" s="41" t="str">
        <f t="shared" si="112"/>
        <v/>
      </c>
      <c r="Y406" s="41" t="str">
        <f t="shared" ca="1" si="113"/>
        <v/>
      </c>
      <c r="Z406" s="41" t="str">
        <f>IF(AND(C406="Abierto",D406="Baja"),RANK(Y406,$Y$8:$Y$1003,0)+COUNTIF($Y$8:Y406,Y406)-1+MAX(Q:Q,T:T,W:W),"")</f>
        <v/>
      </c>
      <c r="AA406" s="42" t="str">
        <f t="shared" si="114"/>
        <v/>
      </c>
      <c r="AB406" s="42" t="str">
        <f t="shared" si="115"/>
        <v/>
      </c>
      <c r="AC406" s="42" t="str">
        <f t="shared" si="116"/>
        <v/>
      </c>
      <c r="AD406" s="43">
        <v>399</v>
      </c>
      <c r="AE406" s="43" t="str">
        <f t="shared" si="102"/>
        <v/>
      </c>
      <c r="AF406" s="44" t="str">
        <f t="shared" si="103"/>
        <v/>
      </c>
      <c r="AK406" s="47" t="str">
        <f>IF(AL406="","",MAX($AK$1:AK405)+1)</f>
        <v/>
      </c>
      <c r="AL406" s="48" t="str">
        <f>IF(H406="","",IF(COUNTIF($AL$7:AL405,H406)=0,H406,""))</f>
        <v/>
      </c>
      <c r="AM406" s="48" t="str">
        <f t="shared" si="104"/>
        <v/>
      </c>
    </row>
    <row r="407" spans="2:39" x14ac:dyDescent="0.25">
      <c r="B407" s="38"/>
      <c r="C407" s="38"/>
      <c r="D407" s="38"/>
      <c r="E407" s="38"/>
      <c r="F407" s="40"/>
      <c r="G407" s="38"/>
      <c r="H407" s="38"/>
      <c r="I407" s="40"/>
      <c r="J407" s="54" t="str">
        <f t="shared" si="105"/>
        <v/>
      </c>
      <c r="K407" s="38"/>
      <c r="O407" s="41" t="str">
        <f t="shared" si="106"/>
        <v/>
      </c>
      <c r="P407" s="41" t="str">
        <f t="shared" ca="1" si="107"/>
        <v/>
      </c>
      <c r="Q407" s="41" t="str">
        <f>IF(AND(C407="Abierto",D407="Urgente"),RANK(P407,$P$8:$P$1003,0)+COUNTIF($P$8:P407,P407)-1,"")</f>
        <v/>
      </c>
      <c r="R407" s="41" t="str">
        <f t="shared" si="108"/>
        <v/>
      </c>
      <c r="S407" s="41" t="str">
        <f t="shared" ca="1" si="109"/>
        <v/>
      </c>
      <c r="T407" s="41" t="str">
        <f>IF(AND(C407="Abierto",D407="Alta"),RANK(S407,$S$8:$S$1003,0)+COUNTIF($S$8:S407,S407)-1+MAX(Q:Q),"")</f>
        <v/>
      </c>
      <c r="U407" s="41" t="str">
        <f t="shared" si="110"/>
        <v/>
      </c>
      <c r="V407" s="41" t="str">
        <f t="shared" ca="1" si="111"/>
        <v/>
      </c>
      <c r="W407" s="41" t="str">
        <f>IF(AND(C407="Abierto",D407="Media"),RANK(V407,$V$8:$V$1003,0)+COUNTIF($V$8:V407,V407)-1+MAX(Q:Q,T:T),"")</f>
        <v/>
      </c>
      <c r="X407" s="41" t="str">
        <f t="shared" si="112"/>
        <v/>
      </c>
      <c r="Y407" s="41" t="str">
        <f t="shared" ca="1" si="113"/>
        <v/>
      </c>
      <c r="Z407" s="41" t="str">
        <f>IF(AND(C407="Abierto",D407="Baja"),RANK(Y407,$Y$8:$Y$1003,0)+COUNTIF($Y$8:Y407,Y407)-1+MAX(Q:Q,T:T,W:W),"")</f>
        <v/>
      </c>
      <c r="AA407" s="42" t="str">
        <f t="shared" si="114"/>
        <v/>
      </c>
      <c r="AB407" s="42" t="str">
        <f t="shared" si="115"/>
        <v/>
      </c>
      <c r="AC407" s="42" t="str">
        <f t="shared" si="116"/>
        <v/>
      </c>
      <c r="AD407" s="43">
        <v>400</v>
      </c>
      <c r="AE407" s="43" t="str">
        <f t="shared" si="102"/>
        <v/>
      </c>
      <c r="AF407" s="44" t="str">
        <f t="shared" si="103"/>
        <v/>
      </c>
      <c r="AK407" s="47" t="str">
        <f>IF(AL407="","",MAX($AK$1:AK406)+1)</f>
        <v/>
      </c>
      <c r="AL407" s="48" t="str">
        <f>IF(H407="","",IF(COUNTIF($AL$7:AL406,H407)=0,H407,""))</f>
        <v/>
      </c>
      <c r="AM407" s="48" t="str">
        <f t="shared" si="104"/>
        <v/>
      </c>
    </row>
    <row r="408" spans="2:39" x14ac:dyDescent="0.25">
      <c r="B408" s="38"/>
      <c r="C408" s="38"/>
      <c r="D408" s="38"/>
      <c r="E408" s="38"/>
      <c r="F408" s="40"/>
      <c r="G408" s="38"/>
      <c r="H408" s="38"/>
      <c r="I408" s="40"/>
      <c r="J408" s="54" t="str">
        <f t="shared" si="105"/>
        <v/>
      </c>
      <c r="K408" s="38"/>
      <c r="O408" s="41" t="str">
        <f t="shared" si="106"/>
        <v/>
      </c>
      <c r="P408" s="41" t="str">
        <f t="shared" ca="1" si="107"/>
        <v/>
      </c>
      <c r="Q408" s="41" t="str">
        <f>IF(AND(C408="Abierto",D408="Urgente"),RANK(P408,$P$8:$P$1003,0)+COUNTIF($P$8:P408,P408)-1,"")</f>
        <v/>
      </c>
      <c r="R408" s="41" t="str">
        <f t="shared" si="108"/>
        <v/>
      </c>
      <c r="S408" s="41" t="str">
        <f t="shared" ca="1" si="109"/>
        <v/>
      </c>
      <c r="T408" s="41" t="str">
        <f>IF(AND(C408="Abierto",D408="Alta"),RANK(S408,$S$8:$S$1003,0)+COUNTIF($S$8:S408,S408)-1+MAX(Q:Q),"")</f>
        <v/>
      </c>
      <c r="U408" s="41" t="str">
        <f t="shared" si="110"/>
        <v/>
      </c>
      <c r="V408" s="41" t="str">
        <f t="shared" ca="1" si="111"/>
        <v/>
      </c>
      <c r="W408" s="41" t="str">
        <f>IF(AND(C408="Abierto",D408="Media"),RANK(V408,$V$8:$V$1003,0)+COUNTIF($V$8:V408,V408)-1+MAX(Q:Q,T:T),"")</f>
        <v/>
      </c>
      <c r="X408" s="41" t="str">
        <f t="shared" si="112"/>
        <v/>
      </c>
      <c r="Y408" s="41" t="str">
        <f t="shared" ca="1" si="113"/>
        <v/>
      </c>
      <c r="Z408" s="41" t="str">
        <f>IF(AND(C408="Abierto",D408="Baja"),RANK(Y408,$Y$8:$Y$1003,0)+COUNTIF($Y$8:Y408,Y408)-1+MAX(Q:Q,T:T,W:W),"")</f>
        <v/>
      </c>
      <c r="AA408" s="42" t="str">
        <f t="shared" si="114"/>
        <v/>
      </c>
      <c r="AB408" s="42" t="str">
        <f t="shared" si="115"/>
        <v/>
      </c>
      <c r="AC408" s="42" t="str">
        <f t="shared" si="116"/>
        <v/>
      </c>
      <c r="AD408" s="43">
        <v>401</v>
      </c>
      <c r="AE408" s="43" t="str">
        <f t="shared" si="102"/>
        <v/>
      </c>
      <c r="AF408" s="44" t="str">
        <f t="shared" si="103"/>
        <v/>
      </c>
      <c r="AK408" s="47" t="str">
        <f>IF(AL408="","",MAX($AK$1:AK407)+1)</f>
        <v/>
      </c>
      <c r="AL408" s="48" t="str">
        <f>IF(H408="","",IF(COUNTIF($AL$7:AL407,H408)=0,H408,""))</f>
        <v/>
      </c>
      <c r="AM408" s="48" t="str">
        <f t="shared" si="104"/>
        <v/>
      </c>
    </row>
    <row r="409" spans="2:39" x14ac:dyDescent="0.25">
      <c r="B409" s="38"/>
      <c r="C409" s="38"/>
      <c r="D409" s="38"/>
      <c r="E409" s="38"/>
      <c r="F409" s="40"/>
      <c r="G409" s="38"/>
      <c r="H409" s="38"/>
      <c r="I409" s="40"/>
      <c r="J409" s="54" t="str">
        <f t="shared" si="105"/>
        <v/>
      </c>
      <c r="K409" s="38"/>
      <c r="O409" s="41" t="str">
        <f t="shared" si="106"/>
        <v/>
      </c>
      <c r="P409" s="41" t="str">
        <f t="shared" ca="1" si="107"/>
        <v/>
      </c>
      <c r="Q409" s="41" t="str">
        <f>IF(AND(C409="Abierto",D409="Urgente"),RANK(P409,$P$8:$P$1003,0)+COUNTIF($P$8:P409,P409)-1,"")</f>
        <v/>
      </c>
      <c r="R409" s="41" t="str">
        <f t="shared" si="108"/>
        <v/>
      </c>
      <c r="S409" s="41" t="str">
        <f t="shared" ca="1" si="109"/>
        <v/>
      </c>
      <c r="T409" s="41" t="str">
        <f>IF(AND(C409="Abierto",D409="Alta"),RANK(S409,$S$8:$S$1003,0)+COUNTIF($S$8:S409,S409)-1+MAX(Q:Q),"")</f>
        <v/>
      </c>
      <c r="U409" s="41" t="str">
        <f t="shared" si="110"/>
        <v/>
      </c>
      <c r="V409" s="41" t="str">
        <f t="shared" ca="1" si="111"/>
        <v/>
      </c>
      <c r="W409" s="41" t="str">
        <f>IF(AND(C409="Abierto",D409="Media"),RANK(V409,$V$8:$V$1003,0)+COUNTIF($V$8:V409,V409)-1+MAX(Q:Q,T:T),"")</f>
        <v/>
      </c>
      <c r="X409" s="41" t="str">
        <f t="shared" si="112"/>
        <v/>
      </c>
      <c r="Y409" s="41" t="str">
        <f t="shared" ca="1" si="113"/>
        <v/>
      </c>
      <c r="Z409" s="41" t="str">
        <f>IF(AND(C409="Abierto",D409="Baja"),RANK(Y409,$Y$8:$Y$1003,0)+COUNTIF($Y$8:Y409,Y409)-1+MAX(Q:Q,T:T,W:W),"")</f>
        <v/>
      </c>
      <c r="AA409" s="42" t="str">
        <f t="shared" si="114"/>
        <v/>
      </c>
      <c r="AB409" s="42" t="str">
        <f t="shared" si="115"/>
        <v/>
      </c>
      <c r="AC409" s="42" t="str">
        <f t="shared" si="116"/>
        <v/>
      </c>
      <c r="AD409" s="43">
        <v>402</v>
      </c>
      <c r="AE409" s="43" t="str">
        <f t="shared" si="102"/>
        <v/>
      </c>
      <c r="AF409" s="44" t="str">
        <f t="shared" si="103"/>
        <v/>
      </c>
      <c r="AK409" s="47" t="str">
        <f>IF(AL409="","",MAX($AK$1:AK408)+1)</f>
        <v/>
      </c>
      <c r="AL409" s="48" t="str">
        <f>IF(H409="","",IF(COUNTIF($AL$7:AL408,H409)=0,H409,""))</f>
        <v/>
      </c>
      <c r="AM409" s="48" t="str">
        <f t="shared" si="104"/>
        <v/>
      </c>
    </row>
    <row r="410" spans="2:39" x14ac:dyDescent="0.25">
      <c r="B410" s="38"/>
      <c r="C410" s="38"/>
      <c r="D410" s="38"/>
      <c r="E410" s="38"/>
      <c r="F410" s="40"/>
      <c r="G410" s="38"/>
      <c r="H410" s="38"/>
      <c r="I410" s="40"/>
      <c r="J410" s="54" t="str">
        <f t="shared" si="105"/>
        <v/>
      </c>
      <c r="K410" s="38"/>
      <c r="O410" s="41" t="str">
        <f t="shared" si="106"/>
        <v/>
      </c>
      <c r="P410" s="41" t="str">
        <f t="shared" ca="1" si="107"/>
        <v/>
      </c>
      <c r="Q410" s="41" t="str">
        <f>IF(AND(C410="Abierto",D410="Urgente"),RANK(P410,$P$8:$P$1003,0)+COUNTIF($P$8:P410,P410)-1,"")</f>
        <v/>
      </c>
      <c r="R410" s="41" t="str">
        <f t="shared" si="108"/>
        <v/>
      </c>
      <c r="S410" s="41" t="str">
        <f t="shared" ca="1" si="109"/>
        <v/>
      </c>
      <c r="T410" s="41" t="str">
        <f>IF(AND(C410="Abierto",D410="Alta"),RANK(S410,$S$8:$S$1003,0)+COUNTIF($S$8:S410,S410)-1+MAX(Q:Q),"")</f>
        <v/>
      </c>
      <c r="U410" s="41" t="str">
        <f t="shared" si="110"/>
        <v/>
      </c>
      <c r="V410" s="41" t="str">
        <f t="shared" ca="1" si="111"/>
        <v/>
      </c>
      <c r="W410" s="41" t="str">
        <f>IF(AND(C410="Abierto",D410="Media"),RANK(V410,$V$8:$V$1003,0)+COUNTIF($V$8:V410,V410)-1+MAX(Q:Q,T:T),"")</f>
        <v/>
      </c>
      <c r="X410" s="41" t="str">
        <f t="shared" si="112"/>
        <v/>
      </c>
      <c r="Y410" s="41" t="str">
        <f t="shared" ca="1" si="113"/>
        <v/>
      </c>
      <c r="Z410" s="41" t="str">
        <f>IF(AND(C410="Abierto",D410="Baja"),RANK(Y410,$Y$8:$Y$1003,0)+COUNTIF($Y$8:Y410,Y410)-1+MAX(Q:Q,T:T,W:W),"")</f>
        <v/>
      </c>
      <c r="AA410" s="42" t="str">
        <f t="shared" si="114"/>
        <v/>
      </c>
      <c r="AB410" s="42" t="str">
        <f t="shared" si="115"/>
        <v/>
      </c>
      <c r="AC410" s="42" t="str">
        <f t="shared" si="116"/>
        <v/>
      </c>
      <c r="AD410" s="43">
        <v>403</v>
      </c>
      <c r="AE410" s="43" t="str">
        <f t="shared" si="102"/>
        <v/>
      </c>
      <c r="AF410" s="44" t="str">
        <f t="shared" si="103"/>
        <v/>
      </c>
      <c r="AK410" s="47" t="str">
        <f>IF(AL410="","",MAX($AK$1:AK409)+1)</f>
        <v/>
      </c>
      <c r="AL410" s="48" t="str">
        <f>IF(H410="","",IF(COUNTIF($AL$7:AL409,H410)=0,H410,""))</f>
        <v/>
      </c>
      <c r="AM410" s="48" t="str">
        <f t="shared" si="104"/>
        <v/>
      </c>
    </row>
    <row r="411" spans="2:39" x14ac:dyDescent="0.25">
      <c r="B411" s="38"/>
      <c r="C411" s="38"/>
      <c r="D411" s="38"/>
      <c r="E411" s="38"/>
      <c r="F411" s="40"/>
      <c r="G411" s="38"/>
      <c r="H411" s="38"/>
      <c r="I411" s="40"/>
      <c r="J411" s="54" t="str">
        <f t="shared" si="105"/>
        <v/>
      </c>
      <c r="K411" s="38"/>
      <c r="O411" s="41" t="str">
        <f t="shared" si="106"/>
        <v/>
      </c>
      <c r="P411" s="41" t="str">
        <f t="shared" ca="1" si="107"/>
        <v/>
      </c>
      <c r="Q411" s="41" t="str">
        <f>IF(AND(C411="Abierto",D411="Urgente"),RANK(P411,$P$8:$P$1003,0)+COUNTIF($P$8:P411,P411)-1,"")</f>
        <v/>
      </c>
      <c r="R411" s="41" t="str">
        <f t="shared" si="108"/>
        <v/>
      </c>
      <c r="S411" s="41" t="str">
        <f t="shared" ca="1" si="109"/>
        <v/>
      </c>
      <c r="T411" s="41" t="str">
        <f>IF(AND(C411="Abierto",D411="Alta"),RANK(S411,$S$8:$S$1003,0)+COUNTIF($S$8:S411,S411)-1+MAX(Q:Q),"")</f>
        <v/>
      </c>
      <c r="U411" s="41" t="str">
        <f t="shared" si="110"/>
        <v/>
      </c>
      <c r="V411" s="41" t="str">
        <f t="shared" ca="1" si="111"/>
        <v/>
      </c>
      <c r="W411" s="41" t="str">
        <f>IF(AND(C411="Abierto",D411="Media"),RANK(V411,$V$8:$V$1003,0)+COUNTIF($V$8:V411,V411)-1+MAX(Q:Q,T:T),"")</f>
        <v/>
      </c>
      <c r="X411" s="41" t="str">
        <f t="shared" si="112"/>
        <v/>
      </c>
      <c r="Y411" s="41" t="str">
        <f t="shared" ca="1" si="113"/>
        <v/>
      </c>
      <c r="Z411" s="41" t="str">
        <f>IF(AND(C411="Abierto",D411="Baja"),RANK(Y411,$Y$8:$Y$1003,0)+COUNTIF($Y$8:Y411,Y411)-1+MAX(Q:Q,T:T,W:W),"")</f>
        <v/>
      </c>
      <c r="AA411" s="42" t="str">
        <f t="shared" si="114"/>
        <v/>
      </c>
      <c r="AB411" s="42" t="str">
        <f t="shared" si="115"/>
        <v/>
      </c>
      <c r="AC411" s="42" t="str">
        <f t="shared" si="116"/>
        <v/>
      </c>
      <c r="AD411" s="43">
        <v>404</v>
      </c>
      <c r="AE411" s="43" t="str">
        <f t="shared" si="102"/>
        <v/>
      </c>
      <c r="AF411" s="44" t="str">
        <f t="shared" si="103"/>
        <v/>
      </c>
      <c r="AK411" s="47" t="str">
        <f>IF(AL411="","",MAX($AK$1:AK410)+1)</f>
        <v/>
      </c>
      <c r="AL411" s="48" t="str">
        <f>IF(H411="","",IF(COUNTIF($AL$7:AL410,H411)=0,H411,""))</f>
        <v/>
      </c>
      <c r="AM411" s="48" t="str">
        <f t="shared" si="104"/>
        <v/>
      </c>
    </row>
    <row r="412" spans="2:39" x14ac:dyDescent="0.25">
      <c r="B412" s="38"/>
      <c r="C412" s="38"/>
      <c r="D412" s="38"/>
      <c r="E412" s="38"/>
      <c r="F412" s="40"/>
      <c r="G412" s="38"/>
      <c r="H412" s="38"/>
      <c r="I412" s="40"/>
      <c r="J412" s="54" t="str">
        <f t="shared" si="105"/>
        <v/>
      </c>
      <c r="K412" s="38"/>
      <c r="O412" s="41" t="str">
        <f t="shared" si="106"/>
        <v/>
      </c>
      <c r="P412" s="41" t="str">
        <f t="shared" ca="1" si="107"/>
        <v/>
      </c>
      <c r="Q412" s="41" t="str">
        <f>IF(AND(C412="Abierto",D412="Urgente"),RANK(P412,$P$8:$P$1003,0)+COUNTIF($P$8:P412,P412)-1,"")</f>
        <v/>
      </c>
      <c r="R412" s="41" t="str">
        <f t="shared" si="108"/>
        <v/>
      </c>
      <c r="S412" s="41" t="str">
        <f t="shared" ca="1" si="109"/>
        <v/>
      </c>
      <c r="T412" s="41" t="str">
        <f>IF(AND(C412="Abierto",D412="Alta"),RANK(S412,$S$8:$S$1003,0)+COUNTIF($S$8:S412,S412)-1+MAX(Q:Q),"")</f>
        <v/>
      </c>
      <c r="U412" s="41" t="str">
        <f t="shared" si="110"/>
        <v/>
      </c>
      <c r="V412" s="41" t="str">
        <f t="shared" ca="1" si="111"/>
        <v/>
      </c>
      <c r="W412" s="41" t="str">
        <f>IF(AND(C412="Abierto",D412="Media"),RANK(V412,$V$8:$V$1003,0)+COUNTIF($V$8:V412,V412)-1+MAX(Q:Q,T:T),"")</f>
        <v/>
      </c>
      <c r="X412" s="41" t="str">
        <f t="shared" si="112"/>
        <v/>
      </c>
      <c r="Y412" s="41" t="str">
        <f t="shared" ca="1" si="113"/>
        <v/>
      </c>
      <c r="Z412" s="41" t="str">
        <f>IF(AND(C412="Abierto",D412="Baja"),RANK(Y412,$Y$8:$Y$1003,0)+COUNTIF($Y$8:Y412,Y412)-1+MAX(Q:Q,T:T,W:W),"")</f>
        <v/>
      </c>
      <c r="AA412" s="42" t="str">
        <f t="shared" si="114"/>
        <v/>
      </c>
      <c r="AB412" s="42" t="str">
        <f t="shared" si="115"/>
        <v/>
      </c>
      <c r="AC412" s="42" t="str">
        <f t="shared" si="116"/>
        <v/>
      </c>
      <c r="AD412" s="43">
        <v>405</v>
      </c>
      <c r="AE412" s="43" t="str">
        <f t="shared" si="102"/>
        <v/>
      </c>
      <c r="AF412" s="44" t="str">
        <f t="shared" si="103"/>
        <v/>
      </c>
      <c r="AK412" s="47" t="str">
        <f>IF(AL412="","",MAX($AK$1:AK411)+1)</f>
        <v/>
      </c>
      <c r="AL412" s="48" t="str">
        <f>IF(H412="","",IF(COUNTIF($AL$7:AL411,H412)=0,H412,""))</f>
        <v/>
      </c>
      <c r="AM412" s="48" t="str">
        <f t="shared" si="104"/>
        <v/>
      </c>
    </row>
    <row r="413" spans="2:39" x14ac:dyDescent="0.25">
      <c r="B413" s="38"/>
      <c r="C413" s="38"/>
      <c r="D413" s="38"/>
      <c r="E413" s="38"/>
      <c r="F413" s="40"/>
      <c r="G413" s="38"/>
      <c r="H413" s="38"/>
      <c r="I413" s="40"/>
      <c r="J413" s="54" t="str">
        <f t="shared" si="105"/>
        <v/>
      </c>
      <c r="K413" s="38"/>
      <c r="O413" s="41" t="str">
        <f t="shared" si="106"/>
        <v/>
      </c>
      <c r="P413" s="41" t="str">
        <f t="shared" ca="1" si="107"/>
        <v/>
      </c>
      <c r="Q413" s="41" t="str">
        <f>IF(AND(C413="Abierto",D413="Urgente"),RANK(P413,$P$8:$P$1003,0)+COUNTIF($P$8:P413,P413)-1,"")</f>
        <v/>
      </c>
      <c r="R413" s="41" t="str">
        <f t="shared" si="108"/>
        <v/>
      </c>
      <c r="S413" s="41" t="str">
        <f t="shared" ca="1" si="109"/>
        <v/>
      </c>
      <c r="T413" s="41" t="str">
        <f>IF(AND(C413="Abierto",D413="Alta"),RANK(S413,$S$8:$S$1003,0)+COUNTIF($S$8:S413,S413)-1+MAX(Q:Q),"")</f>
        <v/>
      </c>
      <c r="U413" s="41" t="str">
        <f t="shared" si="110"/>
        <v/>
      </c>
      <c r="V413" s="41" t="str">
        <f t="shared" ca="1" si="111"/>
        <v/>
      </c>
      <c r="W413" s="41" t="str">
        <f>IF(AND(C413="Abierto",D413="Media"),RANK(V413,$V$8:$V$1003,0)+COUNTIF($V$8:V413,V413)-1+MAX(Q:Q,T:T),"")</f>
        <v/>
      </c>
      <c r="X413" s="41" t="str">
        <f t="shared" si="112"/>
        <v/>
      </c>
      <c r="Y413" s="41" t="str">
        <f t="shared" ca="1" si="113"/>
        <v/>
      </c>
      <c r="Z413" s="41" t="str">
        <f>IF(AND(C413="Abierto",D413="Baja"),RANK(Y413,$Y$8:$Y$1003,0)+COUNTIF($Y$8:Y413,Y413)-1+MAX(Q:Q,T:T,W:W),"")</f>
        <v/>
      </c>
      <c r="AA413" s="42" t="str">
        <f t="shared" si="114"/>
        <v/>
      </c>
      <c r="AB413" s="42" t="str">
        <f t="shared" si="115"/>
        <v/>
      </c>
      <c r="AC413" s="42" t="str">
        <f t="shared" si="116"/>
        <v/>
      </c>
      <c r="AD413" s="43">
        <v>406</v>
      </c>
      <c r="AE413" s="43" t="str">
        <f t="shared" si="102"/>
        <v/>
      </c>
      <c r="AF413" s="44" t="str">
        <f t="shared" si="103"/>
        <v/>
      </c>
      <c r="AK413" s="47" t="str">
        <f>IF(AL413="","",MAX($AK$1:AK412)+1)</f>
        <v/>
      </c>
      <c r="AL413" s="48" t="str">
        <f>IF(H413="","",IF(COUNTIF($AL$7:AL412,H413)=0,H413,""))</f>
        <v/>
      </c>
      <c r="AM413" s="48" t="str">
        <f t="shared" si="104"/>
        <v/>
      </c>
    </row>
    <row r="414" spans="2:39" x14ac:dyDescent="0.25">
      <c r="B414" s="38"/>
      <c r="C414" s="38"/>
      <c r="D414" s="38"/>
      <c r="E414" s="38"/>
      <c r="F414" s="40"/>
      <c r="G414" s="38"/>
      <c r="H414" s="38"/>
      <c r="I414" s="40"/>
      <c r="J414" s="54" t="str">
        <f t="shared" si="105"/>
        <v/>
      </c>
      <c r="K414" s="38"/>
      <c r="O414" s="41" t="str">
        <f t="shared" si="106"/>
        <v/>
      </c>
      <c r="P414" s="41" t="str">
        <f t="shared" ca="1" si="107"/>
        <v/>
      </c>
      <c r="Q414" s="41" t="str">
        <f>IF(AND(C414="Abierto",D414="Urgente"),RANK(P414,$P$8:$P$1003,0)+COUNTIF($P$8:P414,P414)-1,"")</f>
        <v/>
      </c>
      <c r="R414" s="41" t="str">
        <f t="shared" si="108"/>
        <v/>
      </c>
      <c r="S414" s="41" t="str">
        <f t="shared" ca="1" si="109"/>
        <v/>
      </c>
      <c r="T414" s="41" t="str">
        <f>IF(AND(C414="Abierto",D414="Alta"),RANK(S414,$S$8:$S$1003,0)+COUNTIF($S$8:S414,S414)-1+MAX(Q:Q),"")</f>
        <v/>
      </c>
      <c r="U414" s="41" t="str">
        <f t="shared" si="110"/>
        <v/>
      </c>
      <c r="V414" s="41" t="str">
        <f t="shared" ca="1" si="111"/>
        <v/>
      </c>
      <c r="W414" s="41" t="str">
        <f>IF(AND(C414="Abierto",D414="Media"),RANK(V414,$V$8:$V$1003,0)+COUNTIF($V$8:V414,V414)-1+MAX(Q:Q,T:T),"")</f>
        <v/>
      </c>
      <c r="X414" s="41" t="str">
        <f t="shared" si="112"/>
        <v/>
      </c>
      <c r="Y414" s="41" t="str">
        <f t="shared" ca="1" si="113"/>
        <v/>
      </c>
      <c r="Z414" s="41" t="str">
        <f>IF(AND(C414="Abierto",D414="Baja"),RANK(Y414,$Y$8:$Y$1003,0)+COUNTIF($Y$8:Y414,Y414)-1+MAX(Q:Q,T:T,W:W),"")</f>
        <v/>
      </c>
      <c r="AA414" s="42" t="str">
        <f t="shared" si="114"/>
        <v/>
      </c>
      <c r="AB414" s="42" t="str">
        <f t="shared" si="115"/>
        <v/>
      </c>
      <c r="AC414" s="42" t="str">
        <f t="shared" si="116"/>
        <v/>
      </c>
      <c r="AD414" s="43">
        <v>407</v>
      </c>
      <c r="AE414" s="43" t="str">
        <f t="shared" si="102"/>
        <v/>
      </c>
      <c r="AF414" s="44" t="str">
        <f t="shared" si="103"/>
        <v/>
      </c>
      <c r="AK414" s="47" t="str">
        <f>IF(AL414="","",MAX($AK$1:AK413)+1)</f>
        <v/>
      </c>
      <c r="AL414" s="48" t="str">
        <f>IF(H414="","",IF(COUNTIF($AL$7:AL413,H414)=0,H414,""))</f>
        <v/>
      </c>
      <c r="AM414" s="48" t="str">
        <f t="shared" si="104"/>
        <v/>
      </c>
    </row>
    <row r="415" spans="2:39" x14ac:dyDescent="0.25">
      <c r="B415" s="38"/>
      <c r="C415" s="38"/>
      <c r="D415" s="38"/>
      <c r="E415" s="38"/>
      <c r="F415" s="40"/>
      <c r="G415" s="38"/>
      <c r="H415" s="38"/>
      <c r="I415" s="40"/>
      <c r="J415" s="54" t="str">
        <f t="shared" si="105"/>
        <v/>
      </c>
      <c r="K415" s="38"/>
      <c r="O415" s="41" t="str">
        <f t="shared" si="106"/>
        <v/>
      </c>
      <c r="P415" s="41" t="str">
        <f t="shared" ca="1" si="107"/>
        <v/>
      </c>
      <c r="Q415" s="41" t="str">
        <f>IF(AND(C415="Abierto",D415="Urgente"),RANK(P415,$P$8:$P$1003,0)+COUNTIF($P$8:P415,P415)-1,"")</f>
        <v/>
      </c>
      <c r="R415" s="41" t="str">
        <f t="shared" si="108"/>
        <v/>
      </c>
      <c r="S415" s="41" t="str">
        <f t="shared" ca="1" si="109"/>
        <v/>
      </c>
      <c r="T415" s="41" t="str">
        <f>IF(AND(C415="Abierto",D415="Alta"),RANK(S415,$S$8:$S$1003,0)+COUNTIF($S$8:S415,S415)-1+MAX(Q:Q),"")</f>
        <v/>
      </c>
      <c r="U415" s="41" t="str">
        <f t="shared" si="110"/>
        <v/>
      </c>
      <c r="V415" s="41" t="str">
        <f t="shared" ca="1" si="111"/>
        <v/>
      </c>
      <c r="W415" s="41" t="str">
        <f>IF(AND(C415="Abierto",D415="Media"),RANK(V415,$V$8:$V$1003,0)+COUNTIF($V$8:V415,V415)-1+MAX(Q:Q,T:T),"")</f>
        <v/>
      </c>
      <c r="X415" s="41" t="str">
        <f t="shared" si="112"/>
        <v/>
      </c>
      <c r="Y415" s="41" t="str">
        <f t="shared" ca="1" si="113"/>
        <v/>
      </c>
      <c r="Z415" s="41" t="str">
        <f>IF(AND(C415="Abierto",D415="Baja"),RANK(Y415,$Y$8:$Y$1003,0)+COUNTIF($Y$8:Y415,Y415)-1+MAX(Q:Q,T:T,W:W),"")</f>
        <v/>
      </c>
      <c r="AA415" s="42" t="str">
        <f t="shared" si="114"/>
        <v/>
      </c>
      <c r="AB415" s="42" t="str">
        <f t="shared" si="115"/>
        <v/>
      </c>
      <c r="AC415" s="42" t="str">
        <f t="shared" si="116"/>
        <v/>
      </c>
      <c r="AD415" s="43">
        <v>408</v>
      </c>
      <c r="AE415" s="43" t="str">
        <f t="shared" si="102"/>
        <v/>
      </c>
      <c r="AF415" s="44" t="str">
        <f t="shared" si="103"/>
        <v/>
      </c>
      <c r="AK415" s="47" t="str">
        <f>IF(AL415="","",MAX($AK$1:AK414)+1)</f>
        <v/>
      </c>
      <c r="AL415" s="48" t="str">
        <f>IF(H415="","",IF(COUNTIF($AL$7:AL414,H415)=0,H415,""))</f>
        <v/>
      </c>
      <c r="AM415" s="48" t="str">
        <f t="shared" si="104"/>
        <v/>
      </c>
    </row>
    <row r="416" spans="2:39" x14ac:dyDescent="0.25">
      <c r="B416" s="38"/>
      <c r="C416" s="38"/>
      <c r="D416" s="38"/>
      <c r="E416" s="38"/>
      <c r="F416" s="40"/>
      <c r="G416" s="38"/>
      <c r="H416" s="38"/>
      <c r="I416" s="40"/>
      <c r="J416" s="54" t="str">
        <f t="shared" si="105"/>
        <v/>
      </c>
      <c r="K416" s="38"/>
      <c r="O416" s="41" t="str">
        <f t="shared" si="106"/>
        <v/>
      </c>
      <c r="P416" s="41" t="str">
        <f t="shared" ca="1" si="107"/>
        <v/>
      </c>
      <c r="Q416" s="41" t="str">
        <f>IF(AND(C416="Abierto",D416="Urgente"),RANK(P416,$P$8:$P$1003,0)+COUNTIF($P$8:P416,P416)-1,"")</f>
        <v/>
      </c>
      <c r="R416" s="41" t="str">
        <f t="shared" si="108"/>
        <v/>
      </c>
      <c r="S416" s="41" t="str">
        <f t="shared" ca="1" si="109"/>
        <v/>
      </c>
      <c r="T416" s="41" t="str">
        <f>IF(AND(C416="Abierto",D416="Alta"),RANK(S416,$S$8:$S$1003,0)+COUNTIF($S$8:S416,S416)-1+MAX(Q:Q),"")</f>
        <v/>
      </c>
      <c r="U416" s="41" t="str">
        <f t="shared" si="110"/>
        <v/>
      </c>
      <c r="V416" s="41" t="str">
        <f t="shared" ca="1" si="111"/>
        <v/>
      </c>
      <c r="W416" s="41" t="str">
        <f>IF(AND(C416="Abierto",D416="Media"),RANK(V416,$V$8:$V$1003,0)+COUNTIF($V$8:V416,V416)-1+MAX(Q:Q,T:T),"")</f>
        <v/>
      </c>
      <c r="X416" s="41" t="str">
        <f t="shared" si="112"/>
        <v/>
      </c>
      <c r="Y416" s="41" t="str">
        <f t="shared" ca="1" si="113"/>
        <v/>
      </c>
      <c r="Z416" s="41" t="str">
        <f>IF(AND(C416="Abierto",D416="Baja"),RANK(Y416,$Y$8:$Y$1003,0)+COUNTIF($Y$8:Y416,Y416)-1+MAX(Q:Q,T:T,W:W),"")</f>
        <v/>
      </c>
      <c r="AA416" s="42" t="str">
        <f t="shared" si="114"/>
        <v/>
      </c>
      <c r="AB416" s="42" t="str">
        <f t="shared" si="115"/>
        <v/>
      </c>
      <c r="AC416" s="42" t="str">
        <f t="shared" si="116"/>
        <v/>
      </c>
      <c r="AD416" s="43">
        <v>409</v>
      </c>
      <c r="AE416" s="43" t="str">
        <f t="shared" si="102"/>
        <v/>
      </c>
      <c r="AF416" s="44" t="str">
        <f t="shared" si="103"/>
        <v/>
      </c>
      <c r="AK416" s="47" t="str">
        <f>IF(AL416="","",MAX($AK$1:AK415)+1)</f>
        <v/>
      </c>
      <c r="AL416" s="48" t="str">
        <f>IF(H416="","",IF(COUNTIF($AL$7:AL415,H416)=0,H416,""))</f>
        <v/>
      </c>
      <c r="AM416" s="48" t="str">
        <f t="shared" si="104"/>
        <v/>
      </c>
    </row>
    <row r="417" spans="2:39" x14ac:dyDescent="0.25">
      <c r="B417" s="38"/>
      <c r="C417" s="38"/>
      <c r="D417" s="38"/>
      <c r="E417" s="38"/>
      <c r="F417" s="40"/>
      <c r="G417" s="38"/>
      <c r="H417" s="38"/>
      <c r="I417" s="40"/>
      <c r="J417" s="54" t="str">
        <f t="shared" si="105"/>
        <v/>
      </c>
      <c r="K417" s="38"/>
      <c r="O417" s="41" t="str">
        <f t="shared" si="106"/>
        <v/>
      </c>
      <c r="P417" s="41" t="str">
        <f t="shared" ca="1" si="107"/>
        <v/>
      </c>
      <c r="Q417" s="41" t="str">
        <f>IF(AND(C417="Abierto",D417="Urgente"),RANK(P417,$P$8:$P$1003,0)+COUNTIF($P$8:P417,P417)-1,"")</f>
        <v/>
      </c>
      <c r="R417" s="41" t="str">
        <f t="shared" si="108"/>
        <v/>
      </c>
      <c r="S417" s="41" t="str">
        <f t="shared" ca="1" si="109"/>
        <v/>
      </c>
      <c r="T417" s="41" t="str">
        <f>IF(AND(C417="Abierto",D417="Alta"),RANK(S417,$S$8:$S$1003,0)+COUNTIF($S$8:S417,S417)-1+MAX(Q:Q),"")</f>
        <v/>
      </c>
      <c r="U417" s="41" t="str">
        <f t="shared" si="110"/>
        <v/>
      </c>
      <c r="V417" s="41" t="str">
        <f t="shared" ca="1" si="111"/>
        <v/>
      </c>
      <c r="W417" s="41" t="str">
        <f>IF(AND(C417="Abierto",D417="Media"),RANK(V417,$V$8:$V$1003,0)+COUNTIF($V$8:V417,V417)-1+MAX(Q:Q,T:T),"")</f>
        <v/>
      </c>
      <c r="X417" s="41" t="str">
        <f t="shared" si="112"/>
        <v/>
      </c>
      <c r="Y417" s="41" t="str">
        <f t="shared" ca="1" si="113"/>
        <v/>
      </c>
      <c r="Z417" s="41" t="str">
        <f>IF(AND(C417="Abierto",D417="Baja"),RANK(Y417,$Y$8:$Y$1003,0)+COUNTIF($Y$8:Y417,Y417)-1+MAX(Q:Q,T:T,W:W),"")</f>
        <v/>
      </c>
      <c r="AA417" s="42" t="str">
        <f t="shared" si="114"/>
        <v/>
      </c>
      <c r="AB417" s="42" t="str">
        <f t="shared" si="115"/>
        <v/>
      </c>
      <c r="AC417" s="42" t="str">
        <f t="shared" si="116"/>
        <v/>
      </c>
      <c r="AD417" s="43">
        <v>410</v>
      </c>
      <c r="AE417" s="43" t="str">
        <f t="shared" si="102"/>
        <v/>
      </c>
      <c r="AF417" s="44" t="str">
        <f t="shared" si="103"/>
        <v/>
      </c>
      <c r="AK417" s="47" t="str">
        <f>IF(AL417="","",MAX($AK$1:AK416)+1)</f>
        <v/>
      </c>
      <c r="AL417" s="48" t="str">
        <f>IF(H417="","",IF(COUNTIF($AL$7:AL416,H417)=0,H417,""))</f>
        <v/>
      </c>
      <c r="AM417" s="48" t="str">
        <f t="shared" si="104"/>
        <v/>
      </c>
    </row>
    <row r="418" spans="2:39" x14ac:dyDescent="0.25">
      <c r="B418" s="38"/>
      <c r="C418" s="38"/>
      <c r="D418" s="38"/>
      <c r="E418" s="38"/>
      <c r="F418" s="40"/>
      <c r="G418" s="38"/>
      <c r="H418" s="38"/>
      <c r="I418" s="40"/>
      <c r="J418" s="54" t="str">
        <f t="shared" si="105"/>
        <v/>
      </c>
      <c r="K418" s="38"/>
      <c r="O418" s="41" t="str">
        <f t="shared" si="106"/>
        <v/>
      </c>
      <c r="P418" s="41" t="str">
        <f t="shared" ca="1" si="107"/>
        <v/>
      </c>
      <c r="Q418" s="41" t="str">
        <f>IF(AND(C418="Abierto",D418="Urgente"),RANK(P418,$P$8:$P$1003,0)+COUNTIF($P$8:P418,P418)-1,"")</f>
        <v/>
      </c>
      <c r="R418" s="41" t="str">
        <f t="shared" si="108"/>
        <v/>
      </c>
      <c r="S418" s="41" t="str">
        <f t="shared" ca="1" si="109"/>
        <v/>
      </c>
      <c r="T418" s="41" t="str">
        <f>IF(AND(C418="Abierto",D418="Alta"),RANK(S418,$S$8:$S$1003,0)+COUNTIF($S$8:S418,S418)-1+MAX(Q:Q),"")</f>
        <v/>
      </c>
      <c r="U418" s="41" t="str">
        <f t="shared" si="110"/>
        <v/>
      </c>
      <c r="V418" s="41" t="str">
        <f t="shared" ca="1" si="111"/>
        <v/>
      </c>
      <c r="W418" s="41" t="str">
        <f>IF(AND(C418="Abierto",D418="Media"),RANK(V418,$V$8:$V$1003,0)+COUNTIF($V$8:V418,V418)-1+MAX(Q:Q,T:T),"")</f>
        <v/>
      </c>
      <c r="X418" s="41" t="str">
        <f t="shared" si="112"/>
        <v/>
      </c>
      <c r="Y418" s="41" t="str">
        <f t="shared" ca="1" si="113"/>
        <v/>
      </c>
      <c r="Z418" s="41" t="str">
        <f>IF(AND(C418="Abierto",D418="Baja"),RANK(Y418,$Y$8:$Y$1003,0)+COUNTIF($Y$8:Y418,Y418)-1+MAX(Q:Q,T:T,W:W),"")</f>
        <v/>
      </c>
      <c r="AA418" s="42" t="str">
        <f t="shared" si="114"/>
        <v/>
      </c>
      <c r="AB418" s="42" t="str">
        <f t="shared" si="115"/>
        <v/>
      </c>
      <c r="AC418" s="42" t="str">
        <f t="shared" si="116"/>
        <v/>
      </c>
      <c r="AD418" s="43">
        <v>411</v>
      </c>
      <c r="AE418" s="43" t="str">
        <f t="shared" si="102"/>
        <v/>
      </c>
      <c r="AF418" s="44" t="str">
        <f t="shared" si="103"/>
        <v/>
      </c>
      <c r="AK418" s="47" t="str">
        <f>IF(AL418="","",MAX($AK$1:AK417)+1)</f>
        <v/>
      </c>
      <c r="AL418" s="48" t="str">
        <f>IF(H418="","",IF(COUNTIF($AL$7:AL417,H418)=0,H418,""))</f>
        <v/>
      </c>
      <c r="AM418" s="48" t="str">
        <f t="shared" si="104"/>
        <v/>
      </c>
    </row>
    <row r="419" spans="2:39" x14ac:dyDescent="0.25">
      <c r="B419" s="38"/>
      <c r="C419" s="38"/>
      <c r="D419" s="38"/>
      <c r="E419" s="38"/>
      <c r="F419" s="40"/>
      <c r="G419" s="38"/>
      <c r="H419" s="38"/>
      <c r="I419" s="40"/>
      <c r="J419" s="54" t="str">
        <f t="shared" si="105"/>
        <v/>
      </c>
      <c r="K419" s="38"/>
      <c r="O419" s="41" t="str">
        <f t="shared" si="106"/>
        <v/>
      </c>
      <c r="P419" s="41" t="str">
        <f t="shared" ca="1" si="107"/>
        <v/>
      </c>
      <c r="Q419" s="41" t="str">
        <f>IF(AND(C419="Abierto",D419="Urgente"),RANK(P419,$P$8:$P$1003,0)+COUNTIF($P$8:P419,P419)-1,"")</f>
        <v/>
      </c>
      <c r="R419" s="41" t="str">
        <f t="shared" si="108"/>
        <v/>
      </c>
      <c r="S419" s="41" t="str">
        <f t="shared" ca="1" si="109"/>
        <v/>
      </c>
      <c r="T419" s="41" t="str">
        <f>IF(AND(C419="Abierto",D419="Alta"),RANK(S419,$S$8:$S$1003,0)+COUNTIF($S$8:S419,S419)-1+MAX(Q:Q),"")</f>
        <v/>
      </c>
      <c r="U419" s="41" t="str">
        <f t="shared" si="110"/>
        <v/>
      </c>
      <c r="V419" s="41" t="str">
        <f t="shared" ca="1" si="111"/>
        <v/>
      </c>
      <c r="W419" s="41" t="str">
        <f>IF(AND(C419="Abierto",D419="Media"),RANK(V419,$V$8:$V$1003,0)+COUNTIF($V$8:V419,V419)-1+MAX(Q:Q,T:T),"")</f>
        <v/>
      </c>
      <c r="X419" s="41" t="str">
        <f t="shared" si="112"/>
        <v/>
      </c>
      <c r="Y419" s="41" t="str">
        <f t="shared" ca="1" si="113"/>
        <v/>
      </c>
      <c r="Z419" s="41" t="str">
        <f>IF(AND(C419="Abierto",D419="Baja"),RANK(Y419,$Y$8:$Y$1003,0)+COUNTIF($Y$8:Y419,Y419)-1+MAX(Q:Q,T:T,W:W),"")</f>
        <v/>
      </c>
      <c r="AA419" s="42" t="str">
        <f t="shared" si="114"/>
        <v/>
      </c>
      <c r="AB419" s="42" t="str">
        <f t="shared" si="115"/>
        <v/>
      </c>
      <c r="AC419" s="42" t="str">
        <f t="shared" si="116"/>
        <v/>
      </c>
      <c r="AD419" s="43">
        <v>412</v>
      </c>
      <c r="AE419" s="43" t="str">
        <f t="shared" si="102"/>
        <v/>
      </c>
      <c r="AF419" s="44" t="str">
        <f t="shared" si="103"/>
        <v/>
      </c>
      <c r="AK419" s="47" t="str">
        <f>IF(AL419="","",MAX($AK$1:AK418)+1)</f>
        <v/>
      </c>
      <c r="AL419" s="48" t="str">
        <f>IF(H419="","",IF(COUNTIF($AL$7:AL418,H419)=0,H419,""))</f>
        <v/>
      </c>
      <c r="AM419" s="48" t="str">
        <f t="shared" si="104"/>
        <v/>
      </c>
    </row>
    <row r="420" spans="2:39" x14ac:dyDescent="0.25">
      <c r="B420" s="38"/>
      <c r="C420" s="38"/>
      <c r="D420" s="38"/>
      <c r="E420" s="38"/>
      <c r="F420" s="40"/>
      <c r="G420" s="38"/>
      <c r="H420" s="38"/>
      <c r="I420" s="40"/>
      <c r="J420" s="54" t="str">
        <f t="shared" si="105"/>
        <v/>
      </c>
      <c r="K420" s="38"/>
      <c r="O420" s="41" t="str">
        <f t="shared" si="106"/>
        <v/>
      </c>
      <c r="P420" s="41" t="str">
        <f t="shared" ca="1" si="107"/>
        <v/>
      </c>
      <c r="Q420" s="41" t="str">
        <f>IF(AND(C420="Abierto",D420="Urgente"),RANK(P420,$P$8:$P$1003,0)+COUNTIF($P$8:P420,P420)-1,"")</f>
        <v/>
      </c>
      <c r="R420" s="41" t="str">
        <f t="shared" si="108"/>
        <v/>
      </c>
      <c r="S420" s="41" t="str">
        <f t="shared" ca="1" si="109"/>
        <v/>
      </c>
      <c r="T420" s="41" t="str">
        <f>IF(AND(C420="Abierto",D420="Alta"),RANK(S420,$S$8:$S$1003,0)+COUNTIF($S$8:S420,S420)-1+MAX(Q:Q),"")</f>
        <v/>
      </c>
      <c r="U420" s="41" t="str">
        <f t="shared" si="110"/>
        <v/>
      </c>
      <c r="V420" s="41" t="str">
        <f t="shared" ca="1" si="111"/>
        <v/>
      </c>
      <c r="W420" s="41" t="str">
        <f>IF(AND(C420="Abierto",D420="Media"),RANK(V420,$V$8:$V$1003,0)+COUNTIF($V$8:V420,V420)-1+MAX(Q:Q,T:T),"")</f>
        <v/>
      </c>
      <c r="X420" s="41" t="str">
        <f t="shared" si="112"/>
        <v/>
      </c>
      <c r="Y420" s="41" t="str">
        <f t="shared" ca="1" si="113"/>
        <v/>
      </c>
      <c r="Z420" s="41" t="str">
        <f>IF(AND(C420="Abierto",D420="Baja"),RANK(Y420,$Y$8:$Y$1003,0)+COUNTIF($Y$8:Y420,Y420)-1+MAX(Q:Q,T:T,W:W),"")</f>
        <v/>
      </c>
      <c r="AA420" s="42" t="str">
        <f t="shared" si="114"/>
        <v/>
      </c>
      <c r="AB420" s="42" t="str">
        <f t="shared" si="115"/>
        <v/>
      </c>
      <c r="AC420" s="42" t="str">
        <f t="shared" si="116"/>
        <v/>
      </c>
      <c r="AD420" s="43">
        <v>413</v>
      </c>
      <c r="AE420" s="43" t="str">
        <f t="shared" si="102"/>
        <v/>
      </c>
      <c r="AF420" s="44" t="str">
        <f t="shared" si="103"/>
        <v/>
      </c>
      <c r="AK420" s="47" t="str">
        <f>IF(AL420="","",MAX($AK$1:AK419)+1)</f>
        <v/>
      </c>
      <c r="AL420" s="48" t="str">
        <f>IF(H420="","",IF(COUNTIF($AL$7:AL419,H420)=0,H420,""))</f>
        <v/>
      </c>
      <c r="AM420" s="48" t="str">
        <f t="shared" si="104"/>
        <v/>
      </c>
    </row>
    <row r="421" spans="2:39" x14ac:dyDescent="0.25">
      <c r="B421" s="38"/>
      <c r="C421" s="38"/>
      <c r="D421" s="38"/>
      <c r="E421" s="38"/>
      <c r="F421" s="40"/>
      <c r="G421" s="38"/>
      <c r="H421" s="38"/>
      <c r="I421" s="40"/>
      <c r="J421" s="54" t="str">
        <f t="shared" si="105"/>
        <v/>
      </c>
      <c r="K421" s="38"/>
      <c r="O421" s="41" t="str">
        <f t="shared" si="106"/>
        <v/>
      </c>
      <c r="P421" s="41" t="str">
        <f t="shared" ca="1" si="107"/>
        <v/>
      </c>
      <c r="Q421" s="41" t="str">
        <f>IF(AND(C421="Abierto",D421="Urgente"),RANK(P421,$P$8:$P$1003,0)+COUNTIF($P$8:P421,P421)-1,"")</f>
        <v/>
      </c>
      <c r="R421" s="41" t="str">
        <f t="shared" si="108"/>
        <v/>
      </c>
      <c r="S421" s="41" t="str">
        <f t="shared" ca="1" si="109"/>
        <v/>
      </c>
      <c r="T421" s="41" t="str">
        <f>IF(AND(C421="Abierto",D421="Alta"),RANK(S421,$S$8:$S$1003,0)+COUNTIF($S$8:S421,S421)-1+MAX(Q:Q),"")</f>
        <v/>
      </c>
      <c r="U421" s="41" t="str">
        <f t="shared" si="110"/>
        <v/>
      </c>
      <c r="V421" s="41" t="str">
        <f t="shared" ca="1" si="111"/>
        <v/>
      </c>
      <c r="W421" s="41" t="str">
        <f>IF(AND(C421="Abierto",D421="Media"),RANK(V421,$V$8:$V$1003,0)+COUNTIF($V$8:V421,V421)-1+MAX(Q:Q,T:T),"")</f>
        <v/>
      </c>
      <c r="X421" s="41" t="str">
        <f t="shared" si="112"/>
        <v/>
      </c>
      <c r="Y421" s="41" t="str">
        <f t="shared" ca="1" si="113"/>
        <v/>
      </c>
      <c r="Z421" s="41" t="str">
        <f>IF(AND(C421="Abierto",D421="Baja"),RANK(Y421,$Y$8:$Y$1003,0)+COUNTIF($Y$8:Y421,Y421)-1+MAX(Q:Q,T:T,W:W),"")</f>
        <v/>
      </c>
      <c r="AA421" s="42" t="str">
        <f t="shared" si="114"/>
        <v/>
      </c>
      <c r="AB421" s="42" t="str">
        <f t="shared" si="115"/>
        <v/>
      </c>
      <c r="AC421" s="42" t="str">
        <f t="shared" si="116"/>
        <v/>
      </c>
      <c r="AD421" s="43">
        <v>414</v>
      </c>
      <c r="AE421" s="43" t="str">
        <f t="shared" si="102"/>
        <v/>
      </c>
      <c r="AF421" s="44" t="str">
        <f t="shared" si="103"/>
        <v/>
      </c>
      <c r="AK421" s="47" t="str">
        <f>IF(AL421="","",MAX($AK$1:AK420)+1)</f>
        <v/>
      </c>
      <c r="AL421" s="48" t="str">
        <f>IF(H421="","",IF(COUNTIF($AL$7:AL420,H421)=0,H421,""))</f>
        <v/>
      </c>
      <c r="AM421" s="48" t="str">
        <f t="shared" si="104"/>
        <v/>
      </c>
    </row>
    <row r="422" spans="2:39" x14ac:dyDescent="0.25">
      <c r="B422" s="38"/>
      <c r="C422" s="38"/>
      <c r="D422" s="38"/>
      <c r="E422" s="38"/>
      <c r="F422" s="40"/>
      <c r="G422" s="38"/>
      <c r="H422" s="38"/>
      <c r="I422" s="40"/>
      <c r="J422" s="54" t="str">
        <f t="shared" si="105"/>
        <v/>
      </c>
      <c r="K422" s="38"/>
      <c r="O422" s="41" t="str">
        <f t="shared" si="106"/>
        <v/>
      </c>
      <c r="P422" s="41" t="str">
        <f t="shared" ca="1" si="107"/>
        <v/>
      </c>
      <c r="Q422" s="41" t="str">
        <f>IF(AND(C422="Abierto",D422="Urgente"),RANK(P422,$P$8:$P$1003,0)+COUNTIF($P$8:P422,P422)-1,"")</f>
        <v/>
      </c>
      <c r="R422" s="41" t="str">
        <f t="shared" si="108"/>
        <v/>
      </c>
      <c r="S422" s="41" t="str">
        <f t="shared" ca="1" si="109"/>
        <v/>
      </c>
      <c r="T422" s="41" t="str">
        <f>IF(AND(C422="Abierto",D422="Alta"),RANK(S422,$S$8:$S$1003,0)+COUNTIF($S$8:S422,S422)-1+MAX(Q:Q),"")</f>
        <v/>
      </c>
      <c r="U422" s="41" t="str">
        <f t="shared" si="110"/>
        <v/>
      </c>
      <c r="V422" s="41" t="str">
        <f t="shared" ca="1" si="111"/>
        <v/>
      </c>
      <c r="W422" s="41" t="str">
        <f>IF(AND(C422="Abierto",D422="Media"),RANK(V422,$V$8:$V$1003,0)+COUNTIF($V$8:V422,V422)-1+MAX(Q:Q,T:T),"")</f>
        <v/>
      </c>
      <c r="X422" s="41" t="str">
        <f t="shared" si="112"/>
        <v/>
      </c>
      <c r="Y422" s="41" t="str">
        <f t="shared" ca="1" si="113"/>
        <v/>
      </c>
      <c r="Z422" s="41" t="str">
        <f>IF(AND(C422="Abierto",D422="Baja"),RANK(Y422,$Y$8:$Y$1003,0)+COUNTIF($Y$8:Y422,Y422)-1+MAX(Q:Q,T:T,W:W),"")</f>
        <v/>
      </c>
      <c r="AA422" s="42" t="str">
        <f t="shared" si="114"/>
        <v/>
      </c>
      <c r="AB422" s="42" t="str">
        <f t="shared" si="115"/>
        <v/>
      </c>
      <c r="AC422" s="42" t="str">
        <f t="shared" si="116"/>
        <v/>
      </c>
      <c r="AD422" s="43">
        <v>415</v>
      </c>
      <c r="AE422" s="43" t="str">
        <f t="shared" si="102"/>
        <v/>
      </c>
      <c r="AF422" s="44" t="str">
        <f t="shared" si="103"/>
        <v/>
      </c>
      <c r="AK422" s="47" t="str">
        <f>IF(AL422="","",MAX($AK$1:AK421)+1)</f>
        <v/>
      </c>
      <c r="AL422" s="48" t="str">
        <f>IF(H422="","",IF(COUNTIF($AL$7:AL421,H422)=0,H422,""))</f>
        <v/>
      </c>
      <c r="AM422" s="48" t="str">
        <f t="shared" si="104"/>
        <v/>
      </c>
    </row>
    <row r="423" spans="2:39" x14ac:dyDescent="0.25">
      <c r="B423" s="38"/>
      <c r="C423" s="38"/>
      <c r="D423" s="38"/>
      <c r="E423" s="38"/>
      <c r="F423" s="40"/>
      <c r="G423" s="38"/>
      <c r="H423" s="38"/>
      <c r="I423" s="40"/>
      <c r="J423" s="54" t="str">
        <f t="shared" si="105"/>
        <v/>
      </c>
      <c r="K423" s="38"/>
      <c r="O423" s="41" t="str">
        <f t="shared" si="106"/>
        <v/>
      </c>
      <c r="P423" s="41" t="str">
        <f t="shared" ca="1" si="107"/>
        <v/>
      </c>
      <c r="Q423" s="41" t="str">
        <f>IF(AND(C423="Abierto",D423="Urgente"),RANK(P423,$P$8:$P$1003,0)+COUNTIF($P$8:P423,P423)-1,"")</f>
        <v/>
      </c>
      <c r="R423" s="41" t="str">
        <f t="shared" si="108"/>
        <v/>
      </c>
      <c r="S423" s="41" t="str">
        <f t="shared" ca="1" si="109"/>
        <v/>
      </c>
      <c r="T423" s="41" t="str">
        <f>IF(AND(C423="Abierto",D423="Alta"),RANK(S423,$S$8:$S$1003,0)+COUNTIF($S$8:S423,S423)-1+MAX(Q:Q),"")</f>
        <v/>
      </c>
      <c r="U423" s="41" t="str">
        <f t="shared" si="110"/>
        <v/>
      </c>
      <c r="V423" s="41" t="str">
        <f t="shared" ca="1" si="111"/>
        <v/>
      </c>
      <c r="W423" s="41" t="str">
        <f>IF(AND(C423="Abierto",D423="Media"),RANK(V423,$V$8:$V$1003,0)+COUNTIF($V$8:V423,V423)-1+MAX(Q:Q,T:T),"")</f>
        <v/>
      </c>
      <c r="X423" s="41" t="str">
        <f t="shared" si="112"/>
        <v/>
      </c>
      <c r="Y423" s="41" t="str">
        <f t="shared" ca="1" si="113"/>
        <v/>
      </c>
      <c r="Z423" s="41" t="str">
        <f>IF(AND(C423="Abierto",D423="Baja"),RANK(Y423,$Y$8:$Y$1003,0)+COUNTIF($Y$8:Y423,Y423)-1+MAX(Q:Q,T:T,W:W),"")</f>
        <v/>
      </c>
      <c r="AA423" s="42" t="str">
        <f t="shared" si="114"/>
        <v/>
      </c>
      <c r="AB423" s="42" t="str">
        <f t="shared" si="115"/>
        <v/>
      </c>
      <c r="AC423" s="42" t="str">
        <f t="shared" si="116"/>
        <v/>
      </c>
      <c r="AD423" s="43">
        <v>416</v>
      </c>
      <c r="AE423" s="43" t="str">
        <f t="shared" si="102"/>
        <v/>
      </c>
      <c r="AF423" s="44" t="str">
        <f t="shared" si="103"/>
        <v/>
      </c>
      <c r="AK423" s="47" t="str">
        <f>IF(AL423="","",MAX($AK$1:AK422)+1)</f>
        <v/>
      </c>
      <c r="AL423" s="48" t="str">
        <f>IF(H423="","",IF(COUNTIF($AL$7:AL422,H423)=0,H423,""))</f>
        <v/>
      </c>
      <c r="AM423" s="48" t="str">
        <f t="shared" si="104"/>
        <v/>
      </c>
    </row>
    <row r="424" spans="2:39" x14ac:dyDescent="0.25">
      <c r="B424" s="38"/>
      <c r="C424" s="38"/>
      <c r="D424" s="38"/>
      <c r="E424" s="38"/>
      <c r="F424" s="40"/>
      <c r="G424" s="38"/>
      <c r="H424" s="38"/>
      <c r="I424" s="40"/>
      <c r="J424" s="54" t="str">
        <f t="shared" si="105"/>
        <v/>
      </c>
      <c r="K424" s="38"/>
      <c r="O424" s="41" t="str">
        <f t="shared" si="106"/>
        <v/>
      </c>
      <c r="P424" s="41" t="str">
        <f t="shared" ca="1" si="107"/>
        <v/>
      </c>
      <c r="Q424" s="41" t="str">
        <f>IF(AND(C424="Abierto",D424="Urgente"),RANK(P424,$P$8:$P$1003,0)+COUNTIF($P$8:P424,P424)-1,"")</f>
        <v/>
      </c>
      <c r="R424" s="41" t="str">
        <f t="shared" si="108"/>
        <v/>
      </c>
      <c r="S424" s="41" t="str">
        <f t="shared" ca="1" si="109"/>
        <v/>
      </c>
      <c r="T424" s="41" t="str">
        <f>IF(AND(C424="Abierto",D424="Alta"),RANK(S424,$S$8:$S$1003,0)+COUNTIF($S$8:S424,S424)-1+MAX(Q:Q),"")</f>
        <v/>
      </c>
      <c r="U424" s="41" t="str">
        <f t="shared" si="110"/>
        <v/>
      </c>
      <c r="V424" s="41" t="str">
        <f t="shared" ca="1" si="111"/>
        <v/>
      </c>
      <c r="W424" s="41" t="str">
        <f>IF(AND(C424="Abierto",D424="Media"),RANK(V424,$V$8:$V$1003,0)+COUNTIF($V$8:V424,V424)-1+MAX(Q:Q,T:T),"")</f>
        <v/>
      </c>
      <c r="X424" s="41" t="str">
        <f t="shared" si="112"/>
        <v/>
      </c>
      <c r="Y424" s="41" t="str">
        <f t="shared" ca="1" si="113"/>
        <v/>
      </c>
      <c r="Z424" s="41" t="str">
        <f>IF(AND(C424="Abierto",D424="Baja"),RANK(Y424,$Y$8:$Y$1003,0)+COUNTIF($Y$8:Y424,Y424)-1+MAX(Q:Q,T:T,W:W),"")</f>
        <v/>
      </c>
      <c r="AA424" s="42" t="str">
        <f t="shared" si="114"/>
        <v/>
      </c>
      <c r="AB424" s="42" t="str">
        <f t="shared" si="115"/>
        <v/>
      </c>
      <c r="AC424" s="42" t="str">
        <f t="shared" si="116"/>
        <v/>
      </c>
      <c r="AD424" s="43">
        <v>417</v>
      </c>
      <c r="AE424" s="43" t="str">
        <f t="shared" si="102"/>
        <v/>
      </c>
      <c r="AF424" s="44" t="str">
        <f t="shared" si="103"/>
        <v/>
      </c>
      <c r="AK424" s="47" t="str">
        <f>IF(AL424="","",MAX($AK$1:AK423)+1)</f>
        <v/>
      </c>
      <c r="AL424" s="48" t="str">
        <f>IF(H424="","",IF(COUNTIF($AL$7:AL423,H424)=0,H424,""))</f>
        <v/>
      </c>
      <c r="AM424" s="48" t="str">
        <f t="shared" si="104"/>
        <v/>
      </c>
    </row>
    <row r="425" spans="2:39" x14ac:dyDescent="0.25">
      <c r="B425" s="38"/>
      <c r="C425" s="38"/>
      <c r="D425" s="38"/>
      <c r="E425" s="38"/>
      <c r="F425" s="40"/>
      <c r="G425" s="38"/>
      <c r="H425" s="38"/>
      <c r="I425" s="40"/>
      <c r="J425" s="54" t="str">
        <f t="shared" si="105"/>
        <v/>
      </c>
      <c r="K425" s="38"/>
      <c r="O425" s="41" t="str">
        <f t="shared" si="106"/>
        <v/>
      </c>
      <c r="P425" s="41" t="str">
        <f t="shared" ca="1" si="107"/>
        <v/>
      </c>
      <c r="Q425" s="41" t="str">
        <f>IF(AND(C425="Abierto",D425="Urgente"),RANK(P425,$P$8:$P$1003,0)+COUNTIF($P$8:P425,P425)-1,"")</f>
        <v/>
      </c>
      <c r="R425" s="41" t="str">
        <f t="shared" si="108"/>
        <v/>
      </c>
      <c r="S425" s="41" t="str">
        <f t="shared" ca="1" si="109"/>
        <v/>
      </c>
      <c r="T425" s="41" t="str">
        <f>IF(AND(C425="Abierto",D425="Alta"),RANK(S425,$S$8:$S$1003,0)+COUNTIF($S$8:S425,S425)-1+MAX(Q:Q),"")</f>
        <v/>
      </c>
      <c r="U425" s="41" t="str">
        <f t="shared" si="110"/>
        <v/>
      </c>
      <c r="V425" s="41" t="str">
        <f t="shared" ca="1" si="111"/>
        <v/>
      </c>
      <c r="W425" s="41" t="str">
        <f>IF(AND(C425="Abierto",D425="Media"),RANK(V425,$V$8:$V$1003,0)+COUNTIF($V$8:V425,V425)-1+MAX(Q:Q,T:T),"")</f>
        <v/>
      </c>
      <c r="X425" s="41" t="str">
        <f t="shared" si="112"/>
        <v/>
      </c>
      <c r="Y425" s="41" t="str">
        <f t="shared" ca="1" si="113"/>
        <v/>
      </c>
      <c r="Z425" s="41" t="str">
        <f>IF(AND(C425="Abierto",D425="Baja"),RANK(Y425,$Y$8:$Y$1003,0)+COUNTIF($Y$8:Y425,Y425)-1+MAX(Q:Q,T:T,W:W),"")</f>
        <v/>
      </c>
      <c r="AA425" s="42" t="str">
        <f t="shared" si="114"/>
        <v/>
      </c>
      <c r="AB425" s="42" t="str">
        <f t="shared" si="115"/>
        <v/>
      </c>
      <c r="AC425" s="42" t="str">
        <f t="shared" si="116"/>
        <v/>
      </c>
      <c r="AD425" s="43">
        <v>418</v>
      </c>
      <c r="AE425" s="43" t="str">
        <f t="shared" si="102"/>
        <v/>
      </c>
      <c r="AF425" s="44" t="str">
        <f t="shared" si="103"/>
        <v/>
      </c>
      <c r="AK425" s="47" t="str">
        <f>IF(AL425="","",MAX($AK$1:AK424)+1)</f>
        <v/>
      </c>
      <c r="AL425" s="48" t="str">
        <f>IF(H425="","",IF(COUNTIF($AL$7:AL424,H425)=0,H425,""))</f>
        <v/>
      </c>
      <c r="AM425" s="48" t="str">
        <f t="shared" si="104"/>
        <v/>
      </c>
    </row>
    <row r="426" spans="2:39" x14ac:dyDescent="0.25">
      <c r="B426" s="38"/>
      <c r="C426" s="38"/>
      <c r="D426" s="38"/>
      <c r="E426" s="38"/>
      <c r="F426" s="40"/>
      <c r="G426" s="38"/>
      <c r="H426" s="38"/>
      <c r="I426" s="40"/>
      <c r="J426" s="54" t="str">
        <f t="shared" si="105"/>
        <v/>
      </c>
      <c r="K426" s="38"/>
      <c r="O426" s="41" t="str">
        <f t="shared" si="106"/>
        <v/>
      </c>
      <c r="P426" s="41" t="str">
        <f t="shared" ca="1" si="107"/>
        <v/>
      </c>
      <c r="Q426" s="41" t="str">
        <f>IF(AND(C426="Abierto",D426="Urgente"),RANK(P426,$P$8:$P$1003,0)+COUNTIF($P$8:P426,P426)-1,"")</f>
        <v/>
      </c>
      <c r="R426" s="41" t="str">
        <f t="shared" si="108"/>
        <v/>
      </c>
      <c r="S426" s="41" t="str">
        <f t="shared" ca="1" si="109"/>
        <v/>
      </c>
      <c r="T426" s="41" t="str">
        <f>IF(AND(C426="Abierto",D426="Alta"),RANK(S426,$S$8:$S$1003,0)+COUNTIF($S$8:S426,S426)-1+MAX(Q:Q),"")</f>
        <v/>
      </c>
      <c r="U426" s="41" t="str">
        <f t="shared" si="110"/>
        <v/>
      </c>
      <c r="V426" s="41" t="str">
        <f t="shared" ca="1" si="111"/>
        <v/>
      </c>
      <c r="W426" s="41" t="str">
        <f>IF(AND(C426="Abierto",D426="Media"),RANK(V426,$V$8:$V$1003,0)+COUNTIF($V$8:V426,V426)-1+MAX(Q:Q,T:T),"")</f>
        <v/>
      </c>
      <c r="X426" s="41" t="str">
        <f t="shared" si="112"/>
        <v/>
      </c>
      <c r="Y426" s="41" t="str">
        <f t="shared" ca="1" si="113"/>
        <v/>
      </c>
      <c r="Z426" s="41" t="str">
        <f>IF(AND(C426="Abierto",D426="Baja"),RANK(Y426,$Y$8:$Y$1003,0)+COUNTIF($Y$8:Y426,Y426)-1+MAX(Q:Q,T:T,W:W),"")</f>
        <v/>
      </c>
      <c r="AA426" s="42" t="str">
        <f t="shared" si="114"/>
        <v/>
      </c>
      <c r="AB426" s="42" t="str">
        <f t="shared" si="115"/>
        <v/>
      </c>
      <c r="AC426" s="42" t="str">
        <f t="shared" si="116"/>
        <v/>
      </c>
      <c r="AD426" s="43">
        <v>419</v>
      </c>
      <c r="AE426" s="43" t="str">
        <f t="shared" si="102"/>
        <v/>
      </c>
      <c r="AF426" s="44" t="str">
        <f t="shared" si="103"/>
        <v/>
      </c>
      <c r="AK426" s="47" t="str">
        <f>IF(AL426="","",MAX($AK$1:AK425)+1)</f>
        <v/>
      </c>
      <c r="AL426" s="48" t="str">
        <f>IF(H426="","",IF(COUNTIF($AL$7:AL425,H426)=0,H426,""))</f>
        <v/>
      </c>
      <c r="AM426" s="48" t="str">
        <f t="shared" si="104"/>
        <v/>
      </c>
    </row>
    <row r="427" spans="2:39" x14ac:dyDescent="0.25">
      <c r="B427" s="38"/>
      <c r="C427" s="38"/>
      <c r="D427" s="38"/>
      <c r="E427" s="38"/>
      <c r="F427" s="40"/>
      <c r="G427" s="38"/>
      <c r="H427" s="38"/>
      <c r="I427" s="40"/>
      <c r="J427" s="54" t="str">
        <f t="shared" si="105"/>
        <v/>
      </c>
      <c r="K427" s="38"/>
      <c r="O427" s="41" t="str">
        <f t="shared" si="106"/>
        <v/>
      </c>
      <c r="P427" s="41" t="str">
        <f t="shared" ca="1" si="107"/>
        <v/>
      </c>
      <c r="Q427" s="41" t="str">
        <f>IF(AND(C427="Abierto",D427="Urgente"),RANK(P427,$P$8:$P$1003,0)+COUNTIF($P$8:P427,P427)-1,"")</f>
        <v/>
      </c>
      <c r="R427" s="41" t="str">
        <f t="shared" si="108"/>
        <v/>
      </c>
      <c r="S427" s="41" t="str">
        <f t="shared" ca="1" si="109"/>
        <v/>
      </c>
      <c r="T427" s="41" t="str">
        <f>IF(AND(C427="Abierto",D427="Alta"),RANK(S427,$S$8:$S$1003,0)+COUNTIF($S$8:S427,S427)-1+MAX(Q:Q),"")</f>
        <v/>
      </c>
      <c r="U427" s="41" t="str">
        <f t="shared" si="110"/>
        <v/>
      </c>
      <c r="V427" s="41" t="str">
        <f t="shared" ca="1" si="111"/>
        <v/>
      </c>
      <c r="W427" s="41" t="str">
        <f>IF(AND(C427="Abierto",D427="Media"),RANK(V427,$V$8:$V$1003,0)+COUNTIF($V$8:V427,V427)-1+MAX(Q:Q,T:T),"")</f>
        <v/>
      </c>
      <c r="X427" s="41" t="str">
        <f t="shared" si="112"/>
        <v/>
      </c>
      <c r="Y427" s="41" t="str">
        <f t="shared" ca="1" si="113"/>
        <v/>
      </c>
      <c r="Z427" s="41" t="str">
        <f>IF(AND(C427="Abierto",D427="Baja"),RANK(Y427,$Y$8:$Y$1003,0)+COUNTIF($Y$8:Y427,Y427)-1+MAX(Q:Q,T:T,W:W),"")</f>
        <v/>
      </c>
      <c r="AA427" s="42" t="str">
        <f t="shared" si="114"/>
        <v/>
      </c>
      <c r="AB427" s="42" t="str">
        <f t="shared" si="115"/>
        <v/>
      </c>
      <c r="AC427" s="42" t="str">
        <f t="shared" si="116"/>
        <v/>
      </c>
      <c r="AD427" s="43">
        <v>420</v>
      </c>
      <c r="AE427" s="43" t="str">
        <f t="shared" si="102"/>
        <v/>
      </c>
      <c r="AF427" s="44" t="str">
        <f t="shared" si="103"/>
        <v/>
      </c>
      <c r="AK427" s="47" t="str">
        <f>IF(AL427="","",MAX($AK$1:AK426)+1)</f>
        <v/>
      </c>
      <c r="AL427" s="48" t="str">
        <f>IF(H427="","",IF(COUNTIF($AL$7:AL426,H427)=0,H427,""))</f>
        <v/>
      </c>
      <c r="AM427" s="48" t="str">
        <f t="shared" si="104"/>
        <v/>
      </c>
    </row>
    <row r="428" spans="2:39" x14ac:dyDescent="0.25">
      <c r="B428" s="38"/>
      <c r="C428" s="38"/>
      <c r="D428" s="38"/>
      <c r="E428" s="38"/>
      <c r="F428" s="40"/>
      <c r="G428" s="38"/>
      <c r="H428" s="38"/>
      <c r="I428" s="40"/>
      <c r="J428" s="54" t="str">
        <f t="shared" si="105"/>
        <v/>
      </c>
      <c r="K428" s="38"/>
      <c r="O428" s="41" t="str">
        <f t="shared" si="106"/>
        <v/>
      </c>
      <c r="P428" s="41" t="str">
        <f t="shared" ca="1" si="107"/>
        <v/>
      </c>
      <c r="Q428" s="41" t="str">
        <f>IF(AND(C428="Abierto",D428="Urgente"),RANK(P428,$P$8:$P$1003,0)+COUNTIF($P$8:P428,P428)-1,"")</f>
        <v/>
      </c>
      <c r="R428" s="41" t="str">
        <f t="shared" si="108"/>
        <v/>
      </c>
      <c r="S428" s="41" t="str">
        <f t="shared" ca="1" si="109"/>
        <v/>
      </c>
      <c r="T428" s="41" t="str">
        <f>IF(AND(C428="Abierto",D428="Alta"),RANK(S428,$S$8:$S$1003,0)+COUNTIF($S$8:S428,S428)-1+MAX(Q:Q),"")</f>
        <v/>
      </c>
      <c r="U428" s="41" t="str">
        <f t="shared" si="110"/>
        <v/>
      </c>
      <c r="V428" s="41" t="str">
        <f t="shared" ca="1" si="111"/>
        <v/>
      </c>
      <c r="W428" s="41" t="str">
        <f>IF(AND(C428="Abierto",D428="Media"),RANK(V428,$V$8:$V$1003,0)+COUNTIF($V$8:V428,V428)-1+MAX(Q:Q,T:T),"")</f>
        <v/>
      </c>
      <c r="X428" s="41" t="str">
        <f t="shared" si="112"/>
        <v/>
      </c>
      <c r="Y428" s="41" t="str">
        <f t="shared" ca="1" si="113"/>
        <v/>
      </c>
      <c r="Z428" s="41" t="str">
        <f>IF(AND(C428="Abierto",D428="Baja"),RANK(Y428,$Y$8:$Y$1003,0)+COUNTIF($Y$8:Y428,Y428)-1+MAX(Q:Q,T:T,W:W),"")</f>
        <v/>
      </c>
      <c r="AA428" s="42" t="str">
        <f t="shared" si="114"/>
        <v/>
      </c>
      <c r="AB428" s="42" t="str">
        <f t="shared" si="115"/>
        <v/>
      </c>
      <c r="AC428" s="42" t="str">
        <f t="shared" si="116"/>
        <v/>
      </c>
      <c r="AD428" s="43">
        <v>421</v>
      </c>
      <c r="AE428" s="43" t="str">
        <f t="shared" si="102"/>
        <v/>
      </c>
      <c r="AF428" s="44" t="str">
        <f t="shared" si="103"/>
        <v/>
      </c>
      <c r="AK428" s="47" t="str">
        <f>IF(AL428="","",MAX($AK$1:AK427)+1)</f>
        <v/>
      </c>
      <c r="AL428" s="48" t="str">
        <f>IF(H428="","",IF(COUNTIF($AL$7:AL427,H428)=0,H428,""))</f>
        <v/>
      </c>
      <c r="AM428" s="48" t="str">
        <f t="shared" si="104"/>
        <v/>
      </c>
    </row>
    <row r="429" spans="2:39" x14ac:dyDescent="0.25">
      <c r="B429" s="38"/>
      <c r="C429" s="38"/>
      <c r="D429" s="38"/>
      <c r="E429" s="38"/>
      <c r="F429" s="40"/>
      <c r="G429" s="38"/>
      <c r="H429" s="38"/>
      <c r="I429" s="40"/>
      <c r="J429" s="54" t="str">
        <f t="shared" si="105"/>
        <v/>
      </c>
      <c r="K429" s="38"/>
      <c r="O429" s="41" t="str">
        <f t="shared" si="106"/>
        <v/>
      </c>
      <c r="P429" s="41" t="str">
        <f t="shared" ca="1" si="107"/>
        <v/>
      </c>
      <c r="Q429" s="41" t="str">
        <f>IF(AND(C429="Abierto",D429="Urgente"),RANK(P429,$P$8:$P$1003,0)+COUNTIF($P$8:P429,P429)-1,"")</f>
        <v/>
      </c>
      <c r="R429" s="41" t="str">
        <f t="shared" si="108"/>
        <v/>
      </c>
      <c r="S429" s="41" t="str">
        <f t="shared" ca="1" si="109"/>
        <v/>
      </c>
      <c r="T429" s="41" t="str">
        <f>IF(AND(C429="Abierto",D429="Alta"),RANK(S429,$S$8:$S$1003,0)+COUNTIF($S$8:S429,S429)-1+MAX(Q:Q),"")</f>
        <v/>
      </c>
      <c r="U429" s="41" t="str">
        <f t="shared" si="110"/>
        <v/>
      </c>
      <c r="V429" s="41" t="str">
        <f t="shared" ca="1" si="111"/>
        <v/>
      </c>
      <c r="W429" s="41" t="str">
        <f>IF(AND(C429="Abierto",D429="Media"),RANK(V429,$V$8:$V$1003,0)+COUNTIF($V$8:V429,V429)-1+MAX(Q:Q,T:T),"")</f>
        <v/>
      </c>
      <c r="X429" s="41" t="str">
        <f t="shared" si="112"/>
        <v/>
      </c>
      <c r="Y429" s="41" t="str">
        <f t="shared" ca="1" si="113"/>
        <v/>
      </c>
      <c r="Z429" s="41" t="str">
        <f>IF(AND(C429="Abierto",D429="Baja"),RANK(Y429,$Y$8:$Y$1003,0)+COUNTIF($Y$8:Y429,Y429)-1+MAX(Q:Q,T:T,W:W),"")</f>
        <v/>
      </c>
      <c r="AA429" s="42" t="str">
        <f t="shared" si="114"/>
        <v/>
      </c>
      <c r="AB429" s="42" t="str">
        <f t="shared" si="115"/>
        <v/>
      </c>
      <c r="AC429" s="42" t="str">
        <f t="shared" si="116"/>
        <v/>
      </c>
      <c r="AD429" s="43">
        <v>422</v>
      </c>
      <c r="AE429" s="43" t="str">
        <f t="shared" si="102"/>
        <v/>
      </c>
      <c r="AF429" s="44" t="str">
        <f t="shared" si="103"/>
        <v/>
      </c>
      <c r="AK429" s="47" t="str">
        <f>IF(AL429="","",MAX($AK$1:AK428)+1)</f>
        <v/>
      </c>
      <c r="AL429" s="48" t="str">
        <f>IF(H429="","",IF(COUNTIF($AL$7:AL428,H429)=0,H429,""))</f>
        <v/>
      </c>
      <c r="AM429" s="48" t="str">
        <f t="shared" si="104"/>
        <v/>
      </c>
    </row>
    <row r="430" spans="2:39" x14ac:dyDescent="0.25">
      <c r="B430" s="38"/>
      <c r="C430" s="38"/>
      <c r="D430" s="38"/>
      <c r="E430" s="38"/>
      <c r="F430" s="40"/>
      <c r="G430" s="38"/>
      <c r="H430" s="38"/>
      <c r="I430" s="40"/>
      <c r="J430" s="54" t="str">
        <f t="shared" si="105"/>
        <v/>
      </c>
      <c r="K430" s="38"/>
      <c r="O430" s="41" t="str">
        <f t="shared" si="106"/>
        <v/>
      </c>
      <c r="P430" s="41" t="str">
        <f t="shared" ca="1" si="107"/>
        <v/>
      </c>
      <c r="Q430" s="41" t="str">
        <f>IF(AND(C430="Abierto",D430="Urgente"),RANK(P430,$P$8:$P$1003,0)+COUNTIF($P$8:P430,P430)-1,"")</f>
        <v/>
      </c>
      <c r="R430" s="41" t="str">
        <f t="shared" si="108"/>
        <v/>
      </c>
      <c r="S430" s="41" t="str">
        <f t="shared" ca="1" si="109"/>
        <v/>
      </c>
      <c r="T430" s="41" t="str">
        <f>IF(AND(C430="Abierto",D430="Alta"),RANK(S430,$S$8:$S$1003,0)+COUNTIF($S$8:S430,S430)-1+MAX(Q:Q),"")</f>
        <v/>
      </c>
      <c r="U430" s="41" t="str">
        <f t="shared" si="110"/>
        <v/>
      </c>
      <c r="V430" s="41" t="str">
        <f t="shared" ca="1" si="111"/>
        <v/>
      </c>
      <c r="W430" s="41" t="str">
        <f>IF(AND(C430="Abierto",D430="Media"),RANK(V430,$V$8:$V$1003,0)+COUNTIF($V$8:V430,V430)-1+MAX(Q:Q,T:T),"")</f>
        <v/>
      </c>
      <c r="X430" s="41" t="str">
        <f t="shared" si="112"/>
        <v/>
      </c>
      <c r="Y430" s="41" t="str">
        <f t="shared" ca="1" si="113"/>
        <v/>
      </c>
      <c r="Z430" s="41" t="str">
        <f>IF(AND(C430="Abierto",D430="Baja"),RANK(Y430,$Y$8:$Y$1003,0)+COUNTIF($Y$8:Y430,Y430)-1+MAX(Q:Q,T:T,W:W),"")</f>
        <v/>
      </c>
      <c r="AA430" s="42" t="str">
        <f t="shared" si="114"/>
        <v/>
      </c>
      <c r="AB430" s="42" t="str">
        <f t="shared" si="115"/>
        <v/>
      </c>
      <c r="AC430" s="42" t="str">
        <f t="shared" si="116"/>
        <v/>
      </c>
      <c r="AD430" s="43">
        <v>423</v>
      </c>
      <c r="AE430" s="43" t="str">
        <f t="shared" si="102"/>
        <v/>
      </c>
      <c r="AF430" s="44" t="str">
        <f t="shared" si="103"/>
        <v/>
      </c>
      <c r="AK430" s="47" t="str">
        <f>IF(AL430="","",MAX($AK$1:AK429)+1)</f>
        <v/>
      </c>
      <c r="AL430" s="48" t="str">
        <f>IF(H430="","",IF(COUNTIF($AL$7:AL429,H430)=0,H430,""))</f>
        <v/>
      </c>
      <c r="AM430" s="48" t="str">
        <f t="shared" si="104"/>
        <v/>
      </c>
    </row>
    <row r="431" spans="2:39" x14ac:dyDescent="0.25">
      <c r="B431" s="38"/>
      <c r="C431" s="38"/>
      <c r="D431" s="38"/>
      <c r="E431" s="38"/>
      <c r="F431" s="40"/>
      <c r="G431" s="38"/>
      <c r="H431" s="38"/>
      <c r="I431" s="40"/>
      <c r="J431" s="54" t="str">
        <f t="shared" si="105"/>
        <v/>
      </c>
      <c r="K431" s="38"/>
      <c r="O431" s="41" t="str">
        <f t="shared" si="106"/>
        <v/>
      </c>
      <c r="P431" s="41" t="str">
        <f t="shared" ca="1" si="107"/>
        <v/>
      </c>
      <c r="Q431" s="41" t="str">
        <f>IF(AND(C431="Abierto",D431="Urgente"),RANK(P431,$P$8:$P$1003,0)+COUNTIF($P$8:P431,P431)-1,"")</f>
        <v/>
      </c>
      <c r="R431" s="41" t="str">
        <f t="shared" si="108"/>
        <v/>
      </c>
      <c r="S431" s="41" t="str">
        <f t="shared" ca="1" si="109"/>
        <v/>
      </c>
      <c r="T431" s="41" t="str">
        <f>IF(AND(C431="Abierto",D431="Alta"),RANK(S431,$S$8:$S$1003,0)+COUNTIF($S$8:S431,S431)-1+MAX(Q:Q),"")</f>
        <v/>
      </c>
      <c r="U431" s="41" t="str">
        <f t="shared" si="110"/>
        <v/>
      </c>
      <c r="V431" s="41" t="str">
        <f t="shared" ca="1" si="111"/>
        <v/>
      </c>
      <c r="W431" s="41" t="str">
        <f>IF(AND(C431="Abierto",D431="Media"),RANK(V431,$V$8:$V$1003,0)+COUNTIF($V$8:V431,V431)-1+MAX(Q:Q,T:T),"")</f>
        <v/>
      </c>
      <c r="X431" s="41" t="str">
        <f t="shared" si="112"/>
        <v/>
      </c>
      <c r="Y431" s="41" t="str">
        <f t="shared" ca="1" si="113"/>
        <v/>
      </c>
      <c r="Z431" s="41" t="str">
        <f>IF(AND(C431="Abierto",D431="Baja"),RANK(Y431,$Y$8:$Y$1003,0)+COUNTIF($Y$8:Y431,Y431)-1+MAX(Q:Q,T:T,W:W),"")</f>
        <v/>
      </c>
      <c r="AA431" s="42" t="str">
        <f t="shared" si="114"/>
        <v/>
      </c>
      <c r="AB431" s="42" t="str">
        <f t="shared" si="115"/>
        <v/>
      </c>
      <c r="AC431" s="42" t="str">
        <f t="shared" si="116"/>
        <v/>
      </c>
      <c r="AD431" s="43">
        <v>424</v>
      </c>
      <c r="AE431" s="43" t="str">
        <f t="shared" si="102"/>
        <v/>
      </c>
      <c r="AF431" s="44" t="str">
        <f t="shared" si="103"/>
        <v/>
      </c>
      <c r="AK431" s="47" t="str">
        <f>IF(AL431="","",MAX($AK$1:AK430)+1)</f>
        <v/>
      </c>
      <c r="AL431" s="48" t="str">
        <f>IF(H431="","",IF(COUNTIF($AL$7:AL430,H431)=0,H431,""))</f>
        <v/>
      </c>
      <c r="AM431" s="48" t="str">
        <f t="shared" si="104"/>
        <v/>
      </c>
    </row>
    <row r="432" spans="2:39" x14ac:dyDescent="0.25">
      <c r="B432" s="38"/>
      <c r="C432" s="38"/>
      <c r="D432" s="38"/>
      <c r="E432" s="38"/>
      <c r="F432" s="40"/>
      <c r="G432" s="38"/>
      <c r="H432" s="38"/>
      <c r="I432" s="40"/>
      <c r="J432" s="54" t="str">
        <f t="shared" si="105"/>
        <v/>
      </c>
      <c r="K432" s="38"/>
      <c r="O432" s="41" t="str">
        <f t="shared" si="106"/>
        <v/>
      </c>
      <c r="P432" s="41" t="str">
        <f t="shared" ca="1" si="107"/>
        <v/>
      </c>
      <c r="Q432" s="41" t="str">
        <f>IF(AND(C432="Abierto",D432="Urgente"),RANK(P432,$P$8:$P$1003,0)+COUNTIF($P$8:P432,P432)-1,"")</f>
        <v/>
      </c>
      <c r="R432" s="41" t="str">
        <f t="shared" si="108"/>
        <v/>
      </c>
      <c r="S432" s="41" t="str">
        <f t="shared" ca="1" si="109"/>
        <v/>
      </c>
      <c r="T432" s="41" t="str">
        <f>IF(AND(C432="Abierto",D432="Alta"),RANK(S432,$S$8:$S$1003,0)+COUNTIF($S$8:S432,S432)-1+MAX(Q:Q),"")</f>
        <v/>
      </c>
      <c r="U432" s="41" t="str">
        <f t="shared" si="110"/>
        <v/>
      </c>
      <c r="V432" s="41" t="str">
        <f t="shared" ca="1" si="111"/>
        <v/>
      </c>
      <c r="W432" s="41" t="str">
        <f>IF(AND(C432="Abierto",D432="Media"),RANK(V432,$V$8:$V$1003,0)+COUNTIF($V$8:V432,V432)-1+MAX(Q:Q,T:T),"")</f>
        <v/>
      </c>
      <c r="X432" s="41" t="str">
        <f t="shared" si="112"/>
        <v/>
      </c>
      <c r="Y432" s="41" t="str">
        <f t="shared" ca="1" si="113"/>
        <v/>
      </c>
      <c r="Z432" s="41" t="str">
        <f>IF(AND(C432="Abierto",D432="Baja"),RANK(Y432,$Y$8:$Y$1003,0)+COUNTIF($Y$8:Y432,Y432)-1+MAX(Q:Q,T:T,W:W),"")</f>
        <v/>
      </c>
      <c r="AA432" s="42" t="str">
        <f t="shared" si="114"/>
        <v/>
      </c>
      <c r="AB432" s="42" t="str">
        <f t="shared" si="115"/>
        <v/>
      </c>
      <c r="AC432" s="42" t="str">
        <f t="shared" si="116"/>
        <v/>
      </c>
      <c r="AD432" s="43">
        <v>425</v>
      </c>
      <c r="AE432" s="43" t="str">
        <f t="shared" si="102"/>
        <v/>
      </c>
      <c r="AF432" s="44" t="str">
        <f t="shared" si="103"/>
        <v/>
      </c>
      <c r="AK432" s="47" t="str">
        <f>IF(AL432="","",MAX($AK$1:AK431)+1)</f>
        <v/>
      </c>
      <c r="AL432" s="48" t="str">
        <f>IF(H432="","",IF(COUNTIF($AL$7:AL431,H432)=0,H432,""))</f>
        <v/>
      </c>
      <c r="AM432" s="48" t="str">
        <f t="shared" si="104"/>
        <v/>
      </c>
    </row>
    <row r="433" spans="2:39" x14ac:dyDescent="0.25">
      <c r="B433" s="38"/>
      <c r="C433" s="38"/>
      <c r="D433" s="38"/>
      <c r="E433" s="38"/>
      <c r="F433" s="40"/>
      <c r="G433" s="38"/>
      <c r="H433" s="38"/>
      <c r="I433" s="40"/>
      <c r="J433" s="54" t="str">
        <f t="shared" si="105"/>
        <v/>
      </c>
      <c r="K433" s="38"/>
      <c r="O433" s="41" t="str">
        <f t="shared" si="106"/>
        <v/>
      </c>
      <c r="P433" s="41" t="str">
        <f t="shared" ca="1" si="107"/>
        <v/>
      </c>
      <c r="Q433" s="41" t="str">
        <f>IF(AND(C433="Abierto",D433="Urgente"),RANK(P433,$P$8:$P$1003,0)+COUNTIF($P$8:P433,P433)-1,"")</f>
        <v/>
      </c>
      <c r="R433" s="41" t="str">
        <f t="shared" si="108"/>
        <v/>
      </c>
      <c r="S433" s="41" t="str">
        <f t="shared" ca="1" si="109"/>
        <v/>
      </c>
      <c r="T433" s="41" t="str">
        <f>IF(AND(C433="Abierto",D433="Alta"),RANK(S433,$S$8:$S$1003,0)+COUNTIF($S$8:S433,S433)-1+MAX(Q:Q),"")</f>
        <v/>
      </c>
      <c r="U433" s="41" t="str">
        <f t="shared" si="110"/>
        <v/>
      </c>
      <c r="V433" s="41" t="str">
        <f t="shared" ca="1" si="111"/>
        <v/>
      </c>
      <c r="W433" s="41" t="str">
        <f>IF(AND(C433="Abierto",D433="Media"),RANK(V433,$V$8:$V$1003,0)+COUNTIF($V$8:V433,V433)-1+MAX(Q:Q,T:T),"")</f>
        <v/>
      </c>
      <c r="X433" s="41" t="str">
        <f t="shared" si="112"/>
        <v/>
      </c>
      <c r="Y433" s="41" t="str">
        <f t="shared" ca="1" si="113"/>
        <v/>
      </c>
      <c r="Z433" s="41" t="str">
        <f>IF(AND(C433="Abierto",D433="Baja"),RANK(Y433,$Y$8:$Y$1003,0)+COUNTIF($Y$8:Y433,Y433)-1+MAX(Q:Q,T:T,W:W),"")</f>
        <v/>
      </c>
      <c r="AA433" s="42" t="str">
        <f t="shared" si="114"/>
        <v/>
      </c>
      <c r="AB433" s="42" t="str">
        <f t="shared" si="115"/>
        <v/>
      </c>
      <c r="AC433" s="42" t="str">
        <f t="shared" si="116"/>
        <v/>
      </c>
      <c r="AD433" s="43">
        <v>426</v>
      </c>
      <c r="AE433" s="43" t="str">
        <f t="shared" si="102"/>
        <v/>
      </c>
      <c r="AF433" s="44" t="str">
        <f t="shared" si="103"/>
        <v/>
      </c>
      <c r="AK433" s="47" t="str">
        <f>IF(AL433="","",MAX($AK$1:AK432)+1)</f>
        <v/>
      </c>
      <c r="AL433" s="48" t="str">
        <f>IF(H433="","",IF(COUNTIF($AL$7:AL432,H433)=0,H433,""))</f>
        <v/>
      </c>
      <c r="AM433" s="48" t="str">
        <f t="shared" si="104"/>
        <v/>
      </c>
    </row>
    <row r="434" spans="2:39" x14ac:dyDescent="0.25">
      <c r="B434" s="38"/>
      <c r="C434" s="38"/>
      <c r="D434" s="38"/>
      <c r="E434" s="38"/>
      <c r="F434" s="40"/>
      <c r="G434" s="38"/>
      <c r="H434" s="38"/>
      <c r="I434" s="40"/>
      <c r="J434" s="54" t="str">
        <f t="shared" si="105"/>
        <v/>
      </c>
      <c r="K434" s="38"/>
      <c r="O434" s="41" t="str">
        <f t="shared" si="106"/>
        <v/>
      </c>
      <c r="P434" s="41" t="str">
        <f t="shared" ca="1" si="107"/>
        <v/>
      </c>
      <c r="Q434" s="41" t="str">
        <f>IF(AND(C434="Abierto",D434="Urgente"),RANK(P434,$P$8:$P$1003,0)+COUNTIF($P$8:P434,P434)-1,"")</f>
        <v/>
      </c>
      <c r="R434" s="41" t="str">
        <f t="shared" si="108"/>
        <v/>
      </c>
      <c r="S434" s="41" t="str">
        <f t="shared" ca="1" si="109"/>
        <v/>
      </c>
      <c r="T434" s="41" t="str">
        <f>IF(AND(C434="Abierto",D434="Alta"),RANK(S434,$S$8:$S$1003,0)+COUNTIF($S$8:S434,S434)-1+MAX(Q:Q),"")</f>
        <v/>
      </c>
      <c r="U434" s="41" t="str">
        <f t="shared" si="110"/>
        <v/>
      </c>
      <c r="V434" s="41" t="str">
        <f t="shared" ca="1" si="111"/>
        <v/>
      </c>
      <c r="W434" s="41" t="str">
        <f>IF(AND(C434="Abierto",D434="Media"),RANK(V434,$V$8:$V$1003,0)+COUNTIF($V$8:V434,V434)-1+MAX(Q:Q,T:T),"")</f>
        <v/>
      </c>
      <c r="X434" s="41" t="str">
        <f t="shared" si="112"/>
        <v/>
      </c>
      <c r="Y434" s="41" t="str">
        <f t="shared" ca="1" si="113"/>
        <v/>
      </c>
      <c r="Z434" s="41" t="str">
        <f>IF(AND(C434="Abierto",D434="Baja"),RANK(Y434,$Y$8:$Y$1003,0)+COUNTIF($Y$8:Y434,Y434)-1+MAX(Q:Q,T:T,W:W),"")</f>
        <v/>
      </c>
      <c r="AA434" s="42" t="str">
        <f t="shared" si="114"/>
        <v/>
      </c>
      <c r="AB434" s="42" t="str">
        <f t="shared" si="115"/>
        <v/>
      </c>
      <c r="AC434" s="42" t="str">
        <f t="shared" si="116"/>
        <v/>
      </c>
      <c r="AD434" s="43">
        <v>427</v>
      </c>
      <c r="AE434" s="43" t="str">
        <f t="shared" si="102"/>
        <v/>
      </c>
      <c r="AF434" s="44" t="str">
        <f t="shared" si="103"/>
        <v/>
      </c>
      <c r="AK434" s="47" t="str">
        <f>IF(AL434="","",MAX($AK$1:AK433)+1)</f>
        <v/>
      </c>
      <c r="AL434" s="48" t="str">
        <f>IF(H434="","",IF(COUNTIF($AL$7:AL433,H434)=0,H434,""))</f>
        <v/>
      </c>
      <c r="AM434" s="48" t="str">
        <f t="shared" si="104"/>
        <v/>
      </c>
    </row>
    <row r="435" spans="2:39" x14ac:dyDescent="0.25">
      <c r="B435" s="38"/>
      <c r="C435" s="38"/>
      <c r="D435" s="38"/>
      <c r="E435" s="38"/>
      <c r="F435" s="40"/>
      <c r="G435" s="38"/>
      <c r="H435" s="38"/>
      <c r="I435" s="40"/>
      <c r="J435" s="54" t="str">
        <f t="shared" si="105"/>
        <v/>
      </c>
      <c r="K435" s="38"/>
      <c r="O435" s="41" t="str">
        <f t="shared" si="106"/>
        <v/>
      </c>
      <c r="P435" s="41" t="str">
        <f t="shared" ca="1" si="107"/>
        <v/>
      </c>
      <c r="Q435" s="41" t="str">
        <f>IF(AND(C435="Abierto",D435="Urgente"),RANK(P435,$P$8:$P$1003,0)+COUNTIF($P$8:P435,P435)-1,"")</f>
        <v/>
      </c>
      <c r="R435" s="41" t="str">
        <f t="shared" si="108"/>
        <v/>
      </c>
      <c r="S435" s="41" t="str">
        <f t="shared" ca="1" si="109"/>
        <v/>
      </c>
      <c r="T435" s="41" t="str">
        <f>IF(AND(C435="Abierto",D435="Alta"),RANK(S435,$S$8:$S$1003,0)+COUNTIF($S$8:S435,S435)-1+MAX(Q:Q),"")</f>
        <v/>
      </c>
      <c r="U435" s="41" t="str">
        <f t="shared" si="110"/>
        <v/>
      </c>
      <c r="V435" s="41" t="str">
        <f t="shared" ca="1" si="111"/>
        <v/>
      </c>
      <c r="W435" s="41" t="str">
        <f>IF(AND(C435="Abierto",D435="Media"),RANK(V435,$V$8:$V$1003,0)+COUNTIF($V$8:V435,V435)-1+MAX(Q:Q,T:T),"")</f>
        <v/>
      </c>
      <c r="X435" s="41" t="str">
        <f t="shared" si="112"/>
        <v/>
      </c>
      <c r="Y435" s="41" t="str">
        <f t="shared" ca="1" si="113"/>
        <v/>
      </c>
      <c r="Z435" s="41" t="str">
        <f>IF(AND(C435="Abierto",D435="Baja"),RANK(Y435,$Y$8:$Y$1003,0)+COUNTIF($Y$8:Y435,Y435)-1+MAX(Q:Q,T:T,W:W),"")</f>
        <v/>
      </c>
      <c r="AA435" s="42" t="str">
        <f t="shared" si="114"/>
        <v/>
      </c>
      <c r="AB435" s="42" t="str">
        <f t="shared" si="115"/>
        <v/>
      </c>
      <c r="AC435" s="42" t="str">
        <f t="shared" si="116"/>
        <v/>
      </c>
      <c r="AD435" s="43">
        <v>428</v>
      </c>
      <c r="AE435" s="43" t="str">
        <f t="shared" si="102"/>
        <v/>
      </c>
      <c r="AF435" s="44" t="str">
        <f t="shared" si="103"/>
        <v/>
      </c>
      <c r="AK435" s="47" t="str">
        <f>IF(AL435="","",MAX($AK$1:AK434)+1)</f>
        <v/>
      </c>
      <c r="AL435" s="48" t="str">
        <f>IF(H435="","",IF(COUNTIF($AL$7:AL434,H435)=0,H435,""))</f>
        <v/>
      </c>
      <c r="AM435" s="48" t="str">
        <f t="shared" si="104"/>
        <v/>
      </c>
    </row>
    <row r="436" spans="2:39" x14ac:dyDescent="0.25">
      <c r="B436" s="38"/>
      <c r="C436" s="38"/>
      <c r="D436" s="38"/>
      <c r="E436" s="38"/>
      <c r="F436" s="40"/>
      <c r="G436" s="38"/>
      <c r="H436" s="38"/>
      <c r="I436" s="40"/>
      <c r="J436" s="54" t="str">
        <f t="shared" si="105"/>
        <v/>
      </c>
      <c r="K436" s="38"/>
      <c r="O436" s="41" t="str">
        <f t="shared" si="106"/>
        <v/>
      </c>
      <c r="P436" s="41" t="str">
        <f t="shared" ca="1" si="107"/>
        <v/>
      </c>
      <c r="Q436" s="41" t="str">
        <f>IF(AND(C436="Abierto",D436="Urgente"),RANK(P436,$P$8:$P$1003,0)+COUNTIF($P$8:P436,P436)-1,"")</f>
        <v/>
      </c>
      <c r="R436" s="41" t="str">
        <f t="shared" si="108"/>
        <v/>
      </c>
      <c r="S436" s="41" t="str">
        <f t="shared" ca="1" si="109"/>
        <v/>
      </c>
      <c r="T436" s="41" t="str">
        <f>IF(AND(C436="Abierto",D436="Alta"),RANK(S436,$S$8:$S$1003,0)+COUNTIF($S$8:S436,S436)-1+MAX(Q:Q),"")</f>
        <v/>
      </c>
      <c r="U436" s="41" t="str">
        <f t="shared" si="110"/>
        <v/>
      </c>
      <c r="V436" s="41" t="str">
        <f t="shared" ca="1" si="111"/>
        <v/>
      </c>
      <c r="W436" s="41" t="str">
        <f>IF(AND(C436="Abierto",D436="Media"),RANK(V436,$V$8:$V$1003,0)+COUNTIF($V$8:V436,V436)-1+MAX(Q:Q,T:T),"")</f>
        <v/>
      </c>
      <c r="X436" s="41" t="str">
        <f t="shared" si="112"/>
        <v/>
      </c>
      <c r="Y436" s="41" t="str">
        <f t="shared" ca="1" si="113"/>
        <v/>
      </c>
      <c r="Z436" s="41" t="str">
        <f>IF(AND(C436="Abierto",D436="Baja"),RANK(Y436,$Y$8:$Y$1003,0)+COUNTIF($Y$8:Y436,Y436)-1+MAX(Q:Q,T:T,W:W),"")</f>
        <v/>
      </c>
      <c r="AA436" s="42" t="str">
        <f t="shared" si="114"/>
        <v/>
      </c>
      <c r="AB436" s="42" t="str">
        <f t="shared" si="115"/>
        <v/>
      </c>
      <c r="AC436" s="42" t="str">
        <f t="shared" si="116"/>
        <v/>
      </c>
      <c r="AD436" s="43">
        <v>429</v>
      </c>
      <c r="AE436" s="43" t="str">
        <f t="shared" si="102"/>
        <v/>
      </c>
      <c r="AF436" s="44" t="str">
        <f t="shared" si="103"/>
        <v/>
      </c>
      <c r="AK436" s="47" t="str">
        <f>IF(AL436="","",MAX($AK$1:AK435)+1)</f>
        <v/>
      </c>
      <c r="AL436" s="48" t="str">
        <f>IF(H436="","",IF(COUNTIF($AL$7:AL435,H436)=0,H436,""))</f>
        <v/>
      </c>
      <c r="AM436" s="48" t="str">
        <f t="shared" si="104"/>
        <v/>
      </c>
    </row>
    <row r="437" spans="2:39" x14ac:dyDescent="0.25">
      <c r="B437" s="38"/>
      <c r="C437" s="38"/>
      <c r="D437" s="38"/>
      <c r="E437" s="38"/>
      <c r="F437" s="40"/>
      <c r="G437" s="38"/>
      <c r="H437" s="38"/>
      <c r="I437" s="40"/>
      <c r="J437" s="54" t="str">
        <f t="shared" si="105"/>
        <v/>
      </c>
      <c r="K437" s="38"/>
      <c r="O437" s="41" t="str">
        <f t="shared" si="106"/>
        <v/>
      </c>
      <c r="P437" s="41" t="str">
        <f t="shared" ca="1" si="107"/>
        <v/>
      </c>
      <c r="Q437" s="41" t="str">
        <f>IF(AND(C437="Abierto",D437="Urgente"),RANK(P437,$P$8:$P$1003,0)+COUNTIF($P$8:P437,P437)-1,"")</f>
        <v/>
      </c>
      <c r="R437" s="41" t="str">
        <f t="shared" si="108"/>
        <v/>
      </c>
      <c r="S437" s="41" t="str">
        <f t="shared" ca="1" si="109"/>
        <v/>
      </c>
      <c r="T437" s="41" t="str">
        <f>IF(AND(C437="Abierto",D437="Alta"),RANK(S437,$S$8:$S$1003,0)+COUNTIF($S$8:S437,S437)-1+MAX(Q:Q),"")</f>
        <v/>
      </c>
      <c r="U437" s="41" t="str">
        <f t="shared" si="110"/>
        <v/>
      </c>
      <c r="V437" s="41" t="str">
        <f t="shared" ca="1" si="111"/>
        <v/>
      </c>
      <c r="W437" s="41" t="str">
        <f>IF(AND(C437="Abierto",D437="Media"),RANK(V437,$V$8:$V$1003,0)+COUNTIF($V$8:V437,V437)-1+MAX(Q:Q,T:T),"")</f>
        <v/>
      </c>
      <c r="X437" s="41" t="str">
        <f t="shared" si="112"/>
        <v/>
      </c>
      <c r="Y437" s="41" t="str">
        <f t="shared" ca="1" si="113"/>
        <v/>
      </c>
      <c r="Z437" s="41" t="str">
        <f>IF(AND(C437="Abierto",D437="Baja"),RANK(Y437,$Y$8:$Y$1003,0)+COUNTIF($Y$8:Y437,Y437)-1+MAX(Q:Q,T:T,W:W),"")</f>
        <v/>
      </c>
      <c r="AA437" s="42" t="str">
        <f t="shared" si="114"/>
        <v/>
      </c>
      <c r="AB437" s="42" t="str">
        <f t="shared" si="115"/>
        <v/>
      </c>
      <c r="AC437" s="42" t="str">
        <f t="shared" si="116"/>
        <v/>
      </c>
      <c r="AD437" s="43">
        <v>430</v>
      </c>
      <c r="AE437" s="43" t="str">
        <f t="shared" si="102"/>
        <v/>
      </c>
      <c r="AF437" s="44" t="str">
        <f t="shared" si="103"/>
        <v/>
      </c>
      <c r="AK437" s="47" t="str">
        <f>IF(AL437="","",MAX($AK$1:AK436)+1)</f>
        <v/>
      </c>
      <c r="AL437" s="48" t="str">
        <f>IF(H437="","",IF(COUNTIF($AL$7:AL436,H437)=0,H437,""))</f>
        <v/>
      </c>
      <c r="AM437" s="48" t="str">
        <f t="shared" si="104"/>
        <v/>
      </c>
    </row>
    <row r="438" spans="2:39" x14ac:dyDescent="0.25">
      <c r="B438" s="38"/>
      <c r="C438" s="38"/>
      <c r="D438" s="38"/>
      <c r="E438" s="38"/>
      <c r="F438" s="40"/>
      <c r="G438" s="38"/>
      <c r="H438" s="38"/>
      <c r="I438" s="40"/>
      <c r="J438" s="54" t="str">
        <f t="shared" si="105"/>
        <v/>
      </c>
      <c r="K438" s="38"/>
      <c r="O438" s="41" t="str">
        <f t="shared" si="106"/>
        <v/>
      </c>
      <c r="P438" s="41" t="str">
        <f t="shared" ca="1" si="107"/>
        <v/>
      </c>
      <c r="Q438" s="41" t="str">
        <f>IF(AND(C438="Abierto",D438="Urgente"),RANK(P438,$P$8:$P$1003,0)+COUNTIF($P$8:P438,P438)-1,"")</f>
        <v/>
      </c>
      <c r="R438" s="41" t="str">
        <f t="shared" si="108"/>
        <v/>
      </c>
      <c r="S438" s="41" t="str">
        <f t="shared" ca="1" si="109"/>
        <v/>
      </c>
      <c r="T438" s="41" t="str">
        <f>IF(AND(C438="Abierto",D438="Alta"),RANK(S438,$S$8:$S$1003,0)+COUNTIF($S$8:S438,S438)-1+MAX(Q:Q),"")</f>
        <v/>
      </c>
      <c r="U438" s="41" t="str">
        <f t="shared" si="110"/>
        <v/>
      </c>
      <c r="V438" s="41" t="str">
        <f t="shared" ca="1" si="111"/>
        <v/>
      </c>
      <c r="W438" s="41" t="str">
        <f>IF(AND(C438="Abierto",D438="Media"),RANK(V438,$V$8:$V$1003,0)+COUNTIF($V$8:V438,V438)-1+MAX(Q:Q,T:T),"")</f>
        <v/>
      </c>
      <c r="X438" s="41" t="str">
        <f t="shared" si="112"/>
        <v/>
      </c>
      <c r="Y438" s="41" t="str">
        <f t="shared" ca="1" si="113"/>
        <v/>
      </c>
      <c r="Z438" s="41" t="str">
        <f>IF(AND(C438="Abierto",D438="Baja"),RANK(Y438,$Y$8:$Y$1003,0)+COUNTIF($Y$8:Y438,Y438)-1+MAX(Q:Q,T:T,W:W),"")</f>
        <v/>
      </c>
      <c r="AA438" s="42" t="str">
        <f t="shared" si="114"/>
        <v/>
      </c>
      <c r="AB438" s="42" t="str">
        <f t="shared" si="115"/>
        <v/>
      </c>
      <c r="AC438" s="42" t="str">
        <f t="shared" si="116"/>
        <v/>
      </c>
      <c r="AD438" s="43">
        <v>431</v>
      </c>
      <c r="AE438" s="43" t="str">
        <f t="shared" si="102"/>
        <v/>
      </c>
      <c r="AF438" s="44" t="str">
        <f t="shared" si="103"/>
        <v/>
      </c>
      <c r="AK438" s="47" t="str">
        <f>IF(AL438="","",MAX($AK$1:AK437)+1)</f>
        <v/>
      </c>
      <c r="AL438" s="48" t="str">
        <f>IF(H438="","",IF(COUNTIF($AL$7:AL437,H438)=0,H438,""))</f>
        <v/>
      </c>
      <c r="AM438" s="48" t="str">
        <f t="shared" si="104"/>
        <v/>
      </c>
    </row>
    <row r="439" spans="2:39" x14ac:dyDescent="0.25">
      <c r="B439" s="38"/>
      <c r="C439" s="38"/>
      <c r="D439" s="38"/>
      <c r="E439" s="38"/>
      <c r="F439" s="40"/>
      <c r="G439" s="38"/>
      <c r="H439" s="38"/>
      <c r="I439" s="40"/>
      <c r="J439" s="54" t="str">
        <f t="shared" si="105"/>
        <v/>
      </c>
      <c r="K439" s="38"/>
      <c r="O439" s="41" t="str">
        <f t="shared" si="106"/>
        <v/>
      </c>
      <c r="P439" s="41" t="str">
        <f t="shared" ca="1" si="107"/>
        <v/>
      </c>
      <c r="Q439" s="41" t="str">
        <f>IF(AND(C439="Abierto",D439="Urgente"),RANK(P439,$P$8:$P$1003,0)+COUNTIF($P$8:P439,P439)-1,"")</f>
        <v/>
      </c>
      <c r="R439" s="41" t="str">
        <f t="shared" si="108"/>
        <v/>
      </c>
      <c r="S439" s="41" t="str">
        <f t="shared" ca="1" si="109"/>
        <v/>
      </c>
      <c r="T439" s="41" t="str">
        <f>IF(AND(C439="Abierto",D439="Alta"),RANK(S439,$S$8:$S$1003,0)+COUNTIF($S$8:S439,S439)-1+MAX(Q:Q),"")</f>
        <v/>
      </c>
      <c r="U439" s="41" t="str">
        <f t="shared" si="110"/>
        <v/>
      </c>
      <c r="V439" s="41" t="str">
        <f t="shared" ca="1" si="111"/>
        <v/>
      </c>
      <c r="W439" s="41" t="str">
        <f>IF(AND(C439="Abierto",D439="Media"),RANK(V439,$V$8:$V$1003,0)+COUNTIF($V$8:V439,V439)-1+MAX(Q:Q,T:T),"")</f>
        <v/>
      </c>
      <c r="X439" s="41" t="str">
        <f t="shared" si="112"/>
        <v/>
      </c>
      <c r="Y439" s="41" t="str">
        <f t="shared" ca="1" si="113"/>
        <v/>
      </c>
      <c r="Z439" s="41" t="str">
        <f>IF(AND(C439="Abierto",D439="Baja"),RANK(Y439,$Y$8:$Y$1003,0)+COUNTIF($Y$8:Y439,Y439)-1+MAX(Q:Q,T:T,W:W),"")</f>
        <v/>
      </c>
      <c r="AA439" s="42" t="str">
        <f t="shared" si="114"/>
        <v/>
      </c>
      <c r="AB439" s="42" t="str">
        <f t="shared" si="115"/>
        <v/>
      </c>
      <c r="AC439" s="42" t="str">
        <f t="shared" si="116"/>
        <v/>
      </c>
      <c r="AD439" s="43">
        <v>432</v>
      </c>
      <c r="AE439" s="43" t="str">
        <f t="shared" si="102"/>
        <v/>
      </c>
      <c r="AF439" s="44" t="str">
        <f t="shared" si="103"/>
        <v/>
      </c>
      <c r="AK439" s="47" t="str">
        <f>IF(AL439="","",MAX($AK$1:AK438)+1)</f>
        <v/>
      </c>
      <c r="AL439" s="48" t="str">
        <f>IF(H439="","",IF(COUNTIF($AL$7:AL438,H439)=0,H439,""))</f>
        <v/>
      </c>
      <c r="AM439" s="48" t="str">
        <f t="shared" si="104"/>
        <v/>
      </c>
    </row>
    <row r="440" spans="2:39" x14ac:dyDescent="0.25">
      <c r="B440" s="38"/>
      <c r="C440" s="38"/>
      <c r="D440" s="38"/>
      <c r="E440" s="38"/>
      <c r="F440" s="40"/>
      <c r="G440" s="38"/>
      <c r="H440" s="38"/>
      <c r="I440" s="40"/>
      <c r="J440" s="54" t="str">
        <f t="shared" si="105"/>
        <v/>
      </c>
      <c r="K440" s="38"/>
      <c r="O440" s="41" t="str">
        <f t="shared" si="106"/>
        <v/>
      </c>
      <c r="P440" s="41" t="str">
        <f t="shared" ca="1" si="107"/>
        <v/>
      </c>
      <c r="Q440" s="41" t="str">
        <f>IF(AND(C440="Abierto",D440="Urgente"),RANK(P440,$P$8:$P$1003,0)+COUNTIF($P$8:P440,P440)-1,"")</f>
        <v/>
      </c>
      <c r="R440" s="41" t="str">
        <f t="shared" si="108"/>
        <v/>
      </c>
      <c r="S440" s="41" t="str">
        <f t="shared" ca="1" si="109"/>
        <v/>
      </c>
      <c r="T440" s="41" t="str">
        <f>IF(AND(C440="Abierto",D440="Alta"),RANK(S440,$S$8:$S$1003,0)+COUNTIF($S$8:S440,S440)-1+MAX(Q:Q),"")</f>
        <v/>
      </c>
      <c r="U440" s="41" t="str">
        <f t="shared" si="110"/>
        <v/>
      </c>
      <c r="V440" s="41" t="str">
        <f t="shared" ca="1" si="111"/>
        <v/>
      </c>
      <c r="W440" s="41" t="str">
        <f>IF(AND(C440="Abierto",D440="Media"),RANK(V440,$V$8:$V$1003,0)+COUNTIF($V$8:V440,V440)-1+MAX(Q:Q,T:T),"")</f>
        <v/>
      </c>
      <c r="X440" s="41" t="str">
        <f t="shared" si="112"/>
        <v/>
      </c>
      <c r="Y440" s="41" t="str">
        <f t="shared" ca="1" si="113"/>
        <v/>
      </c>
      <c r="Z440" s="41" t="str">
        <f>IF(AND(C440="Abierto",D440="Baja"),RANK(Y440,$Y$8:$Y$1003,0)+COUNTIF($Y$8:Y440,Y440)-1+MAX(Q:Q,T:T,W:W),"")</f>
        <v/>
      </c>
      <c r="AA440" s="42" t="str">
        <f t="shared" si="114"/>
        <v/>
      </c>
      <c r="AB440" s="42" t="str">
        <f t="shared" si="115"/>
        <v/>
      </c>
      <c r="AC440" s="42" t="str">
        <f t="shared" si="116"/>
        <v/>
      </c>
      <c r="AD440" s="43">
        <v>433</v>
      </c>
      <c r="AE440" s="43" t="str">
        <f t="shared" si="102"/>
        <v/>
      </c>
      <c r="AF440" s="44" t="str">
        <f t="shared" si="103"/>
        <v/>
      </c>
      <c r="AK440" s="47" t="str">
        <f>IF(AL440="","",MAX($AK$1:AK439)+1)</f>
        <v/>
      </c>
      <c r="AL440" s="48" t="str">
        <f>IF(H440="","",IF(COUNTIF($AL$7:AL439,H440)=0,H440,""))</f>
        <v/>
      </c>
      <c r="AM440" s="48" t="str">
        <f t="shared" si="104"/>
        <v/>
      </c>
    </row>
    <row r="441" spans="2:39" x14ac:dyDescent="0.25">
      <c r="B441" s="38"/>
      <c r="C441" s="38"/>
      <c r="D441" s="38"/>
      <c r="E441" s="38"/>
      <c r="F441" s="40"/>
      <c r="G441" s="38"/>
      <c r="H441" s="38"/>
      <c r="I441" s="40"/>
      <c r="J441" s="54" t="str">
        <f t="shared" si="105"/>
        <v/>
      </c>
      <c r="K441" s="38"/>
      <c r="O441" s="41" t="str">
        <f t="shared" si="106"/>
        <v/>
      </c>
      <c r="P441" s="41" t="str">
        <f t="shared" ca="1" si="107"/>
        <v/>
      </c>
      <c r="Q441" s="41" t="str">
        <f>IF(AND(C441="Abierto",D441="Urgente"),RANK(P441,$P$8:$P$1003,0)+COUNTIF($P$8:P441,P441)-1,"")</f>
        <v/>
      </c>
      <c r="R441" s="41" t="str">
        <f t="shared" si="108"/>
        <v/>
      </c>
      <c r="S441" s="41" t="str">
        <f t="shared" ca="1" si="109"/>
        <v/>
      </c>
      <c r="T441" s="41" t="str">
        <f>IF(AND(C441="Abierto",D441="Alta"),RANK(S441,$S$8:$S$1003,0)+COUNTIF($S$8:S441,S441)-1+MAX(Q:Q),"")</f>
        <v/>
      </c>
      <c r="U441" s="41" t="str">
        <f t="shared" si="110"/>
        <v/>
      </c>
      <c r="V441" s="41" t="str">
        <f t="shared" ca="1" si="111"/>
        <v/>
      </c>
      <c r="W441" s="41" t="str">
        <f>IF(AND(C441="Abierto",D441="Media"),RANK(V441,$V$8:$V$1003,0)+COUNTIF($V$8:V441,V441)-1+MAX(Q:Q,T:T),"")</f>
        <v/>
      </c>
      <c r="X441" s="41" t="str">
        <f t="shared" si="112"/>
        <v/>
      </c>
      <c r="Y441" s="41" t="str">
        <f t="shared" ca="1" si="113"/>
        <v/>
      </c>
      <c r="Z441" s="41" t="str">
        <f>IF(AND(C441="Abierto",D441="Baja"),RANK(Y441,$Y$8:$Y$1003,0)+COUNTIF($Y$8:Y441,Y441)-1+MAX(Q:Q,T:T,W:W),"")</f>
        <v/>
      </c>
      <c r="AA441" s="42" t="str">
        <f t="shared" si="114"/>
        <v/>
      </c>
      <c r="AB441" s="42" t="str">
        <f t="shared" si="115"/>
        <v/>
      </c>
      <c r="AC441" s="42" t="str">
        <f t="shared" si="116"/>
        <v/>
      </c>
      <c r="AD441" s="43">
        <v>434</v>
      </c>
      <c r="AE441" s="43" t="str">
        <f t="shared" si="102"/>
        <v/>
      </c>
      <c r="AF441" s="44" t="str">
        <f t="shared" si="103"/>
        <v/>
      </c>
      <c r="AK441" s="47" t="str">
        <f>IF(AL441="","",MAX($AK$1:AK440)+1)</f>
        <v/>
      </c>
      <c r="AL441" s="48" t="str">
        <f>IF(H441="","",IF(COUNTIF($AL$7:AL440,H441)=0,H441,""))</f>
        <v/>
      </c>
      <c r="AM441" s="48" t="str">
        <f t="shared" si="104"/>
        <v/>
      </c>
    </row>
    <row r="442" spans="2:39" x14ac:dyDescent="0.25">
      <c r="B442" s="38"/>
      <c r="C442" s="38"/>
      <c r="D442" s="38"/>
      <c r="E442" s="38"/>
      <c r="F442" s="40"/>
      <c r="G442" s="38"/>
      <c r="H442" s="38"/>
      <c r="I442" s="40"/>
      <c r="J442" s="54" t="str">
        <f t="shared" si="105"/>
        <v/>
      </c>
      <c r="K442" s="38"/>
      <c r="O442" s="41" t="str">
        <f t="shared" si="106"/>
        <v/>
      </c>
      <c r="P442" s="41" t="str">
        <f t="shared" ca="1" si="107"/>
        <v/>
      </c>
      <c r="Q442" s="41" t="str">
        <f>IF(AND(C442="Abierto",D442="Urgente"),RANK(P442,$P$8:$P$1003,0)+COUNTIF($P$8:P442,P442)-1,"")</f>
        <v/>
      </c>
      <c r="R442" s="41" t="str">
        <f t="shared" si="108"/>
        <v/>
      </c>
      <c r="S442" s="41" t="str">
        <f t="shared" ca="1" si="109"/>
        <v/>
      </c>
      <c r="T442" s="41" t="str">
        <f>IF(AND(C442="Abierto",D442="Alta"),RANK(S442,$S$8:$S$1003,0)+COUNTIF($S$8:S442,S442)-1+MAX(Q:Q),"")</f>
        <v/>
      </c>
      <c r="U442" s="41" t="str">
        <f t="shared" si="110"/>
        <v/>
      </c>
      <c r="V442" s="41" t="str">
        <f t="shared" ca="1" si="111"/>
        <v/>
      </c>
      <c r="W442" s="41" t="str">
        <f>IF(AND(C442="Abierto",D442="Media"),RANK(V442,$V$8:$V$1003,0)+COUNTIF($V$8:V442,V442)-1+MAX(Q:Q,T:T),"")</f>
        <v/>
      </c>
      <c r="X442" s="41" t="str">
        <f t="shared" si="112"/>
        <v/>
      </c>
      <c r="Y442" s="41" t="str">
        <f t="shared" ca="1" si="113"/>
        <v/>
      </c>
      <c r="Z442" s="41" t="str">
        <f>IF(AND(C442="Abierto",D442="Baja"),RANK(Y442,$Y$8:$Y$1003,0)+COUNTIF($Y$8:Y442,Y442)-1+MAX(Q:Q,T:T,W:W),"")</f>
        <v/>
      </c>
      <c r="AA442" s="42" t="str">
        <f t="shared" si="114"/>
        <v/>
      </c>
      <c r="AB442" s="42" t="str">
        <f t="shared" si="115"/>
        <v/>
      </c>
      <c r="AC442" s="42" t="str">
        <f t="shared" si="116"/>
        <v/>
      </c>
      <c r="AD442" s="43">
        <v>435</v>
      </c>
      <c r="AE442" s="43" t="str">
        <f t="shared" si="102"/>
        <v/>
      </c>
      <c r="AF442" s="44" t="str">
        <f t="shared" si="103"/>
        <v/>
      </c>
      <c r="AK442" s="47" t="str">
        <f>IF(AL442="","",MAX($AK$1:AK441)+1)</f>
        <v/>
      </c>
      <c r="AL442" s="48" t="str">
        <f>IF(H442="","",IF(COUNTIF($AL$7:AL441,H442)=0,H442,""))</f>
        <v/>
      </c>
      <c r="AM442" s="48" t="str">
        <f t="shared" si="104"/>
        <v/>
      </c>
    </row>
    <row r="443" spans="2:39" x14ac:dyDescent="0.25">
      <c r="B443" s="38"/>
      <c r="C443" s="38"/>
      <c r="D443" s="38"/>
      <c r="E443" s="38"/>
      <c r="F443" s="40"/>
      <c r="G443" s="38"/>
      <c r="H443" s="38"/>
      <c r="I443" s="40"/>
      <c r="J443" s="54" t="str">
        <f t="shared" si="105"/>
        <v/>
      </c>
      <c r="K443" s="38"/>
      <c r="O443" s="41" t="str">
        <f t="shared" si="106"/>
        <v/>
      </c>
      <c r="P443" s="41" t="str">
        <f t="shared" ca="1" si="107"/>
        <v/>
      </c>
      <c r="Q443" s="41" t="str">
        <f>IF(AND(C443="Abierto",D443="Urgente"),RANK(P443,$P$8:$P$1003,0)+COUNTIF($P$8:P443,P443)-1,"")</f>
        <v/>
      </c>
      <c r="R443" s="41" t="str">
        <f t="shared" si="108"/>
        <v/>
      </c>
      <c r="S443" s="41" t="str">
        <f t="shared" ca="1" si="109"/>
        <v/>
      </c>
      <c r="T443" s="41" t="str">
        <f>IF(AND(C443="Abierto",D443="Alta"),RANK(S443,$S$8:$S$1003,0)+COUNTIF($S$8:S443,S443)-1+MAX(Q:Q),"")</f>
        <v/>
      </c>
      <c r="U443" s="41" t="str">
        <f t="shared" si="110"/>
        <v/>
      </c>
      <c r="V443" s="41" t="str">
        <f t="shared" ca="1" si="111"/>
        <v/>
      </c>
      <c r="W443" s="41" t="str">
        <f>IF(AND(C443="Abierto",D443="Media"),RANK(V443,$V$8:$V$1003,0)+COUNTIF($V$8:V443,V443)-1+MAX(Q:Q,T:T),"")</f>
        <v/>
      </c>
      <c r="X443" s="41" t="str">
        <f t="shared" si="112"/>
        <v/>
      </c>
      <c r="Y443" s="41" t="str">
        <f t="shared" ca="1" si="113"/>
        <v/>
      </c>
      <c r="Z443" s="41" t="str">
        <f>IF(AND(C443="Abierto",D443="Baja"),RANK(Y443,$Y$8:$Y$1003,0)+COUNTIF($Y$8:Y443,Y443)-1+MAX(Q:Q,T:T,W:W),"")</f>
        <v/>
      </c>
      <c r="AA443" s="42" t="str">
        <f t="shared" si="114"/>
        <v/>
      </c>
      <c r="AB443" s="42" t="str">
        <f t="shared" si="115"/>
        <v/>
      </c>
      <c r="AC443" s="42" t="str">
        <f t="shared" si="116"/>
        <v/>
      </c>
      <c r="AD443" s="43">
        <v>436</v>
      </c>
      <c r="AE443" s="43" t="str">
        <f t="shared" si="102"/>
        <v/>
      </c>
      <c r="AF443" s="44" t="str">
        <f t="shared" si="103"/>
        <v/>
      </c>
      <c r="AK443" s="47" t="str">
        <f>IF(AL443="","",MAX($AK$1:AK442)+1)</f>
        <v/>
      </c>
      <c r="AL443" s="48" t="str">
        <f>IF(H443="","",IF(COUNTIF($AL$7:AL442,H443)=0,H443,""))</f>
        <v/>
      </c>
      <c r="AM443" s="48" t="str">
        <f t="shared" si="104"/>
        <v/>
      </c>
    </row>
    <row r="444" spans="2:39" x14ac:dyDescent="0.25">
      <c r="B444" s="38"/>
      <c r="C444" s="38"/>
      <c r="D444" s="38"/>
      <c r="E444" s="38"/>
      <c r="F444" s="40"/>
      <c r="G444" s="38"/>
      <c r="H444" s="38"/>
      <c r="I444" s="40"/>
      <c r="J444" s="54" t="str">
        <f t="shared" si="105"/>
        <v/>
      </c>
      <c r="K444" s="38"/>
      <c r="O444" s="41" t="str">
        <f t="shared" si="106"/>
        <v/>
      </c>
      <c r="P444" s="41" t="str">
        <f t="shared" ca="1" si="107"/>
        <v/>
      </c>
      <c r="Q444" s="41" t="str">
        <f>IF(AND(C444="Abierto",D444="Urgente"),RANK(P444,$P$8:$P$1003,0)+COUNTIF($P$8:P444,P444)-1,"")</f>
        <v/>
      </c>
      <c r="R444" s="41" t="str">
        <f t="shared" si="108"/>
        <v/>
      </c>
      <c r="S444" s="41" t="str">
        <f t="shared" ca="1" si="109"/>
        <v/>
      </c>
      <c r="T444" s="41" t="str">
        <f>IF(AND(C444="Abierto",D444="Alta"),RANK(S444,$S$8:$S$1003,0)+COUNTIF($S$8:S444,S444)-1+MAX(Q:Q),"")</f>
        <v/>
      </c>
      <c r="U444" s="41" t="str">
        <f t="shared" si="110"/>
        <v/>
      </c>
      <c r="V444" s="41" t="str">
        <f t="shared" ca="1" si="111"/>
        <v/>
      </c>
      <c r="W444" s="41" t="str">
        <f>IF(AND(C444="Abierto",D444="Media"),RANK(V444,$V$8:$V$1003,0)+COUNTIF($V$8:V444,V444)-1+MAX(Q:Q,T:T),"")</f>
        <v/>
      </c>
      <c r="X444" s="41" t="str">
        <f t="shared" si="112"/>
        <v/>
      </c>
      <c r="Y444" s="41" t="str">
        <f t="shared" ca="1" si="113"/>
        <v/>
      </c>
      <c r="Z444" s="41" t="str">
        <f>IF(AND(C444="Abierto",D444="Baja"),RANK(Y444,$Y$8:$Y$1003,0)+COUNTIF($Y$8:Y444,Y444)-1+MAX(Q:Q,T:T,W:W),"")</f>
        <v/>
      </c>
      <c r="AA444" s="42" t="str">
        <f t="shared" si="114"/>
        <v/>
      </c>
      <c r="AB444" s="42" t="str">
        <f t="shared" si="115"/>
        <v/>
      </c>
      <c r="AC444" s="42" t="str">
        <f t="shared" si="116"/>
        <v/>
      </c>
      <c r="AD444" s="43">
        <v>437</v>
      </c>
      <c r="AE444" s="43" t="str">
        <f t="shared" si="102"/>
        <v/>
      </c>
      <c r="AF444" s="44" t="str">
        <f t="shared" si="103"/>
        <v/>
      </c>
      <c r="AK444" s="47" t="str">
        <f>IF(AL444="","",MAX($AK$1:AK443)+1)</f>
        <v/>
      </c>
      <c r="AL444" s="48" t="str">
        <f>IF(H444="","",IF(COUNTIF($AL$7:AL443,H444)=0,H444,""))</f>
        <v/>
      </c>
      <c r="AM444" s="48" t="str">
        <f t="shared" si="104"/>
        <v/>
      </c>
    </row>
    <row r="445" spans="2:39" x14ac:dyDescent="0.25">
      <c r="B445" s="38"/>
      <c r="C445" s="38"/>
      <c r="D445" s="38"/>
      <c r="E445" s="38"/>
      <c r="F445" s="40"/>
      <c r="G445" s="38"/>
      <c r="H445" s="38"/>
      <c r="I445" s="40"/>
      <c r="J445" s="54" t="str">
        <f t="shared" si="105"/>
        <v/>
      </c>
      <c r="K445" s="38"/>
      <c r="O445" s="41" t="str">
        <f t="shared" si="106"/>
        <v/>
      </c>
      <c r="P445" s="41" t="str">
        <f t="shared" ca="1" si="107"/>
        <v/>
      </c>
      <c r="Q445" s="41" t="str">
        <f>IF(AND(C445="Abierto",D445="Urgente"),RANK(P445,$P$8:$P$1003,0)+COUNTIF($P$8:P445,P445)-1,"")</f>
        <v/>
      </c>
      <c r="R445" s="41" t="str">
        <f t="shared" si="108"/>
        <v/>
      </c>
      <c r="S445" s="41" t="str">
        <f t="shared" ca="1" si="109"/>
        <v/>
      </c>
      <c r="T445" s="41" t="str">
        <f>IF(AND(C445="Abierto",D445="Alta"),RANK(S445,$S$8:$S$1003,0)+COUNTIF($S$8:S445,S445)-1+MAX(Q:Q),"")</f>
        <v/>
      </c>
      <c r="U445" s="41" t="str">
        <f t="shared" si="110"/>
        <v/>
      </c>
      <c r="V445" s="41" t="str">
        <f t="shared" ca="1" si="111"/>
        <v/>
      </c>
      <c r="W445" s="41" t="str">
        <f>IF(AND(C445="Abierto",D445="Media"),RANK(V445,$V$8:$V$1003,0)+COUNTIF($V$8:V445,V445)-1+MAX(Q:Q,T:T),"")</f>
        <v/>
      </c>
      <c r="X445" s="41" t="str">
        <f t="shared" si="112"/>
        <v/>
      </c>
      <c r="Y445" s="41" t="str">
        <f t="shared" ca="1" si="113"/>
        <v/>
      </c>
      <c r="Z445" s="41" t="str">
        <f>IF(AND(C445="Abierto",D445="Baja"),RANK(Y445,$Y$8:$Y$1003,0)+COUNTIF($Y$8:Y445,Y445)-1+MAX(Q:Q,T:T,W:W),"")</f>
        <v/>
      </c>
      <c r="AA445" s="42" t="str">
        <f t="shared" si="114"/>
        <v/>
      </c>
      <c r="AB445" s="42" t="str">
        <f t="shared" si="115"/>
        <v/>
      </c>
      <c r="AC445" s="42" t="str">
        <f t="shared" si="116"/>
        <v/>
      </c>
      <c r="AD445" s="43">
        <v>438</v>
      </c>
      <c r="AE445" s="43" t="str">
        <f t="shared" si="102"/>
        <v/>
      </c>
      <c r="AF445" s="44" t="str">
        <f t="shared" si="103"/>
        <v/>
      </c>
      <c r="AK445" s="47" t="str">
        <f>IF(AL445="","",MAX($AK$1:AK444)+1)</f>
        <v/>
      </c>
      <c r="AL445" s="48" t="str">
        <f>IF(H445="","",IF(COUNTIF($AL$7:AL444,H445)=0,H445,""))</f>
        <v/>
      </c>
      <c r="AM445" s="48" t="str">
        <f t="shared" si="104"/>
        <v/>
      </c>
    </row>
    <row r="446" spans="2:39" x14ac:dyDescent="0.25">
      <c r="B446" s="38"/>
      <c r="C446" s="38"/>
      <c r="D446" s="38"/>
      <c r="E446" s="38"/>
      <c r="F446" s="40"/>
      <c r="G446" s="38"/>
      <c r="H446" s="38"/>
      <c r="I446" s="40"/>
      <c r="J446" s="54" t="str">
        <f t="shared" si="105"/>
        <v/>
      </c>
      <c r="K446" s="38"/>
      <c r="O446" s="41" t="str">
        <f t="shared" si="106"/>
        <v/>
      </c>
      <c r="P446" s="41" t="str">
        <f t="shared" ca="1" si="107"/>
        <v/>
      </c>
      <c r="Q446" s="41" t="str">
        <f>IF(AND(C446="Abierto",D446="Urgente"),RANK(P446,$P$8:$P$1003,0)+COUNTIF($P$8:P446,P446)-1,"")</f>
        <v/>
      </c>
      <c r="R446" s="41" t="str">
        <f t="shared" si="108"/>
        <v/>
      </c>
      <c r="S446" s="41" t="str">
        <f t="shared" ca="1" si="109"/>
        <v/>
      </c>
      <c r="T446" s="41" t="str">
        <f>IF(AND(C446="Abierto",D446="Alta"),RANK(S446,$S$8:$S$1003,0)+COUNTIF($S$8:S446,S446)-1+MAX(Q:Q),"")</f>
        <v/>
      </c>
      <c r="U446" s="41" t="str">
        <f t="shared" si="110"/>
        <v/>
      </c>
      <c r="V446" s="41" t="str">
        <f t="shared" ca="1" si="111"/>
        <v/>
      </c>
      <c r="W446" s="41" t="str">
        <f>IF(AND(C446="Abierto",D446="Media"),RANK(V446,$V$8:$V$1003,0)+COUNTIF($V$8:V446,V446)-1+MAX(Q:Q,T:T),"")</f>
        <v/>
      </c>
      <c r="X446" s="41" t="str">
        <f t="shared" si="112"/>
        <v/>
      </c>
      <c r="Y446" s="41" t="str">
        <f t="shared" ca="1" si="113"/>
        <v/>
      </c>
      <c r="Z446" s="41" t="str">
        <f>IF(AND(C446="Abierto",D446="Baja"),RANK(Y446,$Y$8:$Y$1003,0)+COUNTIF($Y$8:Y446,Y446)-1+MAX(Q:Q,T:T,W:W),"")</f>
        <v/>
      </c>
      <c r="AA446" s="42" t="str">
        <f t="shared" si="114"/>
        <v/>
      </c>
      <c r="AB446" s="42" t="str">
        <f t="shared" si="115"/>
        <v/>
      </c>
      <c r="AC446" s="42" t="str">
        <f t="shared" si="116"/>
        <v/>
      </c>
      <c r="AD446" s="43">
        <v>439</v>
      </c>
      <c r="AE446" s="43" t="str">
        <f t="shared" si="102"/>
        <v/>
      </c>
      <c r="AF446" s="44" t="str">
        <f t="shared" si="103"/>
        <v/>
      </c>
      <c r="AK446" s="47" t="str">
        <f>IF(AL446="","",MAX($AK$1:AK445)+1)</f>
        <v/>
      </c>
      <c r="AL446" s="48" t="str">
        <f>IF(H446="","",IF(COUNTIF($AL$7:AL445,H446)=0,H446,""))</f>
        <v/>
      </c>
      <c r="AM446" s="48" t="str">
        <f t="shared" si="104"/>
        <v/>
      </c>
    </row>
    <row r="447" spans="2:39" x14ac:dyDescent="0.25">
      <c r="B447" s="38"/>
      <c r="C447" s="38"/>
      <c r="D447" s="38"/>
      <c r="E447" s="38"/>
      <c r="F447" s="40"/>
      <c r="G447" s="38"/>
      <c r="H447" s="38"/>
      <c r="I447" s="40"/>
      <c r="J447" s="54" t="str">
        <f t="shared" si="105"/>
        <v/>
      </c>
      <c r="K447" s="38"/>
      <c r="O447" s="41" t="str">
        <f t="shared" si="106"/>
        <v/>
      </c>
      <c r="P447" s="41" t="str">
        <f t="shared" ca="1" si="107"/>
        <v/>
      </c>
      <c r="Q447" s="41" t="str">
        <f>IF(AND(C447="Abierto",D447="Urgente"),RANK(P447,$P$8:$P$1003,0)+COUNTIF($P$8:P447,P447)-1,"")</f>
        <v/>
      </c>
      <c r="R447" s="41" t="str">
        <f t="shared" si="108"/>
        <v/>
      </c>
      <c r="S447" s="41" t="str">
        <f t="shared" ca="1" si="109"/>
        <v/>
      </c>
      <c r="T447" s="41" t="str">
        <f>IF(AND(C447="Abierto",D447="Alta"),RANK(S447,$S$8:$S$1003,0)+COUNTIF($S$8:S447,S447)-1+MAX(Q:Q),"")</f>
        <v/>
      </c>
      <c r="U447" s="41" t="str">
        <f t="shared" si="110"/>
        <v/>
      </c>
      <c r="V447" s="41" t="str">
        <f t="shared" ca="1" si="111"/>
        <v/>
      </c>
      <c r="W447" s="41" t="str">
        <f>IF(AND(C447="Abierto",D447="Media"),RANK(V447,$V$8:$V$1003,0)+COUNTIF($V$8:V447,V447)-1+MAX(Q:Q,T:T),"")</f>
        <v/>
      </c>
      <c r="X447" s="41" t="str">
        <f t="shared" si="112"/>
        <v/>
      </c>
      <c r="Y447" s="41" t="str">
        <f t="shared" ca="1" si="113"/>
        <v/>
      </c>
      <c r="Z447" s="41" t="str">
        <f>IF(AND(C447="Abierto",D447="Baja"),RANK(Y447,$Y$8:$Y$1003,0)+COUNTIF($Y$8:Y447,Y447)-1+MAX(Q:Q,T:T,W:W),"")</f>
        <v/>
      </c>
      <c r="AA447" s="42" t="str">
        <f t="shared" si="114"/>
        <v/>
      </c>
      <c r="AB447" s="42" t="str">
        <f t="shared" si="115"/>
        <v/>
      </c>
      <c r="AC447" s="42" t="str">
        <f t="shared" si="116"/>
        <v/>
      </c>
      <c r="AD447" s="43">
        <v>440</v>
      </c>
      <c r="AE447" s="43" t="str">
        <f t="shared" si="102"/>
        <v/>
      </c>
      <c r="AF447" s="44" t="str">
        <f t="shared" si="103"/>
        <v/>
      </c>
      <c r="AK447" s="47" t="str">
        <f>IF(AL447="","",MAX($AK$1:AK446)+1)</f>
        <v/>
      </c>
      <c r="AL447" s="48" t="str">
        <f>IF(H447="","",IF(COUNTIF($AL$7:AL446,H447)=0,H447,""))</f>
        <v/>
      </c>
      <c r="AM447" s="48" t="str">
        <f t="shared" si="104"/>
        <v/>
      </c>
    </row>
    <row r="448" spans="2:39" x14ac:dyDescent="0.25">
      <c r="B448" s="38"/>
      <c r="C448" s="38"/>
      <c r="D448" s="38"/>
      <c r="E448" s="38"/>
      <c r="F448" s="40"/>
      <c r="G448" s="38"/>
      <c r="H448" s="38"/>
      <c r="I448" s="40"/>
      <c r="J448" s="54" t="str">
        <f t="shared" si="105"/>
        <v/>
      </c>
      <c r="K448" s="38"/>
      <c r="O448" s="41" t="str">
        <f t="shared" si="106"/>
        <v/>
      </c>
      <c r="P448" s="41" t="str">
        <f t="shared" ca="1" si="107"/>
        <v/>
      </c>
      <c r="Q448" s="41" t="str">
        <f>IF(AND(C448="Abierto",D448="Urgente"),RANK(P448,$P$8:$P$1003,0)+COUNTIF($P$8:P448,P448)-1,"")</f>
        <v/>
      </c>
      <c r="R448" s="41" t="str">
        <f t="shared" si="108"/>
        <v/>
      </c>
      <c r="S448" s="41" t="str">
        <f t="shared" ca="1" si="109"/>
        <v/>
      </c>
      <c r="T448" s="41" t="str">
        <f>IF(AND(C448="Abierto",D448="Alta"),RANK(S448,$S$8:$S$1003,0)+COUNTIF($S$8:S448,S448)-1+MAX(Q:Q),"")</f>
        <v/>
      </c>
      <c r="U448" s="41" t="str">
        <f t="shared" si="110"/>
        <v/>
      </c>
      <c r="V448" s="41" t="str">
        <f t="shared" ca="1" si="111"/>
        <v/>
      </c>
      <c r="W448" s="41" t="str">
        <f>IF(AND(C448="Abierto",D448="Media"),RANK(V448,$V$8:$V$1003,0)+COUNTIF($V$8:V448,V448)-1+MAX(Q:Q,T:T),"")</f>
        <v/>
      </c>
      <c r="X448" s="41" t="str">
        <f t="shared" si="112"/>
        <v/>
      </c>
      <c r="Y448" s="41" t="str">
        <f t="shared" ca="1" si="113"/>
        <v/>
      </c>
      <c r="Z448" s="41" t="str">
        <f>IF(AND(C448="Abierto",D448="Baja"),RANK(Y448,$Y$8:$Y$1003,0)+COUNTIF($Y$8:Y448,Y448)-1+MAX(Q:Q,T:T,W:W),"")</f>
        <v/>
      </c>
      <c r="AA448" s="42" t="str">
        <f t="shared" si="114"/>
        <v/>
      </c>
      <c r="AB448" s="42" t="str">
        <f t="shared" si="115"/>
        <v/>
      </c>
      <c r="AC448" s="42" t="str">
        <f t="shared" si="116"/>
        <v/>
      </c>
      <c r="AD448" s="43">
        <v>441</v>
      </c>
      <c r="AE448" s="43" t="str">
        <f t="shared" si="102"/>
        <v/>
      </c>
      <c r="AF448" s="44" t="str">
        <f t="shared" si="103"/>
        <v/>
      </c>
      <c r="AK448" s="47" t="str">
        <f>IF(AL448="","",MAX($AK$1:AK447)+1)</f>
        <v/>
      </c>
      <c r="AL448" s="48" t="str">
        <f>IF(H448="","",IF(COUNTIF($AL$7:AL447,H448)=0,H448,""))</f>
        <v/>
      </c>
      <c r="AM448" s="48" t="str">
        <f t="shared" si="104"/>
        <v/>
      </c>
    </row>
    <row r="449" spans="2:39" x14ac:dyDescent="0.25">
      <c r="B449" s="38"/>
      <c r="C449" s="38"/>
      <c r="D449" s="38"/>
      <c r="E449" s="38"/>
      <c r="F449" s="40"/>
      <c r="G449" s="38"/>
      <c r="H449" s="38"/>
      <c r="I449" s="40"/>
      <c r="J449" s="54" t="str">
        <f t="shared" si="105"/>
        <v/>
      </c>
      <c r="K449" s="38"/>
      <c r="O449" s="41" t="str">
        <f t="shared" si="106"/>
        <v/>
      </c>
      <c r="P449" s="41" t="str">
        <f t="shared" ca="1" si="107"/>
        <v/>
      </c>
      <c r="Q449" s="41" t="str">
        <f>IF(AND(C449="Abierto",D449="Urgente"),RANK(P449,$P$8:$P$1003,0)+COUNTIF($P$8:P449,P449)-1,"")</f>
        <v/>
      </c>
      <c r="R449" s="41" t="str">
        <f t="shared" si="108"/>
        <v/>
      </c>
      <c r="S449" s="41" t="str">
        <f t="shared" ca="1" si="109"/>
        <v/>
      </c>
      <c r="T449" s="41" t="str">
        <f>IF(AND(C449="Abierto",D449="Alta"),RANK(S449,$S$8:$S$1003,0)+COUNTIF($S$8:S449,S449)-1+MAX(Q:Q),"")</f>
        <v/>
      </c>
      <c r="U449" s="41" t="str">
        <f t="shared" si="110"/>
        <v/>
      </c>
      <c r="V449" s="41" t="str">
        <f t="shared" ca="1" si="111"/>
        <v/>
      </c>
      <c r="W449" s="41" t="str">
        <f>IF(AND(C449="Abierto",D449="Media"),RANK(V449,$V$8:$V$1003,0)+COUNTIF($V$8:V449,V449)-1+MAX(Q:Q,T:T),"")</f>
        <v/>
      </c>
      <c r="X449" s="41" t="str">
        <f t="shared" si="112"/>
        <v/>
      </c>
      <c r="Y449" s="41" t="str">
        <f t="shared" ca="1" si="113"/>
        <v/>
      </c>
      <c r="Z449" s="41" t="str">
        <f>IF(AND(C449="Abierto",D449="Baja"),RANK(Y449,$Y$8:$Y$1003,0)+COUNTIF($Y$8:Y449,Y449)-1+MAX(Q:Q,T:T,W:W),"")</f>
        <v/>
      </c>
      <c r="AA449" s="42" t="str">
        <f t="shared" si="114"/>
        <v/>
      </c>
      <c r="AB449" s="42" t="str">
        <f t="shared" si="115"/>
        <v/>
      </c>
      <c r="AC449" s="42" t="str">
        <f t="shared" si="116"/>
        <v/>
      </c>
      <c r="AD449" s="43">
        <v>442</v>
      </c>
      <c r="AE449" s="43" t="str">
        <f t="shared" si="102"/>
        <v/>
      </c>
      <c r="AF449" s="44" t="str">
        <f t="shared" si="103"/>
        <v/>
      </c>
      <c r="AK449" s="47" t="str">
        <f>IF(AL449="","",MAX($AK$1:AK448)+1)</f>
        <v/>
      </c>
      <c r="AL449" s="48" t="str">
        <f>IF(H449="","",IF(COUNTIF($AL$7:AL448,H449)=0,H449,""))</f>
        <v/>
      </c>
      <c r="AM449" s="48" t="str">
        <f t="shared" si="104"/>
        <v/>
      </c>
    </row>
    <row r="450" spans="2:39" x14ac:dyDescent="0.25">
      <c r="B450" s="38"/>
      <c r="C450" s="38"/>
      <c r="D450" s="38"/>
      <c r="E450" s="38"/>
      <c r="F450" s="40"/>
      <c r="G450" s="38"/>
      <c r="H450" s="38"/>
      <c r="I450" s="40"/>
      <c r="J450" s="54" t="str">
        <f t="shared" si="105"/>
        <v/>
      </c>
      <c r="K450" s="38"/>
      <c r="O450" s="41" t="str">
        <f t="shared" si="106"/>
        <v/>
      </c>
      <c r="P450" s="41" t="str">
        <f t="shared" ca="1" si="107"/>
        <v/>
      </c>
      <c r="Q450" s="41" t="str">
        <f>IF(AND(C450="Abierto",D450="Urgente"),RANK(P450,$P$8:$P$1003,0)+COUNTIF($P$8:P450,P450)-1,"")</f>
        <v/>
      </c>
      <c r="R450" s="41" t="str">
        <f t="shared" si="108"/>
        <v/>
      </c>
      <c r="S450" s="41" t="str">
        <f t="shared" ca="1" si="109"/>
        <v/>
      </c>
      <c r="T450" s="41" t="str">
        <f>IF(AND(C450="Abierto",D450="Alta"),RANK(S450,$S$8:$S$1003,0)+COUNTIF($S$8:S450,S450)-1+MAX(Q:Q),"")</f>
        <v/>
      </c>
      <c r="U450" s="41" t="str">
        <f t="shared" si="110"/>
        <v/>
      </c>
      <c r="V450" s="41" t="str">
        <f t="shared" ca="1" si="111"/>
        <v/>
      </c>
      <c r="W450" s="41" t="str">
        <f>IF(AND(C450="Abierto",D450="Media"),RANK(V450,$V$8:$V$1003,0)+COUNTIF($V$8:V450,V450)-1+MAX(Q:Q,T:T),"")</f>
        <v/>
      </c>
      <c r="X450" s="41" t="str">
        <f t="shared" si="112"/>
        <v/>
      </c>
      <c r="Y450" s="41" t="str">
        <f t="shared" ca="1" si="113"/>
        <v/>
      </c>
      <c r="Z450" s="41" t="str">
        <f>IF(AND(C450="Abierto",D450="Baja"),RANK(Y450,$Y$8:$Y$1003,0)+COUNTIF($Y$8:Y450,Y450)-1+MAX(Q:Q,T:T,W:W),"")</f>
        <v/>
      </c>
      <c r="AA450" s="42" t="str">
        <f t="shared" si="114"/>
        <v/>
      </c>
      <c r="AB450" s="42" t="str">
        <f t="shared" si="115"/>
        <v/>
      </c>
      <c r="AC450" s="42" t="str">
        <f t="shared" si="116"/>
        <v/>
      </c>
      <c r="AD450" s="43">
        <v>443</v>
      </c>
      <c r="AE450" s="43" t="str">
        <f t="shared" si="102"/>
        <v/>
      </c>
      <c r="AF450" s="44" t="str">
        <f t="shared" si="103"/>
        <v/>
      </c>
      <c r="AK450" s="47" t="str">
        <f>IF(AL450="","",MAX($AK$1:AK449)+1)</f>
        <v/>
      </c>
      <c r="AL450" s="48" t="str">
        <f>IF(H450="","",IF(COUNTIF($AL$7:AL449,H450)=0,H450,""))</f>
        <v/>
      </c>
      <c r="AM450" s="48" t="str">
        <f t="shared" si="104"/>
        <v/>
      </c>
    </row>
    <row r="451" spans="2:39" x14ac:dyDescent="0.25">
      <c r="B451" s="38"/>
      <c r="C451" s="38"/>
      <c r="D451" s="38"/>
      <c r="E451" s="38"/>
      <c r="F451" s="40"/>
      <c r="G451" s="38"/>
      <c r="H451" s="38"/>
      <c r="I451" s="40"/>
      <c r="J451" s="54" t="str">
        <f t="shared" si="105"/>
        <v/>
      </c>
      <c r="K451" s="38"/>
      <c r="O451" s="41" t="str">
        <f t="shared" si="106"/>
        <v/>
      </c>
      <c r="P451" s="41" t="str">
        <f t="shared" ca="1" si="107"/>
        <v/>
      </c>
      <c r="Q451" s="41" t="str">
        <f>IF(AND(C451="Abierto",D451="Urgente"),RANK(P451,$P$8:$P$1003,0)+COUNTIF($P$8:P451,P451)-1,"")</f>
        <v/>
      </c>
      <c r="R451" s="41" t="str">
        <f t="shared" si="108"/>
        <v/>
      </c>
      <c r="S451" s="41" t="str">
        <f t="shared" ca="1" si="109"/>
        <v/>
      </c>
      <c r="T451" s="41" t="str">
        <f>IF(AND(C451="Abierto",D451="Alta"),RANK(S451,$S$8:$S$1003,0)+COUNTIF($S$8:S451,S451)-1+MAX(Q:Q),"")</f>
        <v/>
      </c>
      <c r="U451" s="41" t="str">
        <f t="shared" si="110"/>
        <v/>
      </c>
      <c r="V451" s="41" t="str">
        <f t="shared" ca="1" si="111"/>
        <v/>
      </c>
      <c r="W451" s="41" t="str">
        <f>IF(AND(C451="Abierto",D451="Media"),RANK(V451,$V$8:$V$1003,0)+COUNTIF($V$8:V451,V451)-1+MAX(Q:Q,T:T),"")</f>
        <v/>
      </c>
      <c r="X451" s="41" t="str">
        <f t="shared" si="112"/>
        <v/>
      </c>
      <c r="Y451" s="41" t="str">
        <f t="shared" ca="1" si="113"/>
        <v/>
      </c>
      <c r="Z451" s="41" t="str">
        <f>IF(AND(C451="Abierto",D451="Baja"),RANK(Y451,$Y$8:$Y$1003,0)+COUNTIF($Y$8:Y451,Y451)-1+MAX(Q:Q,T:T,W:W),"")</f>
        <v/>
      </c>
      <c r="AA451" s="42" t="str">
        <f t="shared" si="114"/>
        <v/>
      </c>
      <c r="AB451" s="42" t="str">
        <f t="shared" si="115"/>
        <v/>
      </c>
      <c r="AC451" s="42" t="str">
        <f t="shared" si="116"/>
        <v/>
      </c>
      <c r="AD451" s="43">
        <v>444</v>
      </c>
      <c r="AE451" s="43" t="str">
        <f t="shared" si="102"/>
        <v/>
      </c>
      <c r="AF451" s="44" t="str">
        <f t="shared" si="103"/>
        <v/>
      </c>
      <c r="AK451" s="47" t="str">
        <f>IF(AL451="","",MAX($AK$1:AK450)+1)</f>
        <v/>
      </c>
      <c r="AL451" s="48" t="str">
        <f>IF(H451="","",IF(COUNTIF($AL$7:AL450,H451)=0,H451,""))</f>
        <v/>
      </c>
      <c r="AM451" s="48" t="str">
        <f t="shared" si="104"/>
        <v/>
      </c>
    </row>
    <row r="452" spans="2:39" x14ac:dyDescent="0.25">
      <c r="B452" s="38"/>
      <c r="C452" s="38"/>
      <c r="D452" s="38"/>
      <c r="E452" s="38"/>
      <c r="F452" s="40"/>
      <c r="G452" s="38"/>
      <c r="H452" s="38"/>
      <c r="I452" s="40"/>
      <c r="J452" s="54" t="str">
        <f t="shared" si="105"/>
        <v/>
      </c>
      <c r="K452" s="38"/>
      <c r="O452" s="41" t="str">
        <f t="shared" si="106"/>
        <v/>
      </c>
      <c r="P452" s="41" t="str">
        <f t="shared" ca="1" si="107"/>
        <v/>
      </c>
      <c r="Q452" s="41" t="str">
        <f>IF(AND(C452="Abierto",D452="Urgente"),RANK(P452,$P$8:$P$1003,0)+COUNTIF($P$8:P452,P452)-1,"")</f>
        <v/>
      </c>
      <c r="R452" s="41" t="str">
        <f t="shared" si="108"/>
        <v/>
      </c>
      <c r="S452" s="41" t="str">
        <f t="shared" ca="1" si="109"/>
        <v/>
      </c>
      <c r="T452" s="41" t="str">
        <f>IF(AND(C452="Abierto",D452="Alta"),RANK(S452,$S$8:$S$1003,0)+COUNTIF($S$8:S452,S452)-1+MAX(Q:Q),"")</f>
        <v/>
      </c>
      <c r="U452" s="41" t="str">
        <f t="shared" si="110"/>
        <v/>
      </c>
      <c r="V452" s="41" t="str">
        <f t="shared" ca="1" si="111"/>
        <v/>
      </c>
      <c r="W452" s="41" t="str">
        <f>IF(AND(C452="Abierto",D452="Media"),RANK(V452,$V$8:$V$1003,0)+COUNTIF($V$8:V452,V452)-1+MAX(Q:Q,T:T),"")</f>
        <v/>
      </c>
      <c r="X452" s="41" t="str">
        <f t="shared" si="112"/>
        <v/>
      </c>
      <c r="Y452" s="41" t="str">
        <f t="shared" ca="1" si="113"/>
        <v/>
      </c>
      <c r="Z452" s="41" t="str">
        <f>IF(AND(C452="Abierto",D452="Baja"),RANK(Y452,$Y$8:$Y$1003,0)+COUNTIF($Y$8:Y452,Y452)-1+MAX(Q:Q,T:T,W:W),"")</f>
        <v/>
      </c>
      <c r="AA452" s="42" t="str">
        <f t="shared" si="114"/>
        <v/>
      </c>
      <c r="AB452" s="42" t="str">
        <f t="shared" si="115"/>
        <v/>
      </c>
      <c r="AC452" s="42" t="str">
        <f t="shared" si="116"/>
        <v/>
      </c>
      <c r="AD452" s="43">
        <v>445</v>
      </c>
      <c r="AE452" s="43" t="str">
        <f t="shared" si="102"/>
        <v/>
      </c>
      <c r="AF452" s="44" t="str">
        <f t="shared" si="103"/>
        <v/>
      </c>
      <c r="AK452" s="47" t="str">
        <f>IF(AL452="","",MAX($AK$1:AK451)+1)</f>
        <v/>
      </c>
      <c r="AL452" s="48" t="str">
        <f>IF(H452="","",IF(COUNTIF($AL$7:AL451,H452)=0,H452,""))</f>
        <v/>
      </c>
      <c r="AM452" s="48" t="str">
        <f t="shared" si="104"/>
        <v/>
      </c>
    </row>
    <row r="453" spans="2:39" x14ac:dyDescent="0.25">
      <c r="B453" s="38"/>
      <c r="C453" s="38"/>
      <c r="D453" s="38"/>
      <c r="E453" s="38"/>
      <c r="F453" s="40"/>
      <c r="G453" s="38"/>
      <c r="H453" s="38"/>
      <c r="I453" s="40"/>
      <c r="J453" s="54" t="str">
        <f t="shared" si="105"/>
        <v/>
      </c>
      <c r="K453" s="38"/>
      <c r="O453" s="41" t="str">
        <f t="shared" si="106"/>
        <v/>
      </c>
      <c r="P453" s="41" t="str">
        <f t="shared" ca="1" si="107"/>
        <v/>
      </c>
      <c r="Q453" s="41" t="str">
        <f>IF(AND(C453="Abierto",D453="Urgente"),RANK(P453,$P$8:$P$1003,0)+COUNTIF($P$8:P453,P453)-1,"")</f>
        <v/>
      </c>
      <c r="R453" s="41" t="str">
        <f t="shared" si="108"/>
        <v/>
      </c>
      <c r="S453" s="41" t="str">
        <f t="shared" ca="1" si="109"/>
        <v/>
      </c>
      <c r="T453" s="41" t="str">
        <f>IF(AND(C453="Abierto",D453="Alta"),RANK(S453,$S$8:$S$1003,0)+COUNTIF($S$8:S453,S453)-1+MAX(Q:Q),"")</f>
        <v/>
      </c>
      <c r="U453" s="41" t="str">
        <f t="shared" si="110"/>
        <v/>
      </c>
      <c r="V453" s="41" t="str">
        <f t="shared" ca="1" si="111"/>
        <v/>
      </c>
      <c r="W453" s="41" t="str">
        <f>IF(AND(C453="Abierto",D453="Media"),RANK(V453,$V$8:$V$1003,0)+COUNTIF($V$8:V453,V453)-1+MAX(Q:Q,T:T),"")</f>
        <v/>
      </c>
      <c r="X453" s="41" t="str">
        <f t="shared" si="112"/>
        <v/>
      </c>
      <c r="Y453" s="41" t="str">
        <f t="shared" ca="1" si="113"/>
        <v/>
      </c>
      <c r="Z453" s="41" t="str">
        <f>IF(AND(C453="Abierto",D453="Baja"),RANK(Y453,$Y$8:$Y$1003,0)+COUNTIF($Y$8:Y453,Y453)-1+MAX(Q:Q,T:T,W:W),"")</f>
        <v/>
      </c>
      <c r="AA453" s="42" t="str">
        <f t="shared" si="114"/>
        <v/>
      </c>
      <c r="AB453" s="42" t="str">
        <f t="shared" si="115"/>
        <v/>
      </c>
      <c r="AC453" s="42" t="str">
        <f t="shared" si="116"/>
        <v/>
      </c>
      <c r="AD453" s="43">
        <v>446</v>
      </c>
      <c r="AE453" s="43" t="str">
        <f t="shared" si="102"/>
        <v/>
      </c>
      <c r="AF453" s="44" t="str">
        <f t="shared" si="103"/>
        <v/>
      </c>
      <c r="AK453" s="47" t="str">
        <f>IF(AL453="","",MAX($AK$1:AK452)+1)</f>
        <v/>
      </c>
      <c r="AL453" s="48" t="str">
        <f>IF(H453="","",IF(COUNTIF($AL$7:AL452,H453)=0,H453,""))</f>
        <v/>
      </c>
      <c r="AM453" s="48" t="str">
        <f t="shared" si="104"/>
        <v/>
      </c>
    </row>
    <row r="454" spans="2:39" x14ac:dyDescent="0.25">
      <c r="B454" s="38"/>
      <c r="C454" s="38"/>
      <c r="D454" s="38"/>
      <c r="E454" s="38"/>
      <c r="F454" s="40"/>
      <c r="G454" s="38"/>
      <c r="H454" s="38"/>
      <c r="I454" s="40"/>
      <c r="J454" s="54" t="str">
        <f t="shared" si="105"/>
        <v/>
      </c>
      <c r="K454" s="38"/>
      <c r="O454" s="41" t="str">
        <f t="shared" si="106"/>
        <v/>
      </c>
      <c r="P454" s="41" t="str">
        <f t="shared" ca="1" si="107"/>
        <v/>
      </c>
      <c r="Q454" s="41" t="str">
        <f>IF(AND(C454="Abierto",D454="Urgente"),RANK(P454,$P$8:$P$1003,0)+COUNTIF($P$8:P454,P454)-1,"")</f>
        <v/>
      </c>
      <c r="R454" s="41" t="str">
        <f t="shared" si="108"/>
        <v/>
      </c>
      <c r="S454" s="41" t="str">
        <f t="shared" ca="1" si="109"/>
        <v/>
      </c>
      <c r="T454" s="41" t="str">
        <f>IF(AND(C454="Abierto",D454="Alta"),RANK(S454,$S$8:$S$1003,0)+COUNTIF($S$8:S454,S454)-1+MAX(Q:Q),"")</f>
        <v/>
      </c>
      <c r="U454" s="41" t="str">
        <f t="shared" si="110"/>
        <v/>
      </c>
      <c r="V454" s="41" t="str">
        <f t="shared" ca="1" si="111"/>
        <v/>
      </c>
      <c r="W454" s="41" t="str">
        <f>IF(AND(C454="Abierto",D454="Media"),RANK(V454,$V$8:$V$1003,0)+COUNTIF($V$8:V454,V454)-1+MAX(Q:Q,T:T),"")</f>
        <v/>
      </c>
      <c r="X454" s="41" t="str">
        <f t="shared" si="112"/>
        <v/>
      </c>
      <c r="Y454" s="41" t="str">
        <f t="shared" ca="1" si="113"/>
        <v/>
      </c>
      <c r="Z454" s="41" t="str">
        <f>IF(AND(C454="Abierto",D454="Baja"),RANK(Y454,$Y$8:$Y$1003,0)+COUNTIF($Y$8:Y454,Y454)-1+MAX(Q:Q,T:T,W:W),"")</f>
        <v/>
      </c>
      <c r="AA454" s="42" t="str">
        <f t="shared" si="114"/>
        <v/>
      </c>
      <c r="AB454" s="42" t="str">
        <f t="shared" si="115"/>
        <v/>
      </c>
      <c r="AC454" s="42" t="str">
        <f t="shared" si="116"/>
        <v/>
      </c>
      <c r="AD454" s="43">
        <v>447</v>
      </c>
      <c r="AE454" s="43" t="str">
        <f t="shared" si="102"/>
        <v/>
      </c>
      <c r="AF454" s="44" t="str">
        <f t="shared" si="103"/>
        <v/>
      </c>
      <c r="AK454" s="47" t="str">
        <f>IF(AL454="","",MAX($AK$1:AK453)+1)</f>
        <v/>
      </c>
      <c r="AL454" s="48" t="str">
        <f>IF(H454="","",IF(COUNTIF($AL$7:AL453,H454)=0,H454,""))</f>
        <v/>
      </c>
      <c r="AM454" s="48" t="str">
        <f t="shared" si="104"/>
        <v/>
      </c>
    </row>
    <row r="455" spans="2:39" x14ac:dyDescent="0.25">
      <c r="B455" s="38"/>
      <c r="C455" s="38"/>
      <c r="D455" s="38"/>
      <c r="E455" s="38"/>
      <c r="F455" s="40"/>
      <c r="G455" s="38"/>
      <c r="H455" s="38"/>
      <c r="I455" s="40"/>
      <c r="J455" s="54" t="str">
        <f t="shared" si="105"/>
        <v/>
      </c>
      <c r="K455" s="38"/>
      <c r="O455" s="41" t="str">
        <f t="shared" si="106"/>
        <v/>
      </c>
      <c r="P455" s="41" t="str">
        <f t="shared" ca="1" si="107"/>
        <v/>
      </c>
      <c r="Q455" s="41" t="str">
        <f>IF(AND(C455="Abierto",D455="Urgente"),RANK(P455,$P$8:$P$1003,0)+COUNTIF($P$8:P455,P455)-1,"")</f>
        <v/>
      </c>
      <c r="R455" s="41" t="str">
        <f t="shared" si="108"/>
        <v/>
      </c>
      <c r="S455" s="41" t="str">
        <f t="shared" ca="1" si="109"/>
        <v/>
      </c>
      <c r="T455" s="41" t="str">
        <f>IF(AND(C455="Abierto",D455="Alta"),RANK(S455,$S$8:$S$1003,0)+COUNTIF($S$8:S455,S455)-1+MAX(Q:Q),"")</f>
        <v/>
      </c>
      <c r="U455" s="41" t="str">
        <f t="shared" si="110"/>
        <v/>
      </c>
      <c r="V455" s="41" t="str">
        <f t="shared" ca="1" si="111"/>
        <v/>
      </c>
      <c r="W455" s="41" t="str">
        <f>IF(AND(C455="Abierto",D455="Media"),RANK(V455,$V$8:$V$1003,0)+COUNTIF($V$8:V455,V455)-1+MAX(Q:Q,T:T),"")</f>
        <v/>
      </c>
      <c r="X455" s="41" t="str">
        <f t="shared" si="112"/>
        <v/>
      </c>
      <c r="Y455" s="41" t="str">
        <f t="shared" ca="1" si="113"/>
        <v/>
      </c>
      <c r="Z455" s="41" t="str">
        <f>IF(AND(C455="Abierto",D455="Baja"),RANK(Y455,$Y$8:$Y$1003,0)+COUNTIF($Y$8:Y455,Y455)-1+MAX(Q:Q,T:T,W:W),"")</f>
        <v/>
      </c>
      <c r="AA455" s="42" t="str">
        <f t="shared" si="114"/>
        <v/>
      </c>
      <c r="AB455" s="42" t="str">
        <f t="shared" si="115"/>
        <v/>
      </c>
      <c r="AC455" s="42" t="str">
        <f t="shared" si="116"/>
        <v/>
      </c>
      <c r="AD455" s="43">
        <v>448</v>
      </c>
      <c r="AE455" s="43" t="str">
        <f t="shared" si="102"/>
        <v/>
      </c>
      <c r="AF455" s="44" t="str">
        <f t="shared" si="103"/>
        <v/>
      </c>
      <c r="AK455" s="47" t="str">
        <f>IF(AL455="","",MAX($AK$1:AK454)+1)</f>
        <v/>
      </c>
      <c r="AL455" s="48" t="str">
        <f>IF(H455="","",IF(COUNTIF($AL$7:AL454,H455)=0,H455,""))</f>
        <v/>
      </c>
      <c r="AM455" s="48" t="str">
        <f t="shared" si="104"/>
        <v/>
      </c>
    </row>
    <row r="456" spans="2:39" x14ac:dyDescent="0.25">
      <c r="B456" s="38"/>
      <c r="C456" s="38"/>
      <c r="D456" s="38"/>
      <c r="E456" s="38"/>
      <c r="F456" s="40"/>
      <c r="G456" s="38"/>
      <c r="H456" s="38"/>
      <c r="I456" s="40"/>
      <c r="J456" s="54" t="str">
        <f t="shared" si="105"/>
        <v/>
      </c>
      <c r="K456" s="38"/>
      <c r="O456" s="41" t="str">
        <f t="shared" si="106"/>
        <v/>
      </c>
      <c r="P456" s="41" t="str">
        <f t="shared" ca="1" si="107"/>
        <v/>
      </c>
      <c r="Q456" s="41" t="str">
        <f>IF(AND(C456="Abierto",D456="Urgente"),RANK(P456,$P$8:$P$1003,0)+COUNTIF($P$8:P456,P456)-1,"")</f>
        <v/>
      </c>
      <c r="R456" s="41" t="str">
        <f t="shared" si="108"/>
        <v/>
      </c>
      <c r="S456" s="41" t="str">
        <f t="shared" ca="1" si="109"/>
        <v/>
      </c>
      <c r="T456" s="41" t="str">
        <f>IF(AND(C456="Abierto",D456="Alta"),RANK(S456,$S$8:$S$1003,0)+COUNTIF($S$8:S456,S456)-1+MAX(Q:Q),"")</f>
        <v/>
      </c>
      <c r="U456" s="41" t="str">
        <f t="shared" si="110"/>
        <v/>
      </c>
      <c r="V456" s="41" t="str">
        <f t="shared" ca="1" si="111"/>
        <v/>
      </c>
      <c r="W456" s="41" t="str">
        <f>IF(AND(C456="Abierto",D456="Media"),RANK(V456,$V$8:$V$1003,0)+COUNTIF($V$8:V456,V456)-1+MAX(Q:Q,T:T),"")</f>
        <v/>
      </c>
      <c r="X456" s="41" t="str">
        <f t="shared" si="112"/>
        <v/>
      </c>
      <c r="Y456" s="41" t="str">
        <f t="shared" ca="1" si="113"/>
        <v/>
      </c>
      <c r="Z456" s="41" t="str">
        <f>IF(AND(C456="Abierto",D456="Baja"),RANK(Y456,$Y$8:$Y$1003,0)+COUNTIF($Y$8:Y456,Y456)-1+MAX(Q:Q,T:T,W:W),"")</f>
        <v/>
      </c>
      <c r="AA456" s="42" t="str">
        <f t="shared" si="114"/>
        <v/>
      </c>
      <c r="AB456" s="42" t="str">
        <f t="shared" si="115"/>
        <v/>
      </c>
      <c r="AC456" s="42" t="str">
        <f t="shared" si="116"/>
        <v/>
      </c>
      <c r="AD456" s="43">
        <v>449</v>
      </c>
      <c r="AE456" s="43" t="str">
        <f t="shared" si="102"/>
        <v/>
      </c>
      <c r="AF456" s="44" t="str">
        <f t="shared" si="103"/>
        <v/>
      </c>
      <c r="AK456" s="47" t="str">
        <f>IF(AL456="","",MAX($AK$1:AK455)+1)</f>
        <v/>
      </c>
      <c r="AL456" s="48" t="str">
        <f>IF(H456="","",IF(COUNTIF($AL$7:AL455,H456)=0,H456,""))</f>
        <v/>
      </c>
      <c r="AM456" s="48" t="str">
        <f t="shared" si="104"/>
        <v/>
      </c>
    </row>
    <row r="457" spans="2:39" x14ac:dyDescent="0.25">
      <c r="B457" s="38"/>
      <c r="C457" s="38"/>
      <c r="D457" s="38"/>
      <c r="E457" s="38"/>
      <c r="F457" s="40"/>
      <c r="G457" s="38"/>
      <c r="H457" s="38"/>
      <c r="I457" s="40"/>
      <c r="J457" s="54" t="str">
        <f t="shared" si="105"/>
        <v/>
      </c>
      <c r="K457" s="38"/>
      <c r="O457" s="41" t="str">
        <f t="shared" si="106"/>
        <v/>
      </c>
      <c r="P457" s="41" t="str">
        <f t="shared" ca="1" si="107"/>
        <v/>
      </c>
      <c r="Q457" s="41" t="str">
        <f>IF(AND(C457="Abierto",D457="Urgente"),RANK(P457,$P$8:$P$1003,0)+COUNTIF($P$8:P457,P457)-1,"")</f>
        <v/>
      </c>
      <c r="R457" s="41" t="str">
        <f t="shared" si="108"/>
        <v/>
      </c>
      <c r="S457" s="41" t="str">
        <f t="shared" ca="1" si="109"/>
        <v/>
      </c>
      <c r="T457" s="41" t="str">
        <f>IF(AND(C457="Abierto",D457="Alta"),RANK(S457,$S$8:$S$1003,0)+COUNTIF($S$8:S457,S457)-1+MAX(Q:Q),"")</f>
        <v/>
      </c>
      <c r="U457" s="41" t="str">
        <f t="shared" si="110"/>
        <v/>
      </c>
      <c r="V457" s="41" t="str">
        <f t="shared" ca="1" si="111"/>
        <v/>
      </c>
      <c r="W457" s="41" t="str">
        <f>IF(AND(C457="Abierto",D457="Media"),RANK(V457,$V$8:$V$1003,0)+COUNTIF($V$8:V457,V457)-1+MAX(Q:Q,T:T),"")</f>
        <v/>
      </c>
      <c r="X457" s="41" t="str">
        <f t="shared" si="112"/>
        <v/>
      </c>
      <c r="Y457" s="41" t="str">
        <f t="shared" ca="1" si="113"/>
        <v/>
      </c>
      <c r="Z457" s="41" t="str">
        <f>IF(AND(C457="Abierto",D457="Baja"),RANK(Y457,$Y$8:$Y$1003,0)+COUNTIF($Y$8:Y457,Y457)-1+MAX(Q:Q,T:T,W:W),"")</f>
        <v/>
      </c>
      <c r="AA457" s="42" t="str">
        <f t="shared" si="114"/>
        <v/>
      </c>
      <c r="AB457" s="42" t="str">
        <f t="shared" si="115"/>
        <v/>
      </c>
      <c r="AC457" s="42" t="str">
        <f t="shared" si="116"/>
        <v/>
      </c>
      <c r="AD457" s="43">
        <v>450</v>
      </c>
      <c r="AE457" s="43" t="str">
        <f t="shared" ref="AE457:AE520" si="117">IF(ISNA(VLOOKUP(AD457,$AA$8:$AC$1000,3,FALSE))=TRUE,"",VLOOKUP(AD457,$AA$8:$AC$1000,3,FALSE))</f>
        <v/>
      </c>
      <c r="AF457" s="44" t="str">
        <f t="shared" ref="AF457:AF520" si="118">IF(ISNA(VLOOKUP(AD457,$AA$8:$AC$1000,2,FALSE))=TRUE,"",VLOOKUP(AD457,$AA$8:$AC$1000,2,FALSE))</f>
        <v/>
      </c>
      <c r="AK457" s="47" t="str">
        <f>IF(AL457="","",MAX($AK$1:AK456)+1)</f>
        <v/>
      </c>
      <c r="AL457" s="48" t="str">
        <f>IF(H457="","",IF(COUNTIF($AL$7:AL456,H457)=0,H457,""))</f>
        <v/>
      </c>
      <c r="AM457" s="48" t="str">
        <f t="shared" ref="AM457:AM520" si="119">IF(ISNA(VLOOKUP(AD457,$AK$8:$AL$1000,2,FALSE))=TRUE,"",VLOOKUP(AD457,$AK$8:$AL$1000,2,FALSE))</f>
        <v/>
      </c>
    </row>
    <row r="458" spans="2:39" x14ac:dyDescent="0.25">
      <c r="B458" s="38"/>
      <c r="C458" s="38"/>
      <c r="D458" s="38"/>
      <c r="E458" s="38"/>
      <c r="F458" s="40"/>
      <c r="G458" s="38"/>
      <c r="H458" s="38"/>
      <c r="I458" s="40"/>
      <c r="J458" s="54" t="str">
        <f t="shared" ref="J458:J521" si="120">IF(OR(F458=0,I458=0),"",I458-F458)</f>
        <v/>
      </c>
      <c r="K458" s="38"/>
      <c r="O458" s="41" t="str">
        <f t="shared" si="106"/>
        <v/>
      </c>
      <c r="P458" s="41" t="str">
        <f t="shared" ca="1" si="107"/>
        <v/>
      </c>
      <c r="Q458" s="41" t="str">
        <f>IF(AND(C458="Abierto",D458="Urgente"),RANK(P458,$P$8:$P$1003,0)+COUNTIF($P$8:P458,P458)-1,"")</f>
        <v/>
      </c>
      <c r="R458" s="41" t="str">
        <f t="shared" si="108"/>
        <v/>
      </c>
      <c r="S458" s="41" t="str">
        <f t="shared" ca="1" si="109"/>
        <v/>
      </c>
      <c r="T458" s="41" t="str">
        <f>IF(AND(C458="Abierto",D458="Alta"),RANK(S458,$S$8:$S$1003,0)+COUNTIF($S$8:S458,S458)-1+MAX(Q:Q),"")</f>
        <v/>
      </c>
      <c r="U458" s="41" t="str">
        <f t="shared" si="110"/>
        <v/>
      </c>
      <c r="V458" s="41" t="str">
        <f t="shared" ca="1" si="111"/>
        <v/>
      </c>
      <c r="W458" s="41" t="str">
        <f>IF(AND(C458="Abierto",D458="Media"),RANK(V458,$V$8:$V$1003,0)+COUNTIF($V$8:V458,V458)-1+MAX(Q:Q,T:T),"")</f>
        <v/>
      </c>
      <c r="X458" s="41" t="str">
        <f t="shared" si="112"/>
        <v/>
      </c>
      <c r="Y458" s="41" t="str">
        <f t="shared" ca="1" si="113"/>
        <v/>
      </c>
      <c r="Z458" s="41" t="str">
        <f>IF(AND(C458="Abierto",D458="Baja"),RANK(Y458,$Y$8:$Y$1003,0)+COUNTIF($Y$8:Y458,Y458)-1+MAX(Q:Q,T:T,W:W),"")</f>
        <v/>
      </c>
      <c r="AA458" s="42" t="str">
        <f t="shared" si="114"/>
        <v/>
      </c>
      <c r="AB458" s="42" t="str">
        <f t="shared" si="115"/>
        <v/>
      </c>
      <c r="AC458" s="42" t="str">
        <f t="shared" si="116"/>
        <v/>
      </c>
      <c r="AD458" s="43">
        <v>451</v>
      </c>
      <c r="AE458" s="43" t="str">
        <f t="shared" si="117"/>
        <v/>
      </c>
      <c r="AF458" s="44" t="str">
        <f t="shared" si="118"/>
        <v/>
      </c>
      <c r="AK458" s="47" t="str">
        <f>IF(AL458="","",MAX($AK$1:AK457)+1)</f>
        <v/>
      </c>
      <c r="AL458" s="48" t="str">
        <f>IF(H458="","",IF(COUNTIF($AL$7:AL457,H458)=0,H458,""))</f>
        <v/>
      </c>
      <c r="AM458" s="48" t="str">
        <f t="shared" si="119"/>
        <v/>
      </c>
    </row>
    <row r="459" spans="2:39" x14ac:dyDescent="0.25">
      <c r="B459" s="38"/>
      <c r="C459" s="38"/>
      <c r="D459" s="38"/>
      <c r="E459" s="38"/>
      <c r="F459" s="40"/>
      <c r="G459" s="38"/>
      <c r="H459" s="38"/>
      <c r="I459" s="40"/>
      <c r="J459" s="54" t="str">
        <f t="shared" si="120"/>
        <v/>
      </c>
      <c r="K459" s="38"/>
      <c r="O459" s="41" t="str">
        <f t="shared" si="106"/>
        <v/>
      </c>
      <c r="P459" s="41" t="str">
        <f t="shared" ca="1" si="107"/>
        <v/>
      </c>
      <c r="Q459" s="41" t="str">
        <f>IF(AND(C459="Abierto",D459="Urgente"),RANK(P459,$P$8:$P$1003,0)+COUNTIF($P$8:P459,P459)-1,"")</f>
        <v/>
      </c>
      <c r="R459" s="41" t="str">
        <f t="shared" si="108"/>
        <v/>
      </c>
      <c r="S459" s="41" t="str">
        <f t="shared" ca="1" si="109"/>
        <v/>
      </c>
      <c r="T459" s="41" t="str">
        <f>IF(AND(C459="Abierto",D459="Alta"),RANK(S459,$S$8:$S$1003,0)+COUNTIF($S$8:S459,S459)-1+MAX(Q:Q),"")</f>
        <v/>
      </c>
      <c r="U459" s="41" t="str">
        <f t="shared" si="110"/>
        <v/>
      </c>
      <c r="V459" s="41" t="str">
        <f t="shared" ca="1" si="111"/>
        <v/>
      </c>
      <c r="W459" s="41" t="str">
        <f>IF(AND(C459="Abierto",D459="Media"),RANK(V459,$V$8:$V$1003,0)+COUNTIF($V$8:V459,V459)-1+MAX(Q:Q,T:T),"")</f>
        <v/>
      </c>
      <c r="X459" s="41" t="str">
        <f t="shared" si="112"/>
        <v/>
      </c>
      <c r="Y459" s="41" t="str">
        <f t="shared" ca="1" si="113"/>
        <v/>
      </c>
      <c r="Z459" s="41" t="str">
        <f>IF(AND(C459="Abierto",D459="Baja"),RANK(Y459,$Y$8:$Y$1003,0)+COUNTIF($Y$8:Y459,Y459)-1+MAX(Q:Q,T:T,W:W),"")</f>
        <v/>
      </c>
      <c r="AA459" s="42" t="str">
        <f t="shared" si="114"/>
        <v/>
      </c>
      <c r="AB459" s="42" t="str">
        <f t="shared" si="115"/>
        <v/>
      </c>
      <c r="AC459" s="42" t="str">
        <f t="shared" si="116"/>
        <v/>
      </c>
      <c r="AD459" s="43">
        <v>452</v>
      </c>
      <c r="AE459" s="43" t="str">
        <f t="shared" si="117"/>
        <v/>
      </c>
      <c r="AF459" s="44" t="str">
        <f t="shared" si="118"/>
        <v/>
      </c>
      <c r="AK459" s="47" t="str">
        <f>IF(AL459="","",MAX($AK$1:AK458)+1)</f>
        <v/>
      </c>
      <c r="AL459" s="48" t="str">
        <f>IF(H459="","",IF(COUNTIF($AL$7:AL458,H459)=0,H459,""))</f>
        <v/>
      </c>
      <c r="AM459" s="48" t="str">
        <f t="shared" si="119"/>
        <v/>
      </c>
    </row>
    <row r="460" spans="2:39" x14ac:dyDescent="0.25">
      <c r="B460" s="38"/>
      <c r="C460" s="38"/>
      <c r="D460" s="38"/>
      <c r="E460" s="38"/>
      <c r="F460" s="40"/>
      <c r="G460" s="38"/>
      <c r="H460" s="38"/>
      <c r="I460" s="40"/>
      <c r="J460" s="54" t="str">
        <f t="shared" si="120"/>
        <v/>
      </c>
      <c r="K460" s="38"/>
      <c r="O460" s="41" t="str">
        <f t="shared" si="106"/>
        <v/>
      </c>
      <c r="P460" s="41" t="str">
        <f t="shared" ca="1" si="107"/>
        <v/>
      </c>
      <c r="Q460" s="41" t="str">
        <f>IF(AND(C460="Abierto",D460="Urgente"),RANK(P460,$P$8:$P$1003,0)+COUNTIF($P$8:P460,P460)-1,"")</f>
        <v/>
      </c>
      <c r="R460" s="41" t="str">
        <f t="shared" si="108"/>
        <v/>
      </c>
      <c r="S460" s="41" t="str">
        <f t="shared" ca="1" si="109"/>
        <v/>
      </c>
      <c r="T460" s="41" t="str">
        <f>IF(AND(C460="Abierto",D460="Alta"),RANK(S460,$S$8:$S$1003,0)+COUNTIF($S$8:S460,S460)-1+MAX(Q:Q),"")</f>
        <v/>
      </c>
      <c r="U460" s="41" t="str">
        <f t="shared" si="110"/>
        <v/>
      </c>
      <c r="V460" s="41" t="str">
        <f t="shared" ca="1" si="111"/>
        <v/>
      </c>
      <c r="W460" s="41" t="str">
        <f>IF(AND(C460="Abierto",D460="Media"),RANK(V460,$V$8:$V$1003,0)+COUNTIF($V$8:V460,V460)-1+MAX(Q:Q,T:T),"")</f>
        <v/>
      </c>
      <c r="X460" s="41" t="str">
        <f t="shared" si="112"/>
        <v/>
      </c>
      <c r="Y460" s="41" t="str">
        <f t="shared" ca="1" si="113"/>
        <v/>
      </c>
      <c r="Z460" s="41" t="str">
        <f>IF(AND(C460="Abierto",D460="Baja"),RANK(Y460,$Y$8:$Y$1003,0)+COUNTIF($Y$8:Y460,Y460)-1+MAX(Q:Q,T:T,W:W),"")</f>
        <v/>
      </c>
      <c r="AA460" s="42" t="str">
        <f t="shared" si="114"/>
        <v/>
      </c>
      <c r="AB460" s="42" t="str">
        <f t="shared" si="115"/>
        <v/>
      </c>
      <c r="AC460" s="42" t="str">
        <f t="shared" si="116"/>
        <v/>
      </c>
      <c r="AD460" s="43">
        <v>453</v>
      </c>
      <c r="AE460" s="43" t="str">
        <f t="shared" si="117"/>
        <v/>
      </c>
      <c r="AF460" s="44" t="str">
        <f t="shared" si="118"/>
        <v/>
      </c>
      <c r="AK460" s="47" t="str">
        <f>IF(AL460="","",MAX($AK$1:AK459)+1)</f>
        <v/>
      </c>
      <c r="AL460" s="48" t="str">
        <f>IF(H460="","",IF(COUNTIF($AL$7:AL459,H460)=0,H460,""))</f>
        <v/>
      </c>
      <c r="AM460" s="48" t="str">
        <f t="shared" si="119"/>
        <v/>
      </c>
    </row>
    <row r="461" spans="2:39" x14ac:dyDescent="0.25">
      <c r="B461" s="38"/>
      <c r="C461" s="38"/>
      <c r="D461" s="38"/>
      <c r="E461" s="38"/>
      <c r="F461" s="40"/>
      <c r="G461" s="38"/>
      <c r="H461" s="38"/>
      <c r="I461" s="40"/>
      <c r="J461" s="54" t="str">
        <f t="shared" si="120"/>
        <v/>
      </c>
      <c r="K461" s="38"/>
      <c r="O461" s="41" t="str">
        <f t="shared" si="106"/>
        <v/>
      </c>
      <c r="P461" s="41" t="str">
        <f t="shared" ca="1" si="107"/>
        <v/>
      </c>
      <c r="Q461" s="41" t="str">
        <f>IF(AND(C461="Abierto",D461="Urgente"),RANK(P461,$P$8:$P$1003,0)+COUNTIF($P$8:P461,P461)-1,"")</f>
        <v/>
      </c>
      <c r="R461" s="41" t="str">
        <f t="shared" si="108"/>
        <v/>
      </c>
      <c r="S461" s="41" t="str">
        <f t="shared" ca="1" si="109"/>
        <v/>
      </c>
      <c r="T461" s="41" t="str">
        <f>IF(AND(C461="Abierto",D461="Alta"),RANK(S461,$S$8:$S$1003,0)+COUNTIF($S$8:S461,S461)-1+MAX(Q:Q),"")</f>
        <v/>
      </c>
      <c r="U461" s="41" t="str">
        <f t="shared" si="110"/>
        <v/>
      </c>
      <c r="V461" s="41" t="str">
        <f t="shared" ca="1" si="111"/>
        <v/>
      </c>
      <c r="W461" s="41" t="str">
        <f>IF(AND(C461="Abierto",D461="Media"),RANK(V461,$V$8:$V$1003,0)+COUNTIF($V$8:V461,V461)-1+MAX(Q:Q,T:T),"")</f>
        <v/>
      </c>
      <c r="X461" s="41" t="str">
        <f t="shared" si="112"/>
        <v/>
      </c>
      <c r="Y461" s="41" t="str">
        <f t="shared" ca="1" si="113"/>
        <v/>
      </c>
      <c r="Z461" s="41" t="str">
        <f>IF(AND(C461="Abierto",D461="Baja"),RANK(Y461,$Y$8:$Y$1003,0)+COUNTIF($Y$8:Y461,Y461)-1+MAX(Q:Q,T:T,W:W),"")</f>
        <v/>
      </c>
      <c r="AA461" s="42" t="str">
        <f t="shared" si="114"/>
        <v/>
      </c>
      <c r="AB461" s="42" t="str">
        <f t="shared" si="115"/>
        <v/>
      </c>
      <c r="AC461" s="42" t="str">
        <f t="shared" si="116"/>
        <v/>
      </c>
      <c r="AD461" s="43">
        <v>454</v>
      </c>
      <c r="AE461" s="43" t="str">
        <f t="shared" si="117"/>
        <v/>
      </c>
      <c r="AF461" s="44" t="str">
        <f t="shared" si="118"/>
        <v/>
      </c>
      <c r="AK461" s="47" t="str">
        <f>IF(AL461="","",MAX($AK$1:AK460)+1)</f>
        <v/>
      </c>
      <c r="AL461" s="48" t="str">
        <f>IF(H461="","",IF(COUNTIF($AL$7:AL460,H461)=0,H461,""))</f>
        <v/>
      </c>
      <c r="AM461" s="48" t="str">
        <f t="shared" si="119"/>
        <v/>
      </c>
    </row>
    <row r="462" spans="2:39" x14ac:dyDescent="0.25">
      <c r="B462" s="38"/>
      <c r="C462" s="38"/>
      <c r="D462" s="38"/>
      <c r="E462" s="38"/>
      <c r="F462" s="40"/>
      <c r="G462" s="38"/>
      <c r="H462" s="38"/>
      <c r="I462" s="40"/>
      <c r="J462" s="54" t="str">
        <f t="shared" si="120"/>
        <v/>
      </c>
      <c r="K462" s="38"/>
      <c r="O462" s="41" t="str">
        <f t="shared" si="106"/>
        <v/>
      </c>
      <c r="P462" s="41" t="str">
        <f t="shared" ca="1" si="107"/>
        <v/>
      </c>
      <c r="Q462" s="41" t="str">
        <f>IF(AND(C462="Abierto",D462="Urgente"),RANK(P462,$P$8:$P$1003,0)+COUNTIF($P$8:P462,P462)-1,"")</f>
        <v/>
      </c>
      <c r="R462" s="41" t="str">
        <f t="shared" si="108"/>
        <v/>
      </c>
      <c r="S462" s="41" t="str">
        <f t="shared" ca="1" si="109"/>
        <v/>
      </c>
      <c r="T462" s="41" t="str">
        <f>IF(AND(C462="Abierto",D462="Alta"),RANK(S462,$S$8:$S$1003,0)+COUNTIF($S$8:S462,S462)-1+MAX(Q:Q),"")</f>
        <v/>
      </c>
      <c r="U462" s="41" t="str">
        <f t="shared" si="110"/>
        <v/>
      </c>
      <c r="V462" s="41" t="str">
        <f t="shared" ca="1" si="111"/>
        <v/>
      </c>
      <c r="W462" s="41" t="str">
        <f>IF(AND(C462="Abierto",D462="Media"),RANK(V462,$V$8:$V$1003,0)+COUNTIF($V$8:V462,V462)-1+MAX(Q:Q,T:T),"")</f>
        <v/>
      </c>
      <c r="X462" s="41" t="str">
        <f t="shared" si="112"/>
        <v/>
      </c>
      <c r="Y462" s="41" t="str">
        <f t="shared" ca="1" si="113"/>
        <v/>
      </c>
      <c r="Z462" s="41" t="str">
        <f>IF(AND(C462="Abierto",D462="Baja"),RANK(Y462,$Y$8:$Y$1003,0)+COUNTIF($Y$8:Y462,Y462)-1+MAX(Q:Q,T:T,W:W),"")</f>
        <v/>
      </c>
      <c r="AA462" s="42" t="str">
        <f t="shared" si="114"/>
        <v/>
      </c>
      <c r="AB462" s="42" t="str">
        <f t="shared" si="115"/>
        <v/>
      </c>
      <c r="AC462" s="42" t="str">
        <f t="shared" si="116"/>
        <v/>
      </c>
      <c r="AD462" s="43">
        <v>455</v>
      </c>
      <c r="AE462" s="43" t="str">
        <f t="shared" si="117"/>
        <v/>
      </c>
      <c r="AF462" s="44" t="str">
        <f t="shared" si="118"/>
        <v/>
      </c>
      <c r="AK462" s="47" t="str">
        <f>IF(AL462="","",MAX($AK$1:AK461)+1)</f>
        <v/>
      </c>
      <c r="AL462" s="48" t="str">
        <f>IF(H462="","",IF(COUNTIF($AL$7:AL461,H462)=0,H462,""))</f>
        <v/>
      </c>
      <c r="AM462" s="48" t="str">
        <f t="shared" si="119"/>
        <v/>
      </c>
    </row>
    <row r="463" spans="2:39" x14ac:dyDescent="0.25">
      <c r="B463" s="38"/>
      <c r="C463" s="38"/>
      <c r="D463" s="38"/>
      <c r="E463" s="38"/>
      <c r="F463" s="40"/>
      <c r="G463" s="38"/>
      <c r="H463" s="38"/>
      <c r="I463" s="40"/>
      <c r="J463" s="54" t="str">
        <f t="shared" si="120"/>
        <v/>
      </c>
      <c r="K463" s="38"/>
      <c r="O463" s="41" t="str">
        <f t="shared" si="106"/>
        <v/>
      </c>
      <c r="P463" s="41" t="str">
        <f t="shared" ca="1" si="107"/>
        <v/>
      </c>
      <c r="Q463" s="41" t="str">
        <f>IF(AND(C463="Abierto",D463="Urgente"),RANK(P463,$P$8:$P$1003,0)+COUNTIF($P$8:P463,P463)-1,"")</f>
        <v/>
      </c>
      <c r="R463" s="41" t="str">
        <f t="shared" si="108"/>
        <v/>
      </c>
      <c r="S463" s="41" t="str">
        <f t="shared" ca="1" si="109"/>
        <v/>
      </c>
      <c r="T463" s="41" t="str">
        <f>IF(AND(C463="Abierto",D463="Alta"),RANK(S463,$S$8:$S$1003,0)+COUNTIF($S$8:S463,S463)-1+MAX(Q:Q),"")</f>
        <v/>
      </c>
      <c r="U463" s="41" t="str">
        <f t="shared" si="110"/>
        <v/>
      </c>
      <c r="V463" s="41" t="str">
        <f t="shared" ca="1" si="111"/>
        <v/>
      </c>
      <c r="W463" s="41" t="str">
        <f>IF(AND(C463="Abierto",D463="Media"),RANK(V463,$V$8:$V$1003,0)+COUNTIF($V$8:V463,V463)-1+MAX(Q:Q,T:T),"")</f>
        <v/>
      </c>
      <c r="X463" s="41" t="str">
        <f t="shared" si="112"/>
        <v/>
      </c>
      <c r="Y463" s="41" t="str">
        <f t="shared" ca="1" si="113"/>
        <v/>
      </c>
      <c r="Z463" s="41" t="str">
        <f>IF(AND(C463="Abierto",D463="Baja"),RANK(Y463,$Y$8:$Y$1003,0)+COUNTIF($Y$8:Y463,Y463)-1+MAX(Q:Q,T:T,W:W),"")</f>
        <v/>
      </c>
      <c r="AA463" s="42" t="str">
        <f t="shared" si="114"/>
        <v/>
      </c>
      <c r="AB463" s="42" t="str">
        <f t="shared" si="115"/>
        <v/>
      </c>
      <c r="AC463" s="42" t="str">
        <f t="shared" si="116"/>
        <v/>
      </c>
      <c r="AD463" s="43">
        <v>456</v>
      </c>
      <c r="AE463" s="43" t="str">
        <f t="shared" si="117"/>
        <v/>
      </c>
      <c r="AF463" s="44" t="str">
        <f t="shared" si="118"/>
        <v/>
      </c>
      <c r="AK463" s="47" t="str">
        <f>IF(AL463="","",MAX($AK$1:AK462)+1)</f>
        <v/>
      </c>
      <c r="AL463" s="48" t="str">
        <f>IF(H463="","",IF(COUNTIF($AL$7:AL462,H463)=0,H463,""))</f>
        <v/>
      </c>
      <c r="AM463" s="48" t="str">
        <f t="shared" si="119"/>
        <v/>
      </c>
    </row>
    <row r="464" spans="2:39" x14ac:dyDescent="0.25">
      <c r="B464" s="38"/>
      <c r="C464" s="38"/>
      <c r="D464" s="38"/>
      <c r="E464" s="38"/>
      <c r="F464" s="40"/>
      <c r="G464" s="38"/>
      <c r="H464" s="38"/>
      <c r="I464" s="40"/>
      <c r="J464" s="54" t="str">
        <f t="shared" si="120"/>
        <v/>
      </c>
      <c r="K464" s="38"/>
      <c r="O464" s="41" t="str">
        <f t="shared" si="106"/>
        <v/>
      </c>
      <c r="P464" s="41" t="str">
        <f t="shared" ca="1" si="107"/>
        <v/>
      </c>
      <c r="Q464" s="41" t="str">
        <f>IF(AND(C464="Abierto",D464="Urgente"),RANK(P464,$P$8:$P$1003,0)+COUNTIF($P$8:P464,P464)-1,"")</f>
        <v/>
      </c>
      <c r="R464" s="41" t="str">
        <f t="shared" si="108"/>
        <v/>
      </c>
      <c r="S464" s="41" t="str">
        <f t="shared" ca="1" si="109"/>
        <v/>
      </c>
      <c r="T464" s="41" t="str">
        <f>IF(AND(C464="Abierto",D464="Alta"),RANK(S464,$S$8:$S$1003,0)+COUNTIF($S$8:S464,S464)-1+MAX(Q:Q),"")</f>
        <v/>
      </c>
      <c r="U464" s="41" t="str">
        <f t="shared" si="110"/>
        <v/>
      </c>
      <c r="V464" s="41" t="str">
        <f t="shared" ca="1" si="111"/>
        <v/>
      </c>
      <c r="W464" s="41" t="str">
        <f>IF(AND(C464="Abierto",D464="Media"),RANK(V464,$V$8:$V$1003,0)+COUNTIF($V$8:V464,V464)-1+MAX(Q:Q,T:T),"")</f>
        <v/>
      </c>
      <c r="X464" s="41" t="str">
        <f t="shared" si="112"/>
        <v/>
      </c>
      <c r="Y464" s="41" t="str">
        <f t="shared" ca="1" si="113"/>
        <v/>
      </c>
      <c r="Z464" s="41" t="str">
        <f>IF(AND(C464="Abierto",D464="Baja"),RANK(Y464,$Y$8:$Y$1003,0)+COUNTIF($Y$8:Y464,Y464)-1+MAX(Q:Q,T:T,W:W),"")</f>
        <v/>
      </c>
      <c r="AA464" s="42" t="str">
        <f t="shared" si="114"/>
        <v/>
      </c>
      <c r="AB464" s="42" t="str">
        <f t="shared" si="115"/>
        <v/>
      </c>
      <c r="AC464" s="42" t="str">
        <f t="shared" si="116"/>
        <v/>
      </c>
      <c r="AD464" s="43">
        <v>457</v>
      </c>
      <c r="AE464" s="43" t="str">
        <f t="shared" si="117"/>
        <v/>
      </c>
      <c r="AF464" s="44" t="str">
        <f t="shared" si="118"/>
        <v/>
      </c>
      <c r="AK464" s="47" t="str">
        <f>IF(AL464="","",MAX($AK$1:AK463)+1)</f>
        <v/>
      </c>
      <c r="AL464" s="48" t="str">
        <f>IF(H464="","",IF(COUNTIF($AL$7:AL463,H464)=0,H464,""))</f>
        <v/>
      </c>
      <c r="AM464" s="48" t="str">
        <f t="shared" si="119"/>
        <v/>
      </c>
    </row>
    <row r="465" spans="2:39" x14ac:dyDescent="0.25">
      <c r="B465" s="38"/>
      <c r="C465" s="38"/>
      <c r="D465" s="38"/>
      <c r="E465" s="38"/>
      <c r="F465" s="40"/>
      <c r="G465" s="38"/>
      <c r="H465" s="38"/>
      <c r="I465" s="40"/>
      <c r="J465" s="54" t="str">
        <f t="shared" si="120"/>
        <v/>
      </c>
      <c r="K465" s="38"/>
      <c r="O465" s="41" t="str">
        <f t="shared" si="106"/>
        <v/>
      </c>
      <c r="P465" s="41" t="str">
        <f t="shared" ca="1" si="107"/>
        <v/>
      </c>
      <c r="Q465" s="41" t="str">
        <f>IF(AND(C465="Abierto",D465="Urgente"),RANK(P465,$P$8:$P$1003,0)+COUNTIF($P$8:P465,P465)-1,"")</f>
        <v/>
      </c>
      <c r="R465" s="41" t="str">
        <f t="shared" si="108"/>
        <v/>
      </c>
      <c r="S465" s="41" t="str">
        <f t="shared" ca="1" si="109"/>
        <v/>
      </c>
      <c r="T465" s="41" t="str">
        <f>IF(AND(C465="Abierto",D465="Alta"),RANK(S465,$S$8:$S$1003,0)+COUNTIF($S$8:S465,S465)-1+MAX(Q:Q),"")</f>
        <v/>
      </c>
      <c r="U465" s="41" t="str">
        <f t="shared" si="110"/>
        <v/>
      </c>
      <c r="V465" s="41" t="str">
        <f t="shared" ca="1" si="111"/>
        <v/>
      </c>
      <c r="W465" s="41" t="str">
        <f>IF(AND(C465="Abierto",D465="Media"),RANK(V465,$V$8:$V$1003,0)+COUNTIF($V$8:V465,V465)-1+MAX(Q:Q,T:T),"")</f>
        <v/>
      </c>
      <c r="X465" s="41" t="str">
        <f t="shared" si="112"/>
        <v/>
      </c>
      <c r="Y465" s="41" t="str">
        <f t="shared" ca="1" si="113"/>
        <v/>
      </c>
      <c r="Z465" s="41" t="str">
        <f>IF(AND(C465="Abierto",D465="Baja"),RANK(Y465,$Y$8:$Y$1003,0)+COUNTIF($Y$8:Y465,Y465)-1+MAX(Q:Q,T:T,W:W),"")</f>
        <v/>
      </c>
      <c r="AA465" s="42" t="str">
        <f t="shared" si="114"/>
        <v/>
      </c>
      <c r="AB465" s="42" t="str">
        <f t="shared" si="115"/>
        <v/>
      </c>
      <c r="AC465" s="42" t="str">
        <f t="shared" si="116"/>
        <v/>
      </c>
      <c r="AD465" s="43">
        <v>458</v>
      </c>
      <c r="AE465" s="43" t="str">
        <f t="shared" si="117"/>
        <v/>
      </c>
      <c r="AF465" s="44" t="str">
        <f t="shared" si="118"/>
        <v/>
      </c>
      <c r="AK465" s="47" t="str">
        <f>IF(AL465="","",MAX($AK$1:AK464)+1)</f>
        <v/>
      </c>
      <c r="AL465" s="48" t="str">
        <f>IF(H465="","",IF(COUNTIF($AL$7:AL464,H465)=0,H465,""))</f>
        <v/>
      </c>
      <c r="AM465" s="48" t="str">
        <f t="shared" si="119"/>
        <v/>
      </c>
    </row>
    <row r="466" spans="2:39" x14ac:dyDescent="0.25">
      <c r="B466" s="38"/>
      <c r="C466" s="38"/>
      <c r="D466" s="38"/>
      <c r="E466" s="38"/>
      <c r="F466" s="40"/>
      <c r="G466" s="38"/>
      <c r="H466" s="38"/>
      <c r="I466" s="40"/>
      <c r="J466" s="54" t="str">
        <f t="shared" si="120"/>
        <v/>
      </c>
      <c r="K466" s="38"/>
      <c r="O466" s="41" t="str">
        <f t="shared" ref="O466:O529" si="121">IF(AND(C466="Abierto",D466="Urgente"),B466,"")</f>
        <v/>
      </c>
      <c r="P466" s="41" t="str">
        <f t="shared" ref="P466:P529" ca="1" si="122">IF(AND(C466="Abierto",D466="Urgente"),TODAY()-F466,"")</f>
        <v/>
      </c>
      <c r="Q466" s="41" t="str">
        <f>IF(AND(C466="Abierto",D466="Urgente"),RANK(P466,$P$8:$P$1003,0)+COUNTIF($P$8:P466,P466)-1,"")</f>
        <v/>
      </c>
      <c r="R466" s="41" t="str">
        <f t="shared" ref="R466:R529" si="123">IF(AND(C466="Abierto",D466="Alta"),B466,"")</f>
        <v/>
      </c>
      <c r="S466" s="41" t="str">
        <f t="shared" ref="S466:S529" ca="1" si="124">IF(AND(C466="Abierto",D466="Alta"),TODAY()-F466,"")</f>
        <v/>
      </c>
      <c r="T466" s="41" t="str">
        <f>IF(AND(C466="Abierto",D466="Alta"),RANK(S466,$S$8:$S$1003,0)+COUNTIF($S$8:S466,S466)-1+MAX(Q:Q),"")</f>
        <v/>
      </c>
      <c r="U466" s="41" t="str">
        <f t="shared" ref="U466:U529" si="125">IF(AND(C466="Abierto",D466="Media"),B466,"")</f>
        <v/>
      </c>
      <c r="V466" s="41" t="str">
        <f t="shared" ref="V466:V529" ca="1" si="126">IF(AND(C466="Abierto",D466="Media"),TODAY()-F466,"")</f>
        <v/>
      </c>
      <c r="W466" s="41" t="str">
        <f>IF(AND(C466="Abierto",D466="Media"),RANK(V466,$V$8:$V$1003,0)+COUNTIF($V$8:V466,V466)-1+MAX(Q:Q,T:T),"")</f>
        <v/>
      </c>
      <c r="X466" s="41" t="str">
        <f t="shared" ref="X466:X529" si="127">IF(AND(C466="Abierto",D466="Baja"),B466,"")</f>
        <v/>
      </c>
      <c r="Y466" s="41" t="str">
        <f t="shared" ref="Y466:Y529" ca="1" si="128">IF(AND(C466="Abierto",D466="Baja"),TODAY()-F466,"")</f>
        <v/>
      </c>
      <c r="Z466" s="41" t="str">
        <f>IF(AND(C466="Abierto",D466="Baja"),RANK(Y466,$Y$8:$Y$1003,0)+COUNTIF($Y$8:Y466,Y466)-1+MAX(Q:Q,T:T,W:W),"")</f>
        <v/>
      </c>
      <c r="AA466" s="42" t="str">
        <f t="shared" ref="AA466:AA529" si="129">IF(OR(C466="Resuelto",C466=""),"",SUM(Q466,T466,W466,Z466))</f>
        <v/>
      </c>
      <c r="AB466" s="42" t="str">
        <f t="shared" ref="AB466:AB529" si="130">IF(OR(C466="Resuelto",C466=""),"",SUM(P466,S466,V466,Y466))</f>
        <v/>
      </c>
      <c r="AC466" s="42" t="str">
        <f t="shared" ref="AC466:AC529" si="131">IF(OR(C466="Resuelto",C466=""),"",SUM(O466,R466,U466,X466))</f>
        <v/>
      </c>
      <c r="AD466" s="43">
        <v>459</v>
      </c>
      <c r="AE466" s="43" t="str">
        <f t="shared" si="117"/>
        <v/>
      </c>
      <c r="AF466" s="44" t="str">
        <f t="shared" si="118"/>
        <v/>
      </c>
      <c r="AK466" s="47" t="str">
        <f>IF(AL466="","",MAX($AK$1:AK465)+1)</f>
        <v/>
      </c>
      <c r="AL466" s="48" t="str">
        <f>IF(H466="","",IF(COUNTIF($AL$7:AL465,H466)=0,H466,""))</f>
        <v/>
      </c>
      <c r="AM466" s="48" t="str">
        <f t="shared" si="119"/>
        <v/>
      </c>
    </row>
    <row r="467" spans="2:39" x14ac:dyDescent="0.25">
      <c r="B467" s="38"/>
      <c r="C467" s="38"/>
      <c r="D467" s="38"/>
      <c r="E467" s="38"/>
      <c r="F467" s="40"/>
      <c r="G467" s="38"/>
      <c r="H467" s="38"/>
      <c r="I467" s="40"/>
      <c r="J467" s="54" t="str">
        <f t="shared" si="120"/>
        <v/>
      </c>
      <c r="K467" s="38"/>
      <c r="O467" s="41" t="str">
        <f t="shared" si="121"/>
        <v/>
      </c>
      <c r="P467" s="41" t="str">
        <f t="shared" ca="1" si="122"/>
        <v/>
      </c>
      <c r="Q467" s="41" t="str">
        <f>IF(AND(C467="Abierto",D467="Urgente"),RANK(P467,$P$8:$P$1003,0)+COUNTIF($P$8:P467,P467)-1,"")</f>
        <v/>
      </c>
      <c r="R467" s="41" t="str">
        <f t="shared" si="123"/>
        <v/>
      </c>
      <c r="S467" s="41" t="str">
        <f t="shared" ca="1" si="124"/>
        <v/>
      </c>
      <c r="T467" s="41" t="str">
        <f>IF(AND(C467="Abierto",D467="Alta"),RANK(S467,$S$8:$S$1003,0)+COUNTIF($S$8:S467,S467)-1+MAX(Q:Q),"")</f>
        <v/>
      </c>
      <c r="U467" s="41" t="str">
        <f t="shared" si="125"/>
        <v/>
      </c>
      <c r="V467" s="41" t="str">
        <f t="shared" ca="1" si="126"/>
        <v/>
      </c>
      <c r="W467" s="41" t="str">
        <f>IF(AND(C467="Abierto",D467="Media"),RANK(V467,$V$8:$V$1003,0)+COUNTIF($V$8:V467,V467)-1+MAX(Q:Q,T:T),"")</f>
        <v/>
      </c>
      <c r="X467" s="41" t="str">
        <f t="shared" si="127"/>
        <v/>
      </c>
      <c r="Y467" s="41" t="str">
        <f t="shared" ca="1" si="128"/>
        <v/>
      </c>
      <c r="Z467" s="41" t="str">
        <f>IF(AND(C467="Abierto",D467="Baja"),RANK(Y467,$Y$8:$Y$1003,0)+COUNTIF($Y$8:Y467,Y467)-1+MAX(Q:Q,T:T,W:W),"")</f>
        <v/>
      </c>
      <c r="AA467" s="42" t="str">
        <f t="shared" si="129"/>
        <v/>
      </c>
      <c r="AB467" s="42" t="str">
        <f t="shared" si="130"/>
        <v/>
      </c>
      <c r="AC467" s="42" t="str">
        <f t="shared" si="131"/>
        <v/>
      </c>
      <c r="AD467" s="43">
        <v>460</v>
      </c>
      <c r="AE467" s="43" t="str">
        <f t="shared" si="117"/>
        <v/>
      </c>
      <c r="AF467" s="44" t="str">
        <f t="shared" si="118"/>
        <v/>
      </c>
      <c r="AK467" s="47" t="str">
        <f>IF(AL467="","",MAX($AK$1:AK466)+1)</f>
        <v/>
      </c>
      <c r="AL467" s="48" t="str">
        <f>IF(H467="","",IF(COUNTIF($AL$7:AL466,H467)=0,H467,""))</f>
        <v/>
      </c>
      <c r="AM467" s="48" t="str">
        <f t="shared" si="119"/>
        <v/>
      </c>
    </row>
    <row r="468" spans="2:39" x14ac:dyDescent="0.25">
      <c r="B468" s="38"/>
      <c r="C468" s="38"/>
      <c r="D468" s="38"/>
      <c r="E468" s="38"/>
      <c r="F468" s="40"/>
      <c r="G468" s="38"/>
      <c r="H468" s="38"/>
      <c r="I468" s="40"/>
      <c r="J468" s="54" t="str">
        <f t="shared" si="120"/>
        <v/>
      </c>
      <c r="K468" s="38"/>
      <c r="O468" s="41" t="str">
        <f t="shared" si="121"/>
        <v/>
      </c>
      <c r="P468" s="41" t="str">
        <f t="shared" ca="1" si="122"/>
        <v/>
      </c>
      <c r="Q468" s="41" t="str">
        <f>IF(AND(C468="Abierto",D468="Urgente"),RANK(P468,$P$8:$P$1003,0)+COUNTIF($P$8:P468,P468)-1,"")</f>
        <v/>
      </c>
      <c r="R468" s="41" t="str">
        <f t="shared" si="123"/>
        <v/>
      </c>
      <c r="S468" s="41" t="str">
        <f t="shared" ca="1" si="124"/>
        <v/>
      </c>
      <c r="T468" s="41" t="str">
        <f>IF(AND(C468="Abierto",D468="Alta"),RANK(S468,$S$8:$S$1003,0)+COUNTIF($S$8:S468,S468)-1+MAX(Q:Q),"")</f>
        <v/>
      </c>
      <c r="U468" s="41" t="str">
        <f t="shared" si="125"/>
        <v/>
      </c>
      <c r="V468" s="41" t="str">
        <f t="shared" ca="1" si="126"/>
        <v/>
      </c>
      <c r="W468" s="41" t="str">
        <f>IF(AND(C468="Abierto",D468="Media"),RANK(V468,$V$8:$V$1003,0)+COUNTIF($V$8:V468,V468)-1+MAX(Q:Q,T:T),"")</f>
        <v/>
      </c>
      <c r="X468" s="41" t="str">
        <f t="shared" si="127"/>
        <v/>
      </c>
      <c r="Y468" s="41" t="str">
        <f t="shared" ca="1" si="128"/>
        <v/>
      </c>
      <c r="Z468" s="41" t="str">
        <f>IF(AND(C468="Abierto",D468="Baja"),RANK(Y468,$Y$8:$Y$1003,0)+COUNTIF($Y$8:Y468,Y468)-1+MAX(Q:Q,T:T,W:W),"")</f>
        <v/>
      </c>
      <c r="AA468" s="42" t="str">
        <f t="shared" si="129"/>
        <v/>
      </c>
      <c r="AB468" s="42" t="str">
        <f t="shared" si="130"/>
        <v/>
      </c>
      <c r="AC468" s="42" t="str">
        <f t="shared" si="131"/>
        <v/>
      </c>
      <c r="AD468" s="43">
        <v>461</v>
      </c>
      <c r="AE468" s="43" t="str">
        <f t="shared" si="117"/>
        <v/>
      </c>
      <c r="AF468" s="44" t="str">
        <f t="shared" si="118"/>
        <v/>
      </c>
      <c r="AK468" s="47" t="str">
        <f>IF(AL468="","",MAX($AK$1:AK467)+1)</f>
        <v/>
      </c>
      <c r="AL468" s="48" t="str">
        <f>IF(H468="","",IF(COUNTIF($AL$7:AL467,H468)=0,H468,""))</f>
        <v/>
      </c>
      <c r="AM468" s="48" t="str">
        <f t="shared" si="119"/>
        <v/>
      </c>
    </row>
    <row r="469" spans="2:39" x14ac:dyDescent="0.25">
      <c r="B469" s="38"/>
      <c r="C469" s="38"/>
      <c r="D469" s="38"/>
      <c r="E469" s="38"/>
      <c r="F469" s="40"/>
      <c r="G469" s="38"/>
      <c r="H469" s="38"/>
      <c r="I469" s="40"/>
      <c r="J469" s="54" t="str">
        <f t="shared" si="120"/>
        <v/>
      </c>
      <c r="K469" s="38"/>
      <c r="O469" s="41" t="str">
        <f t="shared" si="121"/>
        <v/>
      </c>
      <c r="P469" s="41" t="str">
        <f t="shared" ca="1" si="122"/>
        <v/>
      </c>
      <c r="Q469" s="41" t="str">
        <f>IF(AND(C469="Abierto",D469="Urgente"),RANK(P469,$P$8:$P$1003,0)+COUNTIF($P$8:P469,P469)-1,"")</f>
        <v/>
      </c>
      <c r="R469" s="41" t="str">
        <f t="shared" si="123"/>
        <v/>
      </c>
      <c r="S469" s="41" t="str">
        <f t="shared" ca="1" si="124"/>
        <v/>
      </c>
      <c r="T469" s="41" t="str">
        <f>IF(AND(C469="Abierto",D469="Alta"),RANK(S469,$S$8:$S$1003,0)+COUNTIF($S$8:S469,S469)-1+MAX(Q:Q),"")</f>
        <v/>
      </c>
      <c r="U469" s="41" t="str">
        <f t="shared" si="125"/>
        <v/>
      </c>
      <c r="V469" s="41" t="str">
        <f t="shared" ca="1" si="126"/>
        <v/>
      </c>
      <c r="W469" s="41" t="str">
        <f>IF(AND(C469="Abierto",D469="Media"),RANK(V469,$V$8:$V$1003,0)+COUNTIF($V$8:V469,V469)-1+MAX(Q:Q,T:T),"")</f>
        <v/>
      </c>
      <c r="X469" s="41" t="str">
        <f t="shared" si="127"/>
        <v/>
      </c>
      <c r="Y469" s="41" t="str">
        <f t="shared" ca="1" si="128"/>
        <v/>
      </c>
      <c r="Z469" s="41" t="str">
        <f>IF(AND(C469="Abierto",D469="Baja"),RANK(Y469,$Y$8:$Y$1003,0)+COUNTIF($Y$8:Y469,Y469)-1+MAX(Q:Q,T:T,W:W),"")</f>
        <v/>
      </c>
      <c r="AA469" s="42" t="str">
        <f t="shared" si="129"/>
        <v/>
      </c>
      <c r="AB469" s="42" t="str">
        <f t="shared" si="130"/>
        <v/>
      </c>
      <c r="AC469" s="42" t="str">
        <f t="shared" si="131"/>
        <v/>
      </c>
      <c r="AD469" s="43">
        <v>462</v>
      </c>
      <c r="AE469" s="43" t="str">
        <f t="shared" si="117"/>
        <v/>
      </c>
      <c r="AF469" s="44" t="str">
        <f t="shared" si="118"/>
        <v/>
      </c>
      <c r="AK469" s="47" t="str">
        <f>IF(AL469="","",MAX($AK$1:AK468)+1)</f>
        <v/>
      </c>
      <c r="AL469" s="48" t="str">
        <f>IF(H469="","",IF(COUNTIF($AL$7:AL468,H469)=0,H469,""))</f>
        <v/>
      </c>
      <c r="AM469" s="48" t="str">
        <f t="shared" si="119"/>
        <v/>
      </c>
    </row>
    <row r="470" spans="2:39" x14ac:dyDescent="0.25">
      <c r="B470" s="38"/>
      <c r="C470" s="38"/>
      <c r="D470" s="38"/>
      <c r="E470" s="38"/>
      <c r="F470" s="40"/>
      <c r="G470" s="38"/>
      <c r="H470" s="38"/>
      <c r="I470" s="40"/>
      <c r="J470" s="54" t="str">
        <f t="shared" si="120"/>
        <v/>
      </c>
      <c r="K470" s="38"/>
      <c r="O470" s="41" t="str">
        <f t="shared" si="121"/>
        <v/>
      </c>
      <c r="P470" s="41" t="str">
        <f t="shared" ca="1" si="122"/>
        <v/>
      </c>
      <c r="Q470" s="41" t="str">
        <f>IF(AND(C470="Abierto",D470="Urgente"),RANK(P470,$P$8:$P$1003,0)+COUNTIF($P$8:P470,P470)-1,"")</f>
        <v/>
      </c>
      <c r="R470" s="41" t="str">
        <f t="shared" si="123"/>
        <v/>
      </c>
      <c r="S470" s="41" t="str">
        <f t="shared" ca="1" si="124"/>
        <v/>
      </c>
      <c r="T470" s="41" t="str">
        <f>IF(AND(C470="Abierto",D470="Alta"),RANK(S470,$S$8:$S$1003,0)+COUNTIF($S$8:S470,S470)-1+MAX(Q:Q),"")</f>
        <v/>
      </c>
      <c r="U470" s="41" t="str">
        <f t="shared" si="125"/>
        <v/>
      </c>
      <c r="V470" s="41" t="str">
        <f t="shared" ca="1" si="126"/>
        <v/>
      </c>
      <c r="W470" s="41" t="str">
        <f>IF(AND(C470="Abierto",D470="Media"),RANK(V470,$V$8:$V$1003,0)+COUNTIF($V$8:V470,V470)-1+MAX(Q:Q,T:T),"")</f>
        <v/>
      </c>
      <c r="X470" s="41" t="str">
        <f t="shared" si="127"/>
        <v/>
      </c>
      <c r="Y470" s="41" t="str">
        <f t="shared" ca="1" si="128"/>
        <v/>
      </c>
      <c r="Z470" s="41" t="str">
        <f>IF(AND(C470="Abierto",D470="Baja"),RANK(Y470,$Y$8:$Y$1003,0)+COUNTIF($Y$8:Y470,Y470)-1+MAX(Q:Q,T:T,W:W),"")</f>
        <v/>
      </c>
      <c r="AA470" s="42" t="str">
        <f t="shared" si="129"/>
        <v/>
      </c>
      <c r="AB470" s="42" t="str">
        <f t="shared" si="130"/>
        <v/>
      </c>
      <c r="AC470" s="42" t="str">
        <f t="shared" si="131"/>
        <v/>
      </c>
      <c r="AD470" s="43">
        <v>463</v>
      </c>
      <c r="AE470" s="43" t="str">
        <f t="shared" si="117"/>
        <v/>
      </c>
      <c r="AF470" s="44" t="str">
        <f t="shared" si="118"/>
        <v/>
      </c>
      <c r="AK470" s="47" t="str">
        <f>IF(AL470="","",MAX($AK$1:AK469)+1)</f>
        <v/>
      </c>
      <c r="AL470" s="48" t="str">
        <f>IF(H470="","",IF(COUNTIF($AL$7:AL469,H470)=0,H470,""))</f>
        <v/>
      </c>
      <c r="AM470" s="48" t="str">
        <f t="shared" si="119"/>
        <v/>
      </c>
    </row>
    <row r="471" spans="2:39" x14ac:dyDescent="0.25">
      <c r="B471" s="38"/>
      <c r="C471" s="38"/>
      <c r="D471" s="38"/>
      <c r="E471" s="38"/>
      <c r="F471" s="40"/>
      <c r="G471" s="38"/>
      <c r="H471" s="38"/>
      <c r="I471" s="40"/>
      <c r="J471" s="54" t="str">
        <f t="shared" si="120"/>
        <v/>
      </c>
      <c r="K471" s="38"/>
      <c r="O471" s="41" t="str">
        <f t="shared" si="121"/>
        <v/>
      </c>
      <c r="P471" s="41" t="str">
        <f t="shared" ca="1" si="122"/>
        <v/>
      </c>
      <c r="Q471" s="41" t="str">
        <f>IF(AND(C471="Abierto",D471="Urgente"),RANK(P471,$P$8:$P$1003,0)+COUNTIF($P$8:P471,P471)-1,"")</f>
        <v/>
      </c>
      <c r="R471" s="41" t="str">
        <f t="shared" si="123"/>
        <v/>
      </c>
      <c r="S471" s="41" t="str">
        <f t="shared" ca="1" si="124"/>
        <v/>
      </c>
      <c r="T471" s="41" t="str">
        <f>IF(AND(C471="Abierto",D471="Alta"),RANK(S471,$S$8:$S$1003,0)+COUNTIF($S$8:S471,S471)-1+MAX(Q:Q),"")</f>
        <v/>
      </c>
      <c r="U471" s="41" t="str">
        <f t="shared" si="125"/>
        <v/>
      </c>
      <c r="V471" s="41" t="str">
        <f t="shared" ca="1" si="126"/>
        <v/>
      </c>
      <c r="W471" s="41" t="str">
        <f>IF(AND(C471="Abierto",D471="Media"),RANK(V471,$V$8:$V$1003,0)+COUNTIF($V$8:V471,V471)-1+MAX(Q:Q,T:T),"")</f>
        <v/>
      </c>
      <c r="X471" s="41" t="str">
        <f t="shared" si="127"/>
        <v/>
      </c>
      <c r="Y471" s="41" t="str">
        <f t="shared" ca="1" si="128"/>
        <v/>
      </c>
      <c r="Z471" s="41" t="str">
        <f>IF(AND(C471="Abierto",D471="Baja"),RANK(Y471,$Y$8:$Y$1003,0)+COUNTIF($Y$8:Y471,Y471)-1+MAX(Q:Q,T:T,W:W),"")</f>
        <v/>
      </c>
      <c r="AA471" s="42" t="str">
        <f t="shared" si="129"/>
        <v/>
      </c>
      <c r="AB471" s="42" t="str">
        <f t="shared" si="130"/>
        <v/>
      </c>
      <c r="AC471" s="42" t="str">
        <f t="shared" si="131"/>
        <v/>
      </c>
      <c r="AD471" s="43">
        <v>464</v>
      </c>
      <c r="AE471" s="43" t="str">
        <f t="shared" si="117"/>
        <v/>
      </c>
      <c r="AF471" s="44" t="str">
        <f t="shared" si="118"/>
        <v/>
      </c>
      <c r="AK471" s="47" t="str">
        <f>IF(AL471="","",MAX($AK$1:AK470)+1)</f>
        <v/>
      </c>
      <c r="AL471" s="48" t="str">
        <f>IF(H471="","",IF(COUNTIF($AL$7:AL470,H471)=0,H471,""))</f>
        <v/>
      </c>
      <c r="AM471" s="48" t="str">
        <f t="shared" si="119"/>
        <v/>
      </c>
    </row>
    <row r="472" spans="2:39" x14ac:dyDescent="0.25">
      <c r="B472" s="38"/>
      <c r="C472" s="38"/>
      <c r="D472" s="38"/>
      <c r="E472" s="38"/>
      <c r="F472" s="40"/>
      <c r="G472" s="38"/>
      <c r="H472" s="38"/>
      <c r="I472" s="40"/>
      <c r="J472" s="54" t="str">
        <f t="shared" si="120"/>
        <v/>
      </c>
      <c r="K472" s="38"/>
      <c r="O472" s="41" t="str">
        <f t="shared" si="121"/>
        <v/>
      </c>
      <c r="P472" s="41" t="str">
        <f t="shared" ca="1" si="122"/>
        <v/>
      </c>
      <c r="Q472" s="41" t="str">
        <f>IF(AND(C472="Abierto",D472="Urgente"),RANK(P472,$P$8:$P$1003,0)+COUNTIF($P$8:P472,P472)-1,"")</f>
        <v/>
      </c>
      <c r="R472" s="41" t="str">
        <f t="shared" si="123"/>
        <v/>
      </c>
      <c r="S472" s="41" t="str">
        <f t="shared" ca="1" si="124"/>
        <v/>
      </c>
      <c r="T472" s="41" t="str">
        <f>IF(AND(C472="Abierto",D472="Alta"),RANK(S472,$S$8:$S$1003,0)+COUNTIF($S$8:S472,S472)-1+MAX(Q:Q),"")</f>
        <v/>
      </c>
      <c r="U472" s="41" t="str">
        <f t="shared" si="125"/>
        <v/>
      </c>
      <c r="V472" s="41" t="str">
        <f t="shared" ca="1" si="126"/>
        <v/>
      </c>
      <c r="W472" s="41" t="str">
        <f>IF(AND(C472="Abierto",D472="Media"),RANK(V472,$V$8:$V$1003,0)+COUNTIF($V$8:V472,V472)-1+MAX(Q:Q,T:T),"")</f>
        <v/>
      </c>
      <c r="X472" s="41" t="str">
        <f t="shared" si="127"/>
        <v/>
      </c>
      <c r="Y472" s="41" t="str">
        <f t="shared" ca="1" si="128"/>
        <v/>
      </c>
      <c r="Z472" s="41" t="str">
        <f>IF(AND(C472="Abierto",D472="Baja"),RANK(Y472,$Y$8:$Y$1003,0)+COUNTIF($Y$8:Y472,Y472)-1+MAX(Q:Q,T:T,W:W),"")</f>
        <v/>
      </c>
      <c r="AA472" s="42" t="str">
        <f t="shared" si="129"/>
        <v/>
      </c>
      <c r="AB472" s="42" t="str">
        <f t="shared" si="130"/>
        <v/>
      </c>
      <c r="AC472" s="42" t="str">
        <f t="shared" si="131"/>
        <v/>
      </c>
      <c r="AD472" s="43">
        <v>465</v>
      </c>
      <c r="AE472" s="43" t="str">
        <f t="shared" si="117"/>
        <v/>
      </c>
      <c r="AF472" s="44" t="str">
        <f t="shared" si="118"/>
        <v/>
      </c>
      <c r="AK472" s="47" t="str">
        <f>IF(AL472="","",MAX($AK$1:AK471)+1)</f>
        <v/>
      </c>
      <c r="AL472" s="48" t="str">
        <f>IF(H472="","",IF(COUNTIF($AL$7:AL471,H472)=0,H472,""))</f>
        <v/>
      </c>
      <c r="AM472" s="48" t="str">
        <f t="shared" si="119"/>
        <v/>
      </c>
    </row>
    <row r="473" spans="2:39" x14ac:dyDescent="0.25">
      <c r="B473" s="38"/>
      <c r="C473" s="38"/>
      <c r="D473" s="38"/>
      <c r="E473" s="38"/>
      <c r="F473" s="40"/>
      <c r="G473" s="38"/>
      <c r="H473" s="38"/>
      <c r="I473" s="40"/>
      <c r="J473" s="54" t="str">
        <f t="shared" si="120"/>
        <v/>
      </c>
      <c r="K473" s="38"/>
      <c r="O473" s="41" t="str">
        <f t="shared" si="121"/>
        <v/>
      </c>
      <c r="P473" s="41" t="str">
        <f t="shared" ca="1" si="122"/>
        <v/>
      </c>
      <c r="Q473" s="41" t="str">
        <f>IF(AND(C473="Abierto",D473="Urgente"),RANK(P473,$P$8:$P$1003,0)+COUNTIF($P$8:P473,P473)-1,"")</f>
        <v/>
      </c>
      <c r="R473" s="41" t="str">
        <f t="shared" si="123"/>
        <v/>
      </c>
      <c r="S473" s="41" t="str">
        <f t="shared" ca="1" si="124"/>
        <v/>
      </c>
      <c r="T473" s="41" t="str">
        <f>IF(AND(C473="Abierto",D473="Alta"),RANK(S473,$S$8:$S$1003,0)+COUNTIF($S$8:S473,S473)-1+MAX(Q:Q),"")</f>
        <v/>
      </c>
      <c r="U473" s="41" t="str">
        <f t="shared" si="125"/>
        <v/>
      </c>
      <c r="V473" s="41" t="str">
        <f t="shared" ca="1" si="126"/>
        <v/>
      </c>
      <c r="W473" s="41" t="str">
        <f>IF(AND(C473="Abierto",D473="Media"),RANK(V473,$V$8:$V$1003,0)+COUNTIF($V$8:V473,V473)-1+MAX(Q:Q,T:T),"")</f>
        <v/>
      </c>
      <c r="X473" s="41" t="str">
        <f t="shared" si="127"/>
        <v/>
      </c>
      <c r="Y473" s="41" t="str">
        <f t="shared" ca="1" si="128"/>
        <v/>
      </c>
      <c r="Z473" s="41" t="str">
        <f>IF(AND(C473="Abierto",D473="Baja"),RANK(Y473,$Y$8:$Y$1003,0)+COUNTIF($Y$8:Y473,Y473)-1+MAX(Q:Q,T:T,W:W),"")</f>
        <v/>
      </c>
      <c r="AA473" s="42" t="str">
        <f t="shared" si="129"/>
        <v/>
      </c>
      <c r="AB473" s="42" t="str">
        <f t="shared" si="130"/>
        <v/>
      </c>
      <c r="AC473" s="42" t="str">
        <f t="shared" si="131"/>
        <v/>
      </c>
      <c r="AD473" s="43">
        <v>466</v>
      </c>
      <c r="AE473" s="43" t="str">
        <f t="shared" si="117"/>
        <v/>
      </c>
      <c r="AF473" s="44" t="str">
        <f t="shared" si="118"/>
        <v/>
      </c>
      <c r="AK473" s="47" t="str">
        <f>IF(AL473="","",MAX($AK$1:AK472)+1)</f>
        <v/>
      </c>
      <c r="AL473" s="48" t="str">
        <f>IF(H473="","",IF(COUNTIF($AL$7:AL472,H473)=0,H473,""))</f>
        <v/>
      </c>
      <c r="AM473" s="48" t="str">
        <f t="shared" si="119"/>
        <v/>
      </c>
    </row>
    <row r="474" spans="2:39" x14ac:dyDescent="0.25">
      <c r="B474" s="38"/>
      <c r="C474" s="38"/>
      <c r="D474" s="38"/>
      <c r="E474" s="38"/>
      <c r="F474" s="40"/>
      <c r="G474" s="38"/>
      <c r="H474" s="38"/>
      <c r="I474" s="40"/>
      <c r="J474" s="54" t="str">
        <f t="shared" si="120"/>
        <v/>
      </c>
      <c r="K474" s="38"/>
      <c r="O474" s="41" t="str">
        <f t="shared" si="121"/>
        <v/>
      </c>
      <c r="P474" s="41" t="str">
        <f t="shared" ca="1" si="122"/>
        <v/>
      </c>
      <c r="Q474" s="41" t="str">
        <f>IF(AND(C474="Abierto",D474="Urgente"),RANK(P474,$P$8:$P$1003,0)+COUNTIF($P$8:P474,P474)-1,"")</f>
        <v/>
      </c>
      <c r="R474" s="41" t="str">
        <f t="shared" si="123"/>
        <v/>
      </c>
      <c r="S474" s="41" t="str">
        <f t="shared" ca="1" si="124"/>
        <v/>
      </c>
      <c r="T474" s="41" t="str">
        <f>IF(AND(C474="Abierto",D474="Alta"),RANK(S474,$S$8:$S$1003,0)+COUNTIF($S$8:S474,S474)-1+MAX(Q:Q),"")</f>
        <v/>
      </c>
      <c r="U474" s="41" t="str">
        <f t="shared" si="125"/>
        <v/>
      </c>
      <c r="V474" s="41" t="str">
        <f t="shared" ca="1" si="126"/>
        <v/>
      </c>
      <c r="W474" s="41" t="str">
        <f>IF(AND(C474="Abierto",D474="Media"),RANK(V474,$V$8:$V$1003,0)+COUNTIF($V$8:V474,V474)-1+MAX(Q:Q,T:T),"")</f>
        <v/>
      </c>
      <c r="X474" s="41" t="str">
        <f t="shared" si="127"/>
        <v/>
      </c>
      <c r="Y474" s="41" t="str">
        <f t="shared" ca="1" si="128"/>
        <v/>
      </c>
      <c r="Z474" s="41" t="str">
        <f>IF(AND(C474="Abierto",D474="Baja"),RANK(Y474,$Y$8:$Y$1003,0)+COUNTIF($Y$8:Y474,Y474)-1+MAX(Q:Q,T:T,W:W),"")</f>
        <v/>
      </c>
      <c r="AA474" s="42" t="str">
        <f t="shared" si="129"/>
        <v/>
      </c>
      <c r="AB474" s="42" t="str">
        <f t="shared" si="130"/>
        <v/>
      </c>
      <c r="AC474" s="42" t="str">
        <f t="shared" si="131"/>
        <v/>
      </c>
      <c r="AD474" s="43">
        <v>467</v>
      </c>
      <c r="AE474" s="43" t="str">
        <f t="shared" si="117"/>
        <v/>
      </c>
      <c r="AF474" s="44" t="str">
        <f t="shared" si="118"/>
        <v/>
      </c>
      <c r="AK474" s="47" t="str">
        <f>IF(AL474="","",MAX($AK$1:AK473)+1)</f>
        <v/>
      </c>
      <c r="AL474" s="48" t="str">
        <f>IF(H474="","",IF(COUNTIF($AL$7:AL473,H474)=0,H474,""))</f>
        <v/>
      </c>
      <c r="AM474" s="48" t="str">
        <f t="shared" si="119"/>
        <v/>
      </c>
    </row>
    <row r="475" spans="2:39" x14ac:dyDescent="0.25">
      <c r="B475" s="38"/>
      <c r="C475" s="38"/>
      <c r="D475" s="38"/>
      <c r="E475" s="38"/>
      <c r="F475" s="40"/>
      <c r="G475" s="38"/>
      <c r="H475" s="38"/>
      <c r="I475" s="40"/>
      <c r="J475" s="54" t="str">
        <f t="shared" si="120"/>
        <v/>
      </c>
      <c r="K475" s="38"/>
      <c r="O475" s="41" t="str">
        <f t="shared" si="121"/>
        <v/>
      </c>
      <c r="P475" s="41" t="str">
        <f t="shared" ca="1" si="122"/>
        <v/>
      </c>
      <c r="Q475" s="41" t="str">
        <f>IF(AND(C475="Abierto",D475="Urgente"),RANK(P475,$P$8:$P$1003,0)+COUNTIF($P$8:P475,P475)-1,"")</f>
        <v/>
      </c>
      <c r="R475" s="41" t="str">
        <f t="shared" si="123"/>
        <v/>
      </c>
      <c r="S475" s="41" t="str">
        <f t="shared" ca="1" si="124"/>
        <v/>
      </c>
      <c r="T475" s="41" t="str">
        <f>IF(AND(C475="Abierto",D475="Alta"),RANK(S475,$S$8:$S$1003,0)+COUNTIF($S$8:S475,S475)-1+MAX(Q:Q),"")</f>
        <v/>
      </c>
      <c r="U475" s="41" t="str">
        <f t="shared" si="125"/>
        <v/>
      </c>
      <c r="V475" s="41" t="str">
        <f t="shared" ca="1" si="126"/>
        <v/>
      </c>
      <c r="W475" s="41" t="str">
        <f>IF(AND(C475="Abierto",D475="Media"),RANK(V475,$V$8:$V$1003,0)+COUNTIF($V$8:V475,V475)-1+MAX(Q:Q,T:T),"")</f>
        <v/>
      </c>
      <c r="X475" s="41" t="str">
        <f t="shared" si="127"/>
        <v/>
      </c>
      <c r="Y475" s="41" t="str">
        <f t="shared" ca="1" si="128"/>
        <v/>
      </c>
      <c r="Z475" s="41" t="str">
        <f>IF(AND(C475="Abierto",D475="Baja"),RANK(Y475,$Y$8:$Y$1003,0)+COUNTIF($Y$8:Y475,Y475)-1+MAX(Q:Q,T:T,W:W),"")</f>
        <v/>
      </c>
      <c r="AA475" s="42" t="str">
        <f t="shared" si="129"/>
        <v/>
      </c>
      <c r="AB475" s="42" t="str">
        <f t="shared" si="130"/>
        <v/>
      </c>
      <c r="AC475" s="42" t="str">
        <f t="shared" si="131"/>
        <v/>
      </c>
      <c r="AD475" s="43">
        <v>468</v>
      </c>
      <c r="AE475" s="43" t="str">
        <f t="shared" si="117"/>
        <v/>
      </c>
      <c r="AF475" s="44" t="str">
        <f t="shared" si="118"/>
        <v/>
      </c>
      <c r="AK475" s="47" t="str">
        <f>IF(AL475="","",MAX($AK$1:AK474)+1)</f>
        <v/>
      </c>
      <c r="AL475" s="48" t="str">
        <f>IF(H475="","",IF(COUNTIF($AL$7:AL474,H475)=0,H475,""))</f>
        <v/>
      </c>
      <c r="AM475" s="48" t="str">
        <f t="shared" si="119"/>
        <v/>
      </c>
    </row>
    <row r="476" spans="2:39" x14ac:dyDescent="0.25">
      <c r="B476" s="38"/>
      <c r="C476" s="38"/>
      <c r="D476" s="38"/>
      <c r="E476" s="38"/>
      <c r="F476" s="40"/>
      <c r="G476" s="38"/>
      <c r="H476" s="38"/>
      <c r="I476" s="40"/>
      <c r="J476" s="54" t="str">
        <f t="shared" si="120"/>
        <v/>
      </c>
      <c r="K476" s="38"/>
      <c r="O476" s="41" t="str">
        <f t="shared" si="121"/>
        <v/>
      </c>
      <c r="P476" s="41" t="str">
        <f t="shared" ca="1" si="122"/>
        <v/>
      </c>
      <c r="Q476" s="41" t="str">
        <f>IF(AND(C476="Abierto",D476="Urgente"),RANK(P476,$P$8:$P$1003,0)+COUNTIF($P$8:P476,P476)-1,"")</f>
        <v/>
      </c>
      <c r="R476" s="41" t="str">
        <f t="shared" si="123"/>
        <v/>
      </c>
      <c r="S476" s="41" t="str">
        <f t="shared" ca="1" si="124"/>
        <v/>
      </c>
      <c r="T476" s="41" t="str">
        <f>IF(AND(C476="Abierto",D476="Alta"),RANK(S476,$S$8:$S$1003,0)+COUNTIF($S$8:S476,S476)-1+MAX(Q:Q),"")</f>
        <v/>
      </c>
      <c r="U476" s="41" t="str">
        <f t="shared" si="125"/>
        <v/>
      </c>
      <c r="V476" s="41" t="str">
        <f t="shared" ca="1" si="126"/>
        <v/>
      </c>
      <c r="W476" s="41" t="str">
        <f>IF(AND(C476="Abierto",D476="Media"),RANK(V476,$V$8:$V$1003,0)+COUNTIF($V$8:V476,V476)-1+MAX(Q:Q,T:T),"")</f>
        <v/>
      </c>
      <c r="X476" s="41" t="str">
        <f t="shared" si="127"/>
        <v/>
      </c>
      <c r="Y476" s="41" t="str">
        <f t="shared" ca="1" si="128"/>
        <v/>
      </c>
      <c r="Z476" s="41" t="str">
        <f>IF(AND(C476="Abierto",D476="Baja"),RANK(Y476,$Y$8:$Y$1003,0)+COUNTIF($Y$8:Y476,Y476)-1+MAX(Q:Q,T:T,W:W),"")</f>
        <v/>
      </c>
      <c r="AA476" s="42" t="str">
        <f t="shared" si="129"/>
        <v/>
      </c>
      <c r="AB476" s="42" t="str">
        <f t="shared" si="130"/>
        <v/>
      </c>
      <c r="AC476" s="42" t="str">
        <f t="shared" si="131"/>
        <v/>
      </c>
      <c r="AD476" s="43">
        <v>469</v>
      </c>
      <c r="AE476" s="43" t="str">
        <f t="shared" si="117"/>
        <v/>
      </c>
      <c r="AF476" s="44" t="str">
        <f t="shared" si="118"/>
        <v/>
      </c>
      <c r="AK476" s="47" t="str">
        <f>IF(AL476="","",MAX($AK$1:AK475)+1)</f>
        <v/>
      </c>
      <c r="AL476" s="48" t="str">
        <f>IF(H476="","",IF(COUNTIF($AL$7:AL475,H476)=0,H476,""))</f>
        <v/>
      </c>
      <c r="AM476" s="48" t="str">
        <f t="shared" si="119"/>
        <v/>
      </c>
    </row>
    <row r="477" spans="2:39" x14ac:dyDescent="0.25">
      <c r="B477" s="38"/>
      <c r="C477" s="38"/>
      <c r="D477" s="38"/>
      <c r="E477" s="38"/>
      <c r="F477" s="40"/>
      <c r="G477" s="38"/>
      <c r="H477" s="38"/>
      <c r="I477" s="40"/>
      <c r="J477" s="54" t="str">
        <f t="shared" si="120"/>
        <v/>
      </c>
      <c r="K477" s="38"/>
      <c r="O477" s="41" t="str">
        <f t="shared" si="121"/>
        <v/>
      </c>
      <c r="P477" s="41" t="str">
        <f t="shared" ca="1" si="122"/>
        <v/>
      </c>
      <c r="Q477" s="41" t="str">
        <f>IF(AND(C477="Abierto",D477="Urgente"),RANK(P477,$P$8:$P$1003,0)+COUNTIF($P$8:P477,P477)-1,"")</f>
        <v/>
      </c>
      <c r="R477" s="41" t="str">
        <f t="shared" si="123"/>
        <v/>
      </c>
      <c r="S477" s="41" t="str">
        <f t="shared" ca="1" si="124"/>
        <v/>
      </c>
      <c r="T477" s="41" t="str">
        <f>IF(AND(C477="Abierto",D477="Alta"),RANK(S477,$S$8:$S$1003,0)+COUNTIF($S$8:S477,S477)-1+MAX(Q:Q),"")</f>
        <v/>
      </c>
      <c r="U477" s="41" t="str">
        <f t="shared" si="125"/>
        <v/>
      </c>
      <c r="V477" s="41" t="str">
        <f t="shared" ca="1" si="126"/>
        <v/>
      </c>
      <c r="W477" s="41" t="str">
        <f>IF(AND(C477="Abierto",D477="Media"),RANK(V477,$V$8:$V$1003,0)+COUNTIF($V$8:V477,V477)-1+MAX(Q:Q,T:T),"")</f>
        <v/>
      </c>
      <c r="X477" s="41" t="str">
        <f t="shared" si="127"/>
        <v/>
      </c>
      <c r="Y477" s="41" t="str">
        <f t="shared" ca="1" si="128"/>
        <v/>
      </c>
      <c r="Z477" s="41" t="str">
        <f>IF(AND(C477="Abierto",D477="Baja"),RANK(Y477,$Y$8:$Y$1003,0)+COUNTIF($Y$8:Y477,Y477)-1+MAX(Q:Q,T:T,W:W),"")</f>
        <v/>
      </c>
      <c r="AA477" s="42" t="str">
        <f t="shared" si="129"/>
        <v/>
      </c>
      <c r="AB477" s="42" t="str">
        <f t="shared" si="130"/>
        <v/>
      </c>
      <c r="AC477" s="42" t="str">
        <f t="shared" si="131"/>
        <v/>
      </c>
      <c r="AD477" s="43">
        <v>470</v>
      </c>
      <c r="AE477" s="43" t="str">
        <f t="shared" si="117"/>
        <v/>
      </c>
      <c r="AF477" s="44" t="str">
        <f t="shared" si="118"/>
        <v/>
      </c>
      <c r="AK477" s="47" t="str">
        <f>IF(AL477="","",MAX($AK$1:AK476)+1)</f>
        <v/>
      </c>
      <c r="AL477" s="48" t="str">
        <f>IF(H477="","",IF(COUNTIF($AL$7:AL476,H477)=0,H477,""))</f>
        <v/>
      </c>
      <c r="AM477" s="48" t="str">
        <f t="shared" si="119"/>
        <v/>
      </c>
    </row>
    <row r="478" spans="2:39" x14ac:dyDescent="0.25">
      <c r="B478" s="38"/>
      <c r="C478" s="38"/>
      <c r="D478" s="38"/>
      <c r="E478" s="38"/>
      <c r="F478" s="40"/>
      <c r="G478" s="38"/>
      <c r="H478" s="38"/>
      <c r="I478" s="40"/>
      <c r="J478" s="54" t="str">
        <f t="shared" si="120"/>
        <v/>
      </c>
      <c r="K478" s="38"/>
      <c r="O478" s="41" t="str">
        <f t="shared" si="121"/>
        <v/>
      </c>
      <c r="P478" s="41" t="str">
        <f t="shared" ca="1" si="122"/>
        <v/>
      </c>
      <c r="Q478" s="41" t="str">
        <f>IF(AND(C478="Abierto",D478="Urgente"),RANK(P478,$P$8:$P$1003,0)+COUNTIF($P$8:P478,P478)-1,"")</f>
        <v/>
      </c>
      <c r="R478" s="41" t="str">
        <f t="shared" si="123"/>
        <v/>
      </c>
      <c r="S478" s="41" t="str">
        <f t="shared" ca="1" si="124"/>
        <v/>
      </c>
      <c r="T478" s="41" t="str">
        <f>IF(AND(C478="Abierto",D478="Alta"),RANK(S478,$S$8:$S$1003,0)+COUNTIF($S$8:S478,S478)-1+MAX(Q:Q),"")</f>
        <v/>
      </c>
      <c r="U478" s="41" t="str">
        <f t="shared" si="125"/>
        <v/>
      </c>
      <c r="V478" s="41" t="str">
        <f t="shared" ca="1" si="126"/>
        <v/>
      </c>
      <c r="W478" s="41" t="str">
        <f>IF(AND(C478="Abierto",D478="Media"),RANK(V478,$V$8:$V$1003,0)+COUNTIF($V$8:V478,V478)-1+MAX(Q:Q,T:T),"")</f>
        <v/>
      </c>
      <c r="X478" s="41" t="str">
        <f t="shared" si="127"/>
        <v/>
      </c>
      <c r="Y478" s="41" t="str">
        <f t="shared" ca="1" si="128"/>
        <v/>
      </c>
      <c r="Z478" s="41" t="str">
        <f>IF(AND(C478="Abierto",D478="Baja"),RANK(Y478,$Y$8:$Y$1003,0)+COUNTIF($Y$8:Y478,Y478)-1+MAX(Q:Q,T:T,W:W),"")</f>
        <v/>
      </c>
      <c r="AA478" s="42" t="str">
        <f t="shared" si="129"/>
        <v/>
      </c>
      <c r="AB478" s="42" t="str">
        <f t="shared" si="130"/>
        <v/>
      </c>
      <c r="AC478" s="42" t="str">
        <f t="shared" si="131"/>
        <v/>
      </c>
      <c r="AD478" s="43">
        <v>471</v>
      </c>
      <c r="AE478" s="43" t="str">
        <f t="shared" si="117"/>
        <v/>
      </c>
      <c r="AF478" s="44" t="str">
        <f t="shared" si="118"/>
        <v/>
      </c>
      <c r="AK478" s="47" t="str">
        <f>IF(AL478="","",MAX($AK$1:AK477)+1)</f>
        <v/>
      </c>
      <c r="AL478" s="48" t="str">
        <f>IF(H478="","",IF(COUNTIF($AL$7:AL477,H478)=0,H478,""))</f>
        <v/>
      </c>
      <c r="AM478" s="48" t="str">
        <f t="shared" si="119"/>
        <v/>
      </c>
    </row>
    <row r="479" spans="2:39" x14ac:dyDescent="0.25">
      <c r="B479" s="38"/>
      <c r="C479" s="38"/>
      <c r="D479" s="38"/>
      <c r="E479" s="38"/>
      <c r="F479" s="40"/>
      <c r="G479" s="38"/>
      <c r="H479" s="38"/>
      <c r="I479" s="40"/>
      <c r="J479" s="54" t="str">
        <f t="shared" si="120"/>
        <v/>
      </c>
      <c r="K479" s="38"/>
      <c r="O479" s="41" t="str">
        <f t="shared" si="121"/>
        <v/>
      </c>
      <c r="P479" s="41" t="str">
        <f t="shared" ca="1" si="122"/>
        <v/>
      </c>
      <c r="Q479" s="41" t="str">
        <f>IF(AND(C479="Abierto",D479="Urgente"),RANK(P479,$P$8:$P$1003,0)+COUNTIF($P$8:P479,P479)-1,"")</f>
        <v/>
      </c>
      <c r="R479" s="41" t="str">
        <f t="shared" si="123"/>
        <v/>
      </c>
      <c r="S479" s="41" t="str">
        <f t="shared" ca="1" si="124"/>
        <v/>
      </c>
      <c r="T479" s="41" t="str">
        <f>IF(AND(C479="Abierto",D479="Alta"),RANK(S479,$S$8:$S$1003,0)+COUNTIF($S$8:S479,S479)-1+MAX(Q:Q),"")</f>
        <v/>
      </c>
      <c r="U479" s="41" t="str">
        <f t="shared" si="125"/>
        <v/>
      </c>
      <c r="V479" s="41" t="str">
        <f t="shared" ca="1" si="126"/>
        <v/>
      </c>
      <c r="W479" s="41" t="str">
        <f>IF(AND(C479="Abierto",D479="Media"),RANK(V479,$V$8:$V$1003,0)+COUNTIF($V$8:V479,V479)-1+MAX(Q:Q,T:T),"")</f>
        <v/>
      </c>
      <c r="X479" s="41" t="str">
        <f t="shared" si="127"/>
        <v/>
      </c>
      <c r="Y479" s="41" t="str">
        <f t="shared" ca="1" si="128"/>
        <v/>
      </c>
      <c r="Z479" s="41" t="str">
        <f>IF(AND(C479="Abierto",D479="Baja"),RANK(Y479,$Y$8:$Y$1003,0)+COUNTIF($Y$8:Y479,Y479)-1+MAX(Q:Q,T:T,W:W),"")</f>
        <v/>
      </c>
      <c r="AA479" s="42" t="str">
        <f t="shared" si="129"/>
        <v/>
      </c>
      <c r="AB479" s="42" t="str">
        <f t="shared" si="130"/>
        <v/>
      </c>
      <c r="AC479" s="42" t="str">
        <f t="shared" si="131"/>
        <v/>
      </c>
      <c r="AD479" s="43">
        <v>472</v>
      </c>
      <c r="AE479" s="43" t="str">
        <f t="shared" si="117"/>
        <v/>
      </c>
      <c r="AF479" s="44" t="str">
        <f t="shared" si="118"/>
        <v/>
      </c>
      <c r="AK479" s="47" t="str">
        <f>IF(AL479="","",MAX($AK$1:AK478)+1)</f>
        <v/>
      </c>
      <c r="AL479" s="48" t="str">
        <f>IF(H479="","",IF(COUNTIF($AL$7:AL478,H479)=0,H479,""))</f>
        <v/>
      </c>
      <c r="AM479" s="48" t="str">
        <f t="shared" si="119"/>
        <v/>
      </c>
    </row>
    <row r="480" spans="2:39" x14ac:dyDescent="0.25">
      <c r="B480" s="38"/>
      <c r="C480" s="38"/>
      <c r="D480" s="38"/>
      <c r="E480" s="38"/>
      <c r="F480" s="40"/>
      <c r="G480" s="38"/>
      <c r="H480" s="38"/>
      <c r="I480" s="40"/>
      <c r="J480" s="54" t="str">
        <f t="shared" si="120"/>
        <v/>
      </c>
      <c r="K480" s="38"/>
      <c r="O480" s="41" t="str">
        <f t="shared" si="121"/>
        <v/>
      </c>
      <c r="P480" s="41" t="str">
        <f t="shared" ca="1" si="122"/>
        <v/>
      </c>
      <c r="Q480" s="41" t="str">
        <f>IF(AND(C480="Abierto",D480="Urgente"),RANK(P480,$P$8:$P$1003,0)+COUNTIF($P$8:P480,P480)-1,"")</f>
        <v/>
      </c>
      <c r="R480" s="41" t="str">
        <f t="shared" si="123"/>
        <v/>
      </c>
      <c r="S480" s="41" t="str">
        <f t="shared" ca="1" si="124"/>
        <v/>
      </c>
      <c r="T480" s="41" t="str">
        <f>IF(AND(C480="Abierto",D480="Alta"),RANK(S480,$S$8:$S$1003,0)+COUNTIF($S$8:S480,S480)-1+MAX(Q:Q),"")</f>
        <v/>
      </c>
      <c r="U480" s="41" t="str">
        <f t="shared" si="125"/>
        <v/>
      </c>
      <c r="V480" s="41" t="str">
        <f t="shared" ca="1" si="126"/>
        <v/>
      </c>
      <c r="W480" s="41" t="str">
        <f>IF(AND(C480="Abierto",D480="Media"),RANK(V480,$V$8:$V$1003,0)+COUNTIF($V$8:V480,V480)-1+MAX(Q:Q,T:T),"")</f>
        <v/>
      </c>
      <c r="X480" s="41" t="str">
        <f t="shared" si="127"/>
        <v/>
      </c>
      <c r="Y480" s="41" t="str">
        <f t="shared" ca="1" si="128"/>
        <v/>
      </c>
      <c r="Z480" s="41" t="str">
        <f>IF(AND(C480="Abierto",D480="Baja"),RANK(Y480,$Y$8:$Y$1003,0)+COUNTIF($Y$8:Y480,Y480)-1+MAX(Q:Q,T:T,W:W),"")</f>
        <v/>
      </c>
      <c r="AA480" s="42" t="str">
        <f t="shared" si="129"/>
        <v/>
      </c>
      <c r="AB480" s="42" t="str">
        <f t="shared" si="130"/>
        <v/>
      </c>
      <c r="AC480" s="42" t="str">
        <f t="shared" si="131"/>
        <v/>
      </c>
      <c r="AD480" s="43">
        <v>473</v>
      </c>
      <c r="AE480" s="43" t="str">
        <f t="shared" si="117"/>
        <v/>
      </c>
      <c r="AF480" s="44" t="str">
        <f t="shared" si="118"/>
        <v/>
      </c>
      <c r="AK480" s="47" t="str">
        <f>IF(AL480="","",MAX($AK$1:AK479)+1)</f>
        <v/>
      </c>
      <c r="AL480" s="48" t="str">
        <f>IF(H480="","",IF(COUNTIF($AL$7:AL479,H480)=0,H480,""))</f>
        <v/>
      </c>
      <c r="AM480" s="48" t="str">
        <f t="shared" si="119"/>
        <v/>
      </c>
    </row>
    <row r="481" spans="2:39" x14ac:dyDescent="0.25">
      <c r="B481" s="38"/>
      <c r="C481" s="38"/>
      <c r="D481" s="38"/>
      <c r="E481" s="38"/>
      <c r="F481" s="40"/>
      <c r="G481" s="38"/>
      <c r="H481" s="38"/>
      <c r="I481" s="40"/>
      <c r="J481" s="54" t="str">
        <f t="shared" si="120"/>
        <v/>
      </c>
      <c r="K481" s="38"/>
      <c r="O481" s="41" t="str">
        <f t="shared" si="121"/>
        <v/>
      </c>
      <c r="P481" s="41" t="str">
        <f t="shared" ca="1" si="122"/>
        <v/>
      </c>
      <c r="Q481" s="41" t="str">
        <f>IF(AND(C481="Abierto",D481="Urgente"),RANK(P481,$P$8:$P$1003,0)+COUNTIF($P$8:P481,P481)-1,"")</f>
        <v/>
      </c>
      <c r="R481" s="41" t="str">
        <f t="shared" si="123"/>
        <v/>
      </c>
      <c r="S481" s="41" t="str">
        <f t="shared" ca="1" si="124"/>
        <v/>
      </c>
      <c r="T481" s="41" t="str">
        <f>IF(AND(C481="Abierto",D481="Alta"),RANK(S481,$S$8:$S$1003,0)+COUNTIF($S$8:S481,S481)-1+MAX(Q:Q),"")</f>
        <v/>
      </c>
      <c r="U481" s="41" t="str">
        <f t="shared" si="125"/>
        <v/>
      </c>
      <c r="V481" s="41" t="str">
        <f t="shared" ca="1" si="126"/>
        <v/>
      </c>
      <c r="W481" s="41" t="str">
        <f>IF(AND(C481="Abierto",D481="Media"),RANK(V481,$V$8:$V$1003,0)+COUNTIF($V$8:V481,V481)-1+MAX(Q:Q,T:T),"")</f>
        <v/>
      </c>
      <c r="X481" s="41" t="str">
        <f t="shared" si="127"/>
        <v/>
      </c>
      <c r="Y481" s="41" t="str">
        <f t="shared" ca="1" si="128"/>
        <v/>
      </c>
      <c r="Z481" s="41" t="str">
        <f>IF(AND(C481="Abierto",D481="Baja"),RANK(Y481,$Y$8:$Y$1003,0)+COUNTIF($Y$8:Y481,Y481)-1+MAX(Q:Q,T:T,W:W),"")</f>
        <v/>
      </c>
      <c r="AA481" s="42" t="str">
        <f t="shared" si="129"/>
        <v/>
      </c>
      <c r="AB481" s="42" t="str">
        <f t="shared" si="130"/>
        <v/>
      </c>
      <c r="AC481" s="42" t="str">
        <f t="shared" si="131"/>
        <v/>
      </c>
      <c r="AD481" s="43">
        <v>474</v>
      </c>
      <c r="AE481" s="43" t="str">
        <f t="shared" si="117"/>
        <v/>
      </c>
      <c r="AF481" s="44" t="str">
        <f t="shared" si="118"/>
        <v/>
      </c>
      <c r="AK481" s="47" t="str">
        <f>IF(AL481="","",MAX($AK$1:AK480)+1)</f>
        <v/>
      </c>
      <c r="AL481" s="48" t="str">
        <f>IF(H481="","",IF(COUNTIF($AL$7:AL480,H481)=0,H481,""))</f>
        <v/>
      </c>
      <c r="AM481" s="48" t="str">
        <f t="shared" si="119"/>
        <v/>
      </c>
    </row>
    <row r="482" spans="2:39" x14ac:dyDescent="0.25">
      <c r="B482" s="38"/>
      <c r="C482" s="38"/>
      <c r="D482" s="38"/>
      <c r="E482" s="38"/>
      <c r="F482" s="40"/>
      <c r="G482" s="38"/>
      <c r="H482" s="38"/>
      <c r="I482" s="40"/>
      <c r="J482" s="54" t="str">
        <f t="shared" si="120"/>
        <v/>
      </c>
      <c r="K482" s="38"/>
      <c r="O482" s="41" t="str">
        <f t="shared" si="121"/>
        <v/>
      </c>
      <c r="P482" s="41" t="str">
        <f t="shared" ca="1" si="122"/>
        <v/>
      </c>
      <c r="Q482" s="41" t="str">
        <f>IF(AND(C482="Abierto",D482="Urgente"),RANK(P482,$P$8:$P$1003,0)+COUNTIF($P$8:P482,P482)-1,"")</f>
        <v/>
      </c>
      <c r="R482" s="41" t="str">
        <f t="shared" si="123"/>
        <v/>
      </c>
      <c r="S482" s="41" t="str">
        <f t="shared" ca="1" si="124"/>
        <v/>
      </c>
      <c r="T482" s="41" t="str">
        <f>IF(AND(C482="Abierto",D482="Alta"),RANK(S482,$S$8:$S$1003,0)+COUNTIF($S$8:S482,S482)-1+MAX(Q:Q),"")</f>
        <v/>
      </c>
      <c r="U482" s="41" t="str">
        <f t="shared" si="125"/>
        <v/>
      </c>
      <c r="V482" s="41" t="str">
        <f t="shared" ca="1" si="126"/>
        <v/>
      </c>
      <c r="W482" s="41" t="str">
        <f>IF(AND(C482="Abierto",D482="Media"),RANK(V482,$V$8:$V$1003,0)+COUNTIF($V$8:V482,V482)-1+MAX(Q:Q,T:T),"")</f>
        <v/>
      </c>
      <c r="X482" s="41" t="str">
        <f t="shared" si="127"/>
        <v/>
      </c>
      <c r="Y482" s="41" t="str">
        <f t="shared" ca="1" si="128"/>
        <v/>
      </c>
      <c r="Z482" s="41" t="str">
        <f>IF(AND(C482="Abierto",D482="Baja"),RANK(Y482,$Y$8:$Y$1003,0)+COUNTIF($Y$8:Y482,Y482)-1+MAX(Q:Q,T:T,W:W),"")</f>
        <v/>
      </c>
      <c r="AA482" s="42" t="str">
        <f t="shared" si="129"/>
        <v/>
      </c>
      <c r="AB482" s="42" t="str">
        <f t="shared" si="130"/>
        <v/>
      </c>
      <c r="AC482" s="42" t="str">
        <f t="shared" si="131"/>
        <v/>
      </c>
      <c r="AD482" s="43">
        <v>475</v>
      </c>
      <c r="AE482" s="43" t="str">
        <f t="shared" si="117"/>
        <v/>
      </c>
      <c r="AF482" s="44" t="str">
        <f t="shared" si="118"/>
        <v/>
      </c>
      <c r="AK482" s="47" t="str">
        <f>IF(AL482="","",MAX($AK$1:AK481)+1)</f>
        <v/>
      </c>
      <c r="AL482" s="48" t="str">
        <f>IF(H482="","",IF(COUNTIF($AL$7:AL481,H482)=0,H482,""))</f>
        <v/>
      </c>
      <c r="AM482" s="48" t="str">
        <f t="shared" si="119"/>
        <v/>
      </c>
    </row>
    <row r="483" spans="2:39" x14ac:dyDescent="0.25">
      <c r="B483" s="38"/>
      <c r="C483" s="38"/>
      <c r="D483" s="38"/>
      <c r="E483" s="38"/>
      <c r="F483" s="40"/>
      <c r="G483" s="38"/>
      <c r="H483" s="38"/>
      <c r="I483" s="40"/>
      <c r="J483" s="54" t="str">
        <f t="shared" si="120"/>
        <v/>
      </c>
      <c r="K483" s="38"/>
      <c r="O483" s="41" t="str">
        <f t="shared" si="121"/>
        <v/>
      </c>
      <c r="P483" s="41" t="str">
        <f t="shared" ca="1" si="122"/>
        <v/>
      </c>
      <c r="Q483" s="41" t="str">
        <f>IF(AND(C483="Abierto",D483="Urgente"),RANK(P483,$P$8:$P$1003,0)+COUNTIF($P$8:P483,P483)-1,"")</f>
        <v/>
      </c>
      <c r="R483" s="41" t="str">
        <f t="shared" si="123"/>
        <v/>
      </c>
      <c r="S483" s="41" t="str">
        <f t="shared" ca="1" si="124"/>
        <v/>
      </c>
      <c r="T483" s="41" t="str">
        <f>IF(AND(C483="Abierto",D483="Alta"),RANK(S483,$S$8:$S$1003,0)+COUNTIF($S$8:S483,S483)-1+MAX(Q:Q),"")</f>
        <v/>
      </c>
      <c r="U483" s="41" t="str">
        <f t="shared" si="125"/>
        <v/>
      </c>
      <c r="V483" s="41" t="str">
        <f t="shared" ca="1" si="126"/>
        <v/>
      </c>
      <c r="W483" s="41" t="str">
        <f>IF(AND(C483="Abierto",D483="Media"),RANK(V483,$V$8:$V$1003,0)+COUNTIF($V$8:V483,V483)-1+MAX(Q:Q,T:T),"")</f>
        <v/>
      </c>
      <c r="X483" s="41" t="str">
        <f t="shared" si="127"/>
        <v/>
      </c>
      <c r="Y483" s="41" t="str">
        <f t="shared" ca="1" si="128"/>
        <v/>
      </c>
      <c r="Z483" s="41" t="str">
        <f>IF(AND(C483="Abierto",D483="Baja"),RANK(Y483,$Y$8:$Y$1003,0)+COUNTIF($Y$8:Y483,Y483)-1+MAX(Q:Q,T:T,W:W),"")</f>
        <v/>
      </c>
      <c r="AA483" s="42" t="str">
        <f t="shared" si="129"/>
        <v/>
      </c>
      <c r="AB483" s="42" t="str">
        <f t="shared" si="130"/>
        <v/>
      </c>
      <c r="AC483" s="42" t="str">
        <f t="shared" si="131"/>
        <v/>
      </c>
      <c r="AD483" s="43">
        <v>476</v>
      </c>
      <c r="AE483" s="43" t="str">
        <f t="shared" si="117"/>
        <v/>
      </c>
      <c r="AF483" s="44" t="str">
        <f t="shared" si="118"/>
        <v/>
      </c>
      <c r="AK483" s="47" t="str">
        <f>IF(AL483="","",MAX($AK$1:AK482)+1)</f>
        <v/>
      </c>
      <c r="AL483" s="48" t="str">
        <f>IF(H483="","",IF(COUNTIF($AL$7:AL482,H483)=0,H483,""))</f>
        <v/>
      </c>
      <c r="AM483" s="48" t="str">
        <f t="shared" si="119"/>
        <v/>
      </c>
    </row>
    <row r="484" spans="2:39" x14ac:dyDescent="0.25">
      <c r="B484" s="38"/>
      <c r="C484" s="38"/>
      <c r="D484" s="38"/>
      <c r="E484" s="38"/>
      <c r="F484" s="40"/>
      <c r="G484" s="38"/>
      <c r="H484" s="38"/>
      <c r="I484" s="40"/>
      <c r="J484" s="54" t="str">
        <f t="shared" si="120"/>
        <v/>
      </c>
      <c r="K484" s="38"/>
      <c r="O484" s="41" t="str">
        <f t="shared" si="121"/>
        <v/>
      </c>
      <c r="P484" s="41" t="str">
        <f t="shared" ca="1" si="122"/>
        <v/>
      </c>
      <c r="Q484" s="41" t="str">
        <f>IF(AND(C484="Abierto",D484="Urgente"),RANK(P484,$P$8:$P$1003,0)+COUNTIF($P$8:P484,P484)-1,"")</f>
        <v/>
      </c>
      <c r="R484" s="41" t="str">
        <f t="shared" si="123"/>
        <v/>
      </c>
      <c r="S484" s="41" t="str">
        <f t="shared" ca="1" si="124"/>
        <v/>
      </c>
      <c r="T484" s="41" t="str">
        <f>IF(AND(C484="Abierto",D484="Alta"),RANK(S484,$S$8:$S$1003,0)+COUNTIF($S$8:S484,S484)-1+MAX(Q:Q),"")</f>
        <v/>
      </c>
      <c r="U484" s="41" t="str">
        <f t="shared" si="125"/>
        <v/>
      </c>
      <c r="V484" s="41" t="str">
        <f t="shared" ca="1" si="126"/>
        <v/>
      </c>
      <c r="W484" s="41" t="str">
        <f>IF(AND(C484="Abierto",D484="Media"),RANK(V484,$V$8:$V$1003,0)+COUNTIF($V$8:V484,V484)-1+MAX(Q:Q,T:T),"")</f>
        <v/>
      </c>
      <c r="X484" s="41" t="str">
        <f t="shared" si="127"/>
        <v/>
      </c>
      <c r="Y484" s="41" t="str">
        <f t="shared" ca="1" si="128"/>
        <v/>
      </c>
      <c r="Z484" s="41" t="str">
        <f>IF(AND(C484="Abierto",D484="Baja"),RANK(Y484,$Y$8:$Y$1003,0)+COUNTIF($Y$8:Y484,Y484)-1+MAX(Q:Q,T:T,W:W),"")</f>
        <v/>
      </c>
      <c r="AA484" s="42" t="str">
        <f t="shared" si="129"/>
        <v/>
      </c>
      <c r="AB484" s="42" t="str">
        <f t="shared" si="130"/>
        <v/>
      </c>
      <c r="AC484" s="42" t="str">
        <f t="shared" si="131"/>
        <v/>
      </c>
      <c r="AD484" s="43">
        <v>477</v>
      </c>
      <c r="AE484" s="43" t="str">
        <f t="shared" si="117"/>
        <v/>
      </c>
      <c r="AF484" s="44" t="str">
        <f t="shared" si="118"/>
        <v/>
      </c>
      <c r="AK484" s="47" t="str">
        <f>IF(AL484="","",MAX($AK$1:AK483)+1)</f>
        <v/>
      </c>
      <c r="AL484" s="48" t="str">
        <f>IF(H484="","",IF(COUNTIF($AL$7:AL483,H484)=0,H484,""))</f>
        <v/>
      </c>
      <c r="AM484" s="48" t="str">
        <f t="shared" si="119"/>
        <v/>
      </c>
    </row>
    <row r="485" spans="2:39" x14ac:dyDescent="0.25">
      <c r="B485" s="38"/>
      <c r="C485" s="38"/>
      <c r="D485" s="38"/>
      <c r="E485" s="38"/>
      <c r="F485" s="40"/>
      <c r="G485" s="38"/>
      <c r="H485" s="38"/>
      <c r="I485" s="40"/>
      <c r="J485" s="54" t="str">
        <f t="shared" si="120"/>
        <v/>
      </c>
      <c r="K485" s="38"/>
      <c r="O485" s="41" t="str">
        <f t="shared" si="121"/>
        <v/>
      </c>
      <c r="P485" s="41" t="str">
        <f t="shared" ca="1" si="122"/>
        <v/>
      </c>
      <c r="Q485" s="41" t="str">
        <f>IF(AND(C485="Abierto",D485="Urgente"),RANK(P485,$P$8:$P$1003,0)+COUNTIF($P$8:P485,P485)-1,"")</f>
        <v/>
      </c>
      <c r="R485" s="41" t="str">
        <f t="shared" si="123"/>
        <v/>
      </c>
      <c r="S485" s="41" t="str">
        <f t="shared" ca="1" si="124"/>
        <v/>
      </c>
      <c r="T485" s="41" t="str">
        <f>IF(AND(C485="Abierto",D485="Alta"),RANK(S485,$S$8:$S$1003,0)+COUNTIF($S$8:S485,S485)-1+MAX(Q:Q),"")</f>
        <v/>
      </c>
      <c r="U485" s="41" t="str">
        <f t="shared" si="125"/>
        <v/>
      </c>
      <c r="V485" s="41" t="str">
        <f t="shared" ca="1" si="126"/>
        <v/>
      </c>
      <c r="W485" s="41" t="str">
        <f>IF(AND(C485="Abierto",D485="Media"),RANK(V485,$V$8:$V$1003,0)+COUNTIF($V$8:V485,V485)-1+MAX(Q:Q,T:T),"")</f>
        <v/>
      </c>
      <c r="X485" s="41" t="str">
        <f t="shared" si="127"/>
        <v/>
      </c>
      <c r="Y485" s="41" t="str">
        <f t="shared" ca="1" si="128"/>
        <v/>
      </c>
      <c r="Z485" s="41" t="str">
        <f>IF(AND(C485="Abierto",D485="Baja"),RANK(Y485,$Y$8:$Y$1003,0)+COUNTIF($Y$8:Y485,Y485)-1+MAX(Q:Q,T:T,W:W),"")</f>
        <v/>
      </c>
      <c r="AA485" s="42" t="str">
        <f t="shared" si="129"/>
        <v/>
      </c>
      <c r="AB485" s="42" t="str">
        <f t="shared" si="130"/>
        <v/>
      </c>
      <c r="AC485" s="42" t="str">
        <f t="shared" si="131"/>
        <v/>
      </c>
      <c r="AD485" s="43">
        <v>478</v>
      </c>
      <c r="AE485" s="43" t="str">
        <f t="shared" si="117"/>
        <v/>
      </c>
      <c r="AF485" s="44" t="str">
        <f t="shared" si="118"/>
        <v/>
      </c>
      <c r="AK485" s="47" t="str">
        <f>IF(AL485="","",MAX($AK$1:AK484)+1)</f>
        <v/>
      </c>
      <c r="AL485" s="48" t="str">
        <f>IF(H485="","",IF(COUNTIF($AL$7:AL484,H485)=0,H485,""))</f>
        <v/>
      </c>
      <c r="AM485" s="48" t="str">
        <f t="shared" si="119"/>
        <v/>
      </c>
    </row>
    <row r="486" spans="2:39" x14ac:dyDescent="0.25">
      <c r="B486" s="38"/>
      <c r="C486" s="38"/>
      <c r="D486" s="38"/>
      <c r="E486" s="38"/>
      <c r="F486" s="40"/>
      <c r="G486" s="38"/>
      <c r="H486" s="38"/>
      <c r="I486" s="40"/>
      <c r="J486" s="54" t="str">
        <f t="shared" si="120"/>
        <v/>
      </c>
      <c r="K486" s="38"/>
      <c r="O486" s="41" t="str">
        <f t="shared" si="121"/>
        <v/>
      </c>
      <c r="P486" s="41" t="str">
        <f t="shared" ca="1" si="122"/>
        <v/>
      </c>
      <c r="Q486" s="41" t="str">
        <f>IF(AND(C486="Abierto",D486="Urgente"),RANK(P486,$P$8:$P$1003,0)+COUNTIF($P$8:P486,P486)-1,"")</f>
        <v/>
      </c>
      <c r="R486" s="41" t="str">
        <f t="shared" si="123"/>
        <v/>
      </c>
      <c r="S486" s="41" t="str">
        <f t="shared" ca="1" si="124"/>
        <v/>
      </c>
      <c r="T486" s="41" t="str">
        <f>IF(AND(C486="Abierto",D486="Alta"),RANK(S486,$S$8:$S$1003,0)+COUNTIF($S$8:S486,S486)-1+MAX(Q:Q),"")</f>
        <v/>
      </c>
      <c r="U486" s="41" t="str">
        <f t="shared" si="125"/>
        <v/>
      </c>
      <c r="V486" s="41" t="str">
        <f t="shared" ca="1" si="126"/>
        <v/>
      </c>
      <c r="W486" s="41" t="str">
        <f>IF(AND(C486="Abierto",D486="Media"),RANK(V486,$V$8:$V$1003,0)+COUNTIF($V$8:V486,V486)-1+MAX(Q:Q,T:T),"")</f>
        <v/>
      </c>
      <c r="X486" s="41" t="str">
        <f t="shared" si="127"/>
        <v/>
      </c>
      <c r="Y486" s="41" t="str">
        <f t="shared" ca="1" si="128"/>
        <v/>
      </c>
      <c r="Z486" s="41" t="str">
        <f>IF(AND(C486="Abierto",D486="Baja"),RANK(Y486,$Y$8:$Y$1003,0)+COUNTIF($Y$8:Y486,Y486)-1+MAX(Q:Q,T:T,W:W),"")</f>
        <v/>
      </c>
      <c r="AA486" s="42" t="str">
        <f t="shared" si="129"/>
        <v/>
      </c>
      <c r="AB486" s="42" t="str">
        <f t="shared" si="130"/>
        <v/>
      </c>
      <c r="AC486" s="42" t="str">
        <f t="shared" si="131"/>
        <v/>
      </c>
      <c r="AD486" s="43">
        <v>479</v>
      </c>
      <c r="AE486" s="43" t="str">
        <f t="shared" si="117"/>
        <v/>
      </c>
      <c r="AF486" s="44" t="str">
        <f t="shared" si="118"/>
        <v/>
      </c>
      <c r="AK486" s="47" t="str">
        <f>IF(AL486="","",MAX($AK$1:AK485)+1)</f>
        <v/>
      </c>
      <c r="AL486" s="48" t="str">
        <f>IF(H486="","",IF(COUNTIF($AL$7:AL485,H486)=0,H486,""))</f>
        <v/>
      </c>
      <c r="AM486" s="48" t="str">
        <f t="shared" si="119"/>
        <v/>
      </c>
    </row>
    <row r="487" spans="2:39" x14ac:dyDescent="0.25">
      <c r="B487" s="38"/>
      <c r="C487" s="38"/>
      <c r="D487" s="38"/>
      <c r="E487" s="38"/>
      <c r="F487" s="40"/>
      <c r="G487" s="38"/>
      <c r="H487" s="38"/>
      <c r="I487" s="40"/>
      <c r="J487" s="54" t="str">
        <f t="shared" si="120"/>
        <v/>
      </c>
      <c r="K487" s="38"/>
      <c r="O487" s="41" t="str">
        <f t="shared" si="121"/>
        <v/>
      </c>
      <c r="P487" s="41" t="str">
        <f t="shared" ca="1" si="122"/>
        <v/>
      </c>
      <c r="Q487" s="41" t="str">
        <f>IF(AND(C487="Abierto",D487="Urgente"),RANK(P487,$P$8:$P$1003,0)+COUNTIF($P$8:P487,P487)-1,"")</f>
        <v/>
      </c>
      <c r="R487" s="41" t="str">
        <f t="shared" si="123"/>
        <v/>
      </c>
      <c r="S487" s="41" t="str">
        <f t="shared" ca="1" si="124"/>
        <v/>
      </c>
      <c r="T487" s="41" t="str">
        <f>IF(AND(C487="Abierto",D487="Alta"),RANK(S487,$S$8:$S$1003,0)+COUNTIF($S$8:S487,S487)-1+MAX(Q:Q),"")</f>
        <v/>
      </c>
      <c r="U487" s="41" t="str">
        <f t="shared" si="125"/>
        <v/>
      </c>
      <c r="V487" s="41" t="str">
        <f t="shared" ca="1" si="126"/>
        <v/>
      </c>
      <c r="W487" s="41" t="str">
        <f>IF(AND(C487="Abierto",D487="Media"),RANK(V487,$V$8:$V$1003,0)+COUNTIF($V$8:V487,V487)-1+MAX(Q:Q,T:T),"")</f>
        <v/>
      </c>
      <c r="X487" s="41" t="str">
        <f t="shared" si="127"/>
        <v/>
      </c>
      <c r="Y487" s="41" t="str">
        <f t="shared" ca="1" si="128"/>
        <v/>
      </c>
      <c r="Z487" s="41" t="str">
        <f>IF(AND(C487="Abierto",D487="Baja"),RANK(Y487,$Y$8:$Y$1003,0)+COUNTIF($Y$8:Y487,Y487)-1+MAX(Q:Q,T:T,W:W),"")</f>
        <v/>
      </c>
      <c r="AA487" s="42" t="str">
        <f t="shared" si="129"/>
        <v/>
      </c>
      <c r="AB487" s="42" t="str">
        <f t="shared" si="130"/>
        <v/>
      </c>
      <c r="AC487" s="42" t="str">
        <f t="shared" si="131"/>
        <v/>
      </c>
      <c r="AD487" s="43">
        <v>480</v>
      </c>
      <c r="AE487" s="43" t="str">
        <f t="shared" si="117"/>
        <v/>
      </c>
      <c r="AF487" s="44" t="str">
        <f t="shared" si="118"/>
        <v/>
      </c>
      <c r="AK487" s="47" t="str">
        <f>IF(AL487="","",MAX($AK$1:AK486)+1)</f>
        <v/>
      </c>
      <c r="AL487" s="48" t="str">
        <f>IF(H487="","",IF(COUNTIF($AL$7:AL486,H487)=0,H487,""))</f>
        <v/>
      </c>
      <c r="AM487" s="48" t="str">
        <f t="shared" si="119"/>
        <v/>
      </c>
    </row>
    <row r="488" spans="2:39" x14ac:dyDescent="0.25">
      <c r="B488" s="38"/>
      <c r="C488" s="38"/>
      <c r="D488" s="38"/>
      <c r="E488" s="38"/>
      <c r="F488" s="40"/>
      <c r="G488" s="38"/>
      <c r="H488" s="38"/>
      <c r="I488" s="40"/>
      <c r="J488" s="54" t="str">
        <f t="shared" si="120"/>
        <v/>
      </c>
      <c r="K488" s="38"/>
      <c r="O488" s="41" t="str">
        <f t="shared" si="121"/>
        <v/>
      </c>
      <c r="P488" s="41" t="str">
        <f t="shared" ca="1" si="122"/>
        <v/>
      </c>
      <c r="Q488" s="41" t="str">
        <f>IF(AND(C488="Abierto",D488="Urgente"),RANK(P488,$P$8:$P$1003,0)+COUNTIF($P$8:P488,P488)-1,"")</f>
        <v/>
      </c>
      <c r="R488" s="41" t="str">
        <f t="shared" si="123"/>
        <v/>
      </c>
      <c r="S488" s="41" t="str">
        <f t="shared" ca="1" si="124"/>
        <v/>
      </c>
      <c r="T488" s="41" t="str">
        <f>IF(AND(C488="Abierto",D488="Alta"),RANK(S488,$S$8:$S$1003,0)+COUNTIF($S$8:S488,S488)-1+MAX(Q:Q),"")</f>
        <v/>
      </c>
      <c r="U488" s="41" t="str">
        <f t="shared" si="125"/>
        <v/>
      </c>
      <c r="V488" s="41" t="str">
        <f t="shared" ca="1" si="126"/>
        <v/>
      </c>
      <c r="W488" s="41" t="str">
        <f>IF(AND(C488="Abierto",D488="Media"),RANK(V488,$V$8:$V$1003,0)+COUNTIF($V$8:V488,V488)-1+MAX(Q:Q,T:T),"")</f>
        <v/>
      </c>
      <c r="X488" s="41" t="str">
        <f t="shared" si="127"/>
        <v/>
      </c>
      <c r="Y488" s="41" t="str">
        <f t="shared" ca="1" si="128"/>
        <v/>
      </c>
      <c r="Z488" s="41" t="str">
        <f>IF(AND(C488="Abierto",D488="Baja"),RANK(Y488,$Y$8:$Y$1003,0)+COUNTIF($Y$8:Y488,Y488)-1+MAX(Q:Q,T:T,W:W),"")</f>
        <v/>
      </c>
      <c r="AA488" s="42" t="str">
        <f t="shared" si="129"/>
        <v/>
      </c>
      <c r="AB488" s="42" t="str">
        <f t="shared" si="130"/>
        <v/>
      </c>
      <c r="AC488" s="42" t="str">
        <f t="shared" si="131"/>
        <v/>
      </c>
      <c r="AD488" s="43">
        <v>481</v>
      </c>
      <c r="AE488" s="43" t="str">
        <f t="shared" si="117"/>
        <v/>
      </c>
      <c r="AF488" s="44" t="str">
        <f t="shared" si="118"/>
        <v/>
      </c>
      <c r="AK488" s="47" t="str">
        <f>IF(AL488="","",MAX($AK$1:AK487)+1)</f>
        <v/>
      </c>
      <c r="AL488" s="48" t="str">
        <f>IF(H488="","",IF(COUNTIF($AL$7:AL487,H488)=0,H488,""))</f>
        <v/>
      </c>
      <c r="AM488" s="48" t="str">
        <f t="shared" si="119"/>
        <v/>
      </c>
    </row>
    <row r="489" spans="2:39" x14ac:dyDescent="0.25">
      <c r="B489" s="38"/>
      <c r="C489" s="38"/>
      <c r="D489" s="38"/>
      <c r="E489" s="38"/>
      <c r="F489" s="40"/>
      <c r="G489" s="38"/>
      <c r="H489" s="38"/>
      <c r="I489" s="40"/>
      <c r="J489" s="54" t="str">
        <f t="shared" si="120"/>
        <v/>
      </c>
      <c r="K489" s="38"/>
      <c r="O489" s="41" t="str">
        <f t="shared" si="121"/>
        <v/>
      </c>
      <c r="P489" s="41" t="str">
        <f t="shared" ca="1" si="122"/>
        <v/>
      </c>
      <c r="Q489" s="41" t="str">
        <f>IF(AND(C489="Abierto",D489="Urgente"),RANK(P489,$P$8:$P$1003,0)+COUNTIF($P$8:P489,P489)-1,"")</f>
        <v/>
      </c>
      <c r="R489" s="41" t="str">
        <f t="shared" si="123"/>
        <v/>
      </c>
      <c r="S489" s="41" t="str">
        <f t="shared" ca="1" si="124"/>
        <v/>
      </c>
      <c r="T489" s="41" t="str">
        <f>IF(AND(C489="Abierto",D489="Alta"),RANK(S489,$S$8:$S$1003,0)+COUNTIF($S$8:S489,S489)-1+MAX(Q:Q),"")</f>
        <v/>
      </c>
      <c r="U489" s="41" t="str">
        <f t="shared" si="125"/>
        <v/>
      </c>
      <c r="V489" s="41" t="str">
        <f t="shared" ca="1" si="126"/>
        <v/>
      </c>
      <c r="W489" s="41" t="str">
        <f>IF(AND(C489="Abierto",D489="Media"),RANK(V489,$V$8:$V$1003,0)+COUNTIF($V$8:V489,V489)-1+MAX(Q:Q,T:T),"")</f>
        <v/>
      </c>
      <c r="X489" s="41" t="str">
        <f t="shared" si="127"/>
        <v/>
      </c>
      <c r="Y489" s="41" t="str">
        <f t="shared" ca="1" si="128"/>
        <v/>
      </c>
      <c r="Z489" s="41" t="str">
        <f>IF(AND(C489="Abierto",D489="Baja"),RANK(Y489,$Y$8:$Y$1003,0)+COUNTIF($Y$8:Y489,Y489)-1+MAX(Q:Q,T:T,W:W),"")</f>
        <v/>
      </c>
      <c r="AA489" s="42" t="str">
        <f t="shared" si="129"/>
        <v/>
      </c>
      <c r="AB489" s="42" t="str">
        <f t="shared" si="130"/>
        <v/>
      </c>
      <c r="AC489" s="42" t="str">
        <f t="shared" si="131"/>
        <v/>
      </c>
      <c r="AD489" s="43">
        <v>482</v>
      </c>
      <c r="AE489" s="43" t="str">
        <f t="shared" si="117"/>
        <v/>
      </c>
      <c r="AF489" s="44" t="str">
        <f t="shared" si="118"/>
        <v/>
      </c>
      <c r="AK489" s="47" t="str">
        <f>IF(AL489="","",MAX($AK$1:AK488)+1)</f>
        <v/>
      </c>
      <c r="AL489" s="48" t="str">
        <f>IF(H489="","",IF(COUNTIF($AL$7:AL488,H489)=0,H489,""))</f>
        <v/>
      </c>
      <c r="AM489" s="48" t="str">
        <f t="shared" si="119"/>
        <v/>
      </c>
    </row>
    <row r="490" spans="2:39" x14ac:dyDescent="0.25">
      <c r="B490" s="38"/>
      <c r="C490" s="38"/>
      <c r="D490" s="38"/>
      <c r="E490" s="38"/>
      <c r="F490" s="40"/>
      <c r="G490" s="38"/>
      <c r="H490" s="38"/>
      <c r="I490" s="40"/>
      <c r="J490" s="54" t="str">
        <f t="shared" si="120"/>
        <v/>
      </c>
      <c r="K490" s="38"/>
      <c r="O490" s="41" t="str">
        <f t="shared" si="121"/>
        <v/>
      </c>
      <c r="P490" s="41" t="str">
        <f t="shared" ca="1" si="122"/>
        <v/>
      </c>
      <c r="Q490" s="41" t="str">
        <f>IF(AND(C490="Abierto",D490="Urgente"),RANK(P490,$P$8:$P$1003,0)+COUNTIF($P$8:P490,P490)-1,"")</f>
        <v/>
      </c>
      <c r="R490" s="41" t="str">
        <f t="shared" si="123"/>
        <v/>
      </c>
      <c r="S490" s="41" t="str">
        <f t="shared" ca="1" si="124"/>
        <v/>
      </c>
      <c r="T490" s="41" t="str">
        <f>IF(AND(C490="Abierto",D490="Alta"),RANK(S490,$S$8:$S$1003,0)+COUNTIF($S$8:S490,S490)-1+MAX(Q:Q),"")</f>
        <v/>
      </c>
      <c r="U490" s="41" t="str">
        <f t="shared" si="125"/>
        <v/>
      </c>
      <c r="V490" s="41" t="str">
        <f t="shared" ca="1" si="126"/>
        <v/>
      </c>
      <c r="W490" s="41" t="str">
        <f>IF(AND(C490="Abierto",D490="Media"),RANK(V490,$V$8:$V$1003,0)+COUNTIF($V$8:V490,V490)-1+MAX(Q:Q,T:T),"")</f>
        <v/>
      </c>
      <c r="X490" s="41" t="str">
        <f t="shared" si="127"/>
        <v/>
      </c>
      <c r="Y490" s="41" t="str">
        <f t="shared" ca="1" si="128"/>
        <v/>
      </c>
      <c r="Z490" s="41" t="str">
        <f>IF(AND(C490="Abierto",D490="Baja"),RANK(Y490,$Y$8:$Y$1003,0)+COUNTIF($Y$8:Y490,Y490)-1+MAX(Q:Q,T:T,W:W),"")</f>
        <v/>
      </c>
      <c r="AA490" s="42" t="str">
        <f t="shared" si="129"/>
        <v/>
      </c>
      <c r="AB490" s="42" t="str">
        <f t="shared" si="130"/>
        <v/>
      </c>
      <c r="AC490" s="42" t="str">
        <f t="shared" si="131"/>
        <v/>
      </c>
      <c r="AD490" s="43">
        <v>483</v>
      </c>
      <c r="AE490" s="43" t="str">
        <f t="shared" si="117"/>
        <v/>
      </c>
      <c r="AF490" s="44" t="str">
        <f t="shared" si="118"/>
        <v/>
      </c>
      <c r="AK490" s="47" t="str">
        <f>IF(AL490="","",MAX($AK$1:AK489)+1)</f>
        <v/>
      </c>
      <c r="AL490" s="48" t="str">
        <f>IF(H490="","",IF(COUNTIF($AL$7:AL489,H490)=0,H490,""))</f>
        <v/>
      </c>
      <c r="AM490" s="48" t="str">
        <f t="shared" si="119"/>
        <v/>
      </c>
    </row>
    <row r="491" spans="2:39" x14ac:dyDescent="0.25">
      <c r="B491" s="38"/>
      <c r="C491" s="38"/>
      <c r="D491" s="38"/>
      <c r="E491" s="38"/>
      <c r="F491" s="40"/>
      <c r="G491" s="38"/>
      <c r="H491" s="38"/>
      <c r="I491" s="40"/>
      <c r="J491" s="54" t="str">
        <f t="shared" si="120"/>
        <v/>
      </c>
      <c r="K491" s="38"/>
      <c r="O491" s="41" t="str">
        <f t="shared" si="121"/>
        <v/>
      </c>
      <c r="P491" s="41" t="str">
        <f t="shared" ca="1" si="122"/>
        <v/>
      </c>
      <c r="Q491" s="41" t="str">
        <f>IF(AND(C491="Abierto",D491="Urgente"),RANK(P491,$P$8:$P$1003,0)+COUNTIF($P$8:P491,P491)-1,"")</f>
        <v/>
      </c>
      <c r="R491" s="41" t="str">
        <f t="shared" si="123"/>
        <v/>
      </c>
      <c r="S491" s="41" t="str">
        <f t="shared" ca="1" si="124"/>
        <v/>
      </c>
      <c r="T491" s="41" t="str">
        <f>IF(AND(C491="Abierto",D491="Alta"),RANK(S491,$S$8:$S$1003,0)+COUNTIF($S$8:S491,S491)-1+MAX(Q:Q),"")</f>
        <v/>
      </c>
      <c r="U491" s="41" t="str">
        <f t="shared" si="125"/>
        <v/>
      </c>
      <c r="V491" s="41" t="str">
        <f t="shared" ca="1" si="126"/>
        <v/>
      </c>
      <c r="W491" s="41" t="str">
        <f>IF(AND(C491="Abierto",D491="Media"),RANK(V491,$V$8:$V$1003,0)+COUNTIF($V$8:V491,V491)-1+MAX(Q:Q,T:T),"")</f>
        <v/>
      </c>
      <c r="X491" s="41" t="str">
        <f t="shared" si="127"/>
        <v/>
      </c>
      <c r="Y491" s="41" t="str">
        <f t="shared" ca="1" si="128"/>
        <v/>
      </c>
      <c r="Z491" s="41" t="str">
        <f>IF(AND(C491="Abierto",D491="Baja"),RANK(Y491,$Y$8:$Y$1003,0)+COUNTIF($Y$8:Y491,Y491)-1+MAX(Q:Q,T:T,W:W),"")</f>
        <v/>
      </c>
      <c r="AA491" s="42" t="str">
        <f t="shared" si="129"/>
        <v/>
      </c>
      <c r="AB491" s="42" t="str">
        <f t="shared" si="130"/>
        <v/>
      </c>
      <c r="AC491" s="42" t="str">
        <f t="shared" si="131"/>
        <v/>
      </c>
      <c r="AD491" s="43">
        <v>484</v>
      </c>
      <c r="AE491" s="43" t="str">
        <f t="shared" si="117"/>
        <v/>
      </c>
      <c r="AF491" s="44" t="str">
        <f t="shared" si="118"/>
        <v/>
      </c>
      <c r="AK491" s="47" t="str">
        <f>IF(AL491="","",MAX($AK$1:AK490)+1)</f>
        <v/>
      </c>
      <c r="AL491" s="48" t="str">
        <f>IF(H491="","",IF(COUNTIF($AL$7:AL490,H491)=0,H491,""))</f>
        <v/>
      </c>
      <c r="AM491" s="48" t="str">
        <f t="shared" si="119"/>
        <v/>
      </c>
    </row>
    <row r="492" spans="2:39" x14ac:dyDescent="0.25">
      <c r="B492" s="38"/>
      <c r="C492" s="38"/>
      <c r="D492" s="38"/>
      <c r="E492" s="38"/>
      <c r="F492" s="40"/>
      <c r="G492" s="38"/>
      <c r="H492" s="38"/>
      <c r="I492" s="40"/>
      <c r="J492" s="54" t="str">
        <f t="shared" si="120"/>
        <v/>
      </c>
      <c r="K492" s="38"/>
      <c r="O492" s="41" t="str">
        <f t="shared" si="121"/>
        <v/>
      </c>
      <c r="P492" s="41" t="str">
        <f t="shared" ca="1" si="122"/>
        <v/>
      </c>
      <c r="Q492" s="41" t="str">
        <f>IF(AND(C492="Abierto",D492="Urgente"),RANK(P492,$P$8:$P$1003,0)+COUNTIF($P$8:P492,P492)-1,"")</f>
        <v/>
      </c>
      <c r="R492" s="41" t="str">
        <f t="shared" si="123"/>
        <v/>
      </c>
      <c r="S492" s="41" t="str">
        <f t="shared" ca="1" si="124"/>
        <v/>
      </c>
      <c r="T492" s="41" t="str">
        <f>IF(AND(C492="Abierto",D492="Alta"),RANK(S492,$S$8:$S$1003,0)+COUNTIF($S$8:S492,S492)-1+MAX(Q:Q),"")</f>
        <v/>
      </c>
      <c r="U492" s="41" t="str">
        <f t="shared" si="125"/>
        <v/>
      </c>
      <c r="V492" s="41" t="str">
        <f t="shared" ca="1" si="126"/>
        <v/>
      </c>
      <c r="W492" s="41" t="str">
        <f>IF(AND(C492="Abierto",D492="Media"),RANK(V492,$V$8:$V$1003,0)+COUNTIF($V$8:V492,V492)-1+MAX(Q:Q,T:T),"")</f>
        <v/>
      </c>
      <c r="X492" s="41" t="str">
        <f t="shared" si="127"/>
        <v/>
      </c>
      <c r="Y492" s="41" t="str">
        <f t="shared" ca="1" si="128"/>
        <v/>
      </c>
      <c r="Z492" s="41" t="str">
        <f>IF(AND(C492="Abierto",D492="Baja"),RANK(Y492,$Y$8:$Y$1003,0)+COUNTIF($Y$8:Y492,Y492)-1+MAX(Q:Q,T:T,W:W),"")</f>
        <v/>
      </c>
      <c r="AA492" s="42" t="str">
        <f t="shared" si="129"/>
        <v/>
      </c>
      <c r="AB492" s="42" t="str">
        <f t="shared" si="130"/>
        <v/>
      </c>
      <c r="AC492" s="42" t="str">
        <f t="shared" si="131"/>
        <v/>
      </c>
      <c r="AD492" s="43">
        <v>485</v>
      </c>
      <c r="AE492" s="43" t="str">
        <f t="shared" si="117"/>
        <v/>
      </c>
      <c r="AF492" s="44" t="str">
        <f t="shared" si="118"/>
        <v/>
      </c>
      <c r="AK492" s="47" t="str">
        <f>IF(AL492="","",MAX($AK$1:AK491)+1)</f>
        <v/>
      </c>
      <c r="AL492" s="48" t="str">
        <f>IF(H492="","",IF(COUNTIF($AL$7:AL491,H492)=0,H492,""))</f>
        <v/>
      </c>
      <c r="AM492" s="48" t="str">
        <f t="shared" si="119"/>
        <v/>
      </c>
    </row>
    <row r="493" spans="2:39" x14ac:dyDescent="0.25">
      <c r="B493" s="38"/>
      <c r="C493" s="38"/>
      <c r="D493" s="38"/>
      <c r="E493" s="38"/>
      <c r="F493" s="40"/>
      <c r="G493" s="38"/>
      <c r="H493" s="38"/>
      <c r="I493" s="40"/>
      <c r="J493" s="54" t="str">
        <f t="shared" si="120"/>
        <v/>
      </c>
      <c r="K493" s="38"/>
      <c r="O493" s="41" t="str">
        <f t="shared" si="121"/>
        <v/>
      </c>
      <c r="P493" s="41" t="str">
        <f t="shared" ca="1" si="122"/>
        <v/>
      </c>
      <c r="Q493" s="41" t="str">
        <f>IF(AND(C493="Abierto",D493="Urgente"),RANK(P493,$P$8:$P$1003,0)+COUNTIF($P$8:P493,P493)-1,"")</f>
        <v/>
      </c>
      <c r="R493" s="41" t="str">
        <f t="shared" si="123"/>
        <v/>
      </c>
      <c r="S493" s="41" t="str">
        <f t="shared" ca="1" si="124"/>
        <v/>
      </c>
      <c r="T493" s="41" t="str">
        <f>IF(AND(C493="Abierto",D493="Alta"),RANK(S493,$S$8:$S$1003,0)+COUNTIF($S$8:S493,S493)-1+MAX(Q:Q),"")</f>
        <v/>
      </c>
      <c r="U493" s="41" t="str">
        <f t="shared" si="125"/>
        <v/>
      </c>
      <c r="V493" s="41" t="str">
        <f t="shared" ca="1" si="126"/>
        <v/>
      </c>
      <c r="W493" s="41" t="str">
        <f>IF(AND(C493="Abierto",D493="Media"),RANK(V493,$V$8:$V$1003,0)+COUNTIF($V$8:V493,V493)-1+MAX(Q:Q,T:T),"")</f>
        <v/>
      </c>
      <c r="X493" s="41" t="str">
        <f t="shared" si="127"/>
        <v/>
      </c>
      <c r="Y493" s="41" t="str">
        <f t="shared" ca="1" si="128"/>
        <v/>
      </c>
      <c r="Z493" s="41" t="str">
        <f>IF(AND(C493="Abierto",D493="Baja"),RANK(Y493,$Y$8:$Y$1003,0)+COUNTIF($Y$8:Y493,Y493)-1+MAX(Q:Q,T:T,W:W),"")</f>
        <v/>
      </c>
      <c r="AA493" s="42" t="str">
        <f t="shared" si="129"/>
        <v/>
      </c>
      <c r="AB493" s="42" t="str">
        <f t="shared" si="130"/>
        <v/>
      </c>
      <c r="AC493" s="42" t="str">
        <f t="shared" si="131"/>
        <v/>
      </c>
      <c r="AD493" s="43">
        <v>486</v>
      </c>
      <c r="AE493" s="43" t="str">
        <f t="shared" si="117"/>
        <v/>
      </c>
      <c r="AF493" s="44" t="str">
        <f t="shared" si="118"/>
        <v/>
      </c>
      <c r="AK493" s="47" t="str">
        <f>IF(AL493="","",MAX($AK$1:AK492)+1)</f>
        <v/>
      </c>
      <c r="AL493" s="48" t="str">
        <f>IF(H493="","",IF(COUNTIF($AL$7:AL492,H493)=0,H493,""))</f>
        <v/>
      </c>
      <c r="AM493" s="48" t="str">
        <f t="shared" si="119"/>
        <v/>
      </c>
    </row>
    <row r="494" spans="2:39" x14ac:dyDescent="0.25">
      <c r="B494" s="38"/>
      <c r="C494" s="38"/>
      <c r="D494" s="38"/>
      <c r="E494" s="38"/>
      <c r="F494" s="40"/>
      <c r="G494" s="38"/>
      <c r="H494" s="38"/>
      <c r="I494" s="40"/>
      <c r="J494" s="54" t="str">
        <f t="shared" si="120"/>
        <v/>
      </c>
      <c r="K494" s="38"/>
      <c r="O494" s="41" t="str">
        <f t="shared" si="121"/>
        <v/>
      </c>
      <c r="P494" s="41" t="str">
        <f t="shared" ca="1" si="122"/>
        <v/>
      </c>
      <c r="Q494" s="41" t="str">
        <f>IF(AND(C494="Abierto",D494="Urgente"),RANK(P494,$P$8:$P$1003,0)+COUNTIF($P$8:P494,P494)-1,"")</f>
        <v/>
      </c>
      <c r="R494" s="41" t="str">
        <f t="shared" si="123"/>
        <v/>
      </c>
      <c r="S494" s="41" t="str">
        <f t="shared" ca="1" si="124"/>
        <v/>
      </c>
      <c r="T494" s="41" t="str">
        <f>IF(AND(C494="Abierto",D494="Alta"),RANK(S494,$S$8:$S$1003,0)+COUNTIF($S$8:S494,S494)-1+MAX(Q:Q),"")</f>
        <v/>
      </c>
      <c r="U494" s="41" t="str">
        <f t="shared" si="125"/>
        <v/>
      </c>
      <c r="V494" s="41" t="str">
        <f t="shared" ca="1" si="126"/>
        <v/>
      </c>
      <c r="W494" s="41" t="str">
        <f>IF(AND(C494="Abierto",D494="Media"),RANK(V494,$V$8:$V$1003,0)+COUNTIF($V$8:V494,V494)-1+MAX(Q:Q,T:T),"")</f>
        <v/>
      </c>
      <c r="X494" s="41" t="str">
        <f t="shared" si="127"/>
        <v/>
      </c>
      <c r="Y494" s="41" t="str">
        <f t="shared" ca="1" si="128"/>
        <v/>
      </c>
      <c r="Z494" s="41" t="str">
        <f>IF(AND(C494="Abierto",D494="Baja"),RANK(Y494,$Y$8:$Y$1003,0)+COUNTIF($Y$8:Y494,Y494)-1+MAX(Q:Q,T:T,W:W),"")</f>
        <v/>
      </c>
      <c r="AA494" s="42" t="str">
        <f t="shared" si="129"/>
        <v/>
      </c>
      <c r="AB494" s="42" t="str">
        <f t="shared" si="130"/>
        <v/>
      </c>
      <c r="AC494" s="42" t="str">
        <f t="shared" si="131"/>
        <v/>
      </c>
      <c r="AD494" s="43">
        <v>487</v>
      </c>
      <c r="AE494" s="43" t="str">
        <f t="shared" si="117"/>
        <v/>
      </c>
      <c r="AF494" s="44" t="str">
        <f t="shared" si="118"/>
        <v/>
      </c>
      <c r="AK494" s="47" t="str">
        <f>IF(AL494="","",MAX($AK$1:AK493)+1)</f>
        <v/>
      </c>
      <c r="AL494" s="48" t="str">
        <f>IF(H494="","",IF(COUNTIF($AL$7:AL493,H494)=0,H494,""))</f>
        <v/>
      </c>
      <c r="AM494" s="48" t="str">
        <f t="shared" si="119"/>
        <v/>
      </c>
    </row>
    <row r="495" spans="2:39" x14ac:dyDescent="0.25">
      <c r="B495" s="38"/>
      <c r="C495" s="38"/>
      <c r="D495" s="38"/>
      <c r="E495" s="38"/>
      <c r="F495" s="40"/>
      <c r="G495" s="38"/>
      <c r="H495" s="38"/>
      <c r="I495" s="40"/>
      <c r="J495" s="54" t="str">
        <f t="shared" si="120"/>
        <v/>
      </c>
      <c r="K495" s="38"/>
      <c r="O495" s="41" t="str">
        <f t="shared" si="121"/>
        <v/>
      </c>
      <c r="P495" s="41" t="str">
        <f t="shared" ca="1" si="122"/>
        <v/>
      </c>
      <c r="Q495" s="41" t="str">
        <f>IF(AND(C495="Abierto",D495="Urgente"),RANK(P495,$P$8:$P$1003,0)+COUNTIF($P$8:P495,P495)-1,"")</f>
        <v/>
      </c>
      <c r="R495" s="41" t="str">
        <f t="shared" si="123"/>
        <v/>
      </c>
      <c r="S495" s="41" t="str">
        <f t="shared" ca="1" si="124"/>
        <v/>
      </c>
      <c r="T495" s="41" t="str">
        <f>IF(AND(C495="Abierto",D495="Alta"),RANK(S495,$S$8:$S$1003,0)+COUNTIF($S$8:S495,S495)-1+MAX(Q:Q),"")</f>
        <v/>
      </c>
      <c r="U495" s="41" t="str">
        <f t="shared" si="125"/>
        <v/>
      </c>
      <c r="V495" s="41" t="str">
        <f t="shared" ca="1" si="126"/>
        <v/>
      </c>
      <c r="W495" s="41" t="str">
        <f>IF(AND(C495="Abierto",D495="Media"),RANK(V495,$V$8:$V$1003,0)+COUNTIF($V$8:V495,V495)-1+MAX(Q:Q,T:T),"")</f>
        <v/>
      </c>
      <c r="X495" s="41" t="str">
        <f t="shared" si="127"/>
        <v/>
      </c>
      <c r="Y495" s="41" t="str">
        <f t="shared" ca="1" si="128"/>
        <v/>
      </c>
      <c r="Z495" s="41" t="str">
        <f>IF(AND(C495="Abierto",D495="Baja"),RANK(Y495,$Y$8:$Y$1003,0)+COUNTIF($Y$8:Y495,Y495)-1+MAX(Q:Q,T:T,W:W),"")</f>
        <v/>
      </c>
      <c r="AA495" s="42" t="str">
        <f t="shared" si="129"/>
        <v/>
      </c>
      <c r="AB495" s="42" t="str">
        <f t="shared" si="130"/>
        <v/>
      </c>
      <c r="AC495" s="42" t="str">
        <f t="shared" si="131"/>
        <v/>
      </c>
      <c r="AD495" s="43">
        <v>488</v>
      </c>
      <c r="AE495" s="43" t="str">
        <f t="shared" si="117"/>
        <v/>
      </c>
      <c r="AF495" s="44" t="str">
        <f t="shared" si="118"/>
        <v/>
      </c>
      <c r="AK495" s="47" t="str">
        <f>IF(AL495="","",MAX($AK$1:AK494)+1)</f>
        <v/>
      </c>
      <c r="AL495" s="48" t="str">
        <f>IF(H495="","",IF(COUNTIF($AL$7:AL494,H495)=0,H495,""))</f>
        <v/>
      </c>
      <c r="AM495" s="48" t="str">
        <f t="shared" si="119"/>
        <v/>
      </c>
    </row>
    <row r="496" spans="2:39" x14ac:dyDescent="0.25">
      <c r="B496" s="38"/>
      <c r="C496" s="38"/>
      <c r="D496" s="38"/>
      <c r="E496" s="38"/>
      <c r="F496" s="40"/>
      <c r="G496" s="38"/>
      <c r="H496" s="38"/>
      <c r="I496" s="40"/>
      <c r="J496" s="54" t="str">
        <f t="shared" si="120"/>
        <v/>
      </c>
      <c r="K496" s="38"/>
      <c r="O496" s="41" t="str">
        <f t="shared" si="121"/>
        <v/>
      </c>
      <c r="P496" s="41" t="str">
        <f t="shared" ca="1" si="122"/>
        <v/>
      </c>
      <c r="Q496" s="41" t="str">
        <f>IF(AND(C496="Abierto",D496="Urgente"),RANK(P496,$P$8:$P$1003,0)+COUNTIF($P$8:P496,P496)-1,"")</f>
        <v/>
      </c>
      <c r="R496" s="41" t="str">
        <f t="shared" si="123"/>
        <v/>
      </c>
      <c r="S496" s="41" t="str">
        <f t="shared" ca="1" si="124"/>
        <v/>
      </c>
      <c r="T496" s="41" t="str">
        <f>IF(AND(C496="Abierto",D496="Alta"),RANK(S496,$S$8:$S$1003,0)+COUNTIF($S$8:S496,S496)-1+MAX(Q:Q),"")</f>
        <v/>
      </c>
      <c r="U496" s="41" t="str">
        <f t="shared" si="125"/>
        <v/>
      </c>
      <c r="V496" s="41" t="str">
        <f t="shared" ca="1" si="126"/>
        <v/>
      </c>
      <c r="W496" s="41" t="str">
        <f>IF(AND(C496="Abierto",D496="Media"),RANK(V496,$V$8:$V$1003,0)+COUNTIF($V$8:V496,V496)-1+MAX(Q:Q,T:T),"")</f>
        <v/>
      </c>
      <c r="X496" s="41" t="str">
        <f t="shared" si="127"/>
        <v/>
      </c>
      <c r="Y496" s="41" t="str">
        <f t="shared" ca="1" si="128"/>
        <v/>
      </c>
      <c r="Z496" s="41" t="str">
        <f>IF(AND(C496="Abierto",D496="Baja"),RANK(Y496,$Y$8:$Y$1003,0)+COUNTIF($Y$8:Y496,Y496)-1+MAX(Q:Q,T:T,W:W),"")</f>
        <v/>
      </c>
      <c r="AA496" s="42" t="str">
        <f t="shared" si="129"/>
        <v/>
      </c>
      <c r="AB496" s="42" t="str">
        <f t="shared" si="130"/>
        <v/>
      </c>
      <c r="AC496" s="42" t="str">
        <f t="shared" si="131"/>
        <v/>
      </c>
      <c r="AD496" s="43">
        <v>489</v>
      </c>
      <c r="AE496" s="43" t="str">
        <f t="shared" si="117"/>
        <v/>
      </c>
      <c r="AF496" s="44" t="str">
        <f t="shared" si="118"/>
        <v/>
      </c>
      <c r="AK496" s="47" t="str">
        <f>IF(AL496="","",MAX($AK$1:AK495)+1)</f>
        <v/>
      </c>
      <c r="AL496" s="48" t="str">
        <f>IF(H496="","",IF(COUNTIF($AL$7:AL495,H496)=0,H496,""))</f>
        <v/>
      </c>
      <c r="AM496" s="48" t="str">
        <f t="shared" si="119"/>
        <v/>
      </c>
    </row>
    <row r="497" spans="2:39" x14ac:dyDescent="0.25">
      <c r="B497" s="38"/>
      <c r="C497" s="38"/>
      <c r="D497" s="38"/>
      <c r="E497" s="38"/>
      <c r="F497" s="40"/>
      <c r="G497" s="38"/>
      <c r="H497" s="38"/>
      <c r="I497" s="40"/>
      <c r="J497" s="54" t="str">
        <f t="shared" si="120"/>
        <v/>
      </c>
      <c r="K497" s="38"/>
      <c r="O497" s="41" t="str">
        <f t="shared" si="121"/>
        <v/>
      </c>
      <c r="P497" s="41" t="str">
        <f t="shared" ca="1" si="122"/>
        <v/>
      </c>
      <c r="Q497" s="41" t="str">
        <f>IF(AND(C497="Abierto",D497="Urgente"),RANK(P497,$P$8:$P$1003,0)+COUNTIF($P$8:P497,P497)-1,"")</f>
        <v/>
      </c>
      <c r="R497" s="41" t="str">
        <f t="shared" si="123"/>
        <v/>
      </c>
      <c r="S497" s="41" t="str">
        <f t="shared" ca="1" si="124"/>
        <v/>
      </c>
      <c r="T497" s="41" t="str">
        <f>IF(AND(C497="Abierto",D497="Alta"),RANK(S497,$S$8:$S$1003,0)+COUNTIF($S$8:S497,S497)-1+MAX(Q:Q),"")</f>
        <v/>
      </c>
      <c r="U497" s="41" t="str">
        <f t="shared" si="125"/>
        <v/>
      </c>
      <c r="V497" s="41" t="str">
        <f t="shared" ca="1" si="126"/>
        <v/>
      </c>
      <c r="W497" s="41" t="str">
        <f>IF(AND(C497="Abierto",D497="Media"),RANK(V497,$V$8:$V$1003,0)+COUNTIF($V$8:V497,V497)-1+MAX(Q:Q,T:T),"")</f>
        <v/>
      </c>
      <c r="X497" s="41" t="str">
        <f t="shared" si="127"/>
        <v/>
      </c>
      <c r="Y497" s="41" t="str">
        <f t="shared" ca="1" si="128"/>
        <v/>
      </c>
      <c r="Z497" s="41" t="str">
        <f>IF(AND(C497="Abierto",D497="Baja"),RANK(Y497,$Y$8:$Y$1003,0)+COUNTIF($Y$8:Y497,Y497)-1+MAX(Q:Q,T:T,W:W),"")</f>
        <v/>
      </c>
      <c r="AA497" s="42" t="str">
        <f t="shared" si="129"/>
        <v/>
      </c>
      <c r="AB497" s="42" t="str">
        <f t="shared" si="130"/>
        <v/>
      </c>
      <c r="AC497" s="42" t="str">
        <f t="shared" si="131"/>
        <v/>
      </c>
      <c r="AD497" s="43">
        <v>490</v>
      </c>
      <c r="AE497" s="43" t="str">
        <f t="shared" si="117"/>
        <v/>
      </c>
      <c r="AF497" s="44" t="str">
        <f t="shared" si="118"/>
        <v/>
      </c>
      <c r="AK497" s="47" t="str">
        <f>IF(AL497="","",MAX($AK$1:AK496)+1)</f>
        <v/>
      </c>
      <c r="AL497" s="48" t="str">
        <f>IF(H497="","",IF(COUNTIF($AL$7:AL496,H497)=0,H497,""))</f>
        <v/>
      </c>
      <c r="AM497" s="48" t="str">
        <f t="shared" si="119"/>
        <v/>
      </c>
    </row>
    <row r="498" spans="2:39" x14ac:dyDescent="0.25">
      <c r="B498" s="38"/>
      <c r="C498" s="38"/>
      <c r="D498" s="38"/>
      <c r="E498" s="38"/>
      <c r="F498" s="40"/>
      <c r="G498" s="38"/>
      <c r="H498" s="38"/>
      <c r="I498" s="40"/>
      <c r="J498" s="54" t="str">
        <f t="shared" si="120"/>
        <v/>
      </c>
      <c r="K498" s="38"/>
      <c r="O498" s="41" t="str">
        <f t="shared" si="121"/>
        <v/>
      </c>
      <c r="P498" s="41" t="str">
        <f t="shared" ca="1" si="122"/>
        <v/>
      </c>
      <c r="Q498" s="41" t="str">
        <f>IF(AND(C498="Abierto",D498="Urgente"),RANK(P498,$P$8:$P$1003,0)+COUNTIF($P$8:P498,P498)-1,"")</f>
        <v/>
      </c>
      <c r="R498" s="41" t="str">
        <f t="shared" si="123"/>
        <v/>
      </c>
      <c r="S498" s="41" t="str">
        <f t="shared" ca="1" si="124"/>
        <v/>
      </c>
      <c r="T498" s="41" t="str">
        <f>IF(AND(C498="Abierto",D498="Alta"),RANK(S498,$S$8:$S$1003,0)+COUNTIF($S$8:S498,S498)-1+MAX(Q:Q),"")</f>
        <v/>
      </c>
      <c r="U498" s="41" t="str">
        <f t="shared" si="125"/>
        <v/>
      </c>
      <c r="V498" s="41" t="str">
        <f t="shared" ca="1" si="126"/>
        <v/>
      </c>
      <c r="W498" s="41" t="str">
        <f>IF(AND(C498="Abierto",D498="Media"),RANK(V498,$V$8:$V$1003,0)+COUNTIF($V$8:V498,V498)-1+MAX(Q:Q,T:T),"")</f>
        <v/>
      </c>
      <c r="X498" s="41" t="str">
        <f t="shared" si="127"/>
        <v/>
      </c>
      <c r="Y498" s="41" t="str">
        <f t="shared" ca="1" si="128"/>
        <v/>
      </c>
      <c r="Z498" s="41" t="str">
        <f>IF(AND(C498="Abierto",D498="Baja"),RANK(Y498,$Y$8:$Y$1003,0)+COUNTIF($Y$8:Y498,Y498)-1+MAX(Q:Q,T:T,W:W),"")</f>
        <v/>
      </c>
      <c r="AA498" s="42" t="str">
        <f t="shared" si="129"/>
        <v/>
      </c>
      <c r="AB498" s="42" t="str">
        <f t="shared" si="130"/>
        <v/>
      </c>
      <c r="AC498" s="42" t="str">
        <f t="shared" si="131"/>
        <v/>
      </c>
      <c r="AD498" s="43">
        <v>491</v>
      </c>
      <c r="AE498" s="43" t="str">
        <f t="shared" si="117"/>
        <v/>
      </c>
      <c r="AF498" s="44" t="str">
        <f t="shared" si="118"/>
        <v/>
      </c>
      <c r="AK498" s="47" t="str">
        <f>IF(AL498="","",MAX($AK$1:AK497)+1)</f>
        <v/>
      </c>
      <c r="AL498" s="48" t="str">
        <f>IF(H498="","",IF(COUNTIF($AL$7:AL497,H498)=0,H498,""))</f>
        <v/>
      </c>
      <c r="AM498" s="48" t="str">
        <f t="shared" si="119"/>
        <v/>
      </c>
    </row>
    <row r="499" spans="2:39" x14ac:dyDescent="0.25">
      <c r="B499" s="38"/>
      <c r="C499" s="38"/>
      <c r="D499" s="38"/>
      <c r="E499" s="38"/>
      <c r="F499" s="40"/>
      <c r="G499" s="38"/>
      <c r="H499" s="38"/>
      <c r="I499" s="40"/>
      <c r="J499" s="54" t="str">
        <f t="shared" si="120"/>
        <v/>
      </c>
      <c r="K499" s="38"/>
      <c r="O499" s="41" t="str">
        <f t="shared" si="121"/>
        <v/>
      </c>
      <c r="P499" s="41" t="str">
        <f t="shared" ca="1" si="122"/>
        <v/>
      </c>
      <c r="Q499" s="41" t="str">
        <f>IF(AND(C499="Abierto",D499="Urgente"),RANK(P499,$P$8:$P$1003,0)+COUNTIF($P$8:P499,P499)-1,"")</f>
        <v/>
      </c>
      <c r="R499" s="41" t="str">
        <f t="shared" si="123"/>
        <v/>
      </c>
      <c r="S499" s="41" t="str">
        <f t="shared" ca="1" si="124"/>
        <v/>
      </c>
      <c r="T499" s="41" t="str">
        <f>IF(AND(C499="Abierto",D499="Alta"),RANK(S499,$S$8:$S$1003,0)+COUNTIF($S$8:S499,S499)-1+MAX(Q:Q),"")</f>
        <v/>
      </c>
      <c r="U499" s="41" t="str">
        <f t="shared" si="125"/>
        <v/>
      </c>
      <c r="V499" s="41" t="str">
        <f t="shared" ca="1" si="126"/>
        <v/>
      </c>
      <c r="W499" s="41" t="str">
        <f>IF(AND(C499="Abierto",D499="Media"),RANK(V499,$V$8:$V$1003,0)+COUNTIF($V$8:V499,V499)-1+MAX(Q:Q,T:T),"")</f>
        <v/>
      </c>
      <c r="X499" s="41" t="str">
        <f t="shared" si="127"/>
        <v/>
      </c>
      <c r="Y499" s="41" t="str">
        <f t="shared" ca="1" si="128"/>
        <v/>
      </c>
      <c r="Z499" s="41" t="str">
        <f>IF(AND(C499="Abierto",D499="Baja"),RANK(Y499,$Y$8:$Y$1003,0)+COUNTIF($Y$8:Y499,Y499)-1+MAX(Q:Q,T:T,W:W),"")</f>
        <v/>
      </c>
      <c r="AA499" s="42" t="str">
        <f t="shared" si="129"/>
        <v/>
      </c>
      <c r="AB499" s="42" t="str">
        <f t="shared" si="130"/>
        <v/>
      </c>
      <c r="AC499" s="42" t="str">
        <f t="shared" si="131"/>
        <v/>
      </c>
      <c r="AD499" s="43">
        <v>492</v>
      </c>
      <c r="AE499" s="43" t="str">
        <f t="shared" si="117"/>
        <v/>
      </c>
      <c r="AF499" s="44" t="str">
        <f t="shared" si="118"/>
        <v/>
      </c>
      <c r="AK499" s="47" t="str">
        <f>IF(AL499="","",MAX($AK$1:AK498)+1)</f>
        <v/>
      </c>
      <c r="AL499" s="48" t="str">
        <f>IF(H499="","",IF(COUNTIF($AL$7:AL498,H499)=0,H499,""))</f>
        <v/>
      </c>
      <c r="AM499" s="48" t="str">
        <f t="shared" si="119"/>
        <v/>
      </c>
    </row>
    <row r="500" spans="2:39" x14ac:dyDescent="0.25">
      <c r="B500" s="38"/>
      <c r="C500" s="38"/>
      <c r="D500" s="38"/>
      <c r="E500" s="38"/>
      <c r="F500" s="40"/>
      <c r="G500" s="38"/>
      <c r="H500" s="38"/>
      <c r="I500" s="40"/>
      <c r="J500" s="54" t="str">
        <f t="shared" si="120"/>
        <v/>
      </c>
      <c r="K500" s="38"/>
      <c r="O500" s="41" t="str">
        <f t="shared" si="121"/>
        <v/>
      </c>
      <c r="P500" s="41" t="str">
        <f t="shared" ca="1" si="122"/>
        <v/>
      </c>
      <c r="Q500" s="41" t="str">
        <f>IF(AND(C500="Abierto",D500="Urgente"),RANK(P500,$P$8:$P$1003,0)+COUNTIF($P$8:P500,P500)-1,"")</f>
        <v/>
      </c>
      <c r="R500" s="41" t="str">
        <f t="shared" si="123"/>
        <v/>
      </c>
      <c r="S500" s="41" t="str">
        <f t="shared" ca="1" si="124"/>
        <v/>
      </c>
      <c r="T500" s="41" t="str">
        <f>IF(AND(C500="Abierto",D500="Alta"),RANK(S500,$S$8:$S$1003,0)+COUNTIF($S$8:S500,S500)-1+MAX(Q:Q),"")</f>
        <v/>
      </c>
      <c r="U500" s="41" t="str">
        <f t="shared" si="125"/>
        <v/>
      </c>
      <c r="V500" s="41" t="str">
        <f t="shared" ca="1" si="126"/>
        <v/>
      </c>
      <c r="W500" s="41" t="str">
        <f>IF(AND(C500="Abierto",D500="Media"),RANK(V500,$V$8:$V$1003,0)+COUNTIF($V$8:V500,V500)-1+MAX(Q:Q,T:T),"")</f>
        <v/>
      </c>
      <c r="X500" s="41" t="str">
        <f t="shared" si="127"/>
        <v/>
      </c>
      <c r="Y500" s="41" t="str">
        <f t="shared" ca="1" si="128"/>
        <v/>
      </c>
      <c r="Z500" s="41" t="str">
        <f>IF(AND(C500="Abierto",D500="Baja"),RANK(Y500,$Y$8:$Y$1003,0)+COUNTIF($Y$8:Y500,Y500)-1+MAX(Q:Q,T:T,W:W),"")</f>
        <v/>
      </c>
      <c r="AA500" s="42" t="str">
        <f t="shared" si="129"/>
        <v/>
      </c>
      <c r="AB500" s="42" t="str">
        <f t="shared" si="130"/>
        <v/>
      </c>
      <c r="AC500" s="42" t="str">
        <f t="shared" si="131"/>
        <v/>
      </c>
      <c r="AD500" s="43">
        <v>493</v>
      </c>
      <c r="AE500" s="43" t="str">
        <f t="shared" si="117"/>
        <v/>
      </c>
      <c r="AF500" s="44" t="str">
        <f t="shared" si="118"/>
        <v/>
      </c>
      <c r="AK500" s="47" t="str">
        <f>IF(AL500="","",MAX($AK$1:AK499)+1)</f>
        <v/>
      </c>
      <c r="AL500" s="48" t="str">
        <f>IF(H500="","",IF(COUNTIF($AL$7:AL499,H500)=0,H500,""))</f>
        <v/>
      </c>
      <c r="AM500" s="48" t="str">
        <f t="shared" si="119"/>
        <v/>
      </c>
    </row>
    <row r="501" spans="2:39" x14ac:dyDescent="0.25">
      <c r="B501" s="38"/>
      <c r="C501" s="38"/>
      <c r="D501" s="38"/>
      <c r="E501" s="38"/>
      <c r="F501" s="40"/>
      <c r="G501" s="38"/>
      <c r="H501" s="38"/>
      <c r="I501" s="40"/>
      <c r="J501" s="54" t="str">
        <f t="shared" si="120"/>
        <v/>
      </c>
      <c r="K501" s="38"/>
      <c r="O501" s="41" t="str">
        <f t="shared" si="121"/>
        <v/>
      </c>
      <c r="P501" s="41" t="str">
        <f t="shared" ca="1" si="122"/>
        <v/>
      </c>
      <c r="Q501" s="41" t="str">
        <f>IF(AND(C501="Abierto",D501="Urgente"),RANK(P501,$P$8:$P$1003,0)+COUNTIF($P$8:P501,P501)-1,"")</f>
        <v/>
      </c>
      <c r="R501" s="41" t="str">
        <f t="shared" si="123"/>
        <v/>
      </c>
      <c r="S501" s="41" t="str">
        <f t="shared" ca="1" si="124"/>
        <v/>
      </c>
      <c r="T501" s="41" t="str">
        <f>IF(AND(C501="Abierto",D501="Alta"),RANK(S501,$S$8:$S$1003,0)+COUNTIF($S$8:S501,S501)-1+MAX(Q:Q),"")</f>
        <v/>
      </c>
      <c r="U501" s="41" t="str">
        <f t="shared" si="125"/>
        <v/>
      </c>
      <c r="V501" s="41" t="str">
        <f t="shared" ca="1" si="126"/>
        <v/>
      </c>
      <c r="W501" s="41" t="str">
        <f>IF(AND(C501="Abierto",D501="Media"),RANK(V501,$V$8:$V$1003,0)+COUNTIF($V$8:V501,V501)-1+MAX(Q:Q,T:T),"")</f>
        <v/>
      </c>
      <c r="X501" s="41" t="str">
        <f t="shared" si="127"/>
        <v/>
      </c>
      <c r="Y501" s="41" t="str">
        <f t="shared" ca="1" si="128"/>
        <v/>
      </c>
      <c r="Z501" s="41" t="str">
        <f>IF(AND(C501="Abierto",D501="Baja"),RANK(Y501,$Y$8:$Y$1003,0)+COUNTIF($Y$8:Y501,Y501)-1+MAX(Q:Q,T:T,W:W),"")</f>
        <v/>
      </c>
      <c r="AA501" s="42" t="str">
        <f t="shared" si="129"/>
        <v/>
      </c>
      <c r="AB501" s="42" t="str">
        <f t="shared" si="130"/>
        <v/>
      </c>
      <c r="AC501" s="42" t="str">
        <f t="shared" si="131"/>
        <v/>
      </c>
      <c r="AD501" s="43">
        <v>494</v>
      </c>
      <c r="AE501" s="43" t="str">
        <f t="shared" si="117"/>
        <v/>
      </c>
      <c r="AF501" s="44" t="str">
        <f t="shared" si="118"/>
        <v/>
      </c>
      <c r="AK501" s="47" t="str">
        <f>IF(AL501="","",MAX($AK$1:AK500)+1)</f>
        <v/>
      </c>
      <c r="AL501" s="48" t="str">
        <f>IF(H501="","",IF(COUNTIF($AL$7:AL500,H501)=0,H501,""))</f>
        <v/>
      </c>
      <c r="AM501" s="48" t="str">
        <f t="shared" si="119"/>
        <v/>
      </c>
    </row>
    <row r="502" spans="2:39" x14ac:dyDescent="0.25">
      <c r="B502" s="38"/>
      <c r="C502" s="38"/>
      <c r="D502" s="38"/>
      <c r="E502" s="38"/>
      <c r="F502" s="40"/>
      <c r="G502" s="38"/>
      <c r="H502" s="38"/>
      <c r="I502" s="40"/>
      <c r="J502" s="54" t="str">
        <f t="shared" si="120"/>
        <v/>
      </c>
      <c r="K502" s="38"/>
      <c r="O502" s="41" t="str">
        <f t="shared" si="121"/>
        <v/>
      </c>
      <c r="P502" s="41" t="str">
        <f t="shared" ca="1" si="122"/>
        <v/>
      </c>
      <c r="Q502" s="41" t="str">
        <f>IF(AND(C502="Abierto",D502="Urgente"),RANK(P502,$P$8:$P$1003,0)+COUNTIF($P$8:P502,P502)-1,"")</f>
        <v/>
      </c>
      <c r="R502" s="41" t="str">
        <f t="shared" si="123"/>
        <v/>
      </c>
      <c r="S502" s="41" t="str">
        <f t="shared" ca="1" si="124"/>
        <v/>
      </c>
      <c r="T502" s="41" t="str">
        <f>IF(AND(C502="Abierto",D502="Alta"),RANK(S502,$S$8:$S$1003,0)+COUNTIF($S$8:S502,S502)-1+MAX(Q:Q),"")</f>
        <v/>
      </c>
      <c r="U502" s="41" t="str">
        <f t="shared" si="125"/>
        <v/>
      </c>
      <c r="V502" s="41" t="str">
        <f t="shared" ca="1" si="126"/>
        <v/>
      </c>
      <c r="W502" s="41" t="str">
        <f>IF(AND(C502="Abierto",D502="Media"),RANK(V502,$V$8:$V$1003,0)+COUNTIF($V$8:V502,V502)-1+MAX(Q:Q,T:T),"")</f>
        <v/>
      </c>
      <c r="X502" s="41" t="str">
        <f t="shared" si="127"/>
        <v/>
      </c>
      <c r="Y502" s="41" t="str">
        <f t="shared" ca="1" si="128"/>
        <v/>
      </c>
      <c r="Z502" s="41" t="str">
        <f>IF(AND(C502="Abierto",D502="Baja"),RANK(Y502,$Y$8:$Y$1003,0)+COUNTIF($Y$8:Y502,Y502)-1+MAX(Q:Q,T:T,W:W),"")</f>
        <v/>
      </c>
      <c r="AA502" s="42" t="str">
        <f t="shared" si="129"/>
        <v/>
      </c>
      <c r="AB502" s="42" t="str">
        <f t="shared" si="130"/>
        <v/>
      </c>
      <c r="AC502" s="42" t="str">
        <f t="shared" si="131"/>
        <v/>
      </c>
      <c r="AD502" s="43">
        <v>495</v>
      </c>
      <c r="AE502" s="43" t="str">
        <f t="shared" si="117"/>
        <v/>
      </c>
      <c r="AF502" s="44" t="str">
        <f t="shared" si="118"/>
        <v/>
      </c>
      <c r="AK502" s="47" t="str">
        <f>IF(AL502="","",MAX($AK$1:AK501)+1)</f>
        <v/>
      </c>
      <c r="AL502" s="48" t="str">
        <f>IF(H502="","",IF(COUNTIF($AL$7:AL501,H502)=0,H502,""))</f>
        <v/>
      </c>
      <c r="AM502" s="48" t="str">
        <f t="shared" si="119"/>
        <v/>
      </c>
    </row>
    <row r="503" spans="2:39" x14ac:dyDescent="0.25">
      <c r="B503" s="38"/>
      <c r="C503" s="38"/>
      <c r="D503" s="38"/>
      <c r="E503" s="38"/>
      <c r="F503" s="40"/>
      <c r="G503" s="38"/>
      <c r="H503" s="38"/>
      <c r="I503" s="40"/>
      <c r="J503" s="54" t="str">
        <f t="shared" si="120"/>
        <v/>
      </c>
      <c r="K503" s="38"/>
      <c r="O503" s="41" t="str">
        <f t="shared" si="121"/>
        <v/>
      </c>
      <c r="P503" s="41" t="str">
        <f t="shared" ca="1" si="122"/>
        <v/>
      </c>
      <c r="Q503" s="41" t="str">
        <f>IF(AND(C503="Abierto",D503="Urgente"),RANK(P503,$P$8:$P$1003,0)+COUNTIF($P$8:P503,P503)-1,"")</f>
        <v/>
      </c>
      <c r="R503" s="41" t="str">
        <f t="shared" si="123"/>
        <v/>
      </c>
      <c r="S503" s="41" t="str">
        <f t="shared" ca="1" si="124"/>
        <v/>
      </c>
      <c r="T503" s="41" t="str">
        <f>IF(AND(C503="Abierto",D503="Alta"),RANK(S503,$S$8:$S$1003,0)+COUNTIF($S$8:S503,S503)-1+MAX(Q:Q),"")</f>
        <v/>
      </c>
      <c r="U503" s="41" t="str">
        <f t="shared" si="125"/>
        <v/>
      </c>
      <c r="V503" s="41" t="str">
        <f t="shared" ca="1" si="126"/>
        <v/>
      </c>
      <c r="W503" s="41" t="str">
        <f>IF(AND(C503="Abierto",D503="Media"),RANK(V503,$V$8:$V$1003,0)+COUNTIF($V$8:V503,V503)-1+MAX(Q:Q,T:T),"")</f>
        <v/>
      </c>
      <c r="X503" s="41" t="str">
        <f t="shared" si="127"/>
        <v/>
      </c>
      <c r="Y503" s="41" t="str">
        <f t="shared" ca="1" si="128"/>
        <v/>
      </c>
      <c r="Z503" s="41" t="str">
        <f>IF(AND(C503="Abierto",D503="Baja"),RANK(Y503,$Y$8:$Y$1003,0)+COUNTIF($Y$8:Y503,Y503)-1+MAX(Q:Q,T:T,W:W),"")</f>
        <v/>
      </c>
      <c r="AA503" s="42" t="str">
        <f t="shared" si="129"/>
        <v/>
      </c>
      <c r="AB503" s="42" t="str">
        <f t="shared" si="130"/>
        <v/>
      </c>
      <c r="AC503" s="42" t="str">
        <f t="shared" si="131"/>
        <v/>
      </c>
      <c r="AD503" s="43">
        <v>496</v>
      </c>
      <c r="AE503" s="43" t="str">
        <f t="shared" si="117"/>
        <v/>
      </c>
      <c r="AF503" s="44" t="str">
        <f t="shared" si="118"/>
        <v/>
      </c>
      <c r="AK503" s="47" t="str">
        <f>IF(AL503="","",MAX($AK$1:AK502)+1)</f>
        <v/>
      </c>
      <c r="AL503" s="48" t="str">
        <f>IF(H503="","",IF(COUNTIF($AL$7:AL502,H503)=0,H503,""))</f>
        <v/>
      </c>
      <c r="AM503" s="48" t="str">
        <f t="shared" si="119"/>
        <v/>
      </c>
    </row>
    <row r="504" spans="2:39" x14ac:dyDescent="0.25">
      <c r="B504" s="38"/>
      <c r="C504" s="38"/>
      <c r="D504" s="38"/>
      <c r="E504" s="38"/>
      <c r="F504" s="40"/>
      <c r="G504" s="38"/>
      <c r="H504" s="38"/>
      <c r="I504" s="40"/>
      <c r="J504" s="54" t="str">
        <f t="shared" si="120"/>
        <v/>
      </c>
      <c r="K504" s="38"/>
      <c r="O504" s="41" t="str">
        <f t="shared" si="121"/>
        <v/>
      </c>
      <c r="P504" s="41" t="str">
        <f t="shared" ca="1" si="122"/>
        <v/>
      </c>
      <c r="Q504" s="41" t="str">
        <f>IF(AND(C504="Abierto",D504="Urgente"),RANK(P504,$P$8:$P$1003,0)+COUNTIF($P$8:P504,P504)-1,"")</f>
        <v/>
      </c>
      <c r="R504" s="41" t="str">
        <f t="shared" si="123"/>
        <v/>
      </c>
      <c r="S504" s="41" t="str">
        <f t="shared" ca="1" si="124"/>
        <v/>
      </c>
      <c r="T504" s="41" t="str">
        <f>IF(AND(C504="Abierto",D504="Alta"),RANK(S504,$S$8:$S$1003,0)+COUNTIF($S$8:S504,S504)-1+MAX(Q:Q),"")</f>
        <v/>
      </c>
      <c r="U504" s="41" t="str">
        <f t="shared" si="125"/>
        <v/>
      </c>
      <c r="V504" s="41" t="str">
        <f t="shared" ca="1" si="126"/>
        <v/>
      </c>
      <c r="W504" s="41" t="str">
        <f>IF(AND(C504="Abierto",D504="Media"),RANK(V504,$V$8:$V$1003,0)+COUNTIF($V$8:V504,V504)-1+MAX(Q:Q,T:T),"")</f>
        <v/>
      </c>
      <c r="X504" s="41" t="str">
        <f t="shared" si="127"/>
        <v/>
      </c>
      <c r="Y504" s="41" t="str">
        <f t="shared" ca="1" si="128"/>
        <v/>
      </c>
      <c r="Z504" s="41" t="str">
        <f>IF(AND(C504="Abierto",D504="Baja"),RANK(Y504,$Y$8:$Y$1003,0)+COUNTIF($Y$8:Y504,Y504)-1+MAX(Q:Q,T:T,W:W),"")</f>
        <v/>
      </c>
      <c r="AA504" s="42" t="str">
        <f t="shared" si="129"/>
        <v/>
      </c>
      <c r="AB504" s="42" t="str">
        <f t="shared" si="130"/>
        <v/>
      </c>
      <c r="AC504" s="42" t="str">
        <f t="shared" si="131"/>
        <v/>
      </c>
      <c r="AD504" s="43">
        <v>497</v>
      </c>
      <c r="AE504" s="43" t="str">
        <f t="shared" si="117"/>
        <v/>
      </c>
      <c r="AF504" s="44" t="str">
        <f t="shared" si="118"/>
        <v/>
      </c>
      <c r="AK504" s="47" t="str">
        <f>IF(AL504="","",MAX($AK$1:AK503)+1)</f>
        <v/>
      </c>
      <c r="AL504" s="48" t="str">
        <f>IF(H504="","",IF(COUNTIF($AL$7:AL503,H504)=0,H504,""))</f>
        <v/>
      </c>
      <c r="AM504" s="48" t="str">
        <f t="shared" si="119"/>
        <v/>
      </c>
    </row>
    <row r="505" spans="2:39" x14ac:dyDescent="0.25">
      <c r="B505" s="38"/>
      <c r="C505" s="38"/>
      <c r="D505" s="38"/>
      <c r="E505" s="38"/>
      <c r="F505" s="40"/>
      <c r="G505" s="38"/>
      <c r="H505" s="38"/>
      <c r="I505" s="40"/>
      <c r="J505" s="54" t="str">
        <f t="shared" si="120"/>
        <v/>
      </c>
      <c r="K505" s="38"/>
      <c r="O505" s="41" t="str">
        <f t="shared" si="121"/>
        <v/>
      </c>
      <c r="P505" s="41" t="str">
        <f t="shared" ca="1" si="122"/>
        <v/>
      </c>
      <c r="Q505" s="41" t="str">
        <f>IF(AND(C505="Abierto",D505="Urgente"),RANK(P505,$P$8:$P$1003,0)+COUNTIF($P$8:P505,P505)-1,"")</f>
        <v/>
      </c>
      <c r="R505" s="41" t="str">
        <f t="shared" si="123"/>
        <v/>
      </c>
      <c r="S505" s="41" t="str">
        <f t="shared" ca="1" si="124"/>
        <v/>
      </c>
      <c r="T505" s="41" t="str">
        <f>IF(AND(C505="Abierto",D505="Alta"),RANK(S505,$S$8:$S$1003,0)+COUNTIF($S$8:S505,S505)-1+MAX(Q:Q),"")</f>
        <v/>
      </c>
      <c r="U505" s="41" t="str">
        <f t="shared" si="125"/>
        <v/>
      </c>
      <c r="V505" s="41" t="str">
        <f t="shared" ca="1" si="126"/>
        <v/>
      </c>
      <c r="W505" s="41" t="str">
        <f>IF(AND(C505="Abierto",D505="Media"),RANK(V505,$V$8:$V$1003,0)+COUNTIF($V$8:V505,V505)-1+MAX(Q:Q,T:T),"")</f>
        <v/>
      </c>
      <c r="X505" s="41" t="str">
        <f t="shared" si="127"/>
        <v/>
      </c>
      <c r="Y505" s="41" t="str">
        <f t="shared" ca="1" si="128"/>
        <v/>
      </c>
      <c r="Z505" s="41" t="str">
        <f>IF(AND(C505="Abierto",D505="Baja"),RANK(Y505,$Y$8:$Y$1003,0)+COUNTIF($Y$8:Y505,Y505)-1+MAX(Q:Q,T:T,W:W),"")</f>
        <v/>
      </c>
      <c r="AA505" s="42" t="str">
        <f t="shared" si="129"/>
        <v/>
      </c>
      <c r="AB505" s="42" t="str">
        <f t="shared" si="130"/>
        <v/>
      </c>
      <c r="AC505" s="42" t="str">
        <f t="shared" si="131"/>
        <v/>
      </c>
      <c r="AD505" s="43">
        <v>498</v>
      </c>
      <c r="AE505" s="43" t="str">
        <f t="shared" si="117"/>
        <v/>
      </c>
      <c r="AF505" s="44" t="str">
        <f t="shared" si="118"/>
        <v/>
      </c>
      <c r="AK505" s="47" t="str">
        <f>IF(AL505="","",MAX($AK$1:AK504)+1)</f>
        <v/>
      </c>
      <c r="AL505" s="48" t="str">
        <f>IF(H505="","",IF(COUNTIF($AL$7:AL504,H505)=0,H505,""))</f>
        <v/>
      </c>
      <c r="AM505" s="48" t="str">
        <f t="shared" si="119"/>
        <v/>
      </c>
    </row>
    <row r="506" spans="2:39" x14ac:dyDescent="0.25">
      <c r="B506" s="38"/>
      <c r="C506" s="38"/>
      <c r="D506" s="38"/>
      <c r="E506" s="38"/>
      <c r="F506" s="40"/>
      <c r="G506" s="38"/>
      <c r="H506" s="38"/>
      <c r="I506" s="40"/>
      <c r="J506" s="54" t="str">
        <f t="shared" si="120"/>
        <v/>
      </c>
      <c r="K506" s="38"/>
      <c r="O506" s="41" t="str">
        <f t="shared" si="121"/>
        <v/>
      </c>
      <c r="P506" s="41" t="str">
        <f t="shared" ca="1" si="122"/>
        <v/>
      </c>
      <c r="Q506" s="41" t="str">
        <f>IF(AND(C506="Abierto",D506="Urgente"),RANK(P506,$P$8:$P$1003,0)+COUNTIF($P$8:P506,P506)-1,"")</f>
        <v/>
      </c>
      <c r="R506" s="41" t="str">
        <f t="shared" si="123"/>
        <v/>
      </c>
      <c r="S506" s="41" t="str">
        <f t="shared" ca="1" si="124"/>
        <v/>
      </c>
      <c r="T506" s="41" t="str">
        <f>IF(AND(C506="Abierto",D506="Alta"),RANK(S506,$S$8:$S$1003,0)+COUNTIF($S$8:S506,S506)-1+MAX(Q:Q),"")</f>
        <v/>
      </c>
      <c r="U506" s="41" t="str">
        <f t="shared" si="125"/>
        <v/>
      </c>
      <c r="V506" s="41" t="str">
        <f t="shared" ca="1" si="126"/>
        <v/>
      </c>
      <c r="W506" s="41" t="str">
        <f>IF(AND(C506="Abierto",D506="Media"),RANK(V506,$V$8:$V$1003,0)+COUNTIF($V$8:V506,V506)-1+MAX(Q:Q,T:T),"")</f>
        <v/>
      </c>
      <c r="X506" s="41" t="str">
        <f t="shared" si="127"/>
        <v/>
      </c>
      <c r="Y506" s="41" t="str">
        <f t="shared" ca="1" si="128"/>
        <v/>
      </c>
      <c r="Z506" s="41" t="str">
        <f>IF(AND(C506="Abierto",D506="Baja"),RANK(Y506,$Y$8:$Y$1003,0)+COUNTIF($Y$8:Y506,Y506)-1+MAX(Q:Q,T:T,W:W),"")</f>
        <v/>
      </c>
      <c r="AA506" s="42" t="str">
        <f t="shared" si="129"/>
        <v/>
      </c>
      <c r="AB506" s="42" t="str">
        <f t="shared" si="130"/>
        <v/>
      </c>
      <c r="AC506" s="42" t="str">
        <f t="shared" si="131"/>
        <v/>
      </c>
      <c r="AD506" s="43">
        <v>499</v>
      </c>
      <c r="AE506" s="43" t="str">
        <f t="shared" si="117"/>
        <v/>
      </c>
      <c r="AF506" s="44" t="str">
        <f t="shared" si="118"/>
        <v/>
      </c>
      <c r="AK506" s="47" t="str">
        <f>IF(AL506="","",MAX($AK$1:AK505)+1)</f>
        <v/>
      </c>
      <c r="AL506" s="48" t="str">
        <f>IF(H506="","",IF(COUNTIF($AL$7:AL505,H506)=0,H506,""))</f>
        <v/>
      </c>
      <c r="AM506" s="48" t="str">
        <f t="shared" si="119"/>
        <v/>
      </c>
    </row>
    <row r="507" spans="2:39" x14ac:dyDescent="0.25">
      <c r="B507" s="38"/>
      <c r="C507" s="38"/>
      <c r="D507" s="38"/>
      <c r="E507" s="38"/>
      <c r="F507" s="40"/>
      <c r="G507" s="38"/>
      <c r="H507" s="38"/>
      <c r="I507" s="40"/>
      <c r="J507" s="54" t="str">
        <f t="shared" si="120"/>
        <v/>
      </c>
      <c r="K507" s="38"/>
      <c r="O507" s="41" t="str">
        <f t="shared" si="121"/>
        <v/>
      </c>
      <c r="P507" s="41" t="str">
        <f t="shared" ca="1" si="122"/>
        <v/>
      </c>
      <c r="Q507" s="41" t="str">
        <f>IF(AND(C507="Abierto",D507="Urgente"),RANK(P507,$P$8:$P$1003,0)+COUNTIF($P$8:P507,P507)-1,"")</f>
        <v/>
      </c>
      <c r="R507" s="41" t="str">
        <f t="shared" si="123"/>
        <v/>
      </c>
      <c r="S507" s="41" t="str">
        <f t="shared" ca="1" si="124"/>
        <v/>
      </c>
      <c r="T507" s="41" t="str">
        <f>IF(AND(C507="Abierto",D507="Alta"),RANK(S507,$S$8:$S$1003,0)+COUNTIF($S$8:S507,S507)-1+MAX(Q:Q),"")</f>
        <v/>
      </c>
      <c r="U507" s="41" t="str">
        <f t="shared" si="125"/>
        <v/>
      </c>
      <c r="V507" s="41" t="str">
        <f t="shared" ca="1" si="126"/>
        <v/>
      </c>
      <c r="W507" s="41" t="str">
        <f>IF(AND(C507="Abierto",D507="Media"),RANK(V507,$V$8:$V$1003,0)+COUNTIF($V$8:V507,V507)-1+MAX(Q:Q,T:T),"")</f>
        <v/>
      </c>
      <c r="X507" s="41" t="str">
        <f t="shared" si="127"/>
        <v/>
      </c>
      <c r="Y507" s="41" t="str">
        <f t="shared" ca="1" si="128"/>
        <v/>
      </c>
      <c r="Z507" s="41" t="str">
        <f>IF(AND(C507="Abierto",D507="Baja"),RANK(Y507,$Y$8:$Y$1003,0)+COUNTIF($Y$8:Y507,Y507)-1+MAX(Q:Q,T:T,W:W),"")</f>
        <v/>
      </c>
      <c r="AA507" s="42" t="str">
        <f t="shared" si="129"/>
        <v/>
      </c>
      <c r="AB507" s="42" t="str">
        <f t="shared" si="130"/>
        <v/>
      </c>
      <c r="AC507" s="42" t="str">
        <f t="shared" si="131"/>
        <v/>
      </c>
      <c r="AD507" s="43">
        <v>500</v>
      </c>
      <c r="AE507" s="43" t="str">
        <f t="shared" si="117"/>
        <v/>
      </c>
      <c r="AF507" s="44" t="str">
        <f t="shared" si="118"/>
        <v/>
      </c>
      <c r="AK507" s="47" t="str">
        <f>IF(AL507="","",MAX($AK$1:AK506)+1)</f>
        <v/>
      </c>
      <c r="AL507" s="48" t="str">
        <f>IF(H507="","",IF(COUNTIF($AL$7:AL506,H507)=0,H507,""))</f>
        <v/>
      </c>
      <c r="AM507" s="48" t="str">
        <f t="shared" si="119"/>
        <v/>
      </c>
    </row>
    <row r="508" spans="2:39" x14ac:dyDescent="0.25">
      <c r="B508" s="38"/>
      <c r="C508" s="38"/>
      <c r="D508" s="38"/>
      <c r="E508" s="38"/>
      <c r="F508" s="40"/>
      <c r="G508" s="38"/>
      <c r="H508" s="38"/>
      <c r="I508" s="40"/>
      <c r="J508" s="54" t="str">
        <f t="shared" si="120"/>
        <v/>
      </c>
      <c r="K508" s="38"/>
      <c r="O508" s="41" t="str">
        <f t="shared" si="121"/>
        <v/>
      </c>
      <c r="P508" s="41" t="str">
        <f t="shared" ca="1" si="122"/>
        <v/>
      </c>
      <c r="Q508" s="41" t="str">
        <f>IF(AND(C508="Abierto",D508="Urgente"),RANK(P508,$P$8:$P$1003,0)+COUNTIF($P$8:P508,P508)-1,"")</f>
        <v/>
      </c>
      <c r="R508" s="41" t="str">
        <f t="shared" si="123"/>
        <v/>
      </c>
      <c r="S508" s="41" t="str">
        <f t="shared" ca="1" si="124"/>
        <v/>
      </c>
      <c r="T508" s="41" t="str">
        <f>IF(AND(C508="Abierto",D508="Alta"),RANK(S508,$S$8:$S$1003,0)+COUNTIF($S$8:S508,S508)-1+MAX(Q:Q),"")</f>
        <v/>
      </c>
      <c r="U508" s="41" t="str">
        <f t="shared" si="125"/>
        <v/>
      </c>
      <c r="V508" s="41" t="str">
        <f t="shared" ca="1" si="126"/>
        <v/>
      </c>
      <c r="W508" s="41" t="str">
        <f>IF(AND(C508="Abierto",D508="Media"),RANK(V508,$V$8:$V$1003,0)+COUNTIF($V$8:V508,V508)-1+MAX(Q:Q,T:T),"")</f>
        <v/>
      </c>
      <c r="X508" s="41" t="str">
        <f t="shared" si="127"/>
        <v/>
      </c>
      <c r="Y508" s="41" t="str">
        <f t="shared" ca="1" si="128"/>
        <v/>
      </c>
      <c r="Z508" s="41" t="str">
        <f>IF(AND(C508="Abierto",D508="Baja"),RANK(Y508,$Y$8:$Y$1003,0)+COUNTIF($Y$8:Y508,Y508)-1+MAX(Q:Q,T:T,W:W),"")</f>
        <v/>
      </c>
      <c r="AA508" s="42" t="str">
        <f t="shared" si="129"/>
        <v/>
      </c>
      <c r="AB508" s="42" t="str">
        <f t="shared" si="130"/>
        <v/>
      </c>
      <c r="AC508" s="42" t="str">
        <f t="shared" si="131"/>
        <v/>
      </c>
      <c r="AD508" s="43">
        <v>501</v>
      </c>
      <c r="AE508" s="43" t="str">
        <f t="shared" si="117"/>
        <v/>
      </c>
      <c r="AF508" s="44" t="str">
        <f t="shared" si="118"/>
        <v/>
      </c>
      <c r="AK508" s="47" t="str">
        <f>IF(AL508="","",MAX($AK$1:AK507)+1)</f>
        <v/>
      </c>
      <c r="AL508" s="48" t="str">
        <f>IF(H508="","",IF(COUNTIF($AL$7:AL507,H508)=0,H508,""))</f>
        <v/>
      </c>
      <c r="AM508" s="48" t="str">
        <f t="shared" si="119"/>
        <v/>
      </c>
    </row>
    <row r="509" spans="2:39" x14ac:dyDescent="0.25">
      <c r="B509" s="38"/>
      <c r="C509" s="38"/>
      <c r="D509" s="38"/>
      <c r="E509" s="38"/>
      <c r="F509" s="40"/>
      <c r="G509" s="38"/>
      <c r="H509" s="38"/>
      <c r="I509" s="40"/>
      <c r="J509" s="54" t="str">
        <f t="shared" si="120"/>
        <v/>
      </c>
      <c r="K509" s="38"/>
      <c r="O509" s="41" t="str">
        <f t="shared" si="121"/>
        <v/>
      </c>
      <c r="P509" s="41" t="str">
        <f t="shared" ca="1" si="122"/>
        <v/>
      </c>
      <c r="Q509" s="41" t="str">
        <f>IF(AND(C509="Abierto",D509="Urgente"),RANK(P509,$P$8:$P$1003,0)+COUNTIF($P$8:P509,P509)-1,"")</f>
        <v/>
      </c>
      <c r="R509" s="41" t="str">
        <f t="shared" si="123"/>
        <v/>
      </c>
      <c r="S509" s="41" t="str">
        <f t="shared" ca="1" si="124"/>
        <v/>
      </c>
      <c r="T509" s="41" t="str">
        <f>IF(AND(C509="Abierto",D509="Alta"),RANK(S509,$S$8:$S$1003,0)+COUNTIF($S$8:S509,S509)-1+MAX(Q:Q),"")</f>
        <v/>
      </c>
      <c r="U509" s="41" t="str">
        <f t="shared" si="125"/>
        <v/>
      </c>
      <c r="V509" s="41" t="str">
        <f t="shared" ca="1" si="126"/>
        <v/>
      </c>
      <c r="W509" s="41" t="str">
        <f>IF(AND(C509="Abierto",D509="Media"),RANK(V509,$V$8:$V$1003,0)+COUNTIF($V$8:V509,V509)-1+MAX(Q:Q,T:T),"")</f>
        <v/>
      </c>
      <c r="X509" s="41" t="str">
        <f t="shared" si="127"/>
        <v/>
      </c>
      <c r="Y509" s="41" t="str">
        <f t="shared" ca="1" si="128"/>
        <v/>
      </c>
      <c r="Z509" s="41" t="str">
        <f>IF(AND(C509="Abierto",D509="Baja"),RANK(Y509,$Y$8:$Y$1003,0)+COUNTIF($Y$8:Y509,Y509)-1+MAX(Q:Q,T:T,W:W),"")</f>
        <v/>
      </c>
      <c r="AA509" s="42" t="str">
        <f t="shared" si="129"/>
        <v/>
      </c>
      <c r="AB509" s="42" t="str">
        <f t="shared" si="130"/>
        <v/>
      </c>
      <c r="AC509" s="42" t="str">
        <f t="shared" si="131"/>
        <v/>
      </c>
      <c r="AD509" s="43">
        <v>502</v>
      </c>
      <c r="AE509" s="43" t="str">
        <f t="shared" si="117"/>
        <v/>
      </c>
      <c r="AF509" s="44" t="str">
        <f t="shared" si="118"/>
        <v/>
      </c>
      <c r="AK509" s="47" t="str">
        <f>IF(AL509="","",MAX($AK$1:AK508)+1)</f>
        <v/>
      </c>
      <c r="AL509" s="48" t="str">
        <f>IF(H509="","",IF(COUNTIF($AL$7:AL508,H509)=0,H509,""))</f>
        <v/>
      </c>
      <c r="AM509" s="48" t="str">
        <f t="shared" si="119"/>
        <v/>
      </c>
    </row>
    <row r="510" spans="2:39" x14ac:dyDescent="0.25">
      <c r="B510" s="38"/>
      <c r="C510" s="38"/>
      <c r="D510" s="38"/>
      <c r="E510" s="38"/>
      <c r="F510" s="40"/>
      <c r="G510" s="38"/>
      <c r="H510" s="38"/>
      <c r="I510" s="40"/>
      <c r="J510" s="54" t="str">
        <f t="shared" si="120"/>
        <v/>
      </c>
      <c r="K510" s="38"/>
      <c r="O510" s="41" t="str">
        <f t="shared" si="121"/>
        <v/>
      </c>
      <c r="P510" s="41" t="str">
        <f t="shared" ca="1" si="122"/>
        <v/>
      </c>
      <c r="Q510" s="41" t="str">
        <f>IF(AND(C510="Abierto",D510="Urgente"),RANK(P510,$P$8:$P$1003,0)+COUNTIF($P$8:P510,P510)-1,"")</f>
        <v/>
      </c>
      <c r="R510" s="41" t="str">
        <f t="shared" si="123"/>
        <v/>
      </c>
      <c r="S510" s="41" t="str">
        <f t="shared" ca="1" si="124"/>
        <v/>
      </c>
      <c r="T510" s="41" t="str">
        <f>IF(AND(C510="Abierto",D510="Alta"),RANK(S510,$S$8:$S$1003,0)+COUNTIF($S$8:S510,S510)-1+MAX(Q:Q),"")</f>
        <v/>
      </c>
      <c r="U510" s="41" t="str">
        <f t="shared" si="125"/>
        <v/>
      </c>
      <c r="V510" s="41" t="str">
        <f t="shared" ca="1" si="126"/>
        <v/>
      </c>
      <c r="W510" s="41" t="str">
        <f>IF(AND(C510="Abierto",D510="Media"),RANK(V510,$V$8:$V$1003,0)+COUNTIF($V$8:V510,V510)-1+MAX(Q:Q,T:T),"")</f>
        <v/>
      </c>
      <c r="X510" s="41" t="str">
        <f t="shared" si="127"/>
        <v/>
      </c>
      <c r="Y510" s="41" t="str">
        <f t="shared" ca="1" si="128"/>
        <v/>
      </c>
      <c r="Z510" s="41" t="str">
        <f>IF(AND(C510="Abierto",D510="Baja"),RANK(Y510,$Y$8:$Y$1003,0)+COUNTIF($Y$8:Y510,Y510)-1+MAX(Q:Q,T:T,W:W),"")</f>
        <v/>
      </c>
      <c r="AA510" s="42" t="str">
        <f t="shared" si="129"/>
        <v/>
      </c>
      <c r="AB510" s="42" t="str">
        <f t="shared" si="130"/>
        <v/>
      </c>
      <c r="AC510" s="42" t="str">
        <f t="shared" si="131"/>
        <v/>
      </c>
      <c r="AD510" s="43">
        <v>503</v>
      </c>
      <c r="AE510" s="43" t="str">
        <f t="shared" si="117"/>
        <v/>
      </c>
      <c r="AF510" s="44" t="str">
        <f t="shared" si="118"/>
        <v/>
      </c>
      <c r="AK510" s="47" t="str">
        <f>IF(AL510="","",MAX($AK$1:AK509)+1)</f>
        <v/>
      </c>
      <c r="AL510" s="48" t="str">
        <f>IF(H510="","",IF(COUNTIF($AL$7:AL509,H510)=0,H510,""))</f>
        <v/>
      </c>
      <c r="AM510" s="48" t="str">
        <f t="shared" si="119"/>
        <v/>
      </c>
    </row>
    <row r="511" spans="2:39" x14ac:dyDescent="0.25">
      <c r="B511" s="38"/>
      <c r="C511" s="38"/>
      <c r="D511" s="38"/>
      <c r="E511" s="38"/>
      <c r="F511" s="40"/>
      <c r="G511" s="38"/>
      <c r="H511" s="38"/>
      <c r="I511" s="40"/>
      <c r="J511" s="54" t="str">
        <f t="shared" si="120"/>
        <v/>
      </c>
      <c r="K511" s="38"/>
      <c r="O511" s="41" t="str">
        <f t="shared" si="121"/>
        <v/>
      </c>
      <c r="P511" s="41" t="str">
        <f t="shared" ca="1" si="122"/>
        <v/>
      </c>
      <c r="Q511" s="41" t="str">
        <f>IF(AND(C511="Abierto",D511="Urgente"),RANK(P511,$P$8:$P$1003,0)+COUNTIF($P$8:P511,P511)-1,"")</f>
        <v/>
      </c>
      <c r="R511" s="41" t="str">
        <f t="shared" si="123"/>
        <v/>
      </c>
      <c r="S511" s="41" t="str">
        <f t="shared" ca="1" si="124"/>
        <v/>
      </c>
      <c r="T511" s="41" t="str">
        <f>IF(AND(C511="Abierto",D511="Alta"),RANK(S511,$S$8:$S$1003,0)+COUNTIF($S$8:S511,S511)-1+MAX(Q:Q),"")</f>
        <v/>
      </c>
      <c r="U511" s="41" t="str">
        <f t="shared" si="125"/>
        <v/>
      </c>
      <c r="V511" s="41" t="str">
        <f t="shared" ca="1" si="126"/>
        <v/>
      </c>
      <c r="W511" s="41" t="str">
        <f>IF(AND(C511="Abierto",D511="Media"),RANK(V511,$V$8:$V$1003,0)+COUNTIF($V$8:V511,V511)-1+MAX(Q:Q,T:T),"")</f>
        <v/>
      </c>
      <c r="X511" s="41" t="str">
        <f t="shared" si="127"/>
        <v/>
      </c>
      <c r="Y511" s="41" t="str">
        <f t="shared" ca="1" si="128"/>
        <v/>
      </c>
      <c r="Z511" s="41" t="str">
        <f>IF(AND(C511="Abierto",D511="Baja"),RANK(Y511,$Y$8:$Y$1003,0)+COUNTIF($Y$8:Y511,Y511)-1+MAX(Q:Q,T:T,W:W),"")</f>
        <v/>
      </c>
      <c r="AA511" s="42" t="str">
        <f t="shared" si="129"/>
        <v/>
      </c>
      <c r="AB511" s="42" t="str">
        <f t="shared" si="130"/>
        <v/>
      </c>
      <c r="AC511" s="42" t="str">
        <f t="shared" si="131"/>
        <v/>
      </c>
      <c r="AD511" s="43">
        <v>504</v>
      </c>
      <c r="AE511" s="43" t="str">
        <f t="shared" si="117"/>
        <v/>
      </c>
      <c r="AF511" s="44" t="str">
        <f t="shared" si="118"/>
        <v/>
      </c>
      <c r="AK511" s="47" t="str">
        <f>IF(AL511="","",MAX($AK$1:AK510)+1)</f>
        <v/>
      </c>
      <c r="AL511" s="48" t="str">
        <f>IF(H511="","",IF(COUNTIF($AL$7:AL510,H511)=0,H511,""))</f>
        <v/>
      </c>
      <c r="AM511" s="48" t="str">
        <f t="shared" si="119"/>
        <v/>
      </c>
    </row>
    <row r="512" spans="2:39" x14ac:dyDescent="0.25">
      <c r="B512" s="38"/>
      <c r="C512" s="38"/>
      <c r="D512" s="38"/>
      <c r="E512" s="38"/>
      <c r="F512" s="40"/>
      <c r="G512" s="38"/>
      <c r="H512" s="38"/>
      <c r="I512" s="40"/>
      <c r="J512" s="54" t="str">
        <f t="shared" si="120"/>
        <v/>
      </c>
      <c r="K512" s="38"/>
      <c r="O512" s="41" t="str">
        <f t="shared" si="121"/>
        <v/>
      </c>
      <c r="P512" s="41" t="str">
        <f t="shared" ca="1" si="122"/>
        <v/>
      </c>
      <c r="Q512" s="41" t="str">
        <f>IF(AND(C512="Abierto",D512="Urgente"),RANK(P512,$P$8:$P$1003,0)+COUNTIF($P$8:P512,P512)-1,"")</f>
        <v/>
      </c>
      <c r="R512" s="41" t="str">
        <f t="shared" si="123"/>
        <v/>
      </c>
      <c r="S512" s="41" t="str">
        <f t="shared" ca="1" si="124"/>
        <v/>
      </c>
      <c r="T512" s="41" t="str">
        <f>IF(AND(C512="Abierto",D512="Alta"),RANK(S512,$S$8:$S$1003,0)+COUNTIF($S$8:S512,S512)-1+MAX(Q:Q),"")</f>
        <v/>
      </c>
      <c r="U512" s="41" t="str">
        <f t="shared" si="125"/>
        <v/>
      </c>
      <c r="V512" s="41" t="str">
        <f t="shared" ca="1" si="126"/>
        <v/>
      </c>
      <c r="W512" s="41" t="str">
        <f>IF(AND(C512="Abierto",D512="Media"),RANK(V512,$V$8:$V$1003,0)+COUNTIF($V$8:V512,V512)-1+MAX(Q:Q,T:T),"")</f>
        <v/>
      </c>
      <c r="X512" s="41" t="str">
        <f t="shared" si="127"/>
        <v/>
      </c>
      <c r="Y512" s="41" t="str">
        <f t="shared" ca="1" si="128"/>
        <v/>
      </c>
      <c r="Z512" s="41" t="str">
        <f>IF(AND(C512="Abierto",D512="Baja"),RANK(Y512,$Y$8:$Y$1003,0)+COUNTIF($Y$8:Y512,Y512)-1+MAX(Q:Q,T:T,W:W),"")</f>
        <v/>
      </c>
      <c r="AA512" s="42" t="str">
        <f t="shared" si="129"/>
        <v/>
      </c>
      <c r="AB512" s="42" t="str">
        <f t="shared" si="130"/>
        <v/>
      </c>
      <c r="AC512" s="42" t="str">
        <f t="shared" si="131"/>
        <v/>
      </c>
      <c r="AD512" s="43">
        <v>505</v>
      </c>
      <c r="AE512" s="43" t="str">
        <f t="shared" si="117"/>
        <v/>
      </c>
      <c r="AF512" s="44" t="str">
        <f t="shared" si="118"/>
        <v/>
      </c>
      <c r="AK512" s="47" t="str">
        <f>IF(AL512="","",MAX($AK$1:AK511)+1)</f>
        <v/>
      </c>
      <c r="AL512" s="48" t="str">
        <f>IF(H512="","",IF(COUNTIF($AL$7:AL511,H512)=0,H512,""))</f>
        <v/>
      </c>
      <c r="AM512" s="48" t="str">
        <f t="shared" si="119"/>
        <v/>
      </c>
    </row>
    <row r="513" spans="2:39" x14ac:dyDescent="0.25">
      <c r="B513" s="38"/>
      <c r="C513" s="38"/>
      <c r="D513" s="38"/>
      <c r="E513" s="38"/>
      <c r="F513" s="40"/>
      <c r="G513" s="38"/>
      <c r="H513" s="38"/>
      <c r="I513" s="40"/>
      <c r="J513" s="54" t="str">
        <f t="shared" si="120"/>
        <v/>
      </c>
      <c r="K513" s="38"/>
      <c r="O513" s="41" t="str">
        <f t="shared" si="121"/>
        <v/>
      </c>
      <c r="P513" s="41" t="str">
        <f t="shared" ca="1" si="122"/>
        <v/>
      </c>
      <c r="Q513" s="41" t="str">
        <f>IF(AND(C513="Abierto",D513="Urgente"),RANK(P513,$P$8:$P$1003,0)+COUNTIF($P$8:P513,P513)-1,"")</f>
        <v/>
      </c>
      <c r="R513" s="41" t="str">
        <f t="shared" si="123"/>
        <v/>
      </c>
      <c r="S513" s="41" t="str">
        <f t="shared" ca="1" si="124"/>
        <v/>
      </c>
      <c r="T513" s="41" t="str">
        <f>IF(AND(C513="Abierto",D513="Alta"),RANK(S513,$S$8:$S$1003,0)+COUNTIF($S$8:S513,S513)-1+MAX(Q:Q),"")</f>
        <v/>
      </c>
      <c r="U513" s="41" t="str">
        <f t="shared" si="125"/>
        <v/>
      </c>
      <c r="V513" s="41" t="str">
        <f t="shared" ca="1" si="126"/>
        <v/>
      </c>
      <c r="W513" s="41" t="str">
        <f>IF(AND(C513="Abierto",D513="Media"),RANK(V513,$V$8:$V$1003,0)+COUNTIF($V$8:V513,V513)-1+MAX(Q:Q,T:T),"")</f>
        <v/>
      </c>
      <c r="X513" s="41" t="str">
        <f t="shared" si="127"/>
        <v/>
      </c>
      <c r="Y513" s="41" t="str">
        <f t="shared" ca="1" si="128"/>
        <v/>
      </c>
      <c r="Z513" s="41" t="str">
        <f>IF(AND(C513="Abierto",D513="Baja"),RANK(Y513,$Y$8:$Y$1003,0)+COUNTIF($Y$8:Y513,Y513)-1+MAX(Q:Q,T:T,W:W),"")</f>
        <v/>
      </c>
      <c r="AA513" s="42" t="str">
        <f t="shared" si="129"/>
        <v/>
      </c>
      <c r="AB513" s="42" t="str">
        <f t="shared" si="130"/>
        <v/>
      </c>
      <c r="AC513" s="42" t="str">
        <f t="shared" si="131"/>
        <v/>
      </c>
      <c r="AD513" s="43">
        <v>506</v>
      </c>
      <c r="AE513" s="43" t="str">
        <f t="shared" si="117"/>
        <v/>
      </c>
      <c r="AF513" s="44" t="str">
        <f t="shared" si="118"/>
        <v/>
      </c>
      <c r="AK513" s="47" t="str">
        <f>IF(AL513="","",MAX($AK$1:AK512)+1)</f>
        <v/>
      </c>
      <c r="AL513" s="48" t="str">
        <f>IF(H513="","",IF(COUNTIF($AL$7:AL512,H513)=0,H513,""))</f>
        <v/>
      </c>
      <c r="AM513" s="48" t="str">
        <f t="shared" si="119"/>
        <v/>
      </c>
    </row>
    <row r="514" spans="2:39" x14ac:dyDescent="0.25">
      <c r="B514" s="38"/>
      <c r="C514" s="38"/>
      <c r="D514" s="38"/>
      <c r="E514" s="38"/>
      <c r="F514" s="40"/>
      <c r="G514" s="38"/>
      <c r="H514" s="38"/>
      <c r="I514" s="40"/>
      <c r="J514" s="54" t="str">
        <f t="shared" si="120"/>
        <v/>
      </c>
      <c r="K514" s="38"/>
      <c r="O514" s="41" t="str">
        <f t="shared" si="121"/>
        <v/>
      </c>
      <c r="P514" s="41" t="str">
        <f t="shared" ca="1" si="122"/>
        <v/>
      </c>
      <c r="Q514" s="41" t="str">
        <f>IF(AND(C514="Abierto",D514="Urgente"),RANK(P514,$P$8:$P$1003,0)+COUNTIF($P$8:P514,P514)-1,"")</f>
        <v/>
      </c>
      <c r="R514" s="41" t="str">
        <f t="shared" si="123"/>
        <v/>
      </c>
      <c r="S514" s="41" t="str">
        <f t="shared" ca="1" si="124"/>
        <v/>
      </c>
      <c r="T514" s="41" t="str">
        <f>IF(AND(C514="Abierto",D514="Alta"),RANK(S514,$S$8:$S$1003,0)+COUNTIF($S$8:S514,S514)-1+MAX(Q:Q),"")</f>
        <v/>
      </c>
      <c r="U514" s="41" t="str">
        <f t="shared" si="125"/>
        <v/>
      </c>
      <c r="V514" s="41" t="str">
        <f t="shared" ca="1" si="126"/>
        <v/>
      </c>
      <c r="W514" s="41" t="str">
        <f>IF(AND(C514="Abierto",D514="Media"),RANK(V514,$V$8:$V$1003,0)+COUNTIF($V$8:V514,V514)-1+MAX(Q:Q,T:T),"")</f>
        <v/>
      </c>
      <c r="X514" s="41" t="str">
        <f t="shared" si="127"/>
        <v/>
      </c>
      <c r="Y514" s="41" t="str">
        <f t="shared" ca="1" si="128"/>
        <v/>
      </c>
      <c r="Z514" s="41" t="str">
        <f>IF(AND(C514="Abierto",D514="Baja"),RANK(Y514,$Y$8:$Y$1003,0)+COUNTIF($Y$8:Y514,Y514)-1+MAX(Q:Q,T:T,W:W),"")</f>
        <v/>
      </c>
      <c r="AA514" s="42" t="str">
        <f t="shared" si="129"/>
        <v/>
      </c>
      <c r="AB514" s="42" t="str">
        <f t="shared" si="130"/>
        <v/>
      </c>
      <c r="AC514" s="42" t="str">
        <f t="shared" si="131"/>
        <v/>
      </c>
      <c r="AD514" s="43">
        <v>507</v>
      </c>
      <c r="AE514" s="43" t="str">
        <f t="shared" si="117"/>
        <v/>
      </c>
      <c r="AF514" s="44" t="str">
        <f t="shared" si="118"/>
        <v/>
      </c>
      <c r="AK514" s="47" t="str">
        <f>IF(AL514="","",MAX($AK$1:AK513)+1)</f>
        <v/>
      </c>
      <c r="AL514" s="48" t="str">
        <f>IF(H514="","",IF(COUNTIF($AL$7:AL513,H514)=0,H514,""))</f>
        <v/>
      </c>
      <c r="AM514" s="48" t="str">
        <f t="shared" si="119"/>
        <v/>
      </c>
    </row>
    <row r="515" spans="2:39" x14ac:dyDescent="0.25">
      <c r="B515" s="38"/>
      <c r="C515" s="38"/>
      <c r="D515" s="38"/>
      <c r="E515" s="38"/>
      <c r="F515" s="40"/>
      <c r="G515" s="38"/>
      <c r="H515" s="38"/>
      <c r="I515" s="40"/>
      <c r="J515" s="54" t="str">
        <f t="shared" si="120"/>
        <v/>
      </c>
      <c r="K515" s="38"/>
      <c r="O515" s="41" t="str">
        <f t="shared" si="121"/>
        <v/>
      </c>
      <c r="P515" s="41" t="str">
        <f t="shared" ca="1" si="122"/>
        <v/>
      </c>
      <c r="Q515" s="41" t="str">
        <f>IF(AND(C515="Abierto",D515="Urgente"),RANK(P515,$P$8:$P$1003,0)+COUNTIF($P$8:P515,P515)-1,"")</f>
        <v/>
      </c>
      <c r="R515" s="41" t="str">
        <f t="shared" si="123"/>
        <v/>
      </c>
      <c r="S515" s="41" t="str">
        <f t="shared" ca="1" si="124"/>
        <v/>
      </c>
      <c r="T515" s="41" t="str">
        <f>IF(AND(C515="Abierto",D515="Alta"),RANK(S515,$S$8:$S$1003,0)+COUNTIF($S$8:S515,S515)-1+MAX(Q:Q),"")</f>
        <v/>
      </c>
      <c r="U515" s="41" t="str">
        <f t="shared" si="125"/>
        <v/>
      </c>
      <c r="V515" s="41" t="str">
        <f t="shared" ca="1" si="126"/>
        <v/>
      </c>
      <c r="W515" s="41" t="str">
        <f>IF(AND(C515="Abierto",D515="Media"),RANK(V515,$V$8:$V$1003,0)+COUNTIF($V$8:V515,V515)-1+MAX(Q:Q,T:T),"")</f>
        <v/>
      </c>
      <c r="X515" s="41" t="str">
        <f t="shared" si="127"/>
        <v/>
      </c>
      <c r="Y515" s="41" t="str">
        <f t="shared" ca="1" si="128"/>
        <v/>
      </c>
      <c r="Z515" s="41" t="str">
        <f>IF(AND(C515="Abierto",D515="Baja"),RANK(Y515,$Y$8:$Y$1003,0)+COUNTIF($Y$8:Y515,Y515)-1+MAX(Q:Q,T:T,W:W),"")</f>
        <v/>
      </c>
      <c r="AA515" s="42" t="str">
        <f t="shared" si="129"/>
        <v/>
      </c>
      <c r="AB515" s="42" t="str">
        <f t="shared" si="130"/>
        <v/>
      </c>
      <c r="AC515" s="42" t="str">
        <f t="shared" si="131"/>
        <v/>
      </c>
      <c r="AD515" s="43">
        <v>508</v>
      </c>
      <c r="AE515" s="43" t="str">
        <f t="shared" si="117"/>
        <v/>
      </c>
      <c r="AF515" s="44" t="str">
        <f t="shared" si="118"/>
        <v/>
      </c>
      <c r="AK515" s="47" t="str">
        <f>IF(AL515="","",MAX($AK$1:AK514)+1)</f>
        <v/>
      </c>
      <c r="AL515" s="48" t="str">
        <f>IF(H515="","",IF(COUNTIF($AL$7:AL514,H515)=0,H515,""))</f>
        <v/>
      </c>
      <c r="AM515" s="48" t="str">
        <f t="shared" si="119"/>
        <v/>
      </c>
    </row>
    <row r="516" spans="2:39" x14ac:dyDescent="0.25">
      <c r="B516" s="38"/>
      <c r="C516" s="38"/>
      <c r="D516" s="38"/>
      <c r="E516" s="38"/>
      <c r="F516" s="40"/>
      <c r="G516" s="38"/>
      <c r="H516" s="38"/>
      <c r="I516" s="40"/>
      <c r="J516" s="54" t="str">
        <f t="shared" si="120"/>
        <v/>
      </c>
      <c r="K516" s="38"/>
      <c r="O516" s="41" t="str">
        <f t="shared" si="121"/>
        <v/>
      </c>
      <c r="P516" s="41" t="str">
        <f t="shared" ca="1" si="122"/>
        <v/>
      </c>
      <c r="Q516" s="41" t="str">
        <f>IF(AND(C516="Abierto",D516="Urgente"),RANK(P516,$P$8:$P$1003,0)+COUNTIF($P$8:P516,P516)-1,"")</f>
        <v/>
      </c>
      <c r="R516" s="41" t="str">
        <f t="shared" si="123"/>
        <v/>
      </c>
      <c r="S516" s="41" t="str">
        <f t="shared" ca="1" si="124"/>
        <v/>
      </c>
      <c r="T516" s="41" t="str">
        <f>IF(AND(C516="Abierto",D516="Alta"),RANK(S516,$S$8:$S$1003,0)+COUNTIF($S$8:S516,S516)-1+MAX(Q:Q),"")</f>
        <v/>
      </c>
      <c r="U516" s="41" t="str">
        <f t="shared" si="125"/>
        <v/>
      </c>
      <c r="V516" s="41" t="str">
        <f t="shared" ca="1" si="126"/>
        <v/>
      </c>
      <c r="W516" s="41" t="str">
        <f>IF(AND(C516="Abierto",D516="Media"),RANK(V516,$V$8:$V$1003,0)+COUNTIF($V$8:V516,V516)-1+MAX(Q:Q,T:T),"")</f>
        <v/>
      </c>
      <c r="X516" s="41" t="str">
        <f t="shared" si="127"/>
        <v/>
      </c>
      <c r="Y516" s="41" t="str">
        <f t="shared" ca="1" si="128"/>
        <v/>
      </c>
      <c r="Z516" s="41" t="str">
        <f>IF(AND(C516="Abierto",D516="Baja"),RANK(Y516,$Y$8:$Y$1003,0)+COUNTIF($Y$8:Y516,Y516)-1+MAX(Q:Q,T:T,W:W),"")</f>
        <v/>
      </c>
      <c r="AA516" s="42" t="str">
        <f t="shared" si="129"/>
        <v/>
      </c>
      <c r="AB516" s="42" t="str">
        <f t="shared" si="130"/>
        <v/>
      </c>
      <c r="AC516" s="42" t="str">
        <f t="shared" si="131"/>
        <v/>
      </c>
      <c r="AD516" s="43">
        <v>509</v>
      </c>
      <c r="AE516" s="43" t="str">
        <f t="shared" si="117"/>
        <v/>
      </c>
      <c r="AF516" s="44" t="str">
        <f t="shared" si="118"/>
        <v/>
      </c>
      <c r="AK516" s="47" t="str">
        <f>IF(AL516="","",MAX($AK$1:AK515)+1)</f>
        <v/>
      </c>
      <c r="AL516" s="48" t="str">
        <f>IF(H516="","",IF(COUNTIF($AL$7:AL515,H516)=0,H516,""))</f>
        <v/>
      </c>
      <c r="AM516" s="48" t="str">
        <f t="shared" si="119"/>
        <v/>
      </c>
    </row>
    <row r="517" spans="2:39" x14ac:dyDescent="0.25">
      <c r="B517" s="38"/>
      <c r="C517" s="38"/>
      <c r="D517" s="38"/>
      <c r="E517" s="38"/>
      <c r="F517" s="40"/>
      <c r="G517" s="38"/>
      <c r="H517" s="38"/>
      <c r="I517" s="40"/>
      <c r="J517" s="54" t="str">
        <f t="shared" si="120"/>
        <v/>
      </c>
      <c r="K517" s="38"/>
      <c r="O517" s="41" t="str">
        <f t="shared" si="121"/>
        <v/>
      </c>
      <c r="P517" s="41" t="str">
        <f t="shared" ca="1" si="122"/>
        <v/>
      </c>
      <c r="Q517" s="41" t="str">
        <f>IF(AND(C517="Abierto",D517="Urgente"),RANK(P517,$P$8:$P$1003,0)+COUNTIF($P$8:P517,P517)-1,"")</f>
        <v/>
      </c>
      <c r="R517" s="41" t="str">
        <f t="shared" si="123"/>
        <v/>
      </c>
      <c r="S517" s="41" t="str">
        <f t="shared" ca="1" si="124"/>
        <v/>
      </c>
      <c r="T517" s="41" t="str">
        <f>IF(AND(C517="Abierto",D517="Alta"),RANK(S517,$S$8:$S$1003,0)+COUNTIF($S$8:S517,S517)-1+MAX(Q:Q),"")</f>
        <v/>
      </c>
      <c r="U517" s="41" t="str">
        <f t="shared" si="125"/>
        <v/>
      </c>
      <c r="V517" s="41" t="str">
        <f t="shared" ca="1" si="126"/>
        <v/>
      </c>
      <c r="W517" s="41" t="str">
        <f>IF(AND(C517="Abierto",D517="Media"),RANK(V517,$V$8:$V$1003,0)+COUNTIF($V$8:V517,V517)-1+MAX(Q:Q,T:T),"")</f>
        <v/>
      </c>
      <c r="X517" s="41" t="str">
        <f t="shared" si="127"/>
        <v/>
      </c>
      <c r="Y517" s="41" t="str">
        <f t="shared" ca="1" si="128"/>
        <v/>
      </c>
      <c r="Z517" s="41" t="str">
        <f>IF(AND(C517="Abierto",D517="Baja"),RANK(Y517,$Y$8:$Y$1003,0)+COUNTIF($Y$8:Y517,Y517)-1+MAX(Q:Q,T:T,W:W),"")</f>
        <v/>
      </c>
      <c r="AA517" s="42" t="str">
        <f t="shared" si="129"/>
        <v/>
      </c>
      <c r="AB517" s="42" t="str">
        <f t="shared" si="130"/>
        <v/>
      </c>
      <c r="AC517" s="42" t="str">
        <f t="shared" si="131"/>
        <v/>
      </c>
      <c r="AD517" s="43">
        <v>510</v>
      </c>
      <c r="AE517" s="43" t="str">
        <f t="shared" si="117"/>
        <v/>
      </c>
      <c r="AF517" s="44" t="str">
        <f t="shared" si="118"/>
        <v/>
      </c>
      <c r="AK517" s="47" t="str">
        <f>IF(AL517="","",MAX($AK$1:AK516)+1)</f>
        <v/>
      </c>
      <c r="AL517" s="48" t="str">
        <f>IF(H517="","",IF(COUNTIF($AL$7:AL516,H517)=0,H517,""))</f>
        <v/>
      </c>
      <c r="AM517" s="48" t="str">
        <f t="shared" si="119"/>
        <v/>
      </c>
    </row>
    <row r="518" spans="2:39" x14ac:dyDescent="0.25">
      <c r="B518" s="38"/>
      <c r="C518" s="38"/>
      <c r="D518" s="38"/>
      <c r="E518" s="38"/>
      <c r="F518" s="40"/>
      <c r="G518" s="38"/>
      <c r="H518" s="38"/>
      <c r="I518" s="40"/>
      <c r="J518" s="54" t="str">
        <f t="shared" si="120"/>
        <v/>
      </c>
      <c r="K518" s="38"/>
      <c r="O518" s="41" t="str">
        <f t="shared" si="121"/>
        <v/>
      </c>
      <c r="P518" s="41" t="str">
        <f t="shared" ca="1" si="122"/>
        <v/>
      </c>
      <c r="Q518" s="41" t="str">
        <f>IF(AND(C518="Abierto",D518="Urgente"),RANK(P518,$P$8:$P$1003,0)+COUNTIF($P$8:P518,P518)-1,"")</f>
        <v/>
      </c>
      <c r="R518" s="41" t="str">
        <f t="shared" si="123"/>
        <v/>
      </c>
      <c r="S518" s="41" t="str">
        <f t="shared" ca="1" si="124"/>
        <v/>
      </c>
      <c r="T518" s="41" t="str">
        <f>IF(AND(C518="Abierto",D518="Alta"),RANK(S518,$S$8:$S$1003,0)+COUNTIF($S$8:S518,S518)-1+MAX(Q:Q),"")</f>
        <v/>
      </c>
      <c r="U518" s="41" t="str">
        <f t="shared" si="125"/>
        <v/>
      </c>
      <c r="V518" s="41" t="str">
        <f t="shared" ca="1" si="126"/>
        <v/>
      </c>
      <c r="W518" s="41" t="str">
        <f>IF(AND(C518="Abierto",D518="Media"),RANK(V518,$V$8:$V$1003,0)+COUNTIF($V$8:V518,V518)-1+MAX(Q:Q,T:T),"")</f>
        <v/>
      </c>
      <c r="X518" s="41" t="str">
        <f t="shared" si="127"/>
        <v/>
      </c>
      <c r="Y518" s="41" t="str">
        <f t="shared" ca="1" si="128"/>
        <v/>
      </c>
      <c r="Z518" s="41" t="str">
        <f>IF(AND(C518="Abierto",D518="Baja"),RANK(Y518,$Y$8:$Y$1003,0)+COUNTIF($Y$8:Y518,Y518)-1+MAX(Q:Q,T:T,W:W),"")</f>
        <v/>
      </c>
      <c r="AA518" s="42" t="str">
        <f t="shared" si="129"/>
        <v/>
      </c>
      <c r="AB518" s="42" t="str">
        <f t="shared" si="130"/>
        <v/>
      </c>
      <c r="AC518" s="42" t="str">
        <f t="shared" si="131"/>
        <v/>
      </c>
      <c r="AD518" s="43">
        <v>511</v>
      </c>
      <c r="AE518" s="43" t="str">
        <f t="shared" si="117"/>
        <v/>
      </c>
      <c r="AF518" s="44" t="str">
        <f t="shared" si="118"/>
        <v/>
      </c>
      <c r="AK518" s="47" t="str">
        <f>IF(AL518="","",MAX($AK$1:AK517)+1)</f>
        <v/>
      </c>
      <c r="AL518" s="48" t="str">
        <f>IF(H518="","",IF(COUNTIF($AL$7:AL517,H518)=0,H518,""))</f>
        <v/>
      </c>
      <c r="AM518" s="48" t="str">
        <f t="shared" si="119"/>
        <v/>
      </c>
    </row>
    <row r="519" spans="2:39" x14ac:dyDescent="0.25">
      <c r="B519" s="38"/>
      <c r="C519" s="38"/>
      <c r="D519" s="38"/>
      <c r="E519" s="38"/>
      <c r="F519" s="40"/>
      <c r="G519" s="38"/>
      <c r="H519" s="38"/>
      <c r="I519" s="40"/>
      <c r="J519" s="54" t="str">
        <f t="shared" si="120"/>
        <v/>
      </c>
      <c r="K519" s="38"/>
      <c r="O519" s="41" t="str">
        <f t="shared" si="121"/>
        <v/>
      </c>
      <c r="P519" s="41" t="str">
        <f t="shared" ca="1" si="122"/>
        <v/>
      </c>
      <c r="Q519" s="41" t="str">
        <f>IF(AND(C519="Abierto",D519="Urgente"),RANK(P519,$P$8:$P$1003,0)+COUNTIF($P$8:P519,P519)-1,"")</f>
        <v/>
      </c>
      <c r="R519" s="41" t="str">
        <f t="shared" si="123"/>
        <v/>
      </c>
      <c r="S519" s="41" t="str">
        <f t="shared" ca="1" si="124"/>
        <v/>
      </c>
      <c r="T519" s="41" t="str">
        <f>IF(AND(C519="Abierto",D519="Alta"),RANK(S519,$S$8:$S$1003,0)+COUNTIF($S$8:S519,S519)-1+MAX(Q:Q),"")</f>
        <v/>
      </c>
      <c r="U519" s="41" t="str">
        <f t="shared" si="125"/>
        <v/>
      </c>
      <c r="V519" s="41" t="str">
        <f t="shared" ca="1" si="126"/>
        <v/>
      </c>
      <c r="W519" s="41" t="str">
        <f>IF(AND(C519="Abierto",D519="Media"),RANK(V519,$V$8:$V$1003,0)+COUNTIF($V$8:V519,V519)-1+MAX(Q:Q,T:T),"")</f>
        <v/>
      </c>
      <c r="X519" s="41" t="str">
        <f t="shared" si="127"/>
        <v/>
      </c>
      <c r="Y519" s="41" t="str">
        <f t="shared" ca="1" si="128"/>
        <v/>
      </c>
      <c r="Z519" s="41" t="str">
        <f>IF(AND(C519="Abierto",D519="Baja"),RANK(Y519,$Y$8:$Y$1003,0)+COUNTIF($Y$8:Y519,Y519)-1+MAX(Q:Q,T:T,W:W),"")</f>
        <v/>
      </c>
      <c r="AA519" s="42" t="str">
        <f t="shared" si="129"/>
        <v/>
      </c>
      <c r="AB519" s="42" t="str">
        <f t="shared" si="130"/>
        <v/>
      </c>
      <c r="AC519" s="42" t="str">
        <f t="shared" si="131"/>
        <v/>
      </c>
      <c r="AD519" s="43">
        <v>512</v>
      </c>
      <c r="AE519" s="43" t="str">
        <f t="shared" si="117"/>
        <v/>
      </c>
      <c r="AF519" s="44" t="str">
        <f t="shared" si="118"/>
        <v/>
      </c>
      <c r="AK519" s="47" t="str">
        <f>IF(AL519="","",MAX($AK$1:AK518)+1)</f>
        <v/>
      </c>
      <c r="AL519" s="48" t="str">
        <f>IF(H519="","",IF(COUNTIF($AL$7:AL518,H519)=0,H519,""))</f>
        <v/>
      </c>
      <c r="AM519" s="48" t="str">
        <f t="shared" si="119"/>
        <v/>
      </c>
    </row>
    <row r="520" spans="2:39" x14ac:dyDescent="0.25">
      <c r="B520" s="38"/>
      <c r="C520" s="38"/>
      <c r="D520" s="38"/>
      <c r="E520" s="38"/>
      <c r="F520" s="40"/>
      <c r="G520" s="38"/>
      <c r="H520" s="38"/>
      <c r="I520" s="40"/>
      <c r="J520" s="54" t="str">
        <f t="shared" si="120"/>
        <v/>
      </c>
      <c r="K520" s="38"/>
      <c r="O520" s="41" t="str">
        <f t="shared" si="121"/>
        <v/>
      </c>
      <c r="P520" s="41" t="str">
        <f t="shared" ca="1" si="122"/>
        <v/>
      </c>
      <c r="Q520" s="41" t="str">
        <f>IF(AND(C520="Abierto",D520="Urgente"),RANK(P520,$P$8:$P$1003,0)+COUNTIF($P$8:P520,P520)-1,"")</f>
        <v/>
      </c>
      <c r="R520" s="41" t="str">
        <f t="shared" si="123"/>
        <v/>
      </c>
      <c r="S520" s="41" t="str">
        <f t="shared" ca="1" si="124"/>
        <v/>
      </c>
      <c r="T520" s="41" t="str">
        <f>IF(AND(C520="Abierto",D520="Alta"),RANK(S520,$S$8:$S$1003,0)+COUNTIF($S$8:S520,S520)-1+MAX(Q:Q),"")</f>
        <v/>
      </c>
      <c r="U520" s="41" t="str">
        <f t="shared" si="125"/>
        <v/>
      </c>
      <c r="V520" s="41" t="str">
        <f t="shared" ca="1" si="126"/>
        <v/>
      </c>
      <c r="W520" s="41" t="str">
        <f>IF(AND(C520="Abierto",D520="Media"),RANK(V520,$V$8:$V$1003,0)+COUNTIF($V$8:V520,V520)-1+MAX(Q:Q,T:T),"")</f>
        <v/>
      </c>
      <c r="X520" s="41" t="str">
        <f t="shared" si="127"/>
        <v/>
      </c>
      <c r="Y520" s="41" t="str">
        <f t="shared" ca="1" si="128"/>
        <v/>
      </c>
      <c r="Z520" s="41" t="str">
        <f>IF(AND(C520="Abierto",D520="Baja"),RANK(Y520,$Y$8:$Y$1003,0)+COUNTIF($Y$8:Y520,Y520)-1+MAX(Q:Q,T:T,W:W),"")</f>
        <v/>
      </c>
      <c r="AA520" s="42" t="str">
        <f t="shared" si="129"/>
        <v/>
      </c>
      <c r="AB520" s="42" t="str">
        <f t="shared" si="130"/>
        <v/>
      </c>
      <c r="AC520" s="42" t="str">
        <f t="shared" si="131"/>
        <v/>
      </c>
      <c r="AD520" s="43">
        <v>513</v>
      </c>
      <c r="AE520" s="43" t="str">
        <f t="shared" si="117"/>
        <v/>
      </c>
      <c r="AF520" s="44" t="str">
        <f t="shared" si="118"/>
        <v/>
      </c>
      <c r="AK520" s="47" t="str">
        <f>IF(AL520="","",MAX($AK$1:AK519)+1)</f>
        <v/>
      </c>
      <c r="AL520" s="48" t="str">
        <f>IF(H520="","",IF(COUNTIF($AL$7:AL519,H520)=0,H520,""))</f>
        <v/>
      </c>
      <c r="AM520" s="48" t="str">
        <f t="shared" si="119"/>
        <v/>
      </c>
    </row>
    <row r="521" spans="2:39" x14ac:dyDescent="0.25">
      <c r="B521" s="38"/>
      <c r="C521" s="38"/>
      <c r="D521" s="38"/>
      <c r="E521" s="38"/>
      <c r="F521" s="40"/>
      <c r="G521" s="38"/>
      <c r="H521" s="38"/>
      <c r="I521" s="40"/>
      <c r="J521" s="54" t="str">
        <f t="shared" si="120"/>
        <v/>
      </c>
      <c r="K521" s="38"/>
      <c r="O521" s="41" t="str">
        <f t="shared" si="121"/>
        <v/>
      </c>
      <c r="P521" s="41" t="str">
        <f t="shared" ca="1" si="122"/>
        <v/>
      </c>
      <c r="Q521" s="41" t="str">
        <f>IF(AND(C521="Abierto",D521="Urgente"),RANK(P521,$P$8:$P$1003,0)+COUNTIF($P$8:P521,P521)-1,"")</f>
        <v/>
      </c>
      <c r="R521" s="41" t="str">
        <f t="shared" si="123"/>
        <v/>
      </c>
      <c r="S521" s="41" t="str">
        <f t="shared" ca="1" si="124"/>
        <v/>
      </c>
      <c r="T521" s="41" t="str">
        <f>IF(AND(C521="Abierto",D521="Alta"),RANK(S521,$S$8:$S$1003,0)+COUNTIF($S$8:S521,S521)-1+MAX(Q:Q),"")</f>
        <v/>
      </c>
      <c r="U521" s="41" t="str">
        <f t="shared" si="125"/>
        <v/>
      </c>
      <c r="V521" s="41" t="str">
        <f t="shared" ca="1" si="126"/>
        <v/>
      </c>
      <c r="W521" s="41" t="str">
        <f>IF(AND(C521="Abierto",D521="Media"),RANK(V521,$V$8:$V$1003,0)+COUNTIF($V$8:V521,V521)-1+MAX(Q:Q,T:T),"")</f>
        <v/>
      </c>
      <c r="X521" s="41" t="str">
        <f t="shared" si="127"/>
        <v/>
      </c>
      <c r="Y521" s="41" t="str">
        <f t="shared" ca="1" si="128"/>
        <v/>
      </c>
      <c r="Z521" s="41" t="str">
        <f>IF(AND(C521="Abierto",D521="Baja"),RANK(Y521,$Y$8:$Y$1003,0)+COUNTIF($Y$8:Y521,Y521)-1+MAX(Q:Q,T:T,W:W),"")</f>
        <v/>
      </c>
      <c r="AA521" s="42" t="str">
        <f t="shared" si="129"/>
        <v/>
      </c>
      <c r="AB521" s="42" t="str">
        <f t="shared" si="130"/>
        <v/>
      </c>
      <c r="AC521" s="42" t="str">
        <f t="shared" si="131"/>
        <v/>
      </c>
      <c r="AD521" s="43">
        <v>514</v>
      </c>
      <c r="AE521" s="43" t="str">
        <f t="shared" ref="AE521:AE584" si="132">IF(ISNA(VLOOKUP(AD521,$AA$8:$AC$1000,3,FALSE))=TRUE,"",VLOOKUP(AD521,$AA$8:$AC$1000,3,FALSE))</f>
        <v/>
      </c>
      <c r="AF521" s="44" t="str">
        <f t="shared" ref="AF521:AF584" si="133">IF(ISNA(VLOOKUP(AD521,$AA$8:$AC$1000,2,FALSE))=TRUE,"",VLOOKUP(AD521,$AA$8:$AC$1000,2,FALSE))</f>
        <v/>
      </c>
      <c r="AK521" s="47" t="str">
        <f>IF(AL521="","",MAX($AK$1:AK520)+1)</f>
        <v/>
      </c>
      <c r="AL521" s="48" t="str">
        <f>IF(H521="","",IF(COUNTIF($AL$7:AL520,H521)=0,H521,""))</f>
        <v/>
      </c>
      <c r="AM521" s="48" t="str">
        <f t="shared" ref="AM521:AM584" si="134">IF(ISNA(VLOOKUP(AD521,$AK$8:$AL$1000,2,FALSE))=TRUE,"",VLOOKUP(AD521,$AK$8:$AL$1000,2,FALSE))</f>
        <v/>
      </c>
    </row>
    <row r="522" spans="2:39" x14ac:dyDescent="0.25">
      <c r="B522" s="38"/>
      <c r="C522" s="38"/>
      <c r="D522" s="38"/>
      <c r="E522" s="38"/>
      <c r="F522" s="40"/>
      <c r="G522" s="38"/>
      <c r="H522" s="38"/>
      <c r="I522" s="40"/>
      <c r="J522" s="54" t="str">
        <f t="shared" ref="J522:J585" si="135">IF(OR(F522=0,I522=0),"",I522-F522)</f>
        <v/>
      </c>
      <c r="K522" s="38"/>
      <c r="O522" s="41" t="str">
        <f t="shared" si="121"/>
        <v/>
      </c>
      <c r="P522" s="41" t="str">
        <f t="shared" ca="1" si="122"/>
        <v/>
      </c>
      <c r="Q522" s="41" t="str">
        <f>IF(AND(C522="Abierto",D522="Urgente"),RANK(P522,$P$8:$P$1003,0)+COUNTIF($P$8:P522,P522)-1,"")</f>
        <v/>
      </c>
      <c r="R522" s="41" t="str">
        <f t="shared" si="123"/>
        <v/>
      </c>
      <c r="S522" s="41" t="str">
        <f t="shared" ca="1" si="124"/>
        <v/>
      </c>
      <c r="T522" s="41" t="str">
        <f>IF(AND(C522="Abierto",D522="Alta"),RANK(S522,$S$8:$S$1003,0)+COUNTIF($S$8:S522,S522)-1+MAX(Q:Q),"")</f>
        <v/>
      </c>
      <c r="U522" s="41" t="str">
        <f t="shared" si="125"/>
        <v/>
      </c>
      <c r="V522" s="41" t="str">
        <f t="shared" ca="1" si="126"/>
        <v/>
      </c>
      <c r="W522" s="41" t="str">
        <f>IF(AND(C522="Abierto",D522="Media"),RANK(V522,$V$8:$V$1003,0)+COUNTIF($V$8:V522,V522)-1+MAX(Q:Q,T:T),"")</f>
        <v/>
      </c>
      <c r="X522" s="41" t="str">
        <f t="shared" si="127"/>
        <v/>
      </c>
      <c r="Y522" s="41" t="str">
        <f t="shared" ca="1" si="128"/>
        <v/>
      </c>
      <c r="Z522" s="41" t="str">
        <f>IF(AND(C522="Abierto",D522="Baja"),RANK(Y522,$Y$8:$Y$1003,0)+COUNTIF($Y$8:Y522,Y522)-1+MAX(Q:Q,T:T,W:W),"")</f>
        <v/>
      </c>
      <c r="AA522" s="42" t="str">
        <f t="shared" si="129"/>
        <v/>
      </c>
      <c r="AB522" s="42" t="str">
        <f t="shared" si="130"/>
        <v/>
      </c>
      <c r="AC522" s="42" t="str">
        <f t="shared" si="131"/>
        <v/>
      </c>
      <c r="AD522" s="43">
        <v>515</v>
      </c>
      <c r="AE522" s="43" t="str">
        <f t="shared" si="132"/>
        <v/>
      </c>
      <c r="AF522" s="44" t="str">
        <f t="shared" si="133"/>
        <v/>
      </c>
      <c r="AK522" s="47" t="str">
        <f>IF(AL522="","",MAX($AK$1:AK521)+1)</f>
        <v/>
      </c>
      <c r="AL522" s="48" t="str">
        <f>IF(H522="","",IF(COUNTIF($AL$7:AL521,H522)=0,H522,""))</f>
        <v/>
      </c>
      <c r="AM522" s="48" t="str">
        <f t="shared" si="134"/>
        <v/>
      </c>
    </row>
    <row r="523" spans="2:39" x14ac:dyDescent="0.25">
      <c r="B523" s="38"/>
      <c r="C523" s="38"/>
      <c r="D523" s="38"/>
      <c r="E523" s="38"/>
      <c r="F523" s="40"/>
      <c r="G523" s="38"/>
      <c r="H523" s="38"/>
      <c r="I523" s="40"/>
      <c r="J523" s="54" t="str">
        <f t="shared" si="135"/>
        <v/>
      </c>
      <c r="K523" s="38"/>
      <c r="O523" s="41" t="str">
        <f t="shared" si="121"/>
        <v/>
      </c>
      <c r="P523" s="41" t="str">
        <f t="shared" ca="1" si="122"/>
        <v/>
      </c>
      <c r="Q523" s="41" t="str">
        <f>IF(AND(C523="Abierto",D523="Urgente"),RANK(P523,$P$8:$P$1003,0)+COUNTIF($P$8:P523,P523)-1,"")</f>
        <v/>
      </c>
      <c r="R523" s="41" t="str">
        <f t="shared" si="123"/>
        <v/>
      </c>
      <c r="S523" s="41" t="str">
        <f t="shared" ca="1" si="124"/>
        <v/>
      </c>
      <c r="T523" s="41" t="str">
        <f>IF(AND(C523="Abierto",D523="Alta"),RANK(S523,$S$8:$S$1003,0)+COUNTIF($S$8:S523,S523)-1+MAX(Q:Q),"")</f>
        <v/>
      </c>
      <c r="U523" s="41" t="str">
        <f t="shared" si="125"/>
        <v/>
      </c>
      <c r="V523" s="41" t="str">
        <f t="shared" ca="1" si="126"/>
        <v/>
      </c>
      <c r="W523" s="41" t="str">
        <f>IF(AND(C523="Abierto",D523="Media"),RANK(V523,$V$8:$V$1003,0)+COUNTIF($V$8:V523,V523)-1+MAX(Q:Q,T:T),"")</f>
        <v/>
      </c>
      <c r="X523" s="41" t="str">
        <f t="shared" si="127"/>
        <v/>
      </c>
      <c r="Y523" s="41" t="str">
        <f t="shared" ca="1" si="128"/>
        <v/>
      </c>
      <c r="Z523" s="41" t="str">
        <f>IF(AND(C523="Abierto",D523="Baja"),RANK(Y523,$Y$8:$Y$1003,0)+COUNTIF($Y$8:Y523,Y523)-1+MAX(Q:Q,T:T,W:W),"")</f>
        <v/>
      </c>
      <c r="AA523" s="42" t="str">
        <f t="shared" si="129"/>
        <v/>
      </c>
      <c r="AB523" s="42" t="str">
        <f t="shared" si="130"/>
        <v/>
      </c>
      <c r="AC523" s="42" t="str">
        <f t="shared" si="131"/>
        <v/>
      </c>
      <c r="AD523" s="43">
        <v>516</v>
      </c>
      <c r="AE523" s="43" t="str">
        <f t="shared" si="132"/>
        <v/>
      </c>
      <c r="AF523" s="44" t="str">
        <f t="shared" si="133"/>
        <v/>
      </c>
      <c r="AK523" s="47" t="str">
        <f>IF(AL523="","",MAX($AK$1:AK522)+1)</f>
        <v/>
      </c>
      <c r="AL523" s="48" t="str">
        <f>IF(H523="","",IF(COUNTIF($AL$7:AL522,H523)=0,H523,""))</f>
        <v/>
      </c>
      <c r="AM523" s="48" t="str">
        <f t="shared" si="134"/>
        <v/>
      </c>
    </row>
    <row r="524" spans="2:39" x14ac:dyDescent="0.25">
      <c r="B524" s="38"/>
      <c r="C524" s="38"/>
      <c r="D524" s="38"/>
      <c r="E524" s="38"/>
      <c r="F524" s="40"/>
      <c r="G524" s="38"/>
      <c r="H524" s="38"/>
      <c r="I524" s="40"/>
      <c r="J524" s="54" t="str">
        <f t="shared" si="135"/>
        <v/>
      </c>
      <c r="K524" s="38"/>
      <c r="O524" s="41" t="str">
        <f t="shared" si="121"/>
        <v/>
      </c>
      <c r="P524" s="41" t="str">
        <f t="shared" ca="1" si="122"/>
        <v/>
      </c>
      <c r="Q524" s="41" t="str">
        <f>IF(AND(C524="Abierto",D524="Urgente"),RANK(P524,$P$8:$P$1003,0)+COUNTIF($P$8:P524,P524)-1,"")</f>
        <v/>
      </c>
      <c r="R524" s="41" t="str">
        <f t="shared" si="123"/>
        <v/>
      </c>
      <c r="S524" s="41" t="str">
        <f t="shared" ca="1" si="124"/>
        <v/>
      </c>
      <c r="T524" s="41" t="str">
        <f>IF(AND(C524="Abierto",D524="Alta"),RANK(S524,$S$8:$S$1003,0)+COUNTIF($S$8:S524,S524)-1+MAX(Q:Q),"")</f>
        <v/>
      </c>
      <c r="U524" s="41" t="str">
        <f t="shared" si="125"/>
        <v/>
      </c>
      <c r="V524" s="41" t="str">
        <f t="shared" ca="1" si="126"/>
        <v/>
      </c>
      <c r="W524" s="41" t="str">
        <f>IF(AND(C524="Abierto",D524="Media"),RANK(V524,$V$8:$V$1003,0)+COUNTIF($V$8:V524,V524)-1+MAX(Q:Q,T:T),"")</f>
        <v/>
      </c>
      <c r="X524" s="41" t="str">
        <f t="shared" si="127"/>
        <v/>
      </c>
      <c r="Y524" s="41" t="str">
        <f t="shared" ca="1" si="128"/>
        <v/>
      </c>
      <c r="Z524" s="41" t="str">
        <f>IF(AND(C524="Abierto",D524="Baja"),RANK(Y524,$Y$8:$Y$1003,0)+COUNTIF($Y$8:Y524,Y524)-1+MAX(Q:Q,T:T,W:W),"")</f>
        <v/>
      </c>
      <c r="AA524" s="42" t="str">
        <f t="shared" si="129"/>
        <v/>
      </c>
      <c r="AB524" s="42" t="str">
        <f t="shared" si="130"/>
        <v/>
      </c>
      <c r="AC524" s="42" t="str">
        <f t="shared" si="131"/>
        <v/>
      </c>
      <c r="AD524" s="43">
        <v>517</v>
      </c>
      <c r="AE524" s="43" t="str">
        <f t="shared" si="132"/>
        <v/>
      </c>
      <c r="AF524" s="44" t="str">
        <f t="shared" si="133"/>
        <v/>
      </c>
      <c r="AK524" s="47" t="str">
        <f>IF(AL524="","",MAX($AK$1:AK523)+1)</f>
        <v/>
      </c>
      <c r="AL524" s="48" t="str">
        <f>IF(H524="","",IF(COUNTIF($AL$7:AL523,H524)=0,H524,""))</f>
        <v/>
      </c>
      <c r="AM524" s="48" t="str">
        <f t="shared" si="134"/>
        <v/>
      </c>
    </row>
    <row r="525" spans="2:39" x14ac:dyDescent="0.25">
      <c r="B525" s="38"/>
      <c r="C525" s="38"/>
      <c r="D525" s="38"/>
      <c r="E525" s="38"/>
      <c r="F525" s="40"/>
      <c r="G525" s="38"/>
      <c r="H525" s="38"/>
      <c r="I525" s="40"/>
      <c r="J525" s="54" t="str">
        <f t="shared" si="135"/>
        <v/>
      </c>
      <c r="K525" s="38"/>
      <c r="O525" s="41" t="str">
        <f t="shared" si="121"/>
        <v/>
      </c>
      <c r="P525" s="41" t="str">
        <f t="shared" ca="1" si="122"/>
        <v/>
      </c>
      <c r="Q525" s="41" t="str">
        <f>IF(AND(C525="Abierto",D525="Urgente"),RANK(P525,$P$8:$P$1003,0)+COUNTIF($P$8:P525,P525)-1,"")</f>
        <v/>
      </c>
      <c r="R525" s="41" t="str">
        <f t="shared" si="123"/>
        <v/>
      </c>
      <c r="S525" s="41" t="str">
        <f t="shared" ca="1" si="124"/>
        <v/>
      </c>
      <c r="T525" s="41" t="str">
        <f>IF(AND(C525="Abierto",D525="Alta"),RANK(S525,$S$8:$S$1003,0)+COUNTIF($S$8:S525,S525)-1+MAX(Q:Q),"")</f>
        <v/>
      </c>
      <c r="U525" s="41" t="str">
        <f t="shared" si="125"/>
        <v/>
      </c>
      <c r="V525" s="41" t="str">
        <f t="shared" ca="1" si="126"/>
        <v/>
      </c>
      <c r="W525" s="41" t="str">
        <f>IF(AND(C525="Abierto",D525="Media"),RANK(V525,$V$8:$V$1003,0)+COUNTIF($V$8:V525,V525)-1+MAX(Q:Q,T:T),"")</f>
        <v/>
      </c>
      <c r="X525" s="41" t="str">
        <f t="shared" si="127"/>
        <v/>
      </c>
      <c r="Y525" s="41" t="str">
        <f t="shared" ca="1" si="128"/>
        <v/>
      </c>
      <c r="Z525" s="41" t="str">
        <f>IF(AND(C525="Abierto",D525="Baja"),RANK(Y525,$Y$8:$Y$1003,0)+COUNTIF($Y$8:Y525,Y525)-1+MAX(Q:Q,T:T,W:W),"")</f>
        <v/>
      </c>
      <c r="AA525" s="42" t="str">
        <f t="shared" si="129"/>
        <v/>
      </c>
      <c r="AB525" s="42" t="str">
        <f t="shared" si="130"/>
        <v/>
      </c>
      <c r="AC525" s="42" t="str">
        <f t="shared" si="131"/>
        <v/>
      </c>
      <c r="AD525" s="43">
        <v>518</v>
      </c>
      <c r="AE525" s="43" t="str">
        <f t="shared" si="132"/>
        <v/>
      </c>
      <c r="AF525" s="44" t="str">
        <f t="shared" si="133"/>
        <v/>
      </c>
      <c r="AK525" s="47" t="str">
        <f>IF(AL525="","",MAX($AK$1:AK524)+1)</f>
        <v/>
      </c>
      <c r="AL525" s="48" t="str">
        <f>IF(H525="","",IF(COUNTIF($AL$7:AL524,H525)=0,H525,""))</f>
        <v/>
      </c>
      <c r="AM525" s="48" t="str">
        <f t="shared" si="134"/>
        <v/>
      </c>
    </row>
    <row r="526" spans="2:39" x14ac:dyDescent="0.25">
      <c r="B526" s="38"/>
      <c r="C526" s="38"/>
      <c r="D526" s="38"/>
      <c r="E526" s="38"/>
      <c r="F526" s="40"/>
      <c r="G526" s="38"/>
      <c r="H526" s="38"/>
      <c r="I526" s="40"/>
      <c r="J526" s="54" t="str">
        <f t="shared" si="135"/>
        <v/>
      </c>
      <c r="K526" s="38"/>
      <c r="O526" s="41" t="str">
        <f t="shared" si="121"/>
        <v/>
      </c>
      <c r="P526" s="41" t="str">
        <f t="shared" ca="1" si="122"/>
        <v/>
      </c>
      <c r="Q526" s="41" t="str">
        <f>IF(AND(C526="Abierto",D526="Urgente"),RANK(P526,$P$8:$P$1003,0)+COUNTIF($P$8:P526,P526)-1,"")</f>
        <v/>
      </c>
      <c r="R526" s="41" t="str">
        <f t="shared" si="123"/>
        <v/>
      </c>
      <c r="S526" s="41" t="str">
        <f t="shared" ca="1" si="124"/>
        <v/>
      </c>
      <c r="T526" s="41" t="str">
        <f>IF(AND(C526="Abierto",D526="Alta"),RANK(S526,$S$8:$S$1003,0)+COUNTIF($S$8:S526,S526)-1+MAX(Q:Q),"")</f>
        <v/>
      </c>
      <c r="U526" s="41" t="str">
        <f t="shared" si="125"/>
        <v/>
      </c>
      <c r="V526" s="41" t="str">
        <f t="shared" ca="1" si="126"/>
        <v/>
      </c>
      <c r="W526" s="41" t="str">
        <f>IF(AND(C526="Abierto",D526="Media"),RANK(V526,$V$8:$V$1003,0)+COUNTIF($V$8:V526,V526)-1+MAX(Q:Q,T:T),"")</f>
        <v/>
      </c>
      <c r="X526" s="41" t="str">
        <f t="shared" si="127"/>
        <v/>
      </c>
      <c r="Y526" s="41" t="str">
        <f t="shared" ca="1" si="128"/>
        <v/>
      </c>
      <c r="Z526" s="41" t="str">
        <f>IF(AND(C526="Abierto",D526="Baja"),RANK(Y526,$Y$8:$Y$1003,0)+COUNTIF($Y$8:Y526,Y526)-1+MAX(Q:Q,T:T,W:W),"")</f>
        <v/>
      </c>
      <c r="AA526" s="42" t="str">
        <f t="shared" si="129"/>
        <v/>
      </c>
      <c r="AB526" s="42" t="str">
        <f t="shared" si="130"/>
        <v/>
      </c>
      <c r="AC526" s="42" t="str">
        <f t="shared" si="131"/>
        <v/>
      </c>
      <c r="AD526" s="43">
        <v>519</v>
      </c>
      <c r="AE526" s="43" t="str">
        <f t="shared" si="132"/>
        <v/>
      </c>
      <c r="AF526" s="44" t="str">
        <f t="shared" si="133"/>
        <v/>
      </c>
      <c r="AK526" s="47" t="str">
        <f>IF(AL526="","",MAX($AK$1:AK525)+1)</f>
        <v/>
      </c>
      <c r="AL526" s="48" t="str">
        <f>IF(H526="","",IF(COUNTIF($AL$7:AL525,H526)=0,H526,""))</f>
        <v/>
      </c>
      <c r="AM526" s="48" t="str">
        <f t="shared" si="134"/>
        <v/>
      </c>
    </row>
    <row r="527" spans="2:39" x14ac:dyDescent="0.25">
      <c r="B527" s="38"/>
      <c r="C527" s="38"/>
      <c r="D527" s="38"/>
      <c r="E527" s="38"/>
      <c r="F527" s="40"/>
      <c r="G527" s="38"/>
      <c r="H527" s="38"/>
      <c r="I527" s="40"/>
      <c r="J527" s="54" t="str">
        <f t="shared" si="135"/>
        <v/>
      </c>
      <c r="K527" s="38"/>
      <c r="O527" s="41" t="str">
        <f t="shared" si="121"/>
        <v/>
      </c>
      <c r="P527" s="41" t="str">
        <f t="shared" ca="1" si="122"/>
        <v/>
      </c>
      <c r="Q527" s="41" t="str">
        <f>IF(AND(C527="Abierto",D527="Urgente"),RANK(P527,$P$8:$P$1003,0)+COUNTIF($P$8:P527,P527)-1,"")</f>
        <v/>
      </c>
      <c r="R527" s="41" t="str">
        <f t="shared" si="123"/>
        <v/>
      </c>
      <c r="S527" s="41" t="str">
        <f t="shared" ca="1" si="124"/>
        <v/>
      </c>
      <c r="T527" s="41" t="str">
        <f>IF(AND(C527="Abierto",D527="Alta"),RANK(S527,$S$8:$S$1003,0)+COUNTIF($S$8:S527,S527)-1+MAX(Q:Q),"")</f>
        <v/>
      </c>
      <c r="U527" s="41" t="str">
        <f t="shared" si="125"/>
        <v/>
      </c>
      <c r="V527" s="41" t="str">
        <f t="shared" ca="1" si="126"/>
        <v/>
      </c>
      <c r="W527" s="41" t="str">
        <f>IF(AND(C527="Abierto",D527="Media"),RANK(V527,$V$8:$V$1003,0)+COUNTIF($V$8:V527,V527)-1+MAX(Q:Q,T:T),"")</f>
        <v/>
      </c>
      <c r="X527" s="41" t="str">
        <f t="shared" si="127"/>
        <v/>
      </c>
      <c r="Y527" s="41" t="str">
        <f t="shared" ca="1" si="128"/>
        <v/>
      </c>
      <c r="Z527" s="41" t="str">
        <f>IF(AND(C527="Abierto",D527="Baja"),RANK(Y527,$Y$8:$Y$1003,0)+COUNTIF($Y$8:Y527,Y527)-1+MAX(Q:Q,T:T,W:W),"")</f>
        <v/>
      </c>
      <c r="AA527" s="42" t="str">
        <f t="shared" si="129"/>
        <v/>
      </c>
      <c r="AB527" s="42" t="str">
        <f t="shared" si="130"/>
        <v/>
      </c>
      <c r="AC527" s="42" t="str">
        <f t="shared" si="131"/>
        <v/>
      </c>
      <c r="AD527" s="43">
        <v>520</v>
      </c>
      <c r="AE527" s="43" t="str">
        <f t="shared" si="132"/>
        <v/>
      </c>
      <c r="AF527" s="44" t="str">
        <f t="shared" si="133"/>
        <v/>
      </c>
      <c r="AK527" s="47" t="str">
        <f>IF(AL527="","",MAX($AK$1:AK526)+1)</f>
        <v/>
      </c>
      <c r="AL527" s="48" t="str">
        <f>IF(H527="","",IF(COUNTIF($AL$7:AL526,H527)=0,H527,""))</f>
        <v/>
      </c>
      <c r="AM527" s="48" t="str">
        <f t="shared" si="134"/>
        <v/>
      </c>
    </row>
    <row r="528" spans="2:39" x14ac:dyDescent="0.25">
      <c r="B528" s="38"/>
      <c r="C528" s="38"/>
      <c r="D528" s="38"/>
      <c r="E528" s="38"/>
      <c r="F528" s="40"/>
      <c r="G528" s="38"/>
      <c r="H528" s="38"/>
      <c r="I528" s="40"/>
      <c r="J528" s="54" t="str">
        <f t="shared" si="135"/>
        <v/>
      </c>
      <c r="K528" s="38"/>
      <c r="O528" s="41" t="str">
        <f t="shared" si="121"/>
        <v/>
      </c>
      <c r="P528" s="41" t="str">
        <f t="shared" ca="1" si="122"/>
        <v/>
      </c>
      <c r="Q528" s="41" t="str">
        <f>IF(AND(C528="Abierto",D528="Urgente"),RANK(P528,$P$8:$P$1003,0)+COUNTIF($P$8:P528,P528)-1,"")</f>
        <v/>
      </c>
      <c r="R528" s="41" t="str">
        <f t="shared" si="123"/>
        <v/>
      </c>
      <c r="S528" s="41" t="str">
        <f t="shared" ca="1" si="124"/>
        <v/>
      </c>
      <c r="T528" s="41" t="str">
        <f>IF(AND(C528="Abierto",D528="Alta"),RANK(S528,$S$8:$S$1003,0)+COUNTIF($S$8:S528,S528)-1+MAX(Q:Q),"")</f>
        <v/>
      </c>
      <c r="U528" s="41" t="str">
        <f t="shared" si="125"/>
        <v/>
      </c>
      <c r="V528" s="41" t="str">
        <f t="shared" ca="1" si="126"/>
        <v/>
      </c>
      <c r="W528" s="41" t="str">
        <f>IF(AND(C528="Abierto",D528="Media"),RANK(V528,$V$8:$V$1003,0)+COUNTIF($V$8:V528,V528)-1+MAX(Q:Q,T:T),"")</f>
        <v/>
      </c>
      <c r="X528" s="41" t="str">
        <f t="shared" si="127"/>
        <v/>
      </c>
      <c r="Y528" s="41" t="str">
        <f t="shared" ca="1" si="128"/>
        <v/>
      </c>
      <c r="Z528" s="41" t="str">
        <f>IF(AND(C528="Abierto",D528="Baja"),RANK(Y528,$Y$8:$Y$1003,0)+COUNTIF($Y$8:Y528,Y528)-1+MAX(Q:Q,T:T,W:W),"")</f>
        <v/>
      </c>
      <c r="AA528" s="42" t="str">
        <f t="shared" si="129"/>
        <v/>
      </c>
      <c r="AB528" s="42" t="str">
        <f t="shared" si="130"/>
        <v/>
      </c>
      <c r="AC528" s="42" t="str">
        <f t="shared" si="131"/>
        <v/>
      </c>
      <c r="AD528" s="43">
        <v>521</v>
      </c>
      <c r="AE528" s="43" t="str">
        <f t="shared" si="132"/>
        <v/>
      </c>
      <c r="AF528" s="44" t="str">
        <f t="shared" si="133"/>
        <v/>
      </c>
      <c r="AK528" s="47" t="str">
        <f>IF(AL528="","",MAX($AK$1:AK527)+1)</f>
        <v/>
      </c>
      <c r="AL528" s="48" t="str">
        <f>IF(H528="","",IF(COUNTIF($AL$7:AL527,H528)=0,H528,""))</f>
        <v/>
      </c>
      <c r="AM528" s="48" t="str">
        <f t="shared" si="134"/>
        <v/>
      </c>
    </row>
    <row r="529" spans="2:39" x14ac:dyDescent="0.25">
      <c r="B529" s="38"/>
      <c r="C529" s="38"/>
      <c r="D529" s="38"/>
      <c r="E529" s="38"/>
      <c r="F529" s="40"/>
      <c r="G529" s="38"/>
      <c r="H529" s="38"/>
      <c r="I529" s="40"/>
      <c r="J529" s="54" t="str">
        <f t="shared" si="135"/>
        <v/>
      </c>
      <c r="K529" s="38"/>
      <c r="O529" s="41" t="str">
        <f t="shared" si="121"/>
        <v/>
      </c>
      <c r="P529" s="41" t="str">
        <f t="shared" ca="1" si="122"/>
        <v/>
      </c>
      <c r="Q529" s="41" t="str">
        <f>IF(AND(C529="Abierto",D529="Urgente"),RANK(P529,$P$8:$P$1003,0)+COUNTIF($P$8:P529,P529)-1,"")</f>
        <v/>
      </c>
      <c r="R529" s="41" t="str">
        <f t="shared" si="123"/>
        <v/>
      </c>
      <c r="S529" s="41" t="str">
        <f t="shared" ca="1" si="124"/>
        <v/>
      </c>
      <c r="T529" s="41" t="str">
        <f>IF(AND(C529="Abierto",D529="Alta"),RANK(S529,$S$8:$S$1003,0)+COUNTIF($S$8:S529,S529)-1+MAX(Q:Q),"")</f>
        <v/>
      </c>
      <c r="U529" s="41" t="str">
        <f t="shared" si="125"/>
        <v/>
      </c>
      <c r="V529" s="41" t="str">
        <f t="shared" ca="1" si="126"/>
        <v/>
      </c>
      <c r="W529" s="41" t="str">
        <f>IF(AND(C529="Abierto",D529="Media"),RANK(V529,$V$8:$V$1003,0)+COUNTIF($V$8:V529,V529)-1+MAX(Q:Q,T:T),"")</f>
        <v/>
      </c>
      <c r="X529" s="41" t="str">
        <f t="shared" si="127"/>
        <v/>
      </c>
      <c r="Y529" s="41" t="str">
        <f t="shared" ca="1" si="128"/>
        <v/>
      </c>
      <c r="Z529" s="41" t="str">
        <f>IF(AND(C529="Abierto",D529="Baja"),RANK(Y529,$Y$8:$Y$1003,0)+COUNTIF($Y$8:Y529,Y529)-1+MAX(Q:Q,T:T,W:W),"")</f>
        <v/>
      </c>
      <c r="AA529" s="42" t="str">
        <f t="shared" si="129"/>
        <v/>
      </c>
      <c r="AB529" s="42" t="str">
        <f t="shared" si="130"/>
        <v/>
      </c>
      <c r="AC529" s="42" t="str">
        <f t="shared" si="131"/>
        <v/>
      </c>
      <c r="AD529" s="43">
        <v>522</v>
      </c>
      <c r="AE529" s="43" t="str">
        <f t="shared" si="132"/>
        <v/>
      </c>
      <c r="AF529" s="44" t="str">
        <f t="shared" si="133"/>
        <v/>
      </c>
      <c r="AK529" s="47" t="str">
        <f>IF(AL529="","",MAX($AK$1:AK528)+1)</f>
        <v/>
      </c>
      <c r="AL529" s="48" t="str">
        <f>IF(H529="","",IF(COUNTIF($AL$7:AL528,H529)=0,H529,""))</f>
        <v/>
      </c>
      <c r="AM529" s="48" t="str">
        <f t="shared" si="134"/>
        <v/>
      </c>
    </row>
    <row r="530" spans="2:39" x14ac:dyDescent="0.25">
      <c r="B530" s="38"/>
      <c r="C530" s="38"/>
      <c r="D530" s="38"/>
      <c r="E530" s="38"/>
      <c r="F530" s="40"/>
      <c r="G530" s="38"/>
      <c r="H530" s="38"/>
      <c r="I530" s="40"/>
      <c r="J530" s="54" t="str">
        <f t="shared" si="135"/>
        <v/>
      </c>
      <c r="K530" s="38"/>
      <c r="O530" s="41" t="str">
        <f t="shared" ref="O530:O593" si="136">IF(AND(C530="Abierto",D530="Urgente"),B530,"")</f>
        <v/>
      </c>
      <c r="P530" s="41" t="str">
        <f t="shared" ref="P530:P593" ca="1" si="137">IF(AND(C530="Abierto",D530="Urgente"),TODAY()-F530,"")</f>
        <v/>
      </c>
      <c r="Q530" s="41" t="str">
        <f>IF(AND(C530="Abierto",D530="Urgente"),RANK(P530,$P$8:$P$1003,0)+COUNTIF($P$8:P530,P530)-1,"")</f>
        <v/>
      </c>
      <c r="R530" s="41" t="str">
        <f t="shared" ref="R530:R593" si="138">IF(AND(C530="Abierto",D530="Alta"),B530,"")</f>
        <v/>
      </c>
      <c r="S530" s="41" t="str">
        <f t="shared" ref="S530:S593" ca="1" si="139">IF(AND(C530="Abierto",D530="Alta"),TODAY()-F530,"")</f>
        <v/>
      </c>
      <c r="T530" s="41" t="str">
        <f>IF(AND(C530="Abierto",D530="Alta"),RANK(S530,$S$8:$S$1003,0)+COUNTIF($S$8:S530,S530)-1+MAX(Q:Q),"")</f>
        <v/>
      </c>
      <c r="U530" s="41" t="str">
        <f t="shared" ref="U530:U593" si="140">IF(AND(C530="Abierto",D530="Media"),B530,"")</f>
        <v/>
      </c>
      <c r="V530" s="41" t="str">
        <f t="shared" ref="V530:V593" ca="1" si="141">IF(AND(C530="Abierto",D530="Media"),TODAY()-F530,"")</f>
        <v/>
      </c>
      <c r="W530" s="41" t="str">
        <f>IF(AND(C530="Abierto",D530="Media"),RANK(V530,$V$8:$V$1003,0)+COUNTIF($V$8:V530,V530)-1+MAX(Q:Q,T:T),"")</f>
        <v/>
      </c>
      <c r="X530" s="41" t="str">
        <f t="shared" ref="X530:X593" si="142">IF(AND(C530="Abierto",D530="Baja"),B530,"")</f>
        <v/>
      </c>
      <c r="Y530" s="41" t="str">
        <f t="shared" ref="Y530:Y593" ca="1" si="143">IF(AND(C530="Abierto",D530="Baja"),TODAY()-F530,"")</f>
        <v/>
      </c>
      <c r="Z530" s="41" t="str">
        <f>IF(AND(C530="Abierto",D530="Baja"),RANK(Y530,$Y$8:$Y$1003,0)+COUNTIF($Y$8:Y530,Y530)-1+MAX(Q:Q,T:T,W:W),"")</f>
        <v/>
      </c>
      <c r="AA530" s="42" t="str">
        <f t="shared" ref="AA530:AA593" si="144">IF(OR(C530="Resuelto",C530=""),"",SUM(Q530,T530,W530,Z530))</f>
        <v/>
      </c>
      <c r="AB530" s="42" t="str">
        <f t="shared" ref="AB530:AB593" si="145">IF(OR(C530="Resuelto",C530=""),"",SUM(P530,S530,V530,Y530))</f>
        <v/>
      </c>
      <c r="AC530" s="42" t="str">
        <f t="shared" ref="AC530:AC593" si="146">IF(OR(C530="Resuelto",C530=""),"",SUM(O530,R530,U530,X530))</f>
        <v/>
      </c>
      <c r="AD530" s="43">
        <v>523</v>
      </c>
      <c r="AE530" s="43" t="str">
        <f t="shared" si="132"/>
        <v/>
      </c>
      <c r="AF530" s="44" t="str">
        <f t="shared" si="133"/>
        <v/>
      </c>
      <c r="AK530" s="47" t="str">
        <f>IF(AL530="","",MAX($AK$1:AK529)+1)</f>
        <v/>
      </c>
      <c r="AL530" s="48" t="str">
        <f>IF(H530="","",IF(COUNTIF($AL$7:AL529,H530)=0,H530,""))</f>
        <v/>
      </c>
      <c r="AM530" s="48" t="str">
        <f t="shared" si="134"/>
        <v/>
      </c>
    </row>
    <row r="531" spans="2:39" x14ac:dyDescent="0.25">
      <c r="B531" s="38"/>
      <c r="C531" s="38"/>
      <c r="D531" s="38"/>
      <c r="E531" s="38"/>
      <c r="F531" s="40"/>
      <c r="G531" s="38"/>
      <c r="H531" s="38"/>
      <c r="I531" s="40"/>
      <c r="J531" s="54" t="str">
        <f t="shared" si="135"/>
        <v/>
      </c>
      <c r="K531" s="38"/>
      <c r="O531" s="41" t="str">
        <f t="shared" si="136"/>
        <v/>
      </c>
      <c r="P531" s="41" t="str">
        <f t="shared" ca="1" si="137"/>
        <v/>
      </c>
      <c r="Q531" s="41" t="str">
        <f>IF(AND(C531="Abierto",D531="Urgente"),RANK(P531,$P$8:$P$1003,0)+COUNTIF($P$8:P531,P531)-1,"")</f>
        <v/>
      </c>
      <c r="R531" s="41" t="str">
        <f t="shared" si="138"/>
        <v/>
      </c>
      <c r="S531" s="41" t="str">
        <f t="shared" ca="1" si="139"/>
        <v/>
      </c>
      <c r="T531" s="41" t="str">
        <f>IF(AND(C531="Abierto",D531="Alta"),RANK(S531,$S$8:$S$1003,0)+COUNTIF($S$8:S531,S531)-1+MAX(Q:Q),"")</f>
        <v/>
      </c>
      <c r="U531" s="41" t="str">
        <f t="shared" si="140"/>
        <v/>
      </c>
      <c r="V531" s="41" t="str">
        <f t="shared" ca="1" si="141"/>
        <v/>
      </c>
      <c r="W531" s="41" t="str">
        <f>IF(AND(C531="Abierto",D531="Media"),RANK(V531,$V$8:$V$1003,0)+COUNTIF($V$8:V531,V531)-1+MAX(Q:Q,T:T),"")</f>
        <v/>
      </c>
      <c r="X531" s="41" t="str">
        <f t="shared" si="142"/>
        <v/>
      </c>
      <c r="Y531" s="41" t="str">
        <f t="shared" ca="1" si="143"/>
        <v/>
      </c>
      <c r="Z531" s="41" t="str">
        <f>IF(AND(C531="Abierto",D531="Baja"),RANK(Y531,$Y$8:$Y$1003,0)+COUNTIF($Y$8:Y531,Y531)-1+MAX(Q:Q,T:T,W:W),"")</f>
        <v/>
      </c>
      <c r="AA531" s="42" t="str">
        <f t="shared" si="144"/>
        <v/>
      </c>
      <c r="AB531" s="42" t="str">
        <f t="shared" si="145"/>
        <v/>
      </c>
      <c r="AC531" s="42" t="str">
        <f t="shared" si="146"/>
        <v/>
      </c>
      <c r="AD531" s="43">
        <v>524</v>
      </c>
      <c r="AE531" s="43" t="str">
        <f t="shared" si="132"/>
        <v/>
      </c>
      <c r="AF531" s="44" t="str">
        <f t="shared" si="133"/>
        <v/>
      </c>
      <c r="AK531" s="47" t="str">
        <f>IF(AL531="","",MAX($AK$1:AK530)+1)</f>
        <v/>
      </c>
      <c r="AL531" s="48" t="str">
        <f>IF(H531="","",IF(COUNTIF($AL$7:AL530,H531)=0,H531,""))</f>
        <v/>
      </c>
      <c r="AM531" s="48" t="str">
        <f t="shared" si="134"/>
        <v/>
      </c>
    </row>
    <row r="532" spans="2:39" x14ac:dyDescent="0.25">
      <c r="B532" s="38"/>
      <c r="C532" s="38"/>
      <c r="D532" s="38"/>
      <c r="E532" s="38"/>
      <c r="F532" s="40"/>
      <c r="G532" s="38"/>
      <c r="H532" s="38"/>
      <c r="I532" s="40"/>
      <c r="J532" s="54" t="str">
        <f t="shared" si="135"/>
        <v/>
      </c>
      <c r="K532" s="38"/>
      <c r="O532" s="41" t="str">
        <f t="shared" si="136"/>
        <v/>
      </c>
      <c r="P532" s="41" t="str">
        <f t="shared" ca="1" si="137"/>
        <v/>
      </c>
      <c r="Q532" s="41" t="str">
        <f>IF(AND(C532="Abierto",D532="Urgente"),RANK(P532,$P$8:$P$1003,0)+COUNTIF($P$8:P532,P532)-1,"")</f>
        <v/>
      </c>
      <c r="R532" s="41" t="str">
        <f t="shared" si="138"/>
        <v/>
      </c>
      <c r="S532" s="41" t="str">
        <f t="shared" ca="1" si="139"/>
        <v/>
      </c>
      <c r="T532" s="41" t="str">
        <f>IF(AND(C532="Abierto",D532="Alta"),RANK(S532,$S$8:$S$1003,0)+COUNTIF($S$8:S532,S532)-1+MAX(Q:Q),"")</f>
        <v/>
      </c>
      <c r="U532" s="41" t="str">
        <f t="shared" si="140"/>
        <v/>
      </c>
      <c r="V532" s="41" t="str">
        <f t="shared" ca="1" si="141"/>
        <v/>
      </c>
      <c r="W532" s="41" t="str">
        <f>IF(AND(C532="Abierto",D532="Media"),RANK(V532,$V$8:$V$1003,0)+COUNTIF($V$8:V532,V532)-1+MAX(Q:Q,T:T),"")</f>
        <v/>
      </c>
      <c r="X532" s="41" t="str">
        <f t="shared" si="142"/>
        <v/>
      </c>
      <c r="Y532" s="41" t="str">
        <f t="shared" ca="1" si="143"/>
        <v/>
      </c>
      <c r="Z532" s="41" t="str">
        <f>IF(AND(C532="Abierto",D532="Baja"),RANK(Y532,$Y$8:$Y$1003,0)+COUNTIF($Y$8:Y532,Y532)-1+MAX(Q:Q,T:T,W:W),"")</f>
        <v/>
      </c>
      <c r="AA532" s="42" t="str">
        <f t="shared" si="144"/>
        <v/>
      </c>
      <c r="AB532" s="42" t="str">
        <f t="shared" si="145"/>
        <v/>
      </c>
      <c r="AC532" s="42" t="str">
        <f t="shared" si="146"/>
        <v/>
      </c>
      <c r="AD532" s="43">
        <v>525</v>
      </c>
      <c r="AE532" s="43" t="str">
        <f t="shared" si="132"/>
        <v/>
      </c>
      <c r="AF532" s="44" t="str">
        <f t="shared" si="133"/>
        <v/>
      </c>
      <c r="AK532" s="47" t="str">
        <f>IF(AL532="","",MAX($AK$1:AK531)+1)</f>
        <v/>
      </c>
      <c r="AL532" s="48" t="str">
        <f>IF(H532="","",IF(COUNTIF($AL$7:AL531,H532)=0,H532,""))</f>
        <v/>
      </c>
      <c r="AM532" s="48" t="str">
        <f t="shared" si="134"/>
        <v/>
      </c>
    </row>
    <row r="533" spans="2:39" x14ac:dyDescent="0.25">
      <c r="B533" s="38"/>
      <c r="C533" s="38"/>
      <c r="D533" s="38"/>
      <c r="E533" s="38"/>
      <c r="F533" s="40"/>
      <c r="G533" s="38"/>
      <c r="H533" s="38"/>
      <c r="I533" s="40"/>
      <c r="J533" s="54" t="str">
        <f t="shared" si="135"/>
        <v/>
      </c>
      <c r="K533" s="38"/>
      <c r="O533" s="41" t="str">
        <f t="shared" si="136"/>
        <v/>
      </c>
      <c r="P533" s="41" t="str">
        <f t="shared" ca="1" si="137"/>
        <v/>
      </c>
      <c r="Q533" s="41" t="str">
        <f>IF(AND(C533="Abierto",D533="Urgente"),RANK(P533,$P$8:$P$1003,0)+COUNTIF($P$8:P533,P533)-1,"")</f>
        <v/>
      </c>
      <c r="R533" s="41" t="str">
        <f t="shared" si="138"/>
        <v/>
      </c>
      <c r="S533" s="41" t="str">
        <f t="shared" ca="1" si="139"/>
        <v/>
      </c>
      <c r="T533" s="41" t="str">
        <f>IF(AND(C533="Abierto",D533="Alta"),RANK(S533,$S$8:$S$1003,0)+COUNTIF($S$8:S533,S533)-1+MAX(Q:Q),"")</f>
        <v/>
      </c>
      <c r="U533" s="41" t="str">
        <f t="shared" si="140"/>
        <v/>
      </c>
      <c r="V533" s="41" t="str">
        <f t="shared" ca="1" si="141"/>
        <v/>
      </c>
      <c r="W533" s="41" t="str">
        <f>IF(AND(C533="Abierto",D533="Media"),RANK(V533,$V$8:$V$1003,0)+COUNTIF($V$8:V533,V533)-1+MAX(Q:Q,T:T),"")</f>
        <v/>
      </c>
      <c r="X533" s="41" t="str">
        <f t="shared" si="142"/>
        <v/>
      </c>
      <c r="Y533" s="41" t="str">
        <f t="shared" ca="1" si="143"/>
        <v/>
      </c>
      <c r="Z533" s="41" t="str">
        <f>IF(AND(C533="Abierto",D533="Baja"),RANK(Y533,$Y$8:$Y$1003,0)+COUNTIF($Y$8:Y533,Y533)-1+MAX(Q:Q,T:T,W:W),"")</f>
        <v/>
      </c>
      <c r="AA533" s="42" t="str">
        <f t="shared" si="144"/>
        <v/>
      </c>
      <c r="AB533" s="42" t="str">
        <f t="shared" si="145"/>
        <v/>
      </c>
      <c r="AC533" s="42" t="str">
        <f t="shared" si="146"/>
        <v/>
      </c>
      <c r="AD533" s="43">
        <v>526</v>
      </c>
      <c r="AE533" s="43" t="str">
        <f t="shared" si="132"/>
        <v/>
      </c>
      <c r="AF533" s="44" t="str">
        <f t="shared" si="133"/>
        <v/>
      </c>
      <c r="AK533" s="47" t="str">
        <f>IF(AL533="","",MAX($AK$1:AK532)+1)</f>
        <v/>
      </c>
      <c r="AL533" s="48" t="str">
        <f>IF(H533="","",IF(COUNTIF($AL$7:AL532,H533)=0,H533,""))</f>
        <v/>
      </c>
      <c r="AM533" s="48" t="str">
        <f t="shared" si="134"/>
        <v/>
      </c>
    </row>
    <row r="534" spans="2:39" x14ac:dyDescent="0.25">
      <c r="B534" s="38"/>
      <c r="C534" s="38"/>
      <c r="D534" s="38"/>
      <c r="E534" s="38"/>
      <c r="F534" s="40"/>
      <c r="G534" s="38"/>
      <c r="H534" s="38"/>
      <c r="I534" s="40"/>
      <c r="J534" s="54" t="str">
        <f t="shared" si="135"/>
        <v/>
      </c>
      <c r="K534" s="38"/>
      <c r="O534" s="41" t="str">
        <f t="shared" si="136"/>
        <v/>
      </c>
      <c r="P534" s="41" t="str">
        <f t="shared" ca="1" si="137"/>
        <v/>
      </c>
      <c r="Q534" s="41" t="str">
        <f>IF(AND(C534="Abierto",D534="Urgente"),RANK(P534,$P$8:$P$1003,0)+COUNTIF($P$8:P534,P534)-1,"")</f>
        <v/>
      </c>
      <c r="R534" s="41" t="str">
        <f t="shared" si="138"/>
        <v/>
      </c>
      <c r="S534" s="41" t="str">
        <f t="shared" ca="1" si="139"/>
        <v/>
      </c>
      <c r="T534" s="41" t="str">
        <f>IF(AND(C534="Abierto",D534="Alta"),RANK(S534,$S$8:$S$1003,0)+COUNTIF($S$8:S534,S534)-1+MAX(Q:Q),"")</f>
        <v/>
      </c>
      <c r="U534" s="41" t="str">
        <f t="shared" si="140"/>
        <v/>
      </c>
      <c r="V534" s="41" t="str">
        <f t="shared" ca="1" si="141"/>
        <v/>
      </c>
      <c r="W534" s="41" t="str">
        <f>IF(AND(C534="Abierto",D534="Media"),RANK(V534,$V$8:$V$1003,0)+COUNTIF($V$8:V534,V534)-1+MAX(Q:Q,T:T),"")</f>
        <v/>
      </c>
      <c r="X534" s="41" t="str">
        <f t="shared" si="142"/>
        <v/>
      </c>
      <c r="Y534" s="41" t="str">
        <f t="shared" ca="1" si="143"/>
        <v/>
      </c>
      <c r="Z534" s="41" t="str">
        <f>IF(AND(C534="Abierto",D534="Baja"),RANK(Y534,$Y$8:$Y$1003,0)+COUNTIF($Y$8:Y534,Y534)-1+MAX(Q:Q,T:T,W:W),"")</f>
        <v/>
      </c>
      <c r="AA534" s="42" t="str">
        <f t="shared" si="144"/>
        <v/>
      </c>
      <c r="AB534" s="42" t="str">
        <f t="shared" si="145"/>
        <v/>
      </c>
      <c r="AC534" s="42" t="str">
        <f t="shared" si="146"/>
        <v/>
      </c>
      <c r="AD534" s="43">
        <v>527</v>
      </c>
      <c r="AE534" s="43" t="str">
        <f t="shared" si="132"/>
        <v/>
      </c>
      <c r="AF534" s="44" t="str">
        <f t="shared" si="133"/>
        <v/>
      </c>
      <c r="AK534" s="47" t="str">
        <f>IF(AL534="","",MAX($AK$1:AK533)+1)</f>
        <v/>
      </c>
      <c r="AL534" s="48" t="str">
        <f>IF(H534="","",IF(COUNTIF($AL$7:AL533,H534)=0,H534,""))</f>
        <v/>
      </c>
      <c r="AM534" s="48" t="str">
        <f t="shared" si="134"/>
        <v/>
      </c>
    </row>
    <row r="535" spans="2:39" x14ac:dyDescent="0.25">
      <c r="B535" s="38"/>
      <c r="C535" s="38"/>
      <c r="D535" s="38"/>
      <c r="E535" s="38"/>
      <c r="F535" s="40"/>
      <c r="G535" s="38"/>
      <c r="H535" s="38"/>
      <c r="I535" s="40"/>
      <c r="J535" s="54" t="str">
        <f t="shared" si="135"/>
        <v/>
      </c>
      <c r="K535" s="38"/>
      <c r="O535" s="41" t="str">
        <f t="shared" si="136"/>
        <v/>
      </c>
      <c r="P535" s="41" t="str">
        <f t="shared" ca="1" si="137"/>
        <v/>
      </c>
      <c r="Q535" s="41" t="str">
        <f>IF(AND(C535="Abierto",D535="Urgente"),RANK(P535,$P$8:$P$1003,0)+COUNTIF($P$8:P535,P535)-1,"")</f>
        <v/>
      </c>
      <c r="R535" s="41" t="str">
        <f t="shared" si="138"/>
        <v/>
      </c>
      <c r="S535" s="41" t="str">
        <f t="shared" ca="1" si="139"/>
        <v/>
      </c>
      <c r="T535" s="41" t="str">
        <f>IF(AND(C535="Abierto",D535="Alta"),RANK(S535,$S$8:$S$1003,0)+COUNTIF($S$8:S535,S535)-1+MAX(Q:Q),"")</f>
        <v/>
      </c>
      <c r="U535" s="41" t="str">
        <f t="shared" si="140"/>
        <v/>
      </c>
      <c r="V535" s="41" t="str">
        <f t="shared" ca="1" si="141"/>
        <v/>
      </c>
      <c r="W535" s="41" t="str">
        <f>IF(AND(C535="Abierto",D535="Media"),RANK(V535,$V$8:$V$1003,0)+COUNTIF($V$8:V535,V535)-1+MAX(Q:Q,T:T),"")</f>
        <v/>
      </c>
      <c r="X535" s="41" t="str">
        <f t="shared" si="142"/>
        <v/>
      </c>
      <c r="Y535" s="41" t="str">
        <f t="shared" ca="1" si="143"/>
        <v/>
      </c>
      <c r="Z535" s="41" t="str">
        <f>IF(AND(C535="Abierto",D535="Baja"),RANK(Y535,$Y$8:$Y$1003,0)+COUNTIF($Y$8:Y535,Y535)-1+MAX(Q:Q,T:T,W:W),"")</f>
        <v/>
      </c>
      <c r="AA535" s="42" t="str">
        <f t="shared" si="144"/>
        <v/>
      </c>
      <c r="AB535" s="42" t="str">
        <f t="shared" si="145"/>
        <v/>
      </c>
      <c r="AC535" s="42" t="str">
        <f t="shared" si="146"/>
        <v/>
      </c>
      <c r="AD535" s="43">
        <v>528</v>
      </c>
      <c r="AE535" s="43" t="str">
        <f t="shared" si="132"/>
        <v/>
      </c>
      <c r="AF535" s="44" t="str">
        <f t="shared" si="133"/>
        <v/>
      </c>
      <c r="AK535" s="47" t="str">
        <f>IF(AL535="","",MAX($AK$1:AK534)+1)</f>
        <v/>
      </c>
      <c r="AL535" s="48" t="str">
        <f>IF(H535="","",IF(COUNTIF($AL$7:AL534,H535)=0,H535,""))</f>
        <v/>
      </c>
      <c r="AM535" s="48" t="str">
        <f t="shared" si="134"/>
        <v/>
      </c>
    </row>
    <row r="536" spans="2:39" x14ac:dyDescent="0.25">
      <c r="B536" s="38"/>
      <c r="C536" s="38"/>
      <c r="D536" s="38"/>
      <c r="E536" s="38"/>
      <c r="F536" s="40"/>
      <c r="G536" s="38"/>
      <c r="H536" s="38"/>
      <c r="I536" s="40"/>
      <c r="J536" s="54" t="str">
        <f t="shared" si="135"/>
        <v/>
      </c>
      <c r="K536" s="38"/>
      <c r="O536" s="41" t="str">
        <f t="shared" si="136"/>
        <v/>
      </c>
      <c r="P536" s="41" t="str">
        <f t="shared" ca="1" si="137"/>
        <v/>
      </c>
      <c r="Q536" s="41" t="str">
        <f>IF(AND(C536="Abierto",D536="Urgente"),RANK(P536,$P$8:$P$1003,0)+COUNTIF($P$8:P536,P536)-1,"")</f>
        <v/>
      </c>
      <c r="R536" s="41" t="str">
        <f t="shared" si="138"/>
        <v/>
      </c>
      <c r="S536" s="41" t="str">
        <f t="shared" ca="1" si="139"/>
        <v/>
      </c>
      <c r="T536" s="41" t="str">
        <f>IF(AND(C536="Abierto",D536="Alta"),RANK(S536,$S$8:$S$1003,0)+COUNTIF($S$8:S536,S536)-1+MAX(Q:Q),"")</f>
        <v/>
      </c>
      <c r="U536" s="41" t="str">
        <f t="shared" si="140"/>
        <v/>
      </c>
      <c r="V536" s="41" t="str">
        <f t="shared" ca="1" si="141"/>
        <v/>
      </c>
      <c r="W536" s="41" t="str">
        <f>IF(AND(C536="Abierto",D536="Media"),RANK(V536,$V$8:$V$1003,0)+COUNTIF($V$8:V536,V536)-1+MAX(Q:Q,T:T),"")</f>
        <v/>
      </c>
      <c r="X536" s="41" t="str">
        <f t="shared" si="142"/>
        <v/>
      </c>
      <c r="Y536" s="41" t="str">
        <f t="shared" ca="1" si="143"/>
        <v/>
      </c>
      <c r="Z536" s="41" t="str">
        <f>IF(AND(C536="Abierto",D536="Baja"),RANK(Y536,$Y$8:$Y$1003,0)+COUNTIF($Y$8:Y536,Y536)-1+MAX(Q:Q,T:T,W:W),"")</f>
        <v/>
      </c>
      <c r="AA536" s="42" t="str">
        <f t="shared" si="144"/>
        <v/>
      </c>
      <c r="AB536" s="42" t="str">
        <f t="shared" si="145"/>
        <v/>
      </c>
      <c r="AC536" s="42" t="str">
        <f t="shared" si="146"/>
        <v/>
      </c>
      <c r="AD536" s="43">
        <v>529</v>
      </c>
      <c r="AE536" s="43" t="str">
        <f t="shared" si="132"/>
        <v/>
      </c>
      <c r="AF536" s="44" t="str">
        <f t="shared" si="133"/>
        <v/>
      </c>
      <c r="AK536" s="47" t="str">
        <f>IF(AL536="","",MAX($AK$1:AK535)+1)</f>
        <v/>
      </c>
      <c r="AL536" s="48" t="str">
        <f>IF(H536="","",IF(COUNTIF($AL$7:AL535,H536)=0,H536,""))</f>
        <v/>
      </c>
      <c r="AM536" s="48" t="str">
        <f t="shared" si="134"/>
        <v/>
      </c>
    </row>
    <row r="537" spans="2:39" x14ac:dyDescent="0.25">
      <c r="B537" s="38"/>
      <c r="C537" s="38"/>
      <c r="D537" s="38"/>
      <c r="E537" s="38"/>
      <c r="F537" s="40"/>
      <c r="G537" s="38"/>
      <c r="H537" s="38"/>
      <c r="I537" s="40"/>
      <c r="J537" s="54" t="str">
        <f t="shared" si="135"/>
        <v/>
      </c>
      <c r="K537" s="38"/>
      <c r="O537" s="41" t="str">
        <f t="shared" si="136"/>
        <v/>
      </c>
      <c r="P537" s="41" t="str">
        <f t="shared" ca="1" si="137"/>
        <v/>
      </c>
      <c r="Q537" s="41" t="str">
        <f>IF(AND(C537="Abierto",D537="Urgente"),RANK(P537,$P$8:$P$1003,0)+COUNTIF($P$8:P537,P537)-1,"")</f>
        <v/>
      </c>
      <c r="R537" s="41" t="str">
        <f t="shared" si="138"/>
        <v/>
      </c>
      <c r="S537" s="41" t="str">
        <f t="shared" ca="1" si="139"/>
        <v/>
      </c>
      <c r="T537" s="41" t="str">
        <f>IF(AND(C537="Abierto",D537="Alta"),RANK(S537,$S$8:$S$1003,0)+COUNTIF($S$8:S537,S537)-1+MAX(Q:Q),"")</f>
        <v/>
      </c>
      <c r="U537" s="41" t="str">
        <f t="shared" si="140"/>
        <v/>
      </c>
      <c r="V537" s="41" t="str">
        <f t="shared" ca="1" si="141"/>
        <v/>
      </c>
      <c r="W537" s="41" t="str">
        <f>IF(AND(C537="Abierto",D537="Media"),RANK(V537,$V$8:$V$1003,0)+COUNTIF($V$8:V537,V537)-1+MAX(Q:Q,T:T),"")</f>
        <v/>
      </c>
      <c r="X537" s="41" t="str">
        <f t="shared" si="142"/>
        <v/>
      </c>
      <c r="Y537" s="41" t="str">
        <f t="shared" ca="1" si="143"/>
        <v/>
      </c>
      <c r="Z537" s="41" t="str">
        <f>IF(AND(C537="Abierto",D537="Baja"),RANK(Y537,$Y$8:$Y$1003,0)+COUNTIF($Y$8:Y537,Y537)-1+MAX(Q:Q,T:T,W:W),"")</f>
        <v/>
      </c>
      <c r="AA537" s="42" t="str">
        <f t="shared" si="144"/>
        <v/>
      </c>
      <c r="AB537" s="42" t="str">
        <f t="shared" si="145"/>
        <v/>
      </c>
      <c r="AC537" s="42" t="str">
        <f t="shared" si="146"/>
        <v/>
      </c>
      <c r="AD537" s="43">
        <v>530</v>
      </c>
      <c r="AE537" s="43" t="str">
        <f t="shared" si="132"/>
        <v/>
      </c>
      <c r="AF537" s="44" t="str">
        <f t="shared" si="133"/>
        <v/>
      </c>
      <c r="AK537" s="47" t="str">
        <f>IF(AL537="","",MAX($AK$1:AK536)+1)</f>
        <v/>
      </c>
      <c r="AL537" s="48" t="str">
        <f>IF(H537="","",IF(COUNTIF($AL$7:AL536,H537)=0,H537,""))</f>
        <v/>
      </c>
      <c r="AM537" s="48" t="str">
        <f t="shared" si="134"/>
        <v/>
      </c>
    </row>
    <row r="538" spans="2:39" x14ac:dyDescent="0.25">
      <c r="B538" s="38"/>
      <c r="C538" s="38"/>
      <c r="D538" s="38"/>
      <c r="E538" s="38"/>
      <c r="F538" s="40"/>
      <c r="G538" s="38"/>
      <c r="H538" s="38"/>
      <c r="I538" s="40"/>
      <c r="J538" s="54" t="str">
        <f t="shared" si="135"/>
        <v/>
      </c>
      <c r="K538" s="38"/>
      <c r="O538" s="41" t="str">
        <f t="shared" si="136"/>
        <v/>
      </c>
      <c r="P538" s="41" t="str">
        <f t="shared" ca="1" si="137"/>
        <v/>
      </c>
      <c r="Q538" s="41" t="str">
        <f>IF(AND(C538="Abierto",D538="Urgente"),RANK(P538,$P$8:$P$1003,0)+COUNTIF($P$8:P538,P538)-1,"")</f>
        <v/>
      </c>
      <c r="R538" s="41" t="str">
        <f t="shared" si="138"/>
        <v/>
      </c>
      <c r="S538" s="41" t="str">
        <f t="shared" ca="1" si="139"/>
        <v/>
      </c>
      <c r="T538" s="41" t="str">
        <f>IF(AND(C538="Abierto",D538="Alta"),RANK(S538,$S$8:$S$1003,0)+COUNTIF($S$8:S538,S538)-1+MAX(Q:Q),"")</f>
        <v/>
      </c>
      <c r="U538" s="41" t="str">
        <f t="shared" si="140"/>
        <v/>
      </c>
      <c r="V538" s="41" t="str">
        <f t="shared" ca="1" si="141"/>
        <v/>
      </c>
      <c r="W538" s="41" t="str">
        <f>IF(AND(C538="Abierto",D538="Media"),RANK(V538,$V$8:$V$1003,0)+COUNTIF($V$8:V538,V538)-1+MAX(Q:Q,T:T),"")</f>
        <v/>
      </c>
      <c r="X538" s="41" t="str">
        <f t="shared" si="142"/>
        <v/>
      </c>
      <c r="Y538" s="41" t="str">
        <f t="shared" ca="1" si="143"/>
        <v/>
      </c>
      <c r="Z538" s="41" t="str">
        <f>IF(AND(C538="Abierto",D538="Baja"),RANK(Y538,$Y$8:$Y$1003,0)+COUNTIF($Y$8:Y538,Y538)-1+MAX(Q:Q,T:T,W:W),"")</f>
        <v/>
      </c>
      <c r="AA538" s="42" t="str">
        <f t="shared" si="144"/>
        <v/>
      </c>
      <c r="AB538" s="42" t="str">
        <f t="shared" si="145"/>
        <v/>
      </c>
      <c r="AC538" s="42" t="str">
        <f t="shared" si="146"/>
        <v/>
      </c>
      <c r="AD538" s="43">
        <v>531</v>
      </c>
      <c r="AE538" s="43" t="str">
        <f t="shared" si="132"/>
        <v/>
      </c>
      <c r="AF538" s="44" t="str">
        <f t="shared" si="133"/>
        <v/>
      </c>
      <c r="AK538" s="47" t="str">
        <f>IF(AL538="","",MAX($AK$1:AK537)+1)</f>
        <v/>
      </c>
      <c r="AL538" s="48" t="str">
        <f>IF(H538="","",IF(COUNTIF($AL$7:AL537,H538)=0,H538,""))</f>
        <v/>
      </c>
      <c r="AM538" s="48" t="str">
        <f t="shared" si="134"/>
        <v/>
      </c>
    </row>
    <row r="539" spans="2:39" x14ac:dyDescent="0.25">
      <c r="B539" s="38"/>
      <c r="C539" s="38"/>
      <c r="D539" s="38"/>
      <c r="E539" s="38"/>
      <c r="F539" s="40"/>
      <c r="G539" s="38"/>
      <c r="H539" s="38"/>
      <c r="I539" s="40"/>
      <c r="J539" s="54" t="str">
        <f t="shared" si="135"/>
        <v/>
      </c>
      <c r="K539" s="38"/>
      <c r="O539" s="41" t="str">
        <f t="shared" si="136"/>
        <v/>
      </c>
      <c r="P539" s="41" t="str">
        <f t="shared" ca="1" si="137"/>
        <v/>
      </c>
      <c r="Q539" s="41" t="str">
        <f>IF(AND(C539="Abierto",D539="Urgente"),RANK(P539,$P$8:$P$1003,0)+COUNTIF($P$8:P539,P539)-1,"")</f>
        <v/>
      </c>
      <c r="R539" s="41" t="str">
        <f t="shared" si="138"/>
        <v/>
      </c>
      <c r="S539" s="41" t="str">
        <f t="shared" ca="1" si="139"/>
        <v/>
      </c>
      <c r="T539" s="41" t="str">
        <f>IF(AND(C539="Abierto",D539="Alta"),RANK(S539,$S$8:$S$1003,0)+COUNTIF($S$8:S539,S539)-1+MAX(Q:Q),"")</f>
        <v/>
      </c>
      <c r="U539" s="41" t="str">
        <f t="shared" si="140"/>
        <v/>
      </c>
      <c r="V539" s="41" t="str">
        <f t="shared" ca="1" si="141"/>
        <v/>
      </c>
      <c r="W539" s="41" t="str">
        <f>IF(AND(C539="Abierto",D539="Media"),RANK(V539,$V$8:$V$1003,0)+COUNTIF($V$8:V539,V539)-1+MAX(Q:Q,T:T),"")</f>
        <v/>
      </c>
      <c r="X539" s="41" t="str">
        <f t="shared" si="142"/>
        <v/>
      </c>
      <c r="Y539" s="41" t="str">
        <f t="shared" ca="1" si="143"/>
        <v/>
      </c>
      <c r="Z539" s="41" t="str">
        <f>IF(AND(C539="Abierto",D539="Baja"),RANK(Y539,$Y$8:$Y$1003,0)+COUNTIF($Y$8:Y539,Y539)-1+MAX(Q:Q,T:T,W:W),"")</f>
        <v/>
      </c>
      <c r="AA539" s="42" t="str">
        <f t="shared" si="144"/>
        <v/>
      </c>
      <c r="AB539" s="42" t="str">
        <f t="shared" si="145"/>
        <v/>
      </c>
      <c r="AC539" s="42" t="str">
        <f t="shared" si="146"/>
        <v/>
      </c>
      <c r="AD539" s="43">
        <v>532</v>
      </c>
      <c r="AE539" s="43" t="str">
        <f t="shared" si="132"/>
        <v/>
      </c>
      <c r="AF539" s="44" t="str">
        <f t="shared" si="133"/>
        <v/>
      </c>
      <c r="AK539" s="47" t="str">
        <f>IF(AL539="","",MAX($AK$1:AK538)+1)</f>
        <v/>
      </c>
      <c r="AL539" s="48" t="str">
        <f>IF(H539="","",IF(COUNTIF($AL$7:AL538,H539)=0,H539,""))</f>
        <v/>
      </c>
      <c r="AM539" s="48" t="str">
        <f t="shared" si="134"/>
        <v/>
      </c>
    </row>
    <row r="540" spans="2:39" x14ac:dyDescent="0.25">
      <c r="B540" s="38"/>
      <c r="C540" s="38"/>
      <c r="D540" s="38"/>
      <c r="E540" s="38"/>
      <c r="F540" s="40"/>
      <c r="G540" s="38"/>
      <c r="H540" s="38"/>
      <c r="I540" s="40"/>
      <c r="J540" s="54" t="str">
        <f t="shared" si="135"/>
        <v/>
      </c>
      <c r="K540" s="38"/>
      <c r="O540" s="41" t="str">
        <f t="shared" si="136"/>
        <v/>
      </c>
      <c r="P540" s="41" t="str">
        <f t="shared" ca="1" si="137"/>
        <v/>
      </c>
      <c r="Q540" s="41" t="str">
        <f>IF(AND(C540="Abierto",D540="Urgente"),RANK(P540,$P$8:$P$1003,0)+COUNTIF($P$8:P540,P540)-1,"")</f>
        <v/>
      </c>
      <c r="R540" s="41" t="str">
        <f t="shared" si="138"/>
        <v/>
      </c>
      <c r="S540" s="41" t="str">
        <f t="shared" ca="1" si="139"/>
        <v/>
      </c>
      <c r="T540" s="41" t="str">
        <f>IF(AND(C540="Abierto",D540="Alta"),RANK(S540,$S$8:$S$1003,0)+COUNTIF($S$8:S540,S540)-1+MAX(Q:Q),"")</f>
        <v/>
      </c>
      <c r="U540" s="41" t="str">
        <f t="shared" si="140"/>
        <v/>
      </c>
      <c r="V540" s="41" t="str">
        <f t="shared" ca="1" si="141"/>
        <v/>
      </c>
      <c r="W540" s="41" t="str">
        <f>IF(AND(C540="Abierto",D540="Media"),RANK(V540,$V$8:$V$1003,0)+COUNTIF($V$8:V540,V540)-1+MAX(Q:Q,T:T),"")</f>
        <v/>
      </c>
      <c r="X540" s="41" t="str">
        <f t="shared" si="142"/>
        <v/>
      </c>
      <c r="Y540" s="41" t="str">
        <f t="shared" ca="1" si="143"/>
        <v/>
      </c>
      <c r="Z540" s="41" t="str">
        <f>IF(AND(C540="Abierto",D540="Baja"),RANK(Y540,$Y$8:$Y$1003,0)+COUNTIF($Y$8:Y540,Y540)-1+MAX(Q:Q,T:T,W:W),"")</f>
        <v/>
      </c>
      <c r="AA540" s="42" t="str">
        <f t="shared" si="144"/>
        <v/>
      </c>
      <c r="AB540" s="42" t="str">
        <f t="shared" si="145"/>
        <v/>
      </c>
      <c r="AC540" s="42" t="str">
        <f t="shared" si="146"/>
        <v/>
      </c>
      <c r="AD540" s="43">
        <v>533</v>
      </c>
      <c r="AE540" s="43" t="str">
        <f t="shared" si="132"/>
        <v/>
      </c>
      <c r="AF540" s="44" t="str">
        <f t="shared" si="133"/>
        <v/>
      </c>
      <c r="AK540" s="47" t="str">
        <f>IF(AL540="","",MAX($AK$1:AK539)+1)</f>
        <v/>
      </c>
      <c r="AL540" s="48" t="str">
        <f>IF(H540="","",IF(COUNTIF($AL$7:AL539,H540)=0,H540,""))</f>
        <v/>
      </c>
      <c r="AM540" s="48" t="str">
        <f t="shared" si="134"/>
        <v/>
      </c>
    </row>
    <row r="541" spans="2:39" x14ac:dyDescent="0.25">
      <c r="B541" s="38"/>
      <c r="C541" s="38"/>
      <c r="D541" s="38"/>
      <c r="E541" s="38"/>
      <c r="F541" s="40"/>
      <c r="G541" s="38"/>
      <c r="H541" s="38"/>
      <c r="I541" s="40"/>
      <c r="J541" s="54" t="str">
        <f t="shared" si="135"/>
        <v/>
      </c>
      <c r="K541" s="38"/>
      <c r="O541" s="41" t="str">
        <f t="shared" si="136"/>
        <v/>
      </c>
      <c r="P541" s="41" t="str">
        <f t="shared" ca="1" si="137"/>
        <v/>
      </c>
      <c r="Q541" s="41" t="str">
        <f>IF(AND(C541="Abierto",D541="Urgente"),RANK(P541,$P$8:$P$1003,0)+COUNTIF($P$8:P541,P541)-1,"")</f>
        <v/>
      </c>
      <c r="R541" s="41" t="str">
        <f t="shared" si="138"/>
        <v/>
      </c>
      <c r="S541" s="41" t="str">
        <f t="shared" ca="1" si="139"/>
        <v/>
      </c>
      <c r="T541" s="41" t="str">
        <f>IF(AND(C541="Abierto",D541="Alta"),RANK(S541,$S$8:$S$1003,0)+COUNTIF($S$8:S541,S541)-1+MAX(Q:Q),"")</f>
        <v/>
      </c>
      <c r="U541" s="41" t="str">
        <f t="shared" si="140"/>
        <v/>
      </c>
      <c r="V541" s="41" t="str">
        <f t="shared" ca="1" si="141"/>
        <v/>
      </c>
      <c r="W541" s="41" t="str">
        <f>IF(AND(C541="Abierto",D541="Media"),RANK(V541,$V$8:$V$1003,0)+COUNTIF($V$8:V541,V541)-1+MAX(Q:Q,T:T),"")</f>
        <v/>
      </c>
      <c r="X541" s="41" t="str">
        <f t="shared" si="142"/>
        <v/>
      </c>
      <c r="Y541" s="41" t="str">
        <f t="shared" ca="1" si="143"/>
        <v/>
      </c>
      <c r="Z541" s="41" t="str">
        <f>IF(AND(C541="Abierto",D541="Baja"),RANK(Y541,$Y$8:$Y$1003,0)+COUNTIF($Y$8:Y541,Y541)-1+MAX(Q:Q,T:T,W:W),"")</f>
        <v/>
      </c>
      <c r="AA541" s="42" t="str">
        <f t="shared" si="144"/>
        <v/>
      </c>
      <c r="AB541" s="42" t="str">
        <f t="shared" si="145"/>
        <v/>
      </c>
      <c r="AC541" s="42" t="str">
        <f t="shared" si="146"/>
        <v/>
      </c>
      <c r="AD541" s="43">
        <v>534</v>
      </c>
      <c r="AE541" s="43" t="str">
        <f t="shared" si="132"/>
        <v/>
      </c>
      <c r="AF541" s="44" t="str">
        <f t="shared" si="133"/>
        <v/>
      </c>
      <c r="AK541" s="47" t="str">
        <f>IF(AL541="","",MAX($AK$1:AK540)+1)</f>
        <v/>
      </c>
      <c r="AL541" s="48" t="str">
        <f>IF(H541="","",IF(COUNTIF($AL$7:AL540,H541)=0,H541,""))</f>
        <v/>
      </c>
      <c r="AM541" s="48" t="str">
        <f t="shared" si="134"/>
        <v/>
      </c>
    </row>
    <row r="542" spans="2:39" x14ac:dyDescent="0.25">
      <c r="B542" s="38"/>
      <c r="C542" s="38"/>
      <c r="D542" s="38"/>
      <c r="E542" s="38"/>
      <c r="F542" s="40"/>
      <c r="G542" s="38"/>
      <c r="H542" s="38"/>
      <c r="I542" s="40"/>
      <c r="J542" s="54" t="str">
        <f t="shared" si="135"/>
        <v/>
      </c>
      <c r="K542" s="38"/>
      <c r="O542" s="41" t="str">
        <f t="shared" si="136"/>
        <v/>
      </c>
      <c r="P542" s="41" t="str">
        <f t="shared" ca="1" si="137"/>
        <v/>
      </c>
      <c r="Q542" s="41" t="str">
        <f>IF(AND(C542="Abierto",D542="Urgente"),RANK(P542,$P$8:$P$1003,0)+COUNTIF($P$8:P542,P542)-1,"")</f>
        <v/>
      </c>
      <c r="R542" s="41" t="str">
        <f t="shared" si="138"/>
        <v/>
      </c>
      <c r="S542" s="41" t="str">
        <f t="shared" ca="1" si="139"/>
        <v/>
      </c>
      <c r="T542" s="41" t="str">
        <f>IF(AND(C542="Abierto",D542="Alta"),RANK(S542,$S$8:$S$1003,0)+COUNTIF($S$8:S542,S542)-1+MAX(Q:Q),"")</f>
        <v/>
      </c>
      <c r="U542" s="41" t="str">
        <f t="shared" si="140"/>
        <v/>
      </c>
      <c r="V542" s="41" t="str">
        <f t="shared" ca="1" si="141"/>
        <v/>
      </c>
      <c r="W542" s="41" t="str">
        <f>IF(AND(C542="Abierto",D542="Media"),RANK(V542,$V$8:$V$1003,0)+COUNTIF($V$8:V542,V542)-1+MAX(Q:Q,T:T),"")</f>
        <v/>
      </c>
      <c r="X542" s="41" t="str">
        <f t="shared" si="142"/>
        <v/>
      </c>
      <c r="Y542" s="41" t="str">
        <f t="shared" ca="1" si="143"/>
        <v/>
      </c>
      <c r="Z542" s="41" t="str">
        <f>IF(AND(C542="Abierto",D542="Baja"),RANK(Y542,$Y$8:$Y$1003,0)+COUNTIF($Y$8:Y542,Y542)-1+MAX(Q:Q,T:T,W:W),"")</f>
        <v/>
      </c>
      <c r="AA542" s="42" t="str">
        <f t="shared" si="144"/>
        <v/>
      </c>
      <c r="AB542" s="42" t="str">
        <f t="shared" si="145"/>
        <v/>
      </c>
      <c r="AC542" s="42" t="str">
        <f t="shared" si="146"/>
        <v/>
      </c>
      <c r="AD542" s="43">
        <v>535</v>
      </c>
      <c r="AE542" s="43" t="str">
        <f t="shared" si="132"/>
        <v/>
      </c>
      <c r="AF542" s="44" t="str">
        <f t="shared" si="133"/>
        <v/>
      </c>
      <c r="AK542" s="47" t="str">
        <f>IF(AL542="","",MAX($AK$1:AK541)+1)</f>
        <v/>
      </c>
      <c r="AL542" s="48" t="str">
        <f>IF(H542="","",IF(COUNTIF($AL$7:AL541,H542)=0,H542,""))</f>
        <v/>
      </c>
      <c r="AM542" s="48" t="str">
        <f t="shared" si="134"/>
        <v/>
      </c>
    </row>
    <row r="543" spans="2:39" x14ac:dyDescent="0.25">
      <c r="B543" s="38"/>
      <c r="C543" s="38"/>
      <c r="D543" s="38"/>
      <c r="E543" s="38"/>
      <c r="F543" s="40"/>
      <c r="G543" s="38"/>
      <c r="H543" s="38"/>
      <c r="I543" s="40"/>
      <c r="J543" s="54" t="str">
        <f t="shared" si="135"/>
        <v/>
      </c>
      <c r="K543" s="38"/>
      <c r="O543" s="41" t="str">
        <f t="shared" si="136"/>
        <v/>
      </c>
      <c r="P543" s="41" t="str">
        <f t="shared" ca="1" si="137"/>
        <v/>
      </c>
      <c r="Q543" s="41" t="str">
        <f>IF(AND(C543="Abierto",D543="Urgente"),RANK(P543,$P$8:$P$1003,0)+COUNTIF($P$8:P543,P543)-1,"")</f>
        <v/>
      </c>
      <c r="R543" s="41" t="str">
        <f t="shared" si="138"/>
        <v/>
      </c>
      <c r="S543" s="41" t="str">
        <f t="shared" ca="1" si="139"/>
        <v/>
      </c>
      <c r="T543" s="41" t="str">
        <f>IF(AND(C543="Abierto",D543="Alta"),RANK(S543,$S$8:$S$1003,0)+COUNTIF($S$8:S543,S543)-1+MAX(Q:Q),"")</f>
        <v/>
      </c>
      <c r="U543" s="41" t="str">
        <f t="shared" si="140"/>
        <v/>
      </c>
      <c r="V543" s="41" t="str">
        <f t="shared" ca="1" si="141"/>
        <v/>
      </c>
      <c r="W543" s="41" t="str">
        <f>IF(AND(C543="Abierto",D543="Media"),RANK(V543,$V$8:$V$1003,0)+COUNTIF($V$8:V543,V543)-1+MAX(Q:Q,T:T),"")</f>
        <v/>
      </c>
      <c r="X543" s="41" t="str">
        <f t="shared" si="142"/>
        <v/>
      </c>
      <c r="Y543" s="41" t="str">
        <f t="shared" ca="1" si="143"/>
        <v/>
      </c>
      <c r="Z543" s="41" t="str">
        <f>IF(AND(C543="Abierto",D543="Baja"),RANK(Y543,$Y$8:$Y$1003,0)+COUNTIF($Y$8:Y543,Y543)-1+MAX(Q:Q,T:T,W:W),"")</f>
        <v/>
      </c>
      <c r="AA543" s="42" t="str">
        <f t="shared" si="144"/>
        <v/>
      </c>
      <c r="AB543" s="42" t="str">
        <f t="shared" si="145"/>
        <v/>
      </c>
      <c r="AC543" s="42" t="str">
        <f t="shared" si="146"/>
        <v/>
      </c>
      <c r="AD543" s="43">
        <v>536</v>
      </c>
      <c r="AE543" s="43" t="str">
        <f t="shared" si="132"/>
        <v/>
      </c>
      <c r="AF543" s="44" t="str">
        <f t="shared" si="133"/>
        <v/>
      </c>
      <c r="AK543" s="47" t="str">
        <f>IF(AL543="","",MAX($AK$1:AK542)+1)</f>
        <v/>
      </c>
      <c r="AL543" s="48" t="str">
        <f>IF(H543="","",IF(COUNTIF($AL$7:AL542,H543)=0,H543,""))</f>
        <v/>
      </c>
      <c r="AM543" s="48" t="str">
        <f t="shared" si="134"/>
        <v/>
      </c>
    </row>
    <row r="544" spans="2:39" x14ac:dyDescent="0.25">
      <c r="B544" s="38"/>
      <c r="C544" s="38"/>
      <c r="D544" s="38"/>
      <c r="E544" s="38"/>
      <c r="F544" s="40"/>
      <c r="G544" s="38"/>
      <c r="H544" s="38"/>
      <c r="I544" s="40"/>
      <c r="J544" s="54" t="str">
        <f t="shared" si="135"/>
        <v/>
      </c>
      <c r="K544" s="38"/>
      <c r="O544" s="41" t="str">
        <f t="shared" si="136"/>
        <v/>
      </c>
      <c r="P544" s="41" t="str">
        <f t="shared" ca="1" si="137"/>
        <v/>
      </c>
      <c r="Q544" s="41" t="str">
        <f>IF(AND(C544="Abierto",D544="Urgente"),RANK(P544,$P$8:$P$1003,0)+COUNTIF($P$8:P544,P544)-1,"")</f>
        <v/>
      </c>
      <c r="R544" s="41" t="str">
        <f t="shared" si="138"/>
        <v/>
      </c>
      <c r="S544" s="41" t="str">
        <f t="shared" ca="1" si="139"/>
        <v/>
      </c>
      <c r="T544" s="41" t="str">
        <f>IF(AND(C544="Abierto",D544="Alta"),RANK(S544,$S$8:$S$1003,0)+COUNTIF($S$8:S544,S544)-1+MAX(Q:Q),"")</f>
        <v/>
      </c>
      <c r="U544" s="41" t="str">
        <f t="shared" si="140"/>
        <v/>
      </c>
      <c r="V544" s="41" t="str">
        <f t="shared" ca="1" si="141"/>
        <v/>
      </c>
      <c r="W544" s="41" t="str">
        <f>IF(AND(C544="Abierto",D544="Media"),RANK(V544,$V$8:$V$1003,0)+COUNTIF($V$8:V544,V544)-1+MAX(Q:Q,T:T),"")</f>
        <v/>
      </c>
      <c r="X544" s="41" t="str">
        <f t="shared" si="142"/>
        <v/>
      </c>
      <c r="Y544" s="41" t="str">
        <f t="shared" ca="1" si="143"/>
        <v/>
      </c>
      <c r="Z544" s="41" t="str">
        <f>IF(AND(C544="Abierto",D544="Baja"),RANK(Y544,$Y$8:$Y$1003,0)+COUNTIF($Y$8:Y544,Y544)-1+MAX(Q:Q,T:T,W:W),"")</f>
        <v/>
      </c>
      <c r="AA544" s="42" t="str">
        <f t="shared" si="144"/>
        <v/>
      </c>
      <c r="AB544" s="42" t="str">
        <f t="shared" si="145"/>
        <v/>
      </c>
      <c r="AC544" s="42" t="str">
        <f t="shared" si="146"/>
        <v/>
      </c>
      <c r="AD544" s="43">
        <v>537</v>
      </c>
      <c r="AE544" s="43" t="str">
        <f t="shared" si="132"/>
        <v/>
      </c>
      <c r="AF544" s="44" t="str">
        <f t="shared" si="133"/>
        <v/>
      </c>
      <c r="AK544" s="47" t="str">
        <f>IF(AL544="","",MAX($AK$1:AK543)+1)</f>
        <v/>
      </c>
      <c r="AL544" s="48" t="str">
        <f>IF(H544="","",IF(COUNTIF($AL$7:AL543,H544)=0,H544,""))</f>
        <v/>
      </c>
      <c r="AM544" s="48" t="str">
        <f t="shared" si="134"/>
        <v/>
      </c>
    </row>
    <row r="545" spans="2:39" x14ac:dyDescent="0.25">
      <c r="B545" s="38"/>
      <c r="C545" s="38"/>
      <c r="D545" s="38"/>
      <c r="E545" s="38"/>
      <c r="F545" s="40"/>
      <c r="G545" s="38"/>
      <c r="H545" s="38"/>
      <c r="I545" s="40"/>
      <c r="J545" s="54" t="str">
        <f t="shared" si="135"/>
        <v/>
      </c>
      <c r="K545" s="38"/>
      <c r="O545" s="41" t="str">
        <f t="shared" si="136"/>
        <v/>
      </c>
      <c r="P545" s="41" t="str">
        <f t="shared" ca="1" si="137"/>
        <v/>
      </c>
      <c r="Q545" s="41" t="str">
        <f>IF(AND(C545="Abierto",D545="Urgente"),RANK(P545,$P$8:$P$1003,0)+COUNTIF($P$8:P545,P545)-1,"")</f>
        <v/>
      </c>
      <c r="R545" s="41" t="str">
        <f t="shared" si="138"/>
        <v/>
      </c>
      <c r="S545" s="41" t="str">
        <f t="shared" ca="1" si="139"/>
        <v/>
      </c>
      <c r="T545" s="41" t="str">
        <f>IF(AND(C545="Abierto",D545="Alta"),RANK(S545,$S$8:$S$1003,0)+COUNTIF($S$8:S545,S545)-1+MAX(Q:Q),"")</f>
        <v/>
      </c>
      <c r="U545" s="41" t="str">
        <f t="shared" si="140"/>
        <v/>
      </c>
      <c r="V545" s="41" t="str">
        <f t="shared" ca="1" si="141"/>
        <v/>
      </c>
      <c r="W545" s="41" t="str">
        <f>IF(AND(C545="Abierto",D545="Media"),RANK(V545,$V$8:$V$1003,0)+COUNTIF($V$8:V545,V545)-1+MAX(Q:Q,T:T),"")</f>
        <v/>
      </c>
      <c r="X545" s="41" t="str">
        <f t="shared" si="142"/>
        <v/>
      </c>
      <c r="Y545" s="41" t="str">
        <f t="shared" ca="1" si="143"/>
        <v/>
      </c>
      <c r="Z545" s="41" t="str">
        <f>IF(AND(C545="Abierto",D545="Baja"),RANK(Y545,$Y$8:$Y$1003,0)+COUNTIF($Y$8:Y545,Y545)-1+MAX(Q:Q,T:T,W:W),"")</f>
        <v/>
      </c>
      <c r="AA545" s="42" t="str">
        <f t="shared" si="144"/>
        <v/>
      </c>
      <c r="AB545" s="42" t="str">
        <f t="shared" si="145"/>
        <v/>
      </c>
      <c r="AC545" s="42" t="str">
        <f t="shared" si="146"/>
        <v/>
      </c>
      <c r="AD545" s="43">
        <v>538</v>
      </c>
      <c r="AE545" s="43" t="str">
        <f t="shared" si="132"/>
        <v/>
      </c>
      <c r="AF545" s="44" t="str">
        <f t="shared" si="133"/>
        <v/>
      </c>
      <c r="AK545" s="47" t="str">
        <f>IF(AL545="","",MAX($AK$1:AK544)+1)</f>
        <v/>
      </c>
      <c r="AL545" s="48" t="str">
        <f>IF(H545="","",IF(COUNTIF($AL$7:AL544,H545)=0,H545,""))</f>
        <v/>
      </c>
      <c r="AM545" s="48" t="str">
        <f t="shared" si="134"/>
        <v/>
      </c>
    </row>
    <row r="546" spans="2:39" x14ac:dyDescent="0.25">
      <c r="B546" s="38"/>
      <c r="C546" s="38"/>
      <c r="D546" s="38"/>
      <c r="E546" s="38"/>
      <c r="F546" s="40"/>
      <c r="G546" s="38"/>
      <c r="H546" s="38"/>
      <c r="I546" s="40"/>
      <c r="J546" s="54" t="str">
        <f t="shared" si="135"/>
        <v/>
      </c>
      <c r="K546" s="38"/>
      <c r="O546" s="41" t="str">
        <f t="shared" si="136"/>
        <v/>
      </c>
      <c r="P546" s="41" t="str">
        <f t="shared" ca="1" si="137"/>
        <v/>
      </c>
      <c r="Q546" s="41" t="str">
        <f>IF(AND(C546="Abierto",D546="Urgente"),RANK(P546,$P$8:$P$1003,0)+COUNTIF($P$8:P546,P546)-1,"")</f>
        <v/>
      </c>
      <c r="R546" s="41" t="str">
        <f t="shared" si="138"/>
        <v/>
      </c>
      <c r="S546" s="41" t="str">
        <f t="shared" ca="1" si="139"/>
        <v/>
      </c>
      <c r="T546" s="41" t="str">
        <f>IF(AND(C546="Abierto",D546="Alta"),RANK(S546,$S$8:$S$1003,0)+COUNTIF($S$8:S546,S546)-1+MAX(Q:Q),"")</f>
        <v/>
      </c>
      <c r="U546" s="41" t="str">
        <f t="shared" si="140"/>
        <v/>
      </c>
      <c r="V546" s="41" t="str">
        <f t="shared" ca="1" si="141"/>
        <v/>
      </c>
      <c r="W546" s="41" t="str">
        <f>IF(AND(C546="Abierto",D546="Media"),RANK(V546,$V$8:$V$1003,0)+COUNTIF($V$8:V546,V546)-1+MAX(Q:Q,T:T),"")</f>
        <v/>
      </c>
      <c r="X546" s="41" t="str">
        <f t="shared" si="142"/>
        <v/>
      </c>
      <c r="Y546" s="41" t="str">
        <f t="shared" ca="1" si="143"/>
        <v/>
      </c>
      <c r="Z546" s="41" t="str">
        <f>IF(AND(C546="Abierto",D546="Baja"),RANK(Y546,$Y$8:$Y$1003,0)+COUNTIF($Y$8:Y546,Y546)-1+MAX(Q:Q,T:T,W:W),"")</f>
        <v/>
      </c>
      <c r="AA546" s="42" t="str">
        <f t="shared" si="144"/>
        <v/>
      </c>
      <c r="AB546" s="42" t="str">
        <f t="shared" si="145"/>
        <v/>
      </c>
      <c r="AC546" s="42" t="str">
        <f t="shared" si="146"/>
        <v/>
      </c>
      <c r="AD546" s="43">
        <v>539</v>
      </c>
      <c r="AE546" s="43" t="str">
        <f t="shared" si="132"/>
        <v/>
      </c>
      <c r="AF546" s="44" t="str">
        <f t="shared" si="133"/>
        <v/>
      </c>
      <c r="AK546" s="47" t="str">
        <f>IF(AL546="","",MAX($AK$1:AK545)+1)</f>
        <v/>
      </c>
      <c r="AL546" s="48" t="str">
        <f>IF(H546="","",IF(COUNTIF($AL$7:AL545,H546)=0,H546,""))</f>
        <v/>
      </c>
      <c r="AM546" s="48" t="str">
        <f t="shared" si="134"/>
        <v/>
      </c>
    </row>
    <row r="547" spans="2:39" x14ac:dyDescent="0.25">
      <c r="B547" s="38"/>
      <c r="C547" s="38"/>
      <c r="D547" s="38"/>
      <c r="E547" s="38"/>
      <c r="F547" s="40"/>
      <c r="G547" s="38"/>
      <c r="H547" s="38"/>
      <c r="I547" s="40"/>
      <c r="J547" s="54" t="str">
        <f t="shared" si="135"/>
        <v/>
      </c>
      <c r="K547" s="38"/>
      <c r="O547" s="41" t="str">
        <f t="shared" si="136"/>
        <v/>
      </c>
      <c r="P547" s="41" t="str">
        <f t="shared" ca="1" si="137"/>
        <v/>
      </c>
      <c r="Q547" s="41" t="str">
        <f>IF(AND(C547="Abierto",D547="Urgente"),RANK(P547,$P$8:$P$1003,0)+COUNTIF($P$8:P547,P547)-1,"")</f>
        <v/>
      </c>
      <c r="R547" s="41" t="str">
        <f t="shared" si="138"/>
        <v/>
      </c>
      <c r="S547" s="41" t="str">
        <f t="shared" ca="1" si="139"/>
        <v/>
      </c>
      <c r="T547" s="41" t="str">
        <f>IF(AND(C547="Abierto",D547="Alta"),RANK(S547,$S$8:$S$1003,0)+COUNTIF($S$8:S547,S547)-1+MAX(Q:Q),"")</f>
        <v/>
      </c>
      <c r="U547" s="41" t="str">
        <f t="shared" si="140"/>
        <v/>
      </c>
      <c r="V547" s="41" t="str">
        <f t="shared" ca="1" si="141"/>
        <v/>
      </c>
      <c r="W547" s="41" t="str">
        <f>IF(AND(C547="Abierto",D547="Media"),RANK(V547,$V$8:$V$1003,0)+COUNTIF($V$8:V547,V547)-1+MAX(Q:Q,T:T),"")</f>
        <v/>
      </c>
      <c r="X547" s="41" t="str">
        <f t="shared" si="142"/>
        <v/>
      </c>
      <c r="Y547" s="41" t="str">
        <f t="shared" ca="1" si="143"/>
        <v/>
      </c>
      <c r="Z547" s="41" t="str">
        <f>IF(AND(C547="Abierto",D547="Baja"),RANK(Y547,$Y$8:$Y$1003,0)+COUNTIF($Y$8:Y547,Y547)-1+MAX(Q:Q,T:T,W:W),"")</f>
        <v/>
      </c>
      <c r="AA547" s="42" t="str">
        <f t="shared" si="144"/>
        <v/>
      </c>
      <c r="AB547" s="42" t="str">
        <f t="shared" si="145"/>
        <v/>
      </c>
      <c r="AC547" s="42" t="str">
        <f t="shared" si="146"/>
        <v/>
      </c>
      <c r="AD547" s="43">
        <v>540</v>
      </c>
      <c r="AE547" s="43" t="str">
        <f t="shared" si="132"/>
        <v/>
      </c>
      <c r="AF547" s="44" t="str">
        <f t="shared" si="133"/>
        <v/>
      </c>
      <c r="AK547" s="47" t="str">
        <f>IF(AL547="","",MAX($AK$1:AK546)+1)</f>
        <v/>
      </c>
      <c r="AL547" s="48" t="str">
        <f>IF(H547="","",IF(COUNTIF($AL$7:AL546,H547)=0,H547,""))</f>
        <v/>
      </c>
      <c r="AM547" s="48" t="str">
        <f t="shared" si="134"/>
        <v/>
      </c>
    </row>
    <row r="548" spans="2:39" x14ac:dyDescent="0.25">
      <c r="B548" s="38"/>
      <c r="C548" s="38"/>
      <c r="D548" s="38"/>
      <c r="E548" s="38"/>
      <c r="F548" s="40"/>
      <c r="G548" s="38"/>
      <c r="H548" s="38"/>
      <c r="I548" s="40"/>
      <c r="J548" s="54" t="str">
        <f t="shared" si="135"/>
        <v/>
      </c>
      <c r="K548" s="38"/>
      <c r="O548" s="41" t="str">
        <f t="shared" si="136"/>
        <v/>
      </c>
      <c r="P548" s="41" t="str">
        <f t="shared" ca="1" si="137"/>
        <v/>
      </c>
      <c r="Q548" s="41" t="str">
        <f>IF(AND(C548="Abierto",D548="Urgente"),RANK(P548,$P$8:$P$1003,0)+COUNTIF($P$8:P548,P548)-1,"")</f>
        <v/>
      </c>
      <c r="R548" s="41" t="str">
        <f t="shared" si="138"/>
        <v/>
      </c>
      <c r="S548" s="41" t="str">
        <f t="shared" ca="1" si="139"/>
        <v/>
      </c>
      <c r="T548" s="41" t="str">
        <f>IF(AND(C548="Abierto",D548="Alta"),RANK(S548,$S$8:$S$1003,0)+COUNTIF($S$8:S548,S548)-1+MAX(Q:Q),"")</f>
        <v/>
      </c>
      <c r="U548" s="41" t="str">
        <f t="shared" si="140"/>
        <v/>
      </c>
      <c r="V548" s="41" t="str">
        <f t="shared" ca="1" si="141"/>
        <v/>
      </c>
      <c r="W548" s="41" t="str">
        <f>IF(AND(C548="Abierto",D548="Media"),RANK(V548,$V$8:$V$1003,0)+COUNTIF($V$8:V548,V548)-1+MAX(Q:Q,T:T),"")</f>
        <v/>
      </c>
      <c r="X548" s="41" t="str">
        <f t="shared" si="142"/>
        <v/>
      </c>
      <c r="Y548" s="41" t="str">
        <f t="shared" ca="1" si="143"/>
        <v/>
      </c>
      <c r="Z548" s="41" t="str">
        <f>IF(AND(C548="Abierto",D548="Baja"),RANK(Y548,$Y$8:$Y$1003,0)+COUNTIF($Y$8:Y548,Y548)-1+MAX(Q:Q,T:T,W:W),"")</f>
        <v/>
      </c>
      <c r="AA548" s="42" t="str">
        <f t="shared" si="144"/>
        <v/>
      </c>
      <c r="AB548" s="42" t="str">
        <f t="shared" si="145"/>
        <v/>
      </c>
      <c r="AC548" s="42" t="str">
        <f t="shared" si="146"/>
        <v/>
      </c>
      <c r="AD548" s="43">
        <v>541</v>
      </c>
      <c r="AE548" s="43" t="str">
        <f t="shared" si="132"/>
        <v/>
      </c>
      <c r="AF548" s="44" t="str">
        <f t="shared" si="133"/>
        <v/>
      </c>
      <c r="AK548" s="47" t="str">
        <f>IF(AL548="","",MAX($AK$1:AK547)+1)</f>
        <v/>
      </c>
      <c r="AL548" s="48" t="str">
        <f>IF(H548="","",IF(COUNTIF($AL$7:AL547,H548)=0,H548,""))</f>
        <v/>
      </c>
      <c r="AM548" s="48" t="str">
        <f t="shared" si="134"/>
        <v/>
      </c>
    </row>
    <row r="549" spans="2:39" x14ac:dyDescent="0.25">
      <c r="B549" s="38"/>
      <c r="C549" s="38"/>
      <c r="D549" s="38"/>
      <c r="E549" s="38"/>
      <c r="F549" s="40"/>
      <c r="G549" s="38"/>
      <c r="H549" s="38"/>
      <c r="I549" s="40"/>
      <c r="J549" s="54" t="str">
        <f t="shared" si="135"/>
        <v/>
      </c>
      <c r="K549" s="38"/>
      <c r="O549" s="41" t="str">
        <f t="shared" si="136"/>
        <v/>
      </c>
      <c r="P549" s="41" t="str">
        <f t="shared" ca="1" si="137"/>
        <v/>
      </c>
      <c r="Q549" s="41" t="str">
        <f>IF(AND(C549="Abierto",D549="Urgente"),RANK(P549,$P$8:$P$1003,0)+COUNTIF($P$8:P549,P549)-1,"")</f>
        <v/>
      </c>
      <c r="R549" s="41" t="str">
        <f t="shared" si="138"/>
        <v/>
      </c>
      <c r="S549" s="41" t="str">
        <f t="shared" ca="1" si="139"/>
        <v/>
      </c>
      <c r="T549" s="41" t="str">
        <f>IF(AND(C549="Abierto",D549="Alta"),RANK(S549,$S$8:$S$1003,0)+COUNTIF($S$8:S549,S549)-1+MAX(Q:Q),"")</f>
        <v/>
      </c>
      <c r="U549" s="41" t="str">
        <f t="shared" si="140"/>
        <v/>
      </c>
      <c r="V549" s="41" t="str">
        <f t="shared" ca="1" si="141"/>
        <v/>
      </c>
      <c r="W549" s="41" t="str">
        <f>IF(AND(C549="Abierto",D549="Media"),RANK(V549,$V$8:$V$1003,0)+COUNTIF($V$8:V549,V549)-1+MAX(Q:Q,T:T),"")</f>
        <v/>
      </c>
      <c r="X549" s="41" t="str">
        <f t="shared" si="142"/>
        <v/>
      </c>
      <c r="Y549" s="41" t="str">
        <f t="shared" ca="1" si="143"/>
        <v/>
      </c>
      <c r="Z549" s="41" t="str">
        <f>IF(AND(C549="Abierto",D549="Baja"),RANK(Y549,$Y$8:$Y$1003,0)+COUNTIF($Y$8:Y549,Y549)-1+MAX(Q:Q,T:T,W:W),"")</f>
        <v/>
      </c>
      <c r="AA549" s="42" t="str">
        <f t="shared" si="144"/>
        <v/>
      </c>
      <c r="AB549" s="42" t="str">
        <f t="shared" si="145"/>
        <v/>
      </c>
      <c r="AC549" s="42" t="str">
        <f t="shared" si="146"/>
        <v/>
      </c>
      <c r="AD549" s="43">
        <v>542</v>
      </c>
      <c r="AE549" s="43" t="str">
        <f t="shared" si="132"/>
        <v/>
      </c>
      <c r="AF549" s="44" t="str">
        <f t="shared" si="133"/>
        <v/>
      </c>
      <c r="AK549" s="47" t="str">
        <f>IF(AL549="","",MAX($AK$1:AK548)+1)</f>
        <v/>
      </c>
      <c r="AL549" s="48" t="str">
        <f>IF(H549="","",IF(COUNTIF($AL$7:AL548,H549)=0,H549,""))</f>
        <v/>
      </c>
      <c r="AM549" s="48" t="str">
        <f t="shared" si="134"/>
        <v/>
      </c>
    </row>
    <row r="550" spans="2:39" x14ac:dyDescent="0.25">
      <c r="B550" s="38"/>
      <c r="C550" s="38"/>
      <c r="D550" s="38"/>
      <c r="E550" s="38"/>
      <c r="F550" s="40"/>
      <c r="G550" s="38"/>
      <c r="H550" s="38"/>
      <c r="I550" s="40"/>
      <c r="J550" s="54" t="str">
        <f t="shared" si="135"/>
        <v/>
      </c>
      <c r="K550" s="38"/>
      <c r="O550" s="41" t="str">
        <f t="shared" si="136"/>
        <v/>
      </c>
      <c r="P550" s="41" t="str">
        <f t="shared" ca="1" si="137"/>
        <v/>
      </c>
      <c r="Q550" s="41" t="str">
        <f>IF(AND(C550="Abierto",D550="Urgente"),RANK(P550,$P$8:$P$1003,0)+COUNTIF($P$8:P550,P550)-1,"")</f>
        <v/>
      </c>
      <c r="R550" s="41" t="str">
        <f t="shared" si="138"/>
        <v/>
      </c>
      <c r="S550" s="41" t="str">
        <f t="shared" ca="1" si="139"/>
        <v/>
      </c>
      <c r="T550" s="41" t="str">
        <f>IF(AND(C550="Abierto",D550="Alta"),RANK(S550,$S$8:$S$1003,0)+COUNTIF($S$8:S550,S550)-1+MAX(Q:Q),"")</f>
        <v/>
      </c>
      <c r="U550" s="41" t="str">
        <f t="shared" si="140"/>
        <v/>
      </c>
      <c r="V550" s="41" t="str">
        <f t="shared" ca="1" si="141"/>
        <v/>
      </c>
      <c r="W550" s="41" t="str">
        <f>IF(AND(C550="Abierto",D550="Media"),RANK(V550,$V$8:$V$1003,0)+COUNTIF($V$8:V550,V550)-1+MAX(Q:Q,T:T),"")</f>
        <v/>
      </c>
      <c r="X550" s="41" t="str">
        <f t="shared" si="142"/>
        <v/>
      </c>
      <c r="Y550" s="41" t="str">
        <f t="shared" ca="1" si="143"/>
        <v/>
      </c>
      <c r="Z550" s="41" t="str">
        <f>IF(AND(C550="Abierto",D550="Baja"),RANK(Y550,$Y$8:$Y$1003,0)+COUNTIF($Y$8:Y550,Y550)-1+MAX(Q:Q,T:T,W:W),"")</f>
        <v/>
      </c>
      <c r="AA550" s="42" t="str">
        <f t="shared" si="144"/>
        <v/>
      </c>
      <c r="AB550" s="42" t="str">
        <f t="shared" si="145"/>
        <v/>
      </c>
      <c r="AC550" s="42" t="str">
        <f t="shared" si="146"/>
        <v/>
      </c>
      <c r="AD550" s="43">
        <v>543</v>
      </c>
      <c r="AE550" s="43" t="str">
        <f t="shared" si="132"/>
        <v/>
      </c>
      <c r="AF550" s="44" t="str">
        <f t="shared" si="133"/>
        <v/>
      </c>
      <c r="AK550" s="47" t="str">
        <f>IF(AL550="","",MAX($AK$1:AK549)+1)</f>
        <v/>
      </c>
      <c r="AL550" s="48" t="str">
        <f>IF(H550="","",IF(COUNTIF($AL$7:AL549,H550)=0,H550,""))</f>
        <v/>
      </c>
      <c r="AM550" s="48" t="str">
        <f t="shared" si="134"/>
        <v/>
      </c>
    </row>
    <row r="551" spans="2:39" x14ac:dyDescent="0.25">
      <c r="B551" s="38"/>
      <c r="C551" s="38"/>
      <c r="D551" s="38"/>
      <c r="E551" s="38"/>
      <c r="F551" s="40"/>
      <c r="G551" s="38"/>
      <c r="H551" s="38"/>
      <c r="I551" s="40"/>
      <c r="J551" s="54" t="str">
        <f t="shared" si="135"/>
        <v/>
      </c>
      <c r="K551" s="38"/>
      <c r="O551" s="41" t="str">
        <f t="shared" si="136"/>
        <v/>
      </c>
      <c r="P551" s="41" t="str">
        <f t="shared" ca="1" si="137"/>
        <v/>
      </c>
      <c r="Q551" s="41" t="str">
        <f>IF(AND(C551="Abierto",D551="Urgente"),RANK(P551,$P$8:$P$1003,0)+COUNTIF($P$8:P551,P551)-1,"")</f>
        <v/>
      </c>
      <c r="R551" s="41" t="str">
        <f t="shared" si="138"/>
        <v/>
      </c>
      <c r="S551" s="41" t="str">
        <f t="shared" ca="1" si="139"/>
        <v/>
      </c>
      <c r="T551" s="41" t="str">
        <f>IF(AND(C551="Abierto",D551="Alta"),RANK(S551,$S$8:$S$1003,0)+COUNTIF($S$8:S551,S551)-1+MAX(Q:Q),"")</f>
        <v/>
      </c>
      <c r="U551" s="41" t="str">
        <f t="shared" si="140"/>
        <v/>
      </c>
      <c r="V551" s="41" t="str">
        <f t="shared" ca="1" si="141"/>
        <v/>
      </c>
      <c r="W551" s="41" t="str">
        <f>IF(AND(C551="Abierto",D551="Media"),RANK(V551,$V$8:$V$1003,0)+COUNTIF($V$8:V551,V551)-1+MAX(Q:Q,T:T),"")</f>
        <v/>
      </c>
      <c r="X551" s="41" t="str">
        <f t="shared" si="142"/>
        <v/>
      </c>
      <c r="Y551" s="41" t="str">
        <f t="shared" ca="1" si="143"/>
        <v/>
      </c>
      <c r="Z551" s="41" t="str">
        <f>IF(AND(C551="Abierto",D551="Baja"),RANK(Y551,$Y$8:$Y$1003,0)+COUNTIF($Y$8:Y551,Y551)-1+MAX(Q:Q,T:T,W:W),"")</f>
        <v/>
      </c>
      <c r="AA551" s="42" t="str">
        <f t="shared" si="144"/>
        <v/>
      </c>
      <c r="AB551" s="42" t="str">
        <f t="shared" si="145"/>
        <v/>
      </c>
      <c r="AC551" s="42" t="str">
        <f t="shared" si="146"/>
        <v/>
      </c>
      <c r="AD551" s="43">
        <v>544</v>
      </c>
      <c r="AE551" s="43" t="str">
        <f t="shared" si="132"/>
        <v/>
      </c>
      <c r="AF551" s="44" t="str">
        <f t="shared" si="133"/>
        <v/>
      </c>
      <c r="AK551" s="47" t="str">
        <f>IF(AL551="","",MAX($AK$1:AK550)+1)</f>
        <v/>
      </c>
      <c r="AL551" s="48" t="str">
        <f>IF(H551="","",IF(COUNTIF($AL$7:AL550,H551)=0,H551,""))</f>
        <v/>
      </c>
      <c r="AM551" s="48" t="str">
        <f t="shared" si="134"/>
        <v/>
      </c>
    </row>
    <row r="552" spans="2:39" x14ac:dyDescent="0.25">
      <c r="B552" s="38"/>
      <c r="C552" s="38"/>
      <c r="D552" s="38"/>
      <c r="E552" s="38"/>
      <c r="F552" s="40"/>
      <c r="G552" s="38"/>
      <c r="H552" s="38"/>
      <c r="I552" s="40"/>
      <c r="J552" s="54" t="str">
        <f t="shared" si="135"/>
        <v/>
      </c>
      <c r="K552" s="38"/>
      <c r="O552" s="41" t="str">
        <f t="shared" si="136"/>
        <v/>
      </c>
      <c r="P552" s="41" t="str">
        <f t="shared" ca="1" si="137"/>
        <v/>
      </c>
      <c r="Q552" s="41" t="str">
        <f>IF(AND(C552="Abierto",D552="Urgente"),RANK(P552,$P$8:$P$1003,0)+COUNTIF($P$8:P552,P552)-1,"")</f>
        <v/>
      </c>
      <c r="R552" s="41" t="str">
        <f t="shared" si="138"/>
        <v/>
      </c>
      <c r="S552" s="41" t="str">
        <f t="shared" ca="1" si="139"/>
        <v/>
      </c>
      <c r="T552" s="41" t="str">
        <f>IF(AND(C552="Abierto",D552="Alta"),RANK(S552,$S$8:$S$1003,0)+COUNTIF($S$8:S552,S552)-1+MAX(Q:Q),"")</f>
        <v/>
      </c>
      <c r="U552" s="41" t="str">
        <f t="shared" si="140"/>
        <v/>
      </c>
      <c r="V552" s="41" t="str">
        <f t="shared" ca="1" si="141"/>
        <v/>
      </c>
      <c r="W552" s="41" t="str">
        <f>IF(AND(C552="Abierto",D552="Media"),RANK(V552,$V$8:$V$1003,0)+COUNTIF($V$8:V552,V552)-1+MAX(Q:Q,T:T),"")</f>
        <v/>
      </c>
      <c r="X552" s="41" t="str">
        <f t="shared" si="142"/>
        <v/>
      </c>
      <c r="Y552" s="41" t="str">
        <f t="shared" ca="1" si="143"/>
        <v/>
      </c>
      <c r="Z552" s="41" t="str">
        <f>IF(AND(C552="Abierto",D552="Baja"),RANK(Y552,$Y$8:$Y$1003,0)+COUNTIF($Y$8:Y552,Y552)-1+MAX(Q:Q,T:T,W:W),"")</f>
        <v/>
      </c>
      <c r="AA552" s="42" t="str">
        <f t="shared" si="144"/>
        <v/>
      </c>
      <c r="AB552" s="42" t="str">
        <f t="shared" si="145"/>
        <v/>
      </c>
      <c r="AC552" s="42" t="str">
        <f t="shared" si="146"/>
        <v/>
      </c>
      <c r="AD552" s="43">
        <v>545</v>
      </c>
      <c r="AE552" s="43" t="str">
        <f t="shared" si="132"/>
        <v/>
      </c>
      <c r="AF552" s="44" t="str">
        <f t="shared" si="133"/>
        <v/>
      </c>
      <c r="AK552" s="47" t="str">
        <f>IF(AL552="","",MAX($AK$1:AK551)+1)</f>
        <v/>
      </c>
      <c r="AL552" s="48" t="str">
        <f>IF(H552="","",IF(COUNTIF($AL$7:AL551,H552)=0,H552,""))</f>
        <v/>
      </c>
      <c r="AM552" s="48" t="str">
        <f t="shared" si="134"/>
        <v/>
      </c>
    </row>
    <row r="553" spans="2:39" x14ac:dyDescent="0.25">
      <c r="B553" s="38"/>
      <c r="C553" s="38"/>
      <c r="D553" s="38"/>
      <c r="E553" s="38"/>
      <c r="F553" s="40"/>
      <c r="G553" s="38"/>
      <c r="H553" s="38"/>
      <c r="I553" s="40"/>
      <c r="J553" s="54" t="str">
        <f t="shared" si="135"/>
        <v/>
      </c>
      <c r="K553" s="38"/>
      <c r="O553" s="41" t="str">
        <f t="shared" si="136"/>
        <v/>
      </c>
      <c r="P553" s="41" t="str">
        <f t="shared" ca="1" si="137"/>
        <v/>
      </c>
      <c r="Q553" s="41" t="str">
        <f>IF(AND(C553="Abierto",D553="Urgente"),RANK(P553,$P$8:$P$1003,0)+COUNTIF($P$8:P553,P553)-1,"")</f>
        <v/>
      </c>
      <c r="R553" s="41" t="str">
        <f t="shared" si="138"/>
        <v/>
      </c>
      <c r="S553" s="41" t="str">
        <f t="shared" ca="1" si="139"/>
        <v/>
      </c>
      <c r="T553" s="41" t="str">
        <f>IF(AND(C553="Abierto",D553="Alta"),RANK(S553,$S$8:$S$1003,0)+COUNTIF($S$8:S553,S553)-1+MAX(Q:Q),"")</f>
        <v/>
      </c>
      <c r="U553" s="41" t="str">
        <f t="shared" si="140"/>
        <v/>
      </c>
      <c r="V553" s="41" t="str">
        <f t="shared" ca="1" si="141"/>
        <v/>
      </c>
      <c r="W553" s="41" t="str">
        <f>IF(AND(C553="Abierto",D553="Media"),RANK(V553,$V$8:$V$1003,0)+COUNTIF($V$8:V553,V553)-1+MAX(Q:Q,T:T),"")</f>
        <v/>
      </c>
      <c r="X553" s="41" t="str">
        <f t="shared" si="142"/>
        <v/>
      </c>
      <c r="Y553" s="41" t="str">
        <f t="shared" ca="1" si="143"/>
        <v/>
      </c>
      <c r="Z553" s="41" t="str">
        <f>IF(AND(C553="Abierto",D553="Baja"),RANK(Y553,$Y$8:$Y$1003,0)+COUNTIF($Y$8:Y553,Y553)-1+MAX(Q:Q,T:T,W:W),"")</f>
        <v/>
      </c>
      <c r="AA553" s="42" t="str">
        <f t="shared" si="144"/>
        <v/>
      </c>
      <c r="AB553" s="42" t="str">
        <f t="shared" si="145"/>
        <v/>
      </c>
      <c r="AC553" s="42" t="str">
        <f t="shared" si="146"/>
        <v/>
      </c>
      <c r="AD553" s="43">
        <v>546</v>
      </c>
      <c r="AE553" s="43" t="str">
        <f t="shared" si="132"/>
        <v/>
      </c>
      <c r="AF553" s="44" t="str">
        <f t="shared" si="133"/>
        <v/>
      </c>
      <c r="AK553" s="47" t="str">
        <f>IF(AL553="","",MAX($AK$1:AK552)+1)</f>
        <v/>
      </c>
      <c r="AL553" s="48" t="str">
        <f>IF(H553="","",IF(COUNTIF($AL$7:AL552,H553)=0,H553,""))</f>
        <v/>
      </c>
      <c r="AM553" s="48" t="str">
        <f t="shared" si="134"/>
        <v/>
      </c>
    </row>
    <row r="554" spans="2:39" x14ac:dyDescent="0.25">
      <c r="B554" s="38"/>
      <c r="C554" s="38"/>
      <c r="D554" s="38"/>
      <c r="E554" s="38"/>
      <c r="F554" s="40"/>
      <c r="G554" s="38"/>
      <c r="H554" s="38"/>
      <c r="I554" s="40"/>
      <c r="J554" s="54" t="str">
        <f t="shared" si="135"/>
        <v/>
      </c>
      <c r="K554" s="38"/>
      <c r="O554" s="41" t="str">
        <f t="shared" si="136"/>
        <v/>
      </c>
      <c r="P554" s="41" t="str">
        <f t="shared" ca="1" si="137"/>
        <v/>
      </c>
      <c r="Q554" s="41" t="str">
        <f>IF(AND(C554="Abierto",D554="Urgente"),RANK(P554,$P$8:$P$1003,0)+COUNTIF($P$8:P554,P554)-1,"")</f>
        <v/>
      </c>
      <c r="R554" s="41" t="str">
        <f t="shared" si="138"/>
        <v/>
      </c>
      <c r="S554" s="41" t="str">
        <f t="shared" ca="1" si="139"/>
        <v/>
      </c>
      <c r="T554" s="41" t="str">
        <f>IF(AND(C554="Abierto",D554="Alta"),RANK(S554,$S$8:$S$1003,0)+COUNTIF($S$8:S554,S554)-1+MAX(Q:Q),"")</f>
        <v/>
      </c>
      <c r="U554" s="41" t="str">
        <f t="shared" si="140"/>
        <v/>
      </c>
      <c r="V554" s="41" t="str">
        <f t="shared" ca="1" si="141"/>
        <v/>
      </c>
      <c r="W554" s="41" t="str">
        <f>IF(AND(C554="Abierto",D554="Media"),RANK(V554,$V$8:$V$1003,0)+COUNTIF($V$8:V554,V554)-1+MAX(Q:Q,T:T),"")</f>
        <v/>
      </c>
      <c r="X554" s="41" t="str">
        <f t="shared" si="142"/>
        <v/>
      </c>
      <c r="Y554" s="41" t="str">
        <f t="shared" ca="1" si="143"/>
        <v/>
      </c>
      <c r="Z554" s="41" t="str">
        <f>IF(AND(C554="Abierto",D554="Baja"),RANK(Y554,$Y$8:$Y$1003,0)+COUNTIF($Y$8:Y554,Y554)-1+MAX(Q:Q,T:T,W:W),"")</f>
        <v/>
      </c>
      <c r="AA554" s="42" t="str">
        <f t="shared" si="144"/>
        <v/>
      </c>
      <c r="AB554" s="42" t="str">
        <f t="shared" si="145"/>
        <v/>
      </c>
      <c r="AC554" s="42" t="str">
        <f t="shared" si="146"/>
        <v/>
      </c>
      <c r="AD554" s="43">
        <v>547</v>
      </c>
      <c r="AE554" s="43" t="str">
        <f t="shared" si="132"/>
        <v/>
      </c>
      <c r="AF554" s="44" t="str">
        <f t="shared" si="133"/>
        <v/>
      </c>
      <c r="AK554" s="47" t="str">
        <f>IF(AL554="","",MAX($AK$1:AK553)+1)</f>
        <v/>
      </c>
      <c r="AL554" s="48" t="str">
        <f>IF(H554="","",IF(COUNTIF($AL$7:AL553,H554)=0,H554,""))</f>
        <v/>
      </c>
      <c r="AM554" s="48" t="str">
        <f t="shared" si="134"/>
        <v/>
      </c>
    </row>
    <row r="555" spans="2:39" x14ac:dyDescent="0.25">
      <c r="B555" s="38"/>
      <c r="C555" s="38"/>
      <c r="D555" s="38"/>
      <c r="E555" s="38"/>
      <c r="F555" s="40"/>
      <c r="G555" s="38"/>
      <c r="H555" s="38"/>
      <c r="I555" s="40"/>
      <c r="J555" s="54" t="str">
        <f t="shared" si="135"/>
        <v/>
      </c>
      <c r="K555" s="38"/>
      <c r="O555" s="41" t="str">
        <f t="shared" si="136"/>
        <v/>
      </c>
      <c r="P555" s="41" t="str">
        <f t="shared" ca="1" si="137"/>
        <v/>
      </c>
      <c r="Q555" s="41" t="str">
        <f>IF(AND(C555="Abierto",D555="Urgente"),RANK(P555,$P$8:$P$1003,0)+COUNTIF($P$8:P555,P555)-1,"")</f>
        <v/>
      </c>
      <c r="R555" s="41" t="str">
        <f t="shared" si="138"/>
        <v/>
      </c>
      <c r="S555" s="41" t="str">
        <f t="shared" ca="1" si="139"/>
        <v/>
      </c>
      <c r="T555" s="41" t="str">
        <f>IF(AND(C555="Abierto",D555="Alta"),RANK(S555,$S$8:$S$1003,0)+COUNTIF($S$8:S555,S555)-1+MAX(Q:Q),"")</f>
        <v/>
      </c>
      <c r="U555" s="41" t="str">
        <f t="shared" si="140"/>
        <v/>
      </c>
      <c r="V555" s="41" t="str">
        <f t="shared" ca="1" si="141"/>
        <v/>
      </c>
      <c r="W555" s="41" t="str">
        <f>IF(AND(C555="Abierto",D555="Media"),RANK(V555,$V$8:$V$1003,0)+COUNTIF($V$8:V555,V555)-1+MAX(Q:Q,T:T),"")</f>
        <v/>
      </c>
      <c r="X555" s="41" t="str">
        <f t="shared" si="142"/>
        <v/>
      </c>
      <c r="Y555" s="41" t="str">
        <f t="shared" ca="1" si="143"/>
        <v/>
      </c>
      <c r="Z555" s="41" t="str">
        <f>IF(AND(C555="Abierto",D555="Baja"),RANK(Y555,$Y$8:$Y$1003,0)+COUNTIF($Y$8:Y555,Y555)-1+MAX(Q:Q,T:T,W:W),"")</f>
        <v/>
      </c>
      <c r="AA555" s="42" t="str">
        <f t="shared" si="144"/>
        <v/>
      </c>
      <c r="AB555" s="42" t="str">
        <f t="shared" si="145"/>
        <v/>
      </c>
      <c r="AC555" s="42" t="str">
        <f t="shared" si="146"/>
        <v/>
      </c>
      <c r="AD555" s="43">
        <v>548</v>
      </c>
      <c r="AE555" s="43" t="str">
        <f t="shared" si="132"/>
        <v/>
      </c>
      <c r="AF555" s="44" t="str">
        <f t="shared" si="133"/>
        <v/>
      </c>
      <c r="AK555" s="47" t="str">
        <f>IF(AL555="","",MAX($AK$1:AK554)+1)</f>
        <v/>
      </c>
      <c r="AL555" s="48" t="str">
        <f>IF(H555="","",IF(COUNTIF($AL$7:AL554,H555)=0,H555,""))</f>
        <v/>
      </c>
      <c r="AM555" s="48" t="str">
        <f t="shared" si="134"/>
        <v/>
      </c>
    </row>
    <row r="556" spans="2:39" x14ac:dyDescent="0.25">
      <c r="B556" s="38"/>
      <c r="C556" s="38"/>
      <c r="D556" s="38"/>
      <c r="E556" s="38"/>
      <c r="F556" s="40"/>
      <c r="G556" s="38"/>
      <c r="H556" s="38"/>
      <c r="I556" s="40"/>
      <c r="J556" s="54" t="str">
        <f t="shared" si="135"/>
        <v/>
      </c>
      <c r="K556" s="38"/>
      <c r="O556" s="41" t="str">
        <f t="shared" si="136"/>
        <v/>
      </c>
      <c r="P556" s="41" t="str">
        <f t="shared" ca="1" si="137"/>
        <v/>
      </c>
      <c r="Q556" s="41" t="str">
        <f>IF(AND(C556="Abierto",D556="Urgente"),RANK(P556,$P$8:$P$1003,0)+COUNTIF($P$8:P556,P556)-1,"")</f>
        <v/>
      </c>
      <c r="R556" s="41" t="str">
        <f t="shared" si="138"/>
        <v/>
      </c>
      <c r="S556" s="41" t="str">
        <f t="shared" ca="1" si="139"/>
        <v/>
      </c>
      <c r="T556" s="41" t="str">
        <f>IF(AND(C556="Abierto",D556="Alta"),RANK(S556,$S$8:$S$1003,0)+COUNTIF($S$8:S556,S556)-1+MAX(Q:Q),"")</f>
        <v/>
      </c>
      <c r="U556" s="41" t="str">
        <f t="shared" si="140"/>
        <v/>
      </c>
      <c r="V556" s="41" t="str">
        <f t="shared" ca="1" si="141"/>
        <v/>
      </c>
      <c r="W556" s="41" t="str">
        <f>IF(AND(C556="Abierto",D556="Media"),RANK(V556,$V$8:$V$1003,0)+COUNTIF($V$8:V556,V556)-1+MAX(Q:Q,T:T),"")</f>
        <v/>
      </c>
      <c r="X556" s="41" t="str">
        <f t="shared" si="142"/>
        <v/>
      </c>
      <c r="Y556" s="41" t="str">
        <f t="shared" ca="1" si="143"/>
        <v/>
      </c>
      <c r="Z556" s="41" t="str">
        <f>IF(AND(C556="Abierto",D556="Baja"),RANK(Y556,$Y$8:$Y$1003,0)+COUNTIF($Y$8:Y556,Y556)-1+MAX(Q:Q,T:T,W:W),"")</f>
        <v/>
      </c>
      <c r="AA556" s="42" t="str">
        <f t="shared" si="144"/>
        <v/>
      </c>
      <c r="AB556" s="42" t="str">
        <f t="shared" si="145"/>
        <v/>
      </c>
      <c r="AC556" s="42" t="str">
        <f t="shared" si="146"/>
        <v/>
      </c>
      <c r="AD556" s="43">
        <v>549</v>
      </c>
      <c r="AE556" s="43" t="str">
        <f t="shared" si="132"/>
        <v/>
      </c>
      <c r="AF556" s="44" t="str">
        <f t="shared" si="133"/>
        <v/>
      </c>
      <c r="AK556" s="47" t="str">
        <f>IF(AL556="","",MAX($AK$1:AK555)+1)</f>
        <v/>
      </c>
      <c r="AL556" s="48" t="str">
        <f>IF(H556="","",IF(COUNTIF($AL$7:AL555,H556)=0,H556,""))</f>
        <v/>
      </c>
      <c r="AM556" s="48" t="str">
        <f t="shared" si="134"/>
        <v/>
      </c>
    </row>
    <row r="557" spans="2:39" x14ac:dyDescent="0.25">
      <c r="B557" s="38"/>
      <c r="C557" s="38"/>
      <c r="D557" s="38"/>
      <c r="E557" s="38"/>
      <c r="F557" s="40"/>
      <c r="G557" s="38"/>
      <c r="H557" s="38"/>
      <c r="I557" s="40"/>
      <c r="J557" s="54" t="str">
        <f t="shared" si="135"/>
        <v/>
      </c>
      <c r="K557" s="38"/>
      <c r="O557" s="41" t="str">
        <f t="shared" si="136"/>
        <v/>
      </c>
      <c r="P557" s="41" t="str">
        <f t="shared" ca="1" si="137"/>
        <v/>
      </c>
      <c r="Q557" s="41" t="str">
        <f>IF(AND(C557="Abierto",D557="Urgente"),RANK(P557,$P$8:$P$1003,0)+COUNTIF($P$8:P557,P557)-1,"")</f>
        <v/>
      </c>
      <c r="R557" s="41" t="str">
        <f t="shared" si="138"/>
        <v/>
      </c>
      <c r="S557" s="41" t="str">
        <f t="shared" ca="1" si="139"/>
        <v/>
      </c>
      <c r="T557" s="41" t="str">
        <f>IF(AND(C557="Abierto",D557="Alta"),RANK(S557,$S$8:$S$1003,0)+COUNTIF($S$8:S557,S557)-1+MAX(Q:Q),"")</f>
        <v/>
      </c>
      <c r="U557" s="41" t="str">
        <f t="shared" si="140"/>
        <v/>
      </c>
      <c r="V557" s="41" t="str">
        <f t="shared" ca="1" si="141"/>
        <v/>
      </c>
      <c r="W557" s="41" t="str">
        <f>IF(AND(C557="Abierto",D557="Media"),RANK(V557,$V$8:$V$1003,0)+COUNTIF($V$8:V557,V557)-1+MAX(Q:Q,T:T),"")</f>
        <v/>
      </c>
      <c r="X557" s="41" t="str">
        <f t="shared" si="142"/>
        <v/>
      </c>
      <c r="Y557" s="41" t="str">
        <f t="shared" ca="1" si="143"/>
        <v/>
      </c>
      <c r="Z557" s="41" t="str">
        <f>IF(AND(C557="Abierto",D557="Baja"),RANK(Y557,$Y$8:$Y$1003,0)+COUNTIF($Y$8:Y557,Y557)-1+MAX(Q:Q,T:T,W:W),"")</f>
        <v/>
      </c>
      <c r="AA557" s="42" t="str">
        <f t="shared" si="144"/>
        <v/>
      </c>
      <c r="AB557" s="42" t="str">
        <f t="shared" si="145"/>
        <v/>
      </c>
      <c r="AC557" s="42" t="str">
        <f t="shared" si="146"/>
        <v/>
      </c>
      <c r="AD557" s="43">
        <v>550</v>
      </c>
      <c r="AE557" s="43" t="str">
        <f t="shared" si="132"/>
        <v/>
      </c>
      <c r="AF557" s="44" t="str">
        <f t="shared" si="133"/>
        <v/>
      </c>
      <c r="AK557" s="47" t="str">
        <f>IF(AL557="","",MAX($AK$1:AK556)+1)</f>
        <v/>
      </c>
      <c r="AL557" s="48" t="str">
        <f>IF(H557="","",IF(COUNTIF($AL$7:AL556,H557)=0,H557,""))</f>
        <v/>
      </c>
      <c r="AM557" s="48" t="str">
        <f t="shared" si="134"/>
        <v/>
      </c>
    </row>
    <row r="558" spans="2:39" x14ac:dyDescent="0.25">
      <c r="B558" s="38"/>
      <c r="C558" s="38"/>
      <c r="D558" s="38"/>
      <c r="E558" s="38"/>
      <c r="F558" s="40"/>
      <c r="G558" s="38"/>
      <c r="H558" s="38"/>
      <c r="I558" s="40"/>
      <c r="J558" s="54" t="str">
        <f t="shared" si="135"/>
        <v/>
      </c>
      <c r="K558" s="38"/>
      <c r="O558" s="41" t="str">
        <f t="shared" si="136"/>
        <v/>
      </c>
      <c r="P558" s="41" t="str">
        <f t="shared" ca="1" si="137"/>
        <v/>
      </c>
      <c r="Q558" s="41" t="str">
        <f>IF(AND(C558="Abierto",D558="Urgente"),RANK(P558,$P$8:$P$1003,0)+COUNTIF($P$8:P558,P558)-1,"")</f>
        <v/>
      </c>
      <c r="R558" s="41" t="str">
        <f t="shared" si="138"/>
        <v/>
      </c>
      <c r="S558" s="41" t="str">
        <f t="shared" ca="1" si="139"/>
        <v/>
      </c>
      <c r="T558" s="41" t="str">
        <f>IF(AND(C558="Abierto",D558="Alta"),RANK(S558,$S$8:$S$1003,0)+COUNTIF($S$8:S558,S558)-1+MAX(Q:Q),"")</f>
        <v/>
      </c>
      <c r="U558" s="41" t="str">
        <f t="shared" si="140"/>
        <v/>
      </c>
      <c r="V558" s="41" t="str">
        <f t="shared" ca="1" si="141"/>
        <v/>
      </c>
      <c r="W558" s="41" t="str">
        <f>IF(AND(C558="Abierto",D558="Media"),RANK(V558,$V$8:$V$1003,0)+COUNTIF($V$8:V558,V558)-1+MAX(Q:Q,T:T),"")</f>
        <v/>
      </c>
      <c r="X558" s="41" t="str">
        <f t="shared" si="142"/>
        <v/>
      </c>
      <c r="Y558" s="41" t="str">
        <f t="shared" ca="1" si="143"/>
        <v/>
      </c>
      <c r="Z558" s="41" t="str">
        <f>IF(AND(C558="Abierto",D558="Baja"),RANK(Y558,$Y$8:$Y$1003,0)+COUNTIF($Y$8:Y558,Y558)-1+MAX(Q:Q,T:T,W:W),"")</f>
        <v/>
      </c>
      <c r="AA558" s="42" t="str">
        <f t="shared" si="144"/>
        <v/>
      </c>
      <c r="AB558" s="42" t="str">
        <f t="shared" si="145"/>
        <v/>
      </c>
      <c r="AC558" s="42" t="str">
        <f t="shared" si="146"/>
        <v/>
      </c>
      <c r="AD558" s="43">
        <v>551</v>
      </c>
      <c r="AE558" s="43" t="str">
        <f t="shared" si="132"/>
        <v/>
      </c>
      <c r="AF558" s="44" t="str">
        <f t="shared" si="133"/>
        <v/>
      </c>
      <c r="AK558" s="47" t="str">
        <f>IF(AL558="","",MAX($AK$1:AK557)+1)</f>
        <v/>
      </c>
      <c r="AL558" s="48" t="str">
        <f>IF(H558="","",IF(COUNTIF($AL$7:AL557,H558)=0,H558,""))</f>
        <v/>
      </c>
      <c r="AM558" s="48" t="str">
        <f t="shared" si="134"/>
        <v/>
      </c>
    </row>
    <row r="559" spans="2:39" x14ac:dyDescent="0.25">
      <c r="B559" s="38"/>
      <c r="C559" s="38"/>
      <c r="D559" s="38"/>
      <c r="E559" s="38"/>
      <c r="F559" s="40"/>
      <c r="G559" s="38"/>
      <c r="H559" s="38"/>
      <c r="I559" s="40"/>
      <c r="J559" s="54" t="str">
        <f t="shared" si="135"/>
        <v/>
      </c>
      <c r="K559" s="38"/>
      <c r="O559" s="41" t="str">
        <f t="shared" si="136"/>
        <v/>
      </c>
      <c r="P559" s="41" t="str">
        <f t="shared" ca="1" si="137"/>
        <v/>
      </c>
      <c r="Q559" s="41" t="str">
        <f>IF(AND(C559="Abierto",D559="Urgente"),RANK(P559,$P$8:$P$1003,0)+COUNTIF($P$8:P559,P559)-1,"")</f>
        <v/>
      </c>
      <c r="R559" s="41" t="str">
        <f t="shared" si="138"/>
        <v/>
      </c>
      <c r="S559" s="41" t="str">
        <f t="shared" ca="1" si="139"/>
        <v/>
      </c>
      <c r="T559" s="41" t="str">
        <f>IF(AND(C559="Abierto",D559="Alta"),RANK(S559,$S$8:$S$1003,0)+COUNTIF($S$8:S559,S559)-1+MAX(Q:Q),"")</f>
        <v/>
      </c>
      <c r="U559" s="41" t="str">
        <f t="shared" si="140"/>
        <v/>
      </c>
      <c r="V559" s="41" t="str">
        <f t="shared" ca="1" si="141"/>
        <v/>
      </c>
      <c r="W559" s="41" t="str">
        <f>IF(AND(C559="Abierto",D559="Media"),RANK(V559,$V$8:$V$1003,0)+COUNTIF($V$8:V559,V559)-1+MAX(Q:Q,T:T),"")</f>
        <v/>
      </c>
      <c r="X559" s="41" t="str">
        <f t="shared" si="142"/>
        <v/>
      </c>
      <c r="Y559" s="41" t="str">
        <f t="shared" ca="1" si="143"/>
        <v/>
      </c>
      <c r="Z559" s="41" t="str">
        <f>IF(AND(C559="Abierto",D559="Baja"),RANK(Y559,$Y$8:$Y$1003,0)+COUNTIF($Y$8:Y559,Y559)-1+MAX(Q:Q,T:T,W:W),"")</f>
        <v/>
      </c>
      <c r="AA559" s="42" t="str">
        <f t="shared" si="144"/>
        <v/>
      </c>
      <c r="AB559" s="42" t="str">
        <f t="shared" si="145"/>
        <v/>
      </c>
      <c r="AC559" s="42" t="str">
        <f t="shared" si="146"/>
        <v/>
      </c>
      <c r="AD559" s="43">
        <v>552</v>
      </c>
      <c r="AE559" s="43" t="str">
        <f t="shared" si="132"/>
        <v/>
      </c>
      <c r="AF559" s="44" t="str">
        <f t="shared" si="133"/>
        <v/>
      </c>
      <c r="AK559" s="47" t="str">
        <f>IF(AL559="","",MAX($AK$1:AK558)+1)</f>
        <v/>
      </c>
      <c r="AL559" s="48" t="str">
        <f>IF(H559="","",IF(COUNTIF($AL$7:AL558,H559)=0,H559,""))</f>
        <v/>
      </c>
      <c r="AM559" s="48" t="str">
        <f t="shared" si="134"/>
        <v/>
      </c>
    </row>
    <row r="560" spans="2:39" x14ac:dyDescent="0.25">
      <c r="B560" s="38"/>
      <c r="C560" s="38"/>
      <c r="D560" s="38"/>
      <c r="E560" s="38"/>
      <c r="F560" s="40"/>
      <c r="G560" s="38"/>
      <c r="H560" s="38"/>
      <c r="I560" s="40"/>
      <c r="J560" s="54" t="str">
        <f t="shared" si="135"/>
        <v/>
      </c>
      <c r="K560" s="38"/>
      <c r="O560" s="41" t="str">
        <f t="shared" si="136"/>
        <v/>
      </c>
      <c r="P560" s="41" t="str">
        <f t="shared" ca="1" si="137"/>
        <v/>
      </c>
      <c r="Q560" s="41" t="str">
        <f>IF(AND(C560="Abierto",D560="Urgente"),RANK(P560,$P$8:$P$1003,0)+COUNTIF($P$8:P560,P560)-1,"")</f>
        <v/>
      </c>
      <c r="R560" s="41" t="str">
        <f t="shared" si="138"/>
        <v/>
      </c>
      <c r="S560" s="41" t="str">
        <f t="shared" ca="1" si="139"/>
        <v/>
      </c>
      <c r="T560" s="41" t="str">
        <f>IF(AND(C560="Abierto",D560="Alta"),RANK(S560,$S$8:$S$1003,0)+COUNTIF($S$8:S560,S560)-1+MAX(Q:Q),"")</f>
        <v/>
      </c>
      <c r="U560" s="41" t="str">
        <f t="shared" si="140"/>
        <v/>
      </c>
      <c r="V560" s="41" t="str">
        <f t="shared" ca="1" si="141"/>
        <v/>
      </c>
      <c r="W560" s="41" t="str">
        <f>IF(AND(C560="Abierto",D560="Media"),RANK(V560,$V$8:$V$1003,0)+COUNTIF($V$8:V560,V560)-1+MAX(Q:Q,T:T),"")</f>
        <v/>
      </c>
      <c r="X560" s="41" t="str">
        <f t="shared" si="142"/>
        <v/>
      </c>
      <c r="Y560" s="41" t="str">
        <f t="shared" ca="1" si="143"/>
        <v/>
      </c>
      <c r="Z560" s="41" t="str">
        <f>IF(AND(C560="Abierto",D560="Baja"),RANK(Y560,$Y$8:$Y$1003,0)+COUNTIF($Y$8:Y560,Y560)-1+MAX(Q:Q,T:T,W:W),"")</f>
        <v/>
      </c>
      <c r="AA560" s="42" t="str">
        <f t="shared" si="144"/>
        <v/>
      </c>
      <c r="AB560" s="42" t="str">
        <f t="shared" si="145"/>
        <v/>
      </c>
      <c r="AC560" s="42" t="str">
        <f t="shared" si="146"/>
        <v/>
      </c>
      <c r="AD560" s="43">
        <v>553</v>
      </c>
      <c r="AE560" s="43" t="str">
        <f t="shared" si="132"/>
        <v/>
      </c>
      <c r="AF560" s="44" t="str">
        <f t="shared" si="133"/>
        <v/>
      </c>
      <c r="AK560" s="47" t="str">
        <f>IF(AL560="","",MAX($AK$1:AK559)+1)</f>
        <v/>
      </c>
      <c r="AL560" s="48" t="str">
        <f>IF(H560="","",IF(COUNTIF($AL$7:AL559,H560)=0,H560,""))</f>
        <v/>
      </c>
      <c r="AM560" s="48" t="str">
        <f t="shared" si="134"/>
        <v/>
      </c>
    </row>
    <row r="561" spans="2:39" x14ac:dyDescent="0.25">
      <c r="B561" s="38"/>
      <c r="C561" s="38"/>
      <c r="D561" s="38"/>
      <c r="E561" s="38"/>
      <c r="F561" s="40"/>
      <c r="G561" s="38"/>
      <c r="H561" s="38"/>
      <c r="I561" s="40"/>
      <c r="J561" s="54" t="str">
        <f t="shared" si="135"/>
        <v/>
      </c>
      <c r="K561" s="38"/>
      <c r="O561" s="41" t="str">
        <f t="shared" si="136"/>
        <v/>
      </c>
      <c r="P561" s="41" t="str">
        <f t="shared" ca="1" si="137"/>
        <v/>
      </c>
      <c r="Q561" s="41" t="str">
        <f>IF(AND(C561="Abierto",D561="Urgente"),RANK(P561,$P$8:$P$1003,0)+COUNTIF($P$8:P561,P561)-1,"")</f>
        <v/>
      </c>
      <c r="R561" s="41" t="str">
        <f t="shared" si="138"/>
        <v/>
      </c>
      <c r="S561" s="41" t="str">
        <f t="shared" ca="1" si="139"/>
        <v/>
      </c>
      <c r="T561" s="41" t="str">
        <f>IF(AND(C561="Abierto",D561="Alta"),RANK(S561,$S$8:$S$1003,0)+COUNTIF($S$8:S561,S561)-1+MAX(Q:Q),"")</f>
        <v/>
      </c>
      <c r="U561" s="41" t="str">
        <f t="shared" si="140"/>
        <v/>
      </c>
      <c r="V561" s="41" t="str">
        <f t="shared" ca="1" si="141"/>
        <v/>
      </c>
      <c r="W561" s="41" t="str">
        <f>IF(AND(C561="Abierto",D561="Media"),RANK(V561,$V$8:$V$1003,0)+COUNTIF($V$8:V561,V561)-1+MAX(Q:Q,T:T),"")</f>
        <v/>
      </c>
      <c r="X561" s="41" t="str">
        <f t="shared" si="142"/>
        <v/>
      </c>
      <c r="Y561" s="41" t="str">
        <f t="shared" ca="1" si="143"/>
        <v/>
      </c>
      <c r="Z561" s="41" t="str">
        <f>IF(AND(C561="Abierto",D561="Baja"),RANK(Y561,$Y$8:$Y$1003,0)+COUNTIF($Y$8:Y561,Y561)-1+MAX(Q:Q,T:T,W:W),"")</f>
        <v/>
      </c>
      <c r="AA561" s="42" t="str">
        <f t="shared" si="144"/>
        <v/>
      </c>
      <c r="AB561" s="42" t="str">
        <f t="shared" si="145"/>
        <v/>
      </c>
      <c r="AC561" s="42" t="str">
        <f t="shared" si="146"/>
        <v/>
      </c>
      <c r="AD561" s="43">
        <v>554</v>
      </c>
      <c r="AE561" s="43" t="str">
        <f t="shared" si="132"/>
        <v/>
      </c>
      <c r="AF561" s="44" t="str">
        <f t="shared" si="133"/>
        <v/>
      </c>
      <c r="AK561" s="47" t="str">
        <f>IF(AL561="","",MAX($AK$1:AK560)+1)</f>
        <v/>
      </c>
      <c r="AL561" s="48" t="str">
        <f>IF(H561="","",IF(COUNTIF($AL$7:AL560,H561)=0,H561,""))</f>
        <v/>
      </c>
      <c r="AM561" s="48" t="str">
        <f t="shared" si="134"/>
        <v/>
      </c>
    </row>
    <row r="562" spans="2:39" x14ac:dyDescent="0.25">
      <c r="B562" s="38"/>
      <c r="C562" s="38"/>
      <c r="D562" s="38"/>
      <c r="E562" s="38"/>
      <c r="F562" s="40"/>
      <c r="G562" s="38"/>
      <c r="H562" s="38"/>
      <c r="I562" s="40"/>
      <c r="J562" s="54" t="str">
        <f t="shared" si="135"/>
        <v/>
      </c>
      <c r="K562" s="38"/>
      <c r="O562" s="41" t="str">
        <f t="shared" si="136"/>
        <v/>
      </c>
      <c r="P562" s="41" t="str">
        <f t="shared" ca="1" si="137"/>
        <v/>
      </c>
      <c r="Q562" s="41" t="str">
        <f>IF(AND(C562="Abierto",D562="Urgente"),RANK(P562,$P$8:$P$1003,0)+COUNTIF($P$8:P562,P562)-1,"")</f>
        <v/>
      </c>
      <c r="R562" s="41" t="str">
        <f t="shared" si="138"/>
        <v/>
      </c>
      <c r="S562" s="41" t="str">
        <f t="shared" ca="1" si="139"/>
        <v/>
      </c>
      <c r="T562" s="41" t="str">
        <f>IF(AND(C562="Abierto",D562="Alta"),RANK(S562,$S$8:$S$1003,0)+COUNTIF($S$8:S562,S562)-1+MAX(Q:Q),"")</f>
        <v/>
      </c>
      <c r="U562" s="41" t="str">
        <f t="shared" si="140"/>
        <v/>
      </c>
      <c r="V562" s="41" t="str">
        <f t="shared" ca="1" si="141"/>
        <v/>
      </c>
      <c r="W562" s="41" t="str">
        <f>IF(AND(C562="Abierto",D562="Media"),RANK(V562,$V$8:$V$1003,0)+COUNTIF($V$8:V562,V562)-1+MAX(Q:Q,T:T),"")</f>
        <v/>
      </c>
      <c r="X562" s="41" t="str">
        <f t="shared" si="142"/>
        <v/>
      </c>
      <c r="Y562" s="41" t="str">
        <f t="shared" ca="1" si="143"/>
        <v/>
      </c>
      <c r="Z562" s="41" t="str">
        <f>IF(AND(C562="Abierto",D562="Baja"),RANK(Y562,$Y$8:$Y$1003,0)+COUNTIF($Y$8:Y562,Y562)-1+MAX(Q:Q,T:T,W:W),"")</f>
        <v/>
      </c>
      <c r="AA562" s="42" t="str">
        <f t="shared" si="144"/>
        <v/>
      </c>
      <c r="AB562" s="42" t="str">
        <f t="shared" si="145"/>
        <v/>
      </c>
      <c r="AC562" s="42" t="str">
        <f t="shared" si="146"/>
        <v/>
      </c>
      <c r="AD562" s="43">
        <v>555</v>
      </c>
      <c r="AE562" s="43" t="str">
        <f t="shared" si="132"/>
        <v/>
      </c>
      <c r="AF562" s="44" t="str">
        <f t="shared" si="133"/>
        <v/>
      </c>
      <c r="AK562" s="47" t="str">
        <f>IF(AL562="","",MAX($AK$1:AK561)+1)</f>
        <v/>
      </c>
      <c r="AL562" s="48" t="str">
        <f>IF(H562="","",IF(COUNTIF($AL$7:AL561,H562)=0,H562,""))</f>
        <v/>
      </c>
      <c r="AM562" s="48" t="str">
        <f t="shared" si="134"/>
        <v/>
      </c>
    </row>
    <row r="563" spans="2:39" x14ac:dyDescent="0.25">
      <c r="B563" s="38"/>
      <c r="C563" s="38"/>
      <c r="D563" s="38"/>
      <c r="E563" s="38"/>
      <c r="F563" s="40"/>
      <c r="G563" s="38"/>
      <c r="H563" s="38"/>
      <c r="I563" s="40"/>
      <c r="J563" s="54" t="str">
        <f t="shared" si="135"/>
        <v/>
      </c>
      <c r="K563" s="38"/>
      <c r="O563" s="41" t="str">
        <f t="shared" si="136"/>
        <v/>
      </c>
      <c r="P563" s="41" t="str">
        <f t="shared" ca="1" si="137"/>
        <v/>
      </c>
      <c r="Q563" s="41" t="str">
        <f>IF(AND(C563="Abierto",D563="Urgente"),RANK(P563,$P$8:$P$1003,0)+COUNTIF($P$8:P563,P563)-1,"")</f>
        <v/>
      </c>
      <c r="R563" s="41" t="str">
        <f t="shared" si="138"/>
        <v/>
      </c>
      <c r="S563" s="41" t="str">
        <f t="shared" ca="1" si="139"/>
        <v/>
      </c>
      <c r="T563" s="41" t="str">
        <f>IF(AND(C563="Abierto",D563="Alta"),RANK(S563,$S$8:$S$1003,0)+COUNTIF($S$8:S563,S563)-1+MAX(Q:Q),"")</f>
        <v/>
      </c>
      <c r="U563" s="41" t="str">
        <f t="shared" si="140"/>
        <v/>
      </c>
      <c r="V563" s="41" t="str">
        <f t="shared" ca="1" si="141"/>
        <v/>
      </c>
      <c r="W563" s="41" t="str">
        <f>IF(AND(C563="Abierto",D563="Media"),RANK(V563,$V$8:$V$1003,0)+COUNTIF($V$8:V563,V563)-1+MAX(Q:Q,T:T),"")</f>
        <v/>
      </c>
      <c r="X563" s="41" t="str">
        <f t="shared" si="142"/>
        <v/>
      </c>
      <c r="Y563" s="41" t="str">
        <f t="shared" ca="1" si="143"/>
        <v/>
      </c>
      <c r="Z563" s="41" t="str">
        <f>IF(AND(C563="Abierto",D563="Baja"),RANK(Y563,$Y$8:$Y$1003,0)+COUNTIF($Y$8:Y563,Y563)-1+MAX(Q:Q,T:T,W:W),"")</f>
        <v/>
      </c>
      <c r="AA563" s="42" t="str">
        <f t="shared" si="144"/>
        <v/>
      </c>
      <c r="AB563" s="42" t="str">
        <f t="shared" si="145"/>
        <v/>
      </c>
      <c r="AC563" s="42" t="str">
        <f t="shared" si="146"/>
        <v/>
      </c>
      <c r="AD563" s="43">
        <v>556</v>
      </c>
      <c r="AE563" s="43" t="str">
        <f t="shared" si="132"/>
        <v/>
      </c>
      <c r="AF563" s="44" t="str">
        <f t="shared" si="133"/>
        <v/>
      </c>
      <c r="AK563" s="47" t="str">
        <f>IF(AL563="","",MAX($AK$1:AK562)+1)</f>
        <v/>
      </c>
      <c r="AL563" s="48" t="str">
        <f>IF(H563="","",IF(COUNTIF($AL$7:AL562,H563)=0,H563,""))</f>
        <v/>
      </c>
      <c r="AM563" s="48" t="str">
        <f t="shared" si="134"/>
        <v/>
      </c>
    </row>
    <row r="564" spans="2:39" x14ac:dyDescent="0.25">
      <c r="B564" s="38"/>
      <c r="C564" s="38"/>
      <c r="D564" s="38"/>
      <c r="E564" s="38"/>
      <c r="F564" s="40"/>
      <c r="G564" s="38"/>
      <c r="H564" s="38"/>
      <c r="I564" s="40"/>
      <c r="J564" s="54" t="str">
        <f t="shared" si="135"/>
        <v/>
      </c>
      <c r="K564" s="38"/>
      <c r="O564" s="41" t="str">
        <f t="shared" si="136"/>
        <v/>
      </c>
      <c r="P564" s="41" t="str">
        <f t="shared" ca="1" si="137"/>
        <v/>
      </c>
      <c r="Q564" s="41" t="str">
        <f>IF(AND(C564="Abierto",D564="Urgente"),RANK(P564,$P$8:$P$1003,0)+COUNTIF($P$8:P564,P564)-1,"")</f>
        <v/>
      </c>
      <c r="R564" s="41" t="str">
        <f t="shared" si="138"/>
        <v/>
      </c>
      <c r="S564" s="41" t="str">
        <f t="shared" ca="1" si="139"/>
        <v/>
      </c>
      <c r="T564" s="41" t="str">
        <f>IF(AND(C564="Abierto",D564="Alta"),RANK(S564,$S$8:$S$1003,0)+COUNTIF($S$8:S564,S564)-1+MAX(Q:Q),"")</f>
        <v/>
      </c>
      <c r="U564" s="41" t="str">
        <f t="shared" si="140"/>
        <v/>
      </c>
      <c r="V564" s="41" t="str">
        <f t="shared" ca="1" si="141"/>
        <v/>
      </c>
      <c r="W564" s="41" t="str">
        <f>IF(AND(C564="Abierto",D564="Media"),RANK(V564,$V$8:$V$1003,0)+COUNTIF($V$8:V564,V564)-1+MAX(Q:Q,T:T),"")</f>
        <v/>
      </c>
      <c r="X564" s="41" t="str">
        <f t="shared" si="142"/>
        <v/>
      </c>
      <c r="Y564" s="41" t="str">
        <f t="shared" ca="1" si="143"/>
        <v/>
      </c>
      <c r="Z564" s="41" t="str">
        <f>IF(AND(C564="Abierto",D564="Baja"),RANK(Y564,$Y$8:$Y$1003,0)+COUNTIF($Y$8:Y564,Y564)-1+MAX(Q:Q,T:T,W:W),"")</f>
        <v/>
      </c>
      <c r="AA564" s="42" t="str">
        <f t="shared" si="144"/>
        <v/>
      </c>
      <c r="AB564" s="42" t="str">
        <f t="shared" si="145"/>
        <v/>
      </c>
      <c r="AC564" s="42" t="str">
        <f t="shared" si="146"/>
        <v/>
      </c>
      <c r="AD564" s="43">
        <v>557</v>
      </c>
      <c r="AE564" s="43" t="str">
        <f t="shared" si="132"/>
        <v/>
      </c>
      <c r="AF564" s="44" t="str">
        <f t="shared" si="133"/>
        <v/>
      </c>
      <c r="AK564" s="47" t="str">
        <f>IF(AL564="","",MAX($AK$1:AK563)+1)</f>
        <v/>
      </c>
      <c r="AL564" s="48" t="str">
        <f>IF(H564="","",IF(COUNTIF($AL$7:AL563,H564)=0,H564,""))</f>
        <v/>
      </c>
      <c r="AM564" s="48" t="str">
        <f t="shared" si="134"/>
        <v/>
      </c>
    </row>
    <row r="565" spans="2:39" x14ac:dyDescent="0.25">
      <c r="B565" s="38"/>
      <c r="C565" s="38"/>
      <c r="D565" s="38"/>
      <c r="E565" s="38"/>
      <c r="F565" s="40"/>
      <c r="G565" s="38"/>
      <c r="H565" s="38"/>
      <c r="I565" s="40"/>
      <c r="J565" s="54" t="str">
        <f t="shared" si="135"/>
        <v/>
      </c>
      <c r="K565" s="38"/>
      <c r="O565" s="41" t="str">
        <f t="shared" si="136"/>
        <v/>
      </c>
      <c r="P565" s="41" t="str">
        <f t="shared" ca="1" si="137"/>
        <v/>
      </c>
      <c r="Q565" s="41" t="str">
        <f>IF(AND(C565="Abierto",D565="Urgente"),RANK(P565,$P$8:$P$1003,0)+COUNTIF($P$8:P565,P565)-1,"")</f>
        <v/>
      </c>
      <c r="R565" s="41" t="str">
        <f t="shared" si="138"/>
        <v/>
      </c>
      <c r="S565" s="41" t="str">
        <f t="shared" ca="1" si="139"/>
        <v/>
      </c>
      <c r="T565" s="41" t="str">
        <f>IF(AND(C565="Abierto",D565="Alta"),RANK(S565,$S$8:$S$1003,0)+COUNTIF($S$8:S565,S565)-1+MAX(Q:Q),"")</f>
        <v/>
      </c>
      <c r="U565" s="41" t="str">
        <f t="shared" si="140"/>
        <v/>
      </c>
      <c r="V565" s="41" t="str">
        <f t="shared" ca="1" si="141"/>
        <v/>
      </c>
      <c r="W565" s="41" t="str">
        <f>IF(AND(C565="Abierto",D565="Media"),RANK(V565,$V$8:$V$1003,0)+COUNTIF($V$8:V565,V565)-1+MAX(Q:Q,T:T),"")</f>
        <v/>
      </c>
      <c r="X565" s="41" t="str">
        <f t="shared" si="142"/>
        <v/>
      </c>
      <c r="Y565" s="41" t="str">
        <f t="shared" ca="1" si="143"/>
        <v/>
      </c>
      <c r="Z565" s="41" t="str">
        <f>IF(AND(C565="Abierto",D565="Baja"),RANK(Y565,$Y$8:$Y$1003,0)+COUNTIF($Y$8:Y565,Y565)-1+MAX(Q:Q,T:T,W:W),"")</f>
        <v/>
      </c>
      <c r="AA565" s="42" t="str">
        <f t="shared" si="144"/>
        <v/>
      </c>
      <c r="AB565" s="42" t="str">
        <f t="shared" si="145"/>
        <v/>
      </c>
      <c r="AC565" s="42" t="str">
        <f t="shared" si="146"/>
        <v/>
      </c>
      <c r="AD565" s="43">
        <v>558</v>
      </c>
      <c r="AE565" s="43" t="str">
        <f t="shared" si="132"/>
        <v/>
      </c>
      <c r="AF565" s="44" t="str">
        <f t="shared" si="133"/>
        <v/>
      </c>
      <c r="AK565" s="47" t="str">
        <f>IF(AL565="","",MAX($AK$1:AK564)+1)</f>
        <v/>
      </c>
      <c r="AL565" s="48" t="str">
        <f>IF(H565="","",IF(COUNTIF($AL$7:AL564,H565)=0,H565,""))</f>
        <v/>
      </c>
      <c r="AM565" s="48" t="str">
        <f t="shared" si="134"/>
        <v/>
      </c>
    </row>
    <row r="566" spans="2:39" x14ac:dyDescent="0.25">
      <c r="B566" s="38"/>
      <c r="C566" s="38"/>
      <c r="D566" s="38"/>
      <c r="E566" s="38"/>
      <c r="F566" s="40"/>
      <c r="G566" s="38"/>
      <c r="H566" s="38"/>
      <c r="I566" s="40"/>
      <c r="J566" s="54" t="str">
        <f t="shared" si="135"/>
        <v/>
      </c>
      <c r="K566" s="38"/>
      <c r="O566" s="41" t="str">
        <f t="shared" si="136"/>
        <v/>
      </c>
      <c r="P566" s="41" t="str">
        <f t="shared" ca="1" si="137"/>
        <v/>
      </c>
      <c r="Q566" s="41" t="str">
        <f>IF(AND(C566="Abierto",D566="Urgente"),RANK(P566,$P$8:$P$1003,0)+COUNTIF($P$8:P566,P566)-1,"")</f>
        <v/>
      </c>
      <c r="R566" s="41" t="str">
        <f t="shared" si="138"/>
        <v/>
      </c>
      <c r="S566" s="41" t="str">
        <f t="shared" ca="1" si="139"/>
        <v/>
      </c>
      <c r="T566" s="41" t="str">
        <f>IF(AND(C566="Abierto",D566="Alta"),RANK(S566,$S$8:$S$1003,0)+COUNTIF($S$8:S566,S566)-1+MAX(Q:Q),"")</f>
        <v/>
      </c>
      <c r="U566" s="41" t="str">
        <f t="shared" si="140"/>
        <v/>
      </c>
      <c r="V566" s="41" t="str">
        <f t="shared" ca="1" si="141"/>
        <v/>
      </c>
      <c r="W566" s="41" t="str">
        <f>IF(AND(C566="Abierto",D566="Media"),RANK(V566,$V$8:$V$1003,0)+COUNTIF($V$8:V566,V566)-1+MAX(Q:Q,T:T),"")</f>
        <v/>
      </c>
      <c r="X566" s="41" t="str">
        <f t="shared" si="142"/>
        <v/>
      </c>
      <c r="Y566" s="41" t="str">
        <f t="shared" ca="1" si="143"/>
        <v/>
      </c>
      <c r="Z566" s="41" t="str">
        <f>IF(AND(C566="Abierto",D566="Baja"),RANK(Y566,$Y$8:$Y$1003,0)+COUNTIF($Y$8:Y566,Y566)-1+MAX(Q:Q,T:T,W:W),"")</f>
        <v/>
      </c>
      <c r="AA566" s="42" t="str">
        <f t="shared" si="144"/>
        <v/>
      </c>
      <c r="AB566" s="42" t="str">
        <f t="shared" si="145"/>
        <v/>
      </c>
      <c r="AC566" s="42" t="str">
        <f t="shared" si="146"/>
        <v/>
      </c>
      <c r="AD566" s="43">
        <v>559</v>
      </c>
      <c r="AE566" s="43" t="str">
        <f t="shared" si="132"/>
        <v/>
      </c>
      <c r="AF566" s="44" t="str">
        <f t="shared" si="133"/>
        <v/>
      </c>
      <c r="AK566" s="47" t="str">
        <f>IF(AL566="","",MAX($AK$1:AK565)+1)</f>
        <v/>
      </c>
      <c r="AL566" s="48" t="str">
        <f>IF(H566="","",IF(COUNTIF($AL$7:AL565,H566)=0,H566,""))</f>
        <v/>
      </c>
      <c r="AM566" s="48" t="str">
        <f t="shared" si="134"/>
        <v/>
      </c>
    </row>
    <row r="567" spans="2:39" x14ac:dyDescent="0.25">
      <c r="B567" s="38"/>
      <c r="C567" s="38"/>
      <c r="D567" s="38"/>
      <c r="E567" s="38"/>
      <c r="F567" s="40"/>
      <c r="G567" s="38"/>
      <c r="H567" s="38"/>
      <c r="I567" s="40"/>
      <c r="J567" s="54" t="str">
        <f t="shared" si="135"/>
        <v/>
      </c>
      <c r="K567" s="38"/>
      <c r="O567" s="41" t="str">
        <f t="shared" si="136"/>
        <v/>
      </c>
      <c r="P567" s="41" t="str">
        <f t="shared" ca="1" si="137"/>
        <v/>
      </c>
      <c r="Q567" s="41" t="str">
        <f>IF(AND(C567="Abierto",D567="Urgente"),RANK(P567,$P$8:$P$1003,0)+COUNTIF($P$8:P567,P567)-1,"")</f>
        <v/>
      </c>
      <c r="R567" s="41" t="str">
        <f t="shared" si="138"/>
        <v/>
      </c>
      <c r="S567" s="41" t="str">
        <f t="shared" ca="1" si="139"/>
        <v/>
      </c>
      <c r="T567" s="41" t="str">
        <f>IF(AND(C567="Abierto",D567="Alta"),RANK(S567,$S$8:$S$1003,0)+COUNTIF($S$8:S567,S567)-1+MAX(Q:Q),"")</f>
        <v/>
      </c>
      <c r="U567" s="41" t="str">
        <f t="shared" si="140"/>
        <v/>
      </c>
      <c r="V567" s="41" t="str">
        <f t="shared" ca="1" si="141"/>
        <v/>
      </c>
      <c r="W567" s="41" t="str">
        <f>IF(AND(C567="Abierto",D567="Media"),RANK(V567,$V$8:$V$1003,0)+COUNTIF($V$8:V567,V567)-1+MAX(Q:Q,T:T),"")</f>
        <v/>
      </c>
      <c r="X567" s="41" t="str">
        <f t="shared" si="142"/>
        <v/>
      </c>
      <c r="Y567" s="41" t="str">
        <f t="shared" ca="1" si="143"/>
        <v/>
      </c>
      <c r="Z567" s="41" t="str">
        <f>IF(AND(C567="Abierto",D567="Baja"),RANK(Y567,$Y$8:$Y$1003,0)+COUNTIF($Y$8:Y567,Y567)-1+MAX(Q:Q,T:T,W:W),"")</f>
        <v/>
      </c>
      <c r="AA567" s="42" t="str">
        <f t="shared" si="144"/>
        <v/>
      </c>
      <c r="AB567" s="42" t="str">
        <f t="shared" si="145"/>
        <v/>
      </c>
      <c r="AC567" s="42" t="str">
        <f t="shared" si="146"/>
        <v/>
      </c>
      <c r="AD567" s="43">
        <v>560</v>
      </c>
      <c r="AE567" s="43" t="str">
        <f t="shared" si="132"/>
        <v/>
      </c>
      <c r="AF567" s="44" t="str">
        <f t="shared" si="133"/>
        <v/>
      </c>
      <c r="AK567" s="47" t="str">
        <f>IF(AL567="","",MAX($AK$1:AK566)+1)</f>
        <v/>
      </c>
      <c r="AL567" s="48" t="str">
        <f>IF(H567="","",IF(COUNTIF($AL$7:AL566,H567)=0,H567,""))</f>
        <v/>
      </c>
      <c r="AM567" s="48" t="str">
        <f t="shared" si="134"/>
        <v/>
      </c>
    </row>
    <row r="568" spans="2:39" x14ac:dyDescent="0.25">
      <c r="B568" s="38"/>
      <c r="C568" s="38"/>
      <c r="D568" s="38"/>
      <c r="E568" s="38"/>
      <c r="F568" s="40"/>
      <c r="G568" s="38"/>
      <c r="H568" s="38"/>
      <c r="I568" s="40"/>
      <c r="J568" s="54" t="str">
        <f t="shared" si="135"/>
        <v/>
      </c>
      <c r="K568" s="38"/>
      <c r="O568" s="41" t="str">
        <f t="shared" si="136"/>
        <v/>
      </c>
      <c r="P568" s="41" t="str">
        <f t="shared" ca="1" si="137"/>
        <v/>
      </c>
      <c r="Q568" s="41" t="str">
        <f>IF(AND(C568="Abierto",D568="Urgente"),RANK(P568,$P$8:$P$1003,0)+COUNTIF($P$8:P568,P568)-1,"")</f>
        <v/>
      </c>
      <c r="R568" s="41" t="str">
        <f t="shared" si="138"/>
        <v/>
      </c>
      <c r="S568" s="41" t="str">
        <f t="shared" ca="1" si="139"/>
        <v/>
      </c>
      <c r="T568" s="41" t="str">
        <f>IF(AND(C568="Abierto",D568="Alta"),RANK(S568,$S$8:$S$1003,0)+COUNTIF($S$8:S568,S568)-1+MAX(Q:Q),"")</f>
        <v/>
      </c>
      <c r="U568" s="41" t="str">
        <f t="shared" si="140"/>
        <v/>
      </c>
      <c r="V568" s="41" t="str">
        <f t="shared" ca="1" si="141"/>
        <v/>
      </c>
      <c r="W568" s="41" t="str">
        <f>IF(AND(C568="Abierto",D568="Media"),RANK(V568,$V$8:$V$1003,0)+COUNTIF($V$8:V568,V568)-1+MAX(Q:Q,T:T),"")</f>
        <v/>
      </c>
      <c r="X568" s="41" t="str">
        <f t="shared" si="142"/>
        <v/>
      </c>
      <c r="Y568" s="41" t="str">
        <f t="shared" ca="1" si="143"/>
        <v/>
      </c>
      <c r="Z568" s="41" t="str">
        <f>IF(AND(C568="Abierto",D568="Baja"),RANK(Y568,$Y$8:$Y$1003,0)+COUNTIF($Y$8:Y568,Y568)-1+MAX(Q:Q,T:T,W:W),"")</f>
        <v/>
      </c>
      <c r="AA568" s="42" t="str">
        <f t="shared" si="144"/>
        <v/>
      </c>
      <c r="AB568" s="42" t="str">
        <f t="shared" si="145"/>
        <v/>
      </c>
      <c r="AC568" s="42" t="str">
        <f t="shared" si="146"/>
        <v/>
      </c>
      <c r="AD568" s="43">
        <v>561</v>
      </c>
      <c r="AE568" s="43" t="str">
        <f t="shared" si="132"/>
        <v/>
      </c>
      <c r="AF568" s="44" t="str">
        <f t="shared" si="133"/>
        <v/>
      </c>
      <c r="AK568" s="47" t="str">
        <f>IF(AL568="","",MAX($AK$1:AK567)+1)</f>
        <v/>
      </c>
      <c r="AL568" s="48" t="str">
        <f>IF(H568="","",IF(COUNTIF($AL$7:AL567,H568)=0,H568,""))</f>
        <v/>
      </c>
      <c r="AM568" s="48" t="str">
        <f t="shared" si="134"/>
        <v/>
      </c>
    </row>
    <row r="569" spans="2:39" x14ac:dyDescent="0.25">
      <c r="B569" s="38"/>
      <c r="C569" s="38"/>
      <c r="D569" s="38"/>
      <c r="E569" s="38"/>
      <c r="F569" s="40"/>
      <c r="G569" s="38"/>
      <c r="H569" s="38"/>
      <c r="I569" s="40"/>
      <c r="J569" s="54" t="str">
        <f t="shared" si="135"/>
        <v/>
      </c>
      <c r="K569" s="38"/>
      <c r="O569" s="41" t="str">
        <f t="shared" si="136"/>
        <v/>
      </c>
      <c r="P569" s="41" t="str">
        <f t="shared" ca="1" si="137"/>
        <v/>
      </c>
      <c r="Q569" s="41" t="str">
        <f>IF(AND(C569="Abierto",D569="Urgente"),RANK(P569,$P$8:$P$1003,0)+COUNTIF($P$8:P569,P569)-1,"")</f>
        <v/>
      </c>
      <c r="R569" s="41" t="str">
        <f t="shared" si="138"/>
        <v/>
      </c>
      <c r="S569" s="41" t="str">
        <f t="shared" ca="1" si="139"/>
        <v/>
      </c>
      <c r="T569" s="41" t="str">
        <f>IF(AND(C569="Abierto",D569="Alta"),RANK(S569,$S$8:$S$1003,0)+COUNTIF($S$8:S569,S569)-1+MAX(Q:Q),"")</f>
        <v/>
      </c>
      <c r="U569" s="41" t="str">
        <f t="shared" si="140"/>
        <v/>
      </c>
      <c r="V569" s="41" t="str">
        <f t="shared" ca="1" si="141"/>
        <v/>
      </c>
      <c r="W569" s="41" t="str">
        <f>IF(AND(C569="Abierto",D569="Media"),RANK(V569,$V$8:$V$1003,0)+COUNTIF($V$8:V569,V569)-1+MAX(Q:Q,T:T),"")</f>
        <v/>
      </c>
      <c r="X569" s="41" t="str">
        <f t="shared" si="142"/>
        <v/>
      </c>
      <c r="Y569" s="41" t="str">
        <f t="shared" ca="1" si="143"/>
        <v/>
      </c>
      <c r="Z569" s="41" t="str">
        <f>IF(AND(C569="Abierto",D569="Baja"),RANK(Y569,$Y$8:$Y$1003,0)+COUNTIF($Y$8:Y569,Y569)-1+MAX(Q:Q,T:T,W:W),"")</f>
        <v/>
      </c>
      <c r="AA569" s="42" t="str">
        <f t="shared" si="144"/>
        <v/>
      </c>
      <c r="AB569" s="42" t="str">
        <f t="shared" si="145"/>
        <v/>
      </c>
      <c r="AC569" s="42" t="str">
        <f t="shared" si="146"/>
        <v/>
      </c>
      <c r="AD569" s="43">
        <v>562</v>
      </c>
      <c r="AE569" s="43" t="str">
        <f t="shared" si="132"/>
        <v/>
      </c>
      <c r="AF569" s="44" t="str">
        <f t="shared" si="133"/>
        <v/>
      </c>
      <c r="AK569" s="47" t="str">
        <f>IF(AL569="","",MAX($AK$1:AK568)+1)</f>
        <v/>
      </c>
      <c r="AL569" s="48" t="str">
        <f>IF(H569="","",IF(COUNTIF($AL$7:AL568,H569)=0,H569,""))</f>
        <v/>
      </c>
      <c r="AM569" s="48" t="str">
        <f t="shared" si="134"/>
        <v/>
      </c>
    </row>
    <row r="570" spans="2:39" x14ac:dyDescent="0.25">
      <c r="B570" s="38"/>
      <c r="C570" s="38"/>
      <c r="D570" s="38"/>
      <c r="E570" s="38"/>
      <c r="F570" s="40"/>
      <c r="G570" s="38"/>
      <c r="H570" s="38"/>
      <c r="I570" s="40"/>
      <c r="J570" s="54" t="str">
        <f t="shared" si="135"/>
        <v/>
      </c>
      <c r="K570" s="38"/>
      <c r="O570" s="41" t="str">
        <f t="shared" si="136"/>
        <v/>
      </c>
      <c r="P570" s="41" t="str">
        <f t="shared" ca="1" si="137"/>
        <v/>
      </c>
      <c r="Q570" s="41" t="str">
        <f>IF(AND(C570="Abierto",D570="Urgente"),RANK(P570,$P$8:$P$1003,0)+COUNTIF($P$8:P570,P570)-1,"")</f>
        <v/>
      </c>
      <c r="R570" s="41" t="str">
        <f t="shared" si="138"/>
        <v/>
      </c>
      <c r="S570" s="41" t="str">
        <f t="shared" ca="1" si="139"/>
        <v/>
      </c>
      <c r="T570" s="41" t="str">
        <f>IF(AND(C570="Abierto",D570="Alta"),RANK(S570,$S$8:$S$1003,0)+COUNTIF($S$8:S570,S570)-1+MAX(Q:Q),"")</f>
        <v/>
      </c>
      <c r="U570" s="41" t="str">
        <f t="shared" si="140"/>
        <v/>
      </c>
      <c r="V570" s="41" t="str">
        <f t="shared" ca="1" si="141"/>
        <v/>
      </c>
      <c r="W570" s="41" t="str">
        <f>IF(AND(C570="Abierto",D570="Media"),RANK(V570,$V$8:$V$1003,0)+COUNTIF($V$8:V570,V570)-1+MAX(Q:Q,T:T),"")</f>
        <v/>
      </c>
      <c r="X570" s="41" t="str">
        <f t="shared" si="142"/>
        <v/>
      </c>
      <c r="Y570" s="41" t="str">
        <f t="shared" ca="1" si="143"/>
        <v/>
      </c>
      <c r="Z570" s="41" t="str">
        <f>IF(AND(C570="Abierto",D570="Baja"),RANK(Y570,$Y$8:$Y$1003,0)+COUNTIF($Y$8:Y570,Y570)-1+MAX(Q:Q,T:T,W:W),"")</f>
        <v/>
      </c>
      <c r="AA570" s="42" t="str">
        <f t="shared" si="144"/>
        <v/>
      </c>
      <c r="AB570" s="42" t="str">
        <f t="shared" si="145"/>
        <v/>
      </c>
      <c r="AC570" s="42" t="str">
        <f t="shared" si="146"/>
        <v/>
      </c>
      <c r="AD570" s="43">
        <v>563</v>
      </c>
      <c r="AE570" s="43" t="str">
        <f t="shared" si="132"/>
        <v/>
      </c>
      <c r="AF570" s="44" t="str">
        <f t="shared" si="133"/>
        <v/>
      </c>
      <c r="AK570" s="47" t="str">
        <f>IF(AL570="","",MAX($AK$1:AK569)+1)</f>
        <v/>
      </c>
      <c r="AL570" s="48" t="str">
        <f>IF(H570="","",IF(COUNTIF($AL$7:AL569,H570)=0,H570,""))</f>
        <v/>
      </c>
      <c r="AM570" s="48" t="str">
        <f t="shared" si="134"/>
        <v/>
      </c>
    </row>
    <row r="571" spans="2:39" x14ac:dyDescent="0.25">
      <c r="B571" s="38"/>
      <c r="C571" s="38"/>
      <c r="D571" s="38"/>
      <c r="E571" s="38"/>
      <c r="F571" s="40"/>
      <c r="G571" s="38"/>
      <c r="H571" s="38"/>
      <c r="I571" s="40"/>
      <c r="J571" s="54" t="str">
        <f t="shared" si="135"/>
        <v/>
      </c>
      <c r="K571" s="38"/>
      <c r="O571" s="41" t="str">
        <f t="shared" si="136"/>
        <v/>
      </c>
      <c r="P571" s="41" t="str">
        <f t="shared" ca="1" si="137"/>
        <v/>
      </c>
      <c r="Q571" s="41" t="str">
        <f>IF(AND(C571="Abierto",D571="Urgente"),RANK(P571,$P$8:$P$1003,0)+COUNTIF($P$8:P571,P571)-1,"")</f>
        <v/>
      </c>
      <c r="R571" s="41" t="str">
        <f t="shared" si="138"/>
        <v/>
      </c>
      <c r="S571" s="41" t="str">
        <f t="shared" ca="1" si="139"/>
        <v/>
      </c>
      <c r="T571" s="41" t="str">
        <f>IF(AND(C571="Abierto",D571="Alta"),RANK(S571,$S$8:$S$1003,0)+COUNTIF($S$8:S571,S571)-1+MAX(Q:Q),"")</f>
        <v/>
      </c>
      <c r="U571" s="41" t="str">
        <f t="shared" si="140"/>
        <v/>
      </c>
      <c r="V571" s="41" t="str">
        <f t="shared" ca="1" si="141"/>
        <v/>
      </c>
      <c r="W571" s="41" t="str">
        <f>IF(AND(C571="Abierto",D571="Media"),RANK(V571,$V$8:$V$1003,0)+COUNTIF($V$8:V571,V571)-1+MAX(Q:Q,T:T),"")</f>
        <v/>
      </c>
      <c r="X571" s="41" t="str">
        <f t="shared" si="142"/>
        <v/>
      </c>
      <c r="Y571" s="41" t="str">
        <f t="shared" ca="1" si="143"/>
        <v/>
      </c>
      <c r="Z571" s="41" t="str">
        <f>IF(AND(C571="Abierto",D571="Baja"),RANK(Y571,$Y$8:$Y$1003,0)+COUNTIF($Y$8:Y571,Y571)-1+MAX(Q:Q,T:T,W:W),"")</f>
        <v/>
      </c>
      <c r="AA571" s="42" t="str">
        <f t="shared" si="144"/>
        <v/>
      </c>
      <c r="AB571" s="42" t="str">
        <f t="shared" si="145"/>
        <v/>
      </c>
      <c r="AC571" s="42" t="str">
        <f t="shared" si="146"/>
        <v/>
      </c>
      <c r="AD571" s="43">
        <v>564</v>
      </c>
      <c r="AE571" s="43" t="str">
        <f t="shared" si="132"/>
        <v/>
      </c>
      <c r="AF571" s="44" t="str">
        <f t="shared" si="133"/>
        <v/>
      </c>
      <c r="AK571" s="47" t="str">
        <f>IF(AL571="","",MAX($AK$1:AK570)+1)</f>
        <v/>
      </c>
      <c r="AL571" s="48" t="str">
        <f>IF(H571="","",IF(COUNTIF($AL$7:AL570,H571)=0,H571,""))</f>
        <v/>
      </c>
      <c r="AM571" s="48" t="str">
        <f t="shared" si="134"/>
        <v/>
      </c>
    </row>
    <row r="572" spans="2:39" x14ac:dyDescent="0.25">
      <c r="B572" s="38"/>
      <c r="C572" s="38"/>
      <c r="D572" s="38"/>
      <c r="E572" s="38"/>
      <c r="F572" s="40"/>
      <c r="G572" s="38"/>
      <c r="H572" s="38"/>
      <c r="I572" s="40"/>
      <c r="J572" s="54" t="str">
        <f t="shared" si="135"/>
        <v/>
      </c>
      <c r="K572" s="38"/>
      <c r="O572" s="41" t="str">
        <f t="shared" si="136"/>
        <v/>
      </c>
      <c r="P572" s="41" t="str">
        <f t="shared" ca="1" si="137"/>
        <v/>
      </c>
      <c r="Q572" s="41" t="str">
        <f>IF(AND(C572="Abierto",D572="Urgente"),RANK(P572,$P$8:$P$1003,0)+COUNTIF($P$8:P572,P572)-1,"")</f>
        <v/>
      </c>
      <c r="R572" s="41" t="str">
        <f t="shared" si="138"/>
        <v/>
      </c>
      <c r="S572" s="41" t="str">
        <f t="shared" ca="1" si="139"/>
        <v/>
      </c>
      <c r="T572" s="41" t="str">
        <f>IF(AND(C572="Abierto",D572="Alta"),RANK(S572,$S$8:$S$1003,0)+COUNTIF($S$8:S572,S572)-1+MAX(Q:Q),"")</f>
        <v/>
      </c>
      <c r="U572" s="41" t="str">
        <f t="shared" si="140"/>
        <v/>
      </c>
      <c r="V572" s="41" t="str">
        <f t="shared" ca="1" si="141"/>
        <v/>
      </c>
      <c r="W572" s="41" t="str">
        <f>IF(AND(C572="Abierto",D572="Media"),RANK(V572,$V$8:$V$1003,0)+COUNTIF($V$8:V572,V572)-1+MAX(Q:Q,T:T),"")</f>
        <v/>
      </c>
      <c r="X572" s="41" t="str">
        <f t="shared" si="142"/>
        <v/>
      </c>
      <c r="Y572" s="41" t="str">
        <f t="shared" ca="1" si="143"/>
        <v/>
      </c>
      <c r="Z572" s="41" t="str">
        <f>IF(AND(C572="Abierto",D572="Baja"),RANK(Y572,$Y$8:$Y$1003,0)+COUNTIF($Y$8:Y572,Y572)-1+MAX(Q:Q,T:T,W:W),"")</f>
        <v/>
      </c>
      <c r="AA572" s="42" t="str">
        <f t="shared" si="144"/>
        <v/>
      </c>
      <c r="AB572" s="42" t="str">
        <f t="shared" si="145"/>
        <v/>
      </c>
      <c r="AC572" s="42" t="str">
        <f t="shared" si="146"/>
        <v/>
      </c>
      <c r="AD572" s="43">
        <v>565</v>
      </c>
      <c r="AE572" s="43" t="str">
        <f t="shared" si="132"/>
        <v/>
      </c>
      <c r="AF572" s="44" t="str">
        <f t="shared" si="133"/>
        <v/>
      </c>
      <c r="AK572" s="47" t="str">
        <f>IF(AL572="","",MAX($AK$1:AK571)+1)</f>
        <v/>
      </c>
      <c r="AL572" s="48" t="str">
        <f>IF(H572="","",IF(COUNTIF($AL$7:AL571,H572)=0,H572,""))</f>
        <v/>
      </c>
      <c r="AM572" s="48" t="str">
        <f t="shared" si="134"/>
        <v/>
      </c>
    </row>
    <row r="573" spans="2:39" x14ac:dyDescent="0.25">
      <c r="B573" s="38"/>
      <c r="C573" s="38"/>
      <c r="D573" s="38"/>
      <c r="E573" s="38"/>
      <c r="F573" s="40"/>
      <c r="G573" s="38"/>
      <c r="H573" s="38"/>
      <c r="I573" s="40"/>
      <c r="J573" s="54" t="str">
        <f t="shared" si="135"/>
        <v/>
      </c>
      <c r="K573" s="38"/>
      <c r="O573" s="41" t="str">
        <f t="shared" si="136"/>
        <v/>
      </c>
      <c r="P573" s="41" t="str">
        <f t="shared" ca="1" si="137"/>
        <v/>
      </c>
      <c r="Q573" s="41" t="str">
        <f>IF(AND(C573="Abierto",D573="Urgente"),RANK(P573,$P$8:$P$1003,0)+COUNTIF($P$8:P573,P573)-1,"")</f>
        <v/>
      </c>
      <c r="R573" s="41" t="str">
        <f t="shared" si="138"/>
        <v/>
      </c>
      <c r="S573" s="41" t="str">
        <f t="shared" ca="1" si="139"/>
        <v/>
      </c>
      <c r="T573" s="41" t="str">
        <f>IF(AND(C573="Abierto",D573="Alta"),RANK(S573,$S$8:$S$1003,0)+COUNTIF($S$8:S573,S573)-1+MAX(Q:Q),"")</f>
        <v/>
      </c>
      <c r="U573" s="41" t="str">
        <f t="shared" si="140"/>
        <v/>
      </c>
      <c r="V573" s="41" t="str">
        <f t="shared" ca="1" si="141"/>
        <v/>
      </c>
      <c r="W573" s="41" t="str">
        <f>IF(AND(C573="Abierto",D573="Media"),RANK(V573,$V$8:$V$1003,0)+COUNTIF($V$8:V573,V573)-1+MAX(Q:Q,T:T),"")</f>
        <v/>
      </c>
      <c r="X573" s="41" t="str">
        <f t="shared" si="142"/>
        <v/>
      </c>
      <c r="Y573" s="41" t="str">
        <f t="shared" ca="1" si="143"/>
        <v/>
      </c>
      <c r="Z573" s="41" t="str">
        <f>IF(AND(C573="Abierto",D573="Baja"),RANK(Y573,$Y$8:$Y$1003,0)+COUNTIF($Y$8:Y573,Y573)-1+MAX(Q:Q,T:T,W:W),"")</f>
        <v/>
      </c>
      <c r="AA573" s="42" t="str">
        <f t="shared" si="144"/>
        <v/>
      </c>
      <c r="AB573" s="42" t="str">
        <f t="shared" si="145"/>
        <v/>
      </c>
      <c r="AC573" s="42" t="str">
        <f t="shared" si="146"/>
        <v/>
      </c>
      <c r="AD573" s="43">
        <v>566</v>
      </c>
      <c r="AE573" s="43" t="str">
        <f t="shared" si="132"/>
        <v/>
      </c>
      <c r="AF573" s="44" t="str">
        <f t="shared" si="133"/>
        <v/>
      </c>
      <c r="AK573" s="47" t="str">
        <f>IF(AL573="","",MAX($AK$1:AK572)+1)</f>
        <v/>
      </c>
      <c r="AL573" s="48" t="str">
        <f>IF(H573="","",IF(COUNTIF($AL$7:AL572,H573)=0,H573,""))</f>
        <v/>
      </c>
      <c r="AM573" s="48" t="str">
        <f t="shared" si="134"/>
        <v/>
      </c>
    </row>
    <row r="574" spans="2:39" x14ac:dyDescent="0.25">
      <c r="B574" s="38"/>
      <c r="C574" s="38"/>
      <c r="D574" s="38"/>
      <c r="E574" s="38"/>
      <c r="F574" s="40"/>
      <c r="G574" s="38"/>
      <c r="H574" s="38"/>
      <c r="I574" s="40"/>
      <c r="J574" s="54" t="str">
        <f t="shared" si="135"/>
        <v/>
      </c>
      <c r="K574" s="38"/>
      <c r="O574" s="41" t="str">
        <f t="shared" si="136"/>
        <v/>
      </c>
      <c r="P574" s="41" t="str">
        <f t="shared" ca="1" si="137"/>
        <v/>
      </c>
      <c r="Q574" s="41" t="str">
        <f>IF(AND(C574="Abierto",D574="Urgente"),RANK(P574,$P$8:$P$1003,0)+COUNTIF($P$8:P574,P574)-1,"")</f>
        <v/>
      </c>
      <c r="R574" s="41" t="str">
        <f t="shared" si="138"/>
        <v/>
      </c>
      <c r="S574" s="41" t="str">
        <f t="shared" ca="1" si="139"/>
        <v/>
      </c>
      <c r="T574" s="41" t="str">
        <f>IF(AND(C574="Abierto",D574="Alta"),RANK(S574,$S$8:$S$1003,0)+COUNTIF($S$8:S574,S574)-1+MAX(Q:Q),"")</f>
        <v/>
      </c>
      <c r="U574" s="41" t="str">
        <f t="shared" si="140"/>
        <v/>
      </c>
      <c r="V574" s="41" t="str">
        <f t="shared" ca="1" si="141"/>
        <v/>
      </c>
      <c r="W574" s="41" t="str">
        <f>IF(AND(C574="Abierto",D574="Media"),RANK(V574,$V$8:$V$1003,0)+COUNTIF($V$8:V574,V574)-1+MAX(Q:Q,T:T),"")</f>
        <v/>
      </c>
      <c r="X574" s="41" t="str">
        <f t="shared" si="142"/>
        <v/>
      </c>
      <c r="Y574" s="41" t="str">
        <f t="shared" ca="1" si="143"/>
        <v/>
      </c>
      <c r="Z574" s="41" t="str">
        <f>IF(AND(C574="Abierto",D574="Baja"),RANK(Y574,$Y$8:$Y$1003,0)+COUNTIF($Y$8:Y574,Y574)-1+MAX(Q:Q,T:T,W:W),"")</f>
        <v/>
      </c>
      <c r="AA574" s="42" t="str">
        <f t="shared" si="144"/>
        <v/>
      </c>
      <c r="AB574" s="42" t="str">
        <f t="shared" si="145"/>
        <v/>
      </c>
      <c r="AC574" s="42" t="str">
        <f t="shared" si="146"/>
        <v/>
      </c>
      <c r="AD574" s="43">
        <v>567</v>
      </c>
      <c r="AE574" s="43" t="str">
        <f t="shared" si="132"/>
        <v/>
      </c>
      <c r="AF574" s="44" t="str">
        <f t="shared" si="133"/>
        <v/>
      </c>
      <c r="AK574" s="47" t="str">
        <f>IF(AL574="","",MAX($AK$1:AK573)+1)</f>
        <v/>
      </c>
      <c r="AL574" s="48" t="str">
        <f>IF(H574="","",IF(COUNTIF($AL$7:AL573,H574)=0,H574,""))</f>
        <v/>
      </c>
      <c r="AM574" s="48" t="str">
        <f t="shared" si="134"/>
        <v/>
      </c>
    </row>
    <row r="575" spans="2:39" x14ac:dyDescent="0.25">
      <c r="B575" s="38"/>
      <c r="C575" s="38"/>
      <c r="D575" s="38"/>
      <c r="E575" s="38"/>
      <c r="F575" s="40"/>
      <c r="G575" s="38"/>
      <c r="H575" s="38"/>
      <c r="I575" s="40"/>
      <c r="J575" s="54" t="str">
        <f t="shared" si="135"/>
        <v/>
      </c>
      <c r="K575" s="38"/>
      <c r="O575" s="41" t="str">
        <f t="shared" si="136"/>
        <v/>
      </c>
      <c r="P575" s="41" t="str">
        <f t="shared" ca="1" si="137"/>
        <v/>
      </c>
      <c r="Q575" s="41" t="str">
        <f>IF(AND(C575="Abierto",D575="Urgente"),RANK(P575,$P$8:$P$1003,0)+COUNTIF($P$8:P575,P575)-1,"")</f>
        <v/>
      </c>
      <c r="R575" s="41" t="str">
        <f t="shared" si="138"/>
        <v/>
      </c>
      <c r="S575" s="41" t="str">
        <f t="shared" ca="1" si="139"/>
        <v/>
      </c>
      <c r="T575" s="41" t="str">
        <f>IF(AND(C575="Abierto",D575="Alta"),RANK(S575,$S$8:$S$1003,0)+COUNTIF($S$8:S575,S575)-1+MAX(Q:Q),"")</f>
        <v/>
      </c>
      <c r="U575" s="41" t="str">
        <f t="shared" si="140"/>
        <v/>
      </c>
      <c r="V575" s="41" t="str">
        <f t="shared" ca="1" si="141"/>
        <v/>
      </c>
      <c r="W575" s="41" t="str">
        <f>IF(AND(C575="Abierto",D575="Media"),RANK(V575,$V$8:$V$1003,0)+COUNTIF($V$8:V575,V575)-1+MAX(Q:Q,T:T),"")</f>
        <v/>
      </c>
      <c r="X575" s="41" t="str">
        <f t="shared" si="142"/>
        <v/>
      </c>
      <c r="Y575" s="41" t="str">
        <f t="shared" ca="1" si="143"/>
        <v/>
      </c>
      <c r="Z575" s="41" t="str">
        <f>IF(AND(C575="Abierto",D575="Baja"),RANK(Y575,$Y$8:$Y$1003,0)+COUNTIF($Y$8:Y575,Y575)-1+MAX(Q:Q,T:T,W:W),"")</f>
        <v/>
      </c>
      <c r="AA575" s="42" t="str">
        <f t="shared" si="144"/>
        <v/>
      </c>
      <c r="AB575" s="42" t="str">
        <f t="shared" si="145"/>
        <v/>
      </c>
      <c r="AC575" s="42" t="str">
        <f t="shared" si="146"/>
        <v/>
      </c>
      <c r="AD575" s="43">
        <v>568</v>
      </c>
      <c r="AE575" s="43" t="str">
        <f t="shared" si="132"/>
        <v/>
      </c>
      <c r="AF575" s="44" t="str">
        <f t="shared" si="133"/>
        <v/>
      </c>
      <c r="AK575" s="47" t="str">
        <f>IF(AL575="","",MAX($AK$1:AK574)+1)</f>
        <v/>
      </c>
      <c r="AL575" s="48" t="str">
        <f>IF(H575="","",IF(COUNTIF($AL$7:AL574,H575)=0,H575,""))</f>
        <v/>
      </c>
      <c r="AM575" s="48" t="str">
        <f t="shared" si="134"/>
        <v/>
      </c>
    </row>
    <row r="576" spans="2:39" x14ac:dyDescent="0.25">
      <c r="B576" s="38"/>
      <c r="C576" s="38"/>
      <c r="D576" s="38"/>
      <c r="E576" s="38"/>
      <c r="F576" s="40"/>
      <c r="G576" s="38"/>
      <c r="H576" s="38"/>
      <c r="I576" s="40"/>
      <c r="J576" s="54" t="str">
        <f t="shared" si="135"/>
        <v/>
      </c>
      <c r="K576" s="38"/>
      <c r="O576" s="41" t="str">
        <f t="shared" si="136"/>
        <v/>
      </c>
      <c r="P576" s="41" t="str">
        <f t="shared" ca="1" si="137"/>
        <v/>
      </c>
      <c r="Q576" s="41" t="str">
        <f>IF(AND(C576="Abierto",D576="Urgente"),RANK(P576,$P$8:$P$1003,0)+COUNTIF($P$8:P576,P576)-1,"")</f>
        <v/>
      </c>
      <c r="R576" s="41" t="str">
        <f t="shared" si="138"/>
        <v/>
      </c>
      <c r="S576" s="41" t="str">
        <f t="shared" ca="1" si="139"/>
        <v/>
      </c>
      <c r="T576" s="41" t="str">
        <f>IF(AND(C576="Abierto",D576="Alta"),RANK(S576,$S$8:$S$1003,0)+COUNTIF($S$8:S576,S576)-1+MAX(Q:Q),"")</f>
        <v/>
      </c>
      <c r="U576" s="41" t="str">
        <f t="shared" si="140"/>
        <v/>
      </c>
      <c r="V576" s="41" t="str">
        <f t="shared" ca="1" si="141"/>
        <v/>
      </c>
      <c r="W576" s="41" t="str">
        <f>IF(AND(C576="Abierto",D576="Media"),RANK(V576,$V$8:$V$1003,0)+COUNTIF($V$8:V576,V576)-1+MAX(Q:Q,T:T),"")</f>
        <v/>
      </c>
      <c r="X576" s="41" t="str">
        <f t="shared" si="142"/>
        <v/>
      </c>
      <c r="Y576" s="41" t="str">
        <f t="shared" ca="1" si="143"/>
        <v/>
      </c>
      <c r="Z576" s="41" t="str">
        <f>IF(AND(C576="Abierto",D576="Baja"),RANK(Y576,$Y$8:$Y$1003,0)+COUNTIF($Y$8:Y576,Y576)-1+MAX(Q:Q,T:T,W:W),"")</f>
        <v/>
      </c>
      <c r="AA576" s="42" t="str">
        <f t="shared" si="144"/>
        <v/>
      </c>
      <c r="AB576" s="42" t="str">
        <f t="shared" si="145"/>
        <v/>
      </c>
      <c r="AC576" s="42" t="str">
        <f t="shared" si="146"/>
        <v/>
      </c>
      <c r="AD576" s="43">
        <v>569</v>
      </c>
      <c r="AE576" s="43" t="str">
        <f t="shared" si="132"/>
        <v/>
      </c>
      <c r="AF576" s="44" t="str">
        <f t="shared" si="133"/>
        <v/>
      </c>
      <c r="AK576" s="47" t="str">
        <f>IF(AL576="","",MAX($AK$1:AK575)+1)</f>
        <v/>
      </c>
      <c r="AL576" s="48" t="str">
        <f>IF(H576="","",IF(COUNTIF($AL$7:AL575,H576)=0,H576,""))</f>
        <v/>
      </c>
      <c r="AM576" s="48" t="str">
        <f t="shared" si="134"/>
        <v/>
      </c>
    </row>
    <row r="577" spans="2:39" x14ac:dyDescent="0.25">
      <c r="B577" s="38"/>
      <c r="C577" s="38"/>
      <c r="D577" s="38"/>
      <c r="E577" s="38"/>
      <c r="F577" s="40"/>
      <c r="G577" s="38"/>
      <c r="H577" s="38"/>
      <c r="I577" s="40"/>
      <c r="J577" s="54" t="str">
        <f t="shared" si="135"/>
        <v/>
      </c>
      <c r="K577" s="38"/>
      <c r="O577" s="41" t="str">
        <f t="shared" si="136"/>
        <v/>
      </c>
      <c r="P577" s="41" t="str">
        <f t="shared" ca="1" si="137"/>
        <v/>
      </c>
      <c r="Q577" s="41" t="str">
        <f>IF(AND(C577="Abierto",D577="Urgente"),RANK(P577,$P$8:$P$1003,0)+COUNTIF($P$8:P577,P577)-1,"")</f>
        <v/>
      </c>
      <c r="R577" s="41" t="str">
        <f t="shared" si="138"/>
        <v/>
      </c>
      <c r="S577" s="41" t="str">
        <f t="shared" ca="1" si="139"/>
        <v/>
      </c>
      <c r="T577" s="41" t="str">
        <f>IF(AND(C577="Abierto",D577="Alta"),RANK(S577,$S$8:$S$1003,0)+COUNTIF($S$8:S577,S577)-1+MAX(Q:Q),"")</f>
        <v/>
      </c>
      <c r="U577" s="41" t="str">
        <f t="shared" si="140"/>
        <v/>
      </c>
      <c r="V577" s="41" t="str">
        <f t="shared" ca="1" si="141"/>
        <v/>
      </c>
      <c r="W577" s="41" t="str">
        <f>IF(AND(C577="Abierto",D577="Media"),RANK(V577,$V$8:$V$1003,0)+COUNTIF($V$8:V577,V577)-1+MAX(Q:Q,T:T),"")</f>
        <v/>
      </c>
      <c r="X577" s="41" t="str">
        <f t="shared" si="142"/>
        <v/>
      </c>
      <c r="Y577" s="41" t="str">
        <f t="shared" ca="1" si="143"/>
        <v/>
      </c>
      <c r="Z577" s="41" t="str">
        <f>IF(AND(C577="Abierto",D577="Baja"),RANK(Y577,$Y$8:$Y$1003,0)+COUNTIF($Y$8:Y577,Y577)-1+MAX(Q:Q,T:T,W:W),"")</f>
        <v/>
      </c>
      <c r="AA577" s="42" t="str">
        <f t="shared" si="144"/>
        <v/>
      </c>
      <c r="AB577" s="42" t="str">
        <f t="shared" si="145"/>
        <v/>
      </c>
      <c r="AC577" s="42" t="str">
        <f t="shared" si="146"/>
        <v/>
      </c>
      <c r="AD577" s="43">
        <v>570</v>
      </c>
      <c r="AE577" s="43" t="str">
        <f t="shared" si="132"/>
        <v/>
      </c>
      <c r="AF577" s="44" t="str">
        <f t="shared" si="133"/>
        <v/>
      </c>
      <c r="AK577" s="47" t="str">
        <f>IF(AL577="","",MAX($AK$1:AK576)+1)</f>
        <v/>
      </c>
      <c r="AL577" s="48" t="str">
        <f>IF(H577="","",IF(COUNTIF($AL$7:AL576,H577)=0,H577,""))</f>
        <v/>
      </c>
      <c r="AM577" s="48" t="str">
        <f t="shared" si="134"/>
        <v/>
      </c>
    </row>
    <row r="578" spans="2:39" x14ac:dyDescent="0.25">
      <c r="B578" s="38"/>
      <c r="C578" s="38"/>
      <c r="D578" s="38"/>
      <c r="E578" s="38"/>
      <c r="F578" s="40"/>
      <c r="G578" s="38"/>
      <c r="H578" s="38"/>
      <c r="I578" s="40"/>
      <c r="J578" s="54" t="str">
        <f t="shared" si="135"/>
        <v/>
      </c>
      <c r="K578" s="38"/>
      <c r="O578" s="41" t="str">
        <f t="shared" si="136"/>
        <v/>
      </c>
      <c r="P578" s="41" t="str">
        <f t="shared" ca="1" si="137"/>
        <v/>
      </c>
      <c r="Q578" s="41" t="str">
        <f>IF(AND(C578="Abierto",D578="Urgente"),RANK(P578,$P$8:$P$1003,0)+COUNTIF($P$8:P578,P578)-1,"")</f>
        <v/>
      </c>
      <c r="R578" s="41" t="str">
        <f t="shared" si="138"/>
        <v/>
      </c>
      <c r="S578" s="41" t="str">
        <f t="shared" ca="1" si="139"/>
        <v/>
      </c>
      <c r="T578" s="41" t="str">
        <f>IF(AND(C578="Abierto",D578="Alta"),RANK(S578,$S$8:$S$1003,0)+COUNTIF($S$8:S578,S578)-1+MAX(Q:Q),"")</f>
        <v/>
      </c>
      <c r="U578" s="41" t="str">
        <f t="shared" si="140"/>
        <v/>
      </c>
      <c r="V578" s="41" t="str">
        <f t="shared" ca="1" si="141"/>
        <v/>
      </c>
      <c r="W578" s="41" t="str">
        <f>IF(AND(C578="Abierto",D578="Media"),RANK(V578,$V$8:$V$1003,0)+COUNTIF($V$8:V578,V578)-1+MAX(Q:Q,T:T),"")</f>
        <v/>
      </c>
      <c r="X578" s="41" t="str">
        <f t="shared" si="142"/>
        <v/>
      </c>
      <c r="Y578" s="41" t="str">
        <f t="shared" ca="1" si="143"/>
        <v/>
      </c>
      <c r="Z578" s="41" t="str">
        <f>IF(AND(C578="Abierto",D578="Baja"),RANK(Y578,$Y$8:$Y$1003,0)+COUNTIF($Y$8:Y578,Y578)-1+MAX(Q:Q,T:T,W:W),"")</f>
        <v/>
      </c>
      <c r="AA578" s="42" t="str">
        <f t="shared" si="144"/>
        <v/>
      </c>
      <c r="AB578" s="42" t="str">
        <f t="shared" si="145"/>
        <v/>
      </c>
      <c r="AC578" s="42" t="str">
        <f t="shared" si="146"/>
        <v/>
      </c>
      <c r="AD578" s="43">
        <v>571</v>
      </c>
      <c r="AE578" s="43" t="str">
        <f t="shared" si="132"/>
        <v/>
      </c>
      <c r="AF578" s="44" t="str">
        <f t="shared" si="133"/>
        <v/>
      </c>
      <c r="AK578" s="47" t="str">
        <f>IF(AL578="","",MAX($AK$1:AK577)+1)</f>
        <v/>
      </c>
      <c r="AL578" s="48" t="str">
        <f>IF(H578="","",IF(COUNTIF($AL$7:AL577,H578)=0,H578,""))</f>
        <v/>
      </c>
      <c r="AM578" s="48" t="str">
        <f t="shared" si="134"/>
        <v/>
      </c>
    </row>
    <row r="579" spans="2:39" x14ac:dyDescent="0.25">
      <c r="B579" s="38"/>
      <c r="C579" s="38"/>
      <c r="D579" s="38"/>
      <c r="E579" s="38"/>
      <c r="F579" s="40"/>
      <c r="G579" s="38"/>
      <c r="H579" s="38"/>
      <c r="I579" s="40"/>
      <c r="J579" s="54" t="str">
        <f t="shared" si="135"/>
        <v/>
      </c>
      <c r="K579" s="38"/>
      <c r="O579" s="41" t="str">
        <f t="shared" si="136"/>
        <v/>
      </c>
      <c r="P579" s="41" t="str">
        <f t="shared" ca="1" si="137"/>
        <v/>
      </c>
      <c r="Q579" s="41" t="str">
        <f>IF(AND(C579="Abierto",D579="Urgente"),RANK(P579,$P$8:$P$1003,0)+COUNTIF($P$8:P579,P579)-1,"")</f>
        <v/>
      </c>
      <c r="R579" s="41" t="str">
        <f t="shared" si="138"/>
        <v/>
      </c>
      <c r="S579" s="41" t="str">
        <f t="shared" ca="1" si="139"/>
        <v/>
      </c>
      <c r="T579" s="41" t="str">
        <f>IF(AND(C579="Abierto",D579="Alta"),RANK(S579,$S$8:$S$1003,0)+COUNTIF($S$8:S579,S579)-1+MAX(Q:Q),"")</f>
        <v/>
      </c>
      <c r="U579" s="41" t="str">
        <f t="shared" si="140"/>
        <v/>
      </c>
      <c r="V579" s="41" t="str">
        <f t="shared" ca="1" si="141"/>
        <v/>
      </c>
      <c r="W579" s="41" t="str">
        <f>IF(AND(C579="Abierto",D579="Media"),RANK(V579,$V$8:$V$1003,0)+COUNTIF($V$8:V579,V579)-1+MAX(Q:Q,T:T),"")</f>
        <v/>
      </c>
      <c r="X579" s="41" t="str">
        <f t="shared" si="142"/>
        <v/>
      </c>
      <c r="Y579" s="41" t="str">
        <f t="shared" ca="1" si="143"/>
        <v/>
      </c>
      <c r="Z579" s="41" t="str">
        <f>IF(AND(C579="Abierto",D579="Baja"),RANK(Y579,$Y$8:$Y$1003,0)+COUNTIF($Y$8:Y579,Y579)-1+MAX(Q:Q,T:T,W:W),"")</f>
        <v/>
      </c>
      <c r="AA579" s="42" t="str">
        <f t="shared" si="144"/>
        <v/>
      </c>
      <c r="AB579" s="42" t="str">
        <f t="shared" si="145"/>
        <v/>
      </c>
      <c r="AC579" s="42" t="str">
        <f t="shared" si="146"/>
        <v/>
      </c>
      <c r="AD579" s="43">
        <v>572</v>
      </c>
      <c r="AE579" s="43" t="str">
        <f t="shared" si="132"/>
        <v/>
      </c>
      <c r="AF579" s="44" t="str">
        <f t="shared" si="133"/>
        <v/>
      </c>
      <c r="AK579" s="47" t="str">
        <f>IF(AL579="","",MAX($AK$1:AK578)+1)</f>
        <v/>
      </c>
      <c r="AL579" s="48" t="str">
        <f>IF(H579="","",IF(COUNTIF($AL$7:AL578,H579)=0,H579,""))</f>
        <v/>
      </c>
      <c r="AM579" s="48" t="str">
        <f t="shared" si="134"/>
        <v/>
      </c>
    </row>
    <row r="580" spans="2:39" x14ac:dyDescent="0.25">
      <c r="B580" s="38"/>
      <c r="C580" s="38"/>
      <c r="D580" s="38"/>
      <c r="E580" s="38"/>
      <c r="F580" s="40"/>
      <c r="G580" s="38"/>
      <c r="H580" s="38"/>
      <c r="I580" s="40"/>
      <c r="J580" s="54" t="str">
        <f t="shared" si="135"/>
        <v/>
      </c>
      <c r="K580" s="38"/>
      <c r="O580" s="41" t="str">
        <f t="shared" si="136"/>
        <v/>
      </c>
      <c r="P580" s="41" t="str">
        <f t="shared" ca="1" si="137"/>
        <v/>
      </c>
      <c r="Q580" s="41" t="str">
        <f>IF(AND(C580="Abierto",D580="Urgente"),RANK(P580,$P$8:$P$1003,0)+COUNTIF($P$8:P580,P580)-1,"")</f>
        <v/>
      </c>
      <c r="R580" s="41" t="str">
        <f t="shared" si="138"/>
        <v/>
      </c>
      <c r="S580" s="41" t="str">
        <f t="shared" ca="1" si="139"/>
        <v/>
      </c>
      <c r="T580" s="41" t="str">
        <f>IF(AND(C580="Abierto",D580="Alta"),RANK(S580,$S$8:$S$1003,0)+COUNTIF($S$8:S580,S580)-1+MAX(Q:Q),"")</f>
        <v/>
      </c>
      <c r="U580" s="41" t="str">
        <f t="shared" si="140"/>
        <v/>
      </c>
      <c r="V580" s="41" t="str">
        <f t="shared" ca="1" si="141"/>
        <v/>
      </c>
      <c r="W580" s="41" t="str">
        <f>IF(AND(C580="Abierto",D580="Media"),RANK(V580,$V$8:$V$1003,0)+COUNTIF($V$8:V580,V580)-1+MAX(Q:Q,T:T),"")</f>
        <v/>
      </c>
      <c r="X580" s="41" t="str">
        <f t="shared" si="142"/>
        <v/>
      </c>
      <c r="Y580" s="41" t="str">
        <f t="shared" ca="1" si="143"/>
        <v/>
      </c>
      <c r="Z580" s="41" t="str">
        <f>IF(AND(C580="Abierto",D580="Baja"),RANK(Y580,$Y$8:$Y$1003,0)+COUNTIF($Y$8:Y580,Y580)-1+MAX(Q:Q,T:T,W:W),"")</f>
        <v/>
      </c>
      <c r="AA580" s="42" t="str">
        <f t="shared" si="144"/>
        <v/>
      </c>
      <c r="AB580" s="42" t="str">
        <f t="shared" si="145"/>
        <v/>
      </c>
      <c r="AC580" s="42" t="str">
        <f t="shared" si="146"/>
        <v/>
      </c>
      <c r="AD580" s="43">
        <v>573</v>
      </c>
      <c r="AE580" s="43" t="str">
        <f t="shared" si="132"/>
        <v/>
      </c>
      <c r="AF580" s="44" t="str">
        <f t="shared" si="133"/>
        <v/>
      </c>
      <c r="AK580" s="47" t="str">
        <f>IF(AL580="","",MAX($AK$1:AK579)+1)</f>
        <v/>
      </c>
      <c r="AL580" s="48" t="str">
        <f>IF(H580="","",IF(COUNTIF($AL$7:AL579,H580)=0,H580,""))</f>
        <v/>
      </c>
      <c r="AM580" s="48" t="str">
        <f t="shared" si="134"/>
        <v/>
      </c>
    </row>
    <row r="581" spans="2:39" x14ac:dyDescent="0.25">
      <c r="B581" s="38"/>
      <c r="C581" s="38"/>
      <c r="D581" s="38"/>
      <c r="E581" s="38"/>
      <c r="F581" s="40"/>
      <c r="G581" s="38"/>
      <c r="H581" s="38"/>
      <c r="I581" s="40"/>
      <c r="J581" s="54" t="str">
        <f t="shared" si="135"/>
        <v/>
      </c>
      <c r="K581" s="38"/>
      <c r="O581" s="41" t="str">
        <f t="shared" si="136"/>
        <v/>
      </c>
      <c r="P581" s="41" t="str">
        <f t="shared" ca="1" si="137"/>
        <v/>
      </c>
      <c r="Q581" s="41" t="str">
        <f>IF(AND(C581="Abierto",D581="Urgente"),RANK(P581,$P$8:$P$1003,0)+COUNTIF($P$8:P581,P581)-1,"")</f>
        <v/>
      </c>
      <c r="R581" s="41" t="str">
        <f t="shared" si="138"/>
        <v/>
      </c>
      <c r="S581" s="41" t="str">
        <f t="shared" ca="1" si="139"/>
        <v/>
      </c>
      <c r="T581" s="41" t="str">
        <f>IF(AND(C581="Abierto",D581="Alta"),RANK(S581,$S$8:$S$1003,0)+COUNTIF($S$8:S581,S581)-1+MAX(Q:Q),"")</f>
        <v/>
      </c>
      <c r="U581" s="41" t="str">
        <f t="shared" si="140"/>
        <v/>
      </c>
      <c r="V581" s="41" t="str">
        <f t="shared" ca="1" si="141"/>
        <v/>
      </c>
      <c r="W581" s="41" t="str">
        <f>IF(AND(C581="Abierto",D581="Media"),RANK(V581,$V$8:$V$1003,0)+COUNTIF($V$8:V581,V581)-1+MAX(Q:Q,T:T),"")</f>
        <v/>
      </c>
      <c r="X581" s="41" t="str">
        <f t="shared" si="142"/>
        <v/>
      </c>
      <c r="Y581" s="41" t="str">
        <f t="shared" ca="1" si="143"/>
        <v/>
      </c>
      <c r="Z581" s="41" t="str">
        <f>IF(AND(C581="Abierto",D581="Baja"),RANK(Y581,$Y$8:$Y$1003,0)+COUNTIF($Y$8:Y581,Y581)-1+MAX(Q:Q,T:T,W:W),"")</f>
        <v/>
      </c>
      <c r="AA581" s="42" t="str">
        <f t="shared" si="144"/>
        <v/>
      </c>
      <c r="AB581" s="42" t="str">
        <f t="shared" si="145"/>
        <v/>
      </c>
      <c r="AC581" s="42" t="str">
        <f t="shared" si="146"/>
        <v/>
      </c>
      <c r="AD581" s="43">
        <v>574</v>
      </c>
      <c r="AE581" s="43" t="str">
        <f t="shared" si="132"/>
        <v/>
      </c>
      <c r="AF581" s="44" t="str">
        <f t="shared" si="133"/>
        <v/>
      </c>
      <c r="AK581" s="47" t="str">
        <f>IF(AL581="","",MAX($AK$1:AK580)+1)</f>
        <v/>
      </c>
      <c r="AL581" s="48" t="str">
        <f>IF(H581="","",IF(COUNTIF($AL$7:AL580,H581)=0,H581,""))</f>
        <v/>
      </c>
      <c r="AM581" s="48" t="str">
        <f t="shared" si="134"/>
        <v/>
      </c>
    </row>
    <row r="582" spans="2:39" x14ac:dyDescent="0.25">
      <c r="B582" s="38"/>
      <c r="C582" s="38"/>
      <c r="D582" s="38"/>
      <c r="E582" s="38"/>
      <c r="F582" s="40"/>
      <c r="G582" s="38"/>
      <c r="H582" s="38"/>
      <c r="I582" s="40"/>
      <c r="J582" s="54" t="str">
        <f t="shared" si="135"/>
        <v/>
      </c>
      <c r="K582" s="38"/>
      <c r="O582" s="41" t="str">
        <f t="shared" si="136"/>
        <v/>
      </c>
      <c r="P582" s="41" t="str">
        <f t="shared" ca="1" si="137"/>
        <v/>
      </c>
      <c r="Q582" s="41" t="str">
        <f>IF(AND(C582="Abierto",D582="Urgente"),RANK(P582,$P$8:$P$1003,0)+COUNTIF($P$8:P582,P582)-1,"")</f>
        <v/>
      </c>
      <c r="R582" s="41" t="str">
        <f t="shared" si="138"/>
        <v/>
      </c>
      <c r="S582" s="41" t="str">
        <f t="shared" ca="1" si="139"/>
        <v/>
      </c>
      <c r="T582" s="41" t="str">
        <f>IF(AND(C582="Abierto",D582="Alta"),RANK(S582,$S$8:$S$1003,0)+COUNTIF($S$8:S582,S582)-1+MAX(Q:Q),"")</f>
        <v/>
      </c>
      <c r="U582" s="41" t="str">
        <f t="shared" si="140"/>
        <v/>
      </c>
      <c r="V582" s="41" t="str">
        <f t="shared" ca="1" si="141"/>
        <v/>
      </c>
      <c r="W582" s="41" t="str">
        <f>IF(AND(C582="Abierto",D582="Media"),RANK(V582,$V$8:$V$1003,0)+COUNTIF($V$8:V582,V582)-1+MAX(Q:Q,T:T),"")</f>
        <v/>
      </c>
      <c r="X582" s="41" t="str">
        <f t="shared" si="142"/>
        <v/>
      </c>
      <c r="Y582" s="41" t="str">
        <f t="shared" ca="1" si="143"/>
        <v/>
      </c>
      <c r="Z582" s="41" t="str">
        <f>IF(AND(C582="Abierto",D582="Baja"),RANK(Y582,$Y$8:$Y$1003,0)+COUNTIF($Y$8:Y582,Y582)-1+MAX(Q:Q,T:T,W:W),"")</f>
        <v/>
      </c>
      <c r="AA582" s="42" t="str">
        <f t="shared" si="144"/>
        <v/>
      </c>
      <c r="AB582" s="42" t="str">
        <f t="shared" si="145"/>
        <v/>
      </c>
      <c r="AC582" s="42" t="str">
        <f t="shared" si="146"/>
        <v/>
      </c>
      <c r="AD582" s="43">
        <v>575</v>
      </c>
      <c r="AE582" s="43" t="str">
        <f t="shared" si="132"/>
        <v/>
      </c>
      <c r="AF582" s="44" t="str">
        <f t="shared" si="133"/>
        <v/>
      </c>
      <c r="AK582" s="47" t="str">
        <f>IF(AL582="","",MAX($AK$1:AK581)+1)</f>
        <v/>
      </c>
      <c r="AL582" s="48" t="str">
        <f>IF(H582="","",IF(COUNTIF($AL$7:AL581,H582)=0,H582,""))</f>
        <v/>
      </c>
      <c r="AM582" s="48" t="str">
        <f t="shared" si="134"/>
        <v/>
      </c>
    </row>
    <row r="583" spans="2:39" x14ac:dyDescent="0.25">
      <c r="B583" s="38"/>
      <c r="C583" s="38"/>
      <c r="D583" s="38"/>
      <c r="E583" s="38"/>
      <c r="F583" s="40"/>
      <c r="G583" s="38"/>
      <c r="H583" s="38"/>
      <c r="I583" s="40"/>
      <c r="J583" s="54" t="str">
        <f t="shared" si="135"/>
        <v/>
      </c>
      <c r="K583" s="38"/>
      <c r="O583" s="41" t="str">
        <f t="shared" si="136"/>
        <v/>
      </c>
      <c r="P583" s="41" t="str">
        <f t="shared" ca="1" si="137"/>
        <v/>
      </c>
      <c r="Q583" s="41" t="str">
        <f>IF(AND(C583="Abierto",D583="Urgente"),RANK(P583,$P$8:$P$1003,0)+COUNTIF($P$8:P583,P583)-1,"")</f>
        <v/>
      </c>
      <c r="R583" s="41" t="str">
        <f t="shared" si="138"/>
        <v/>
      </c>
      <c r="S583" s="41" t="str">
        <f t="shared" ca="1" si="139"/>
        <v/>
      </c>
      <c r="T583" s="41" t="str">
        <f>IF(AND(C583="Abierto",D583="Alta"),RANK(S583,$S$8:$S$1003,0)+COUNTIF($S$8:S583,S583)-1+MAX(Q:Q),"")</f>
        <v/>
      </c>
      <c r="U583" s="41" t="str">
        <f t="shared" si="140"/>
        <v/>
      </c>
      <c r="V583" s="41" t="str">
        <f t="shared" ca="1" si="141"/>
        <v/>
      </c>
      <c r="W583" s="41" t="str">
        <f>IF(AND(C583="Abierto",D583="Media"),RANK(V583,$V$8:$V$1003,0)+COUNTIF($V$8:V583,V583)-1+MAX(Q:Q,T:T),"")</f>
        <v/>
      </c>
      <c r="X583" s="41" t="str">
        <f t="shared" si="142"/>
        <v/>
      </c>
      <c r="Y583" s="41" t="str">
        <f t="shared" ca="1" si="143"/>
        <v/>
      </c>
      <c r="Z583" s="41" t="str">
        <f>IF(AND(C583="Abierto",D583="Baja"),RANK(Y583,$Y$8:$Y$1003,0)+COUNTIF($Y$8:Y583,Y583)-1+MAX(Q:Q,T:T,W:W),"")</f>
        <v/>
      </c>
      <c r="AA583" s="42" t="str">
        <f t="shared" si="144"/>
        <v/>
      </c>
      <c r="AB583" s="42" t="str">
        <f t="shared" si="145"/>
        <v/>
      </c>
      <c r="AC583" s="42" t="str">
        <f t="shared" si="146"/>
        <v/>
      </c>
      <c r="AD583" s="43">
        <v>576</v>
      </c>
      <c r="AE583" s="43" t="str">
        <f t="shared" si="132"/>
        <v/>
      </c>
      <c r="AF583" s="44" t="str">
        <f t="shared" si="133"/>
        <v/>
      </c>
      <c r="AK583" s="47" t="str">
        <f>IF(AL583="","",MAX($AK$1:AK582)+1)</f>
        <v/>
      </c>
      <c r="AL583" s="48" t="str">
        <f>IF(H583="","",IF(COUNTIF($AL$7:AL582,H583)=0,H583,""))</f>
        <v/>
      </c>
      <c r="AM583" s="48" t="str">
        <f t="shared" si="134"/>
        <v/>
      </c>
    </row>
    <row r="584" spans="2:39" x14ac:dyDescent="0.25">
      <c r="B584" s="38"/>
      <c r="C584" s="38"/>
      <c r="D584" s="38"/>
      <c r="E584" s="38"/>
      <c r="F584" s="40"/>
      <c r="G584" s="38"/>
      <c r="H584" s="38"/>
      <c r="I584" s="40"/>
      <c r="J584" s="54" t="str">
        <f t="shared" si="135"/>
        <v/>
      </c>
      <c r="K584" s="38"/>
      <c r="O584" s="41" t="str">
        <f t="shared" si="136"/>
        <v/>
      </c>
      <c r="P584" s="41" t="str">
        <f t="shared" ca="1" si="137"/>
        <v/>
      </c>
      <c r="Q584" s="41" t="str">
        <f>IF(AND(C584="Abierto",D584="Urgente"),RANK(P584,$P$8:$P$1003,0)+COUNTIF($P$8:P584,P584)-1,"")</f>
        <v/>
      </c>
      <c r="R584" s="41" t="str">
        <f t="shared" si="138"/>
        <v/>
      </c>
      <c r="S584" s="41" t="str">
        <f t="shared" ca="1" si="139"/>
        <v/>
      </c>
      <c r="T584" s="41" t="str">
        <f>IF(AND(C584="Abierto",D584="Alta"),RANK(S584,$S$8:$S$1003,0)+COUNTIF($S$8:S584,S584)-1+MAX(Q:Q),"")</f>
        <v/>
      </c>
      <c r="U584" s="41" t="str">
        <f t="shared" si="140"/>
        <v/>
      </c>
      <c r="V584" s="41" t="str">
        <f t="shared" ca="1" si="141"/>
        <v/>
      </c>
      <c r="W584" s="41" t="str">
        <f>IF(AND(C584="Abierto",D584="Media"),RANK(V584,$V$8:$V$1003,0)+COUNTIF($V$8:V584,V584)-1+MAX(Q:Q,T:T),"")</f>
        <v/>
      </c>
      <c r="X584" s="41" t="str">
        <f t="shared" si="142"/>
        <v/>
      </c>
      <c r="Y584" s="41" t="str">
        <f t="shared" ca="1" si="143"/>
        <v/>
      </c>
      <c r="Z584" s="41" t="str">
        <f>IF(AND(C584="Abierto",D584="Baja"),RANK(Y584,$Y$8:$Y$1003,0)+COUNTIF($Y$8:Y584,Y584)-1+MAX(Q:Q,T:T,W:W),"")</f>
        <v/>
      </c>
      <c r="AA584" s="42" t="str">
        <f t="shared" si="144"/>
        <v/>
      </c>
      <c r="AB584" s="42" t="str">
        <f t="shared" si="145"/>
        <v/>
      </c>
      <c r="AC584" s="42" t="str">
        <f t="shared" si="146"/>
        <v/>
      </c>
      <c r="AD584" s="43">
        <v>577</v>
      </c>
      <c r="AE584" s="43" t="str">
        <f t="shared" si="132"/>
        <v/>
      </c>
      <c r="AF584" s="44" t="str">
        <f t="shared" si="133"/>
        <v/>
      </c>
      <c r="AK584" s="47" t="str">
        <f>IF(AL584="","",MAX($AK$1:AK583)+1)</f>
        <v/>
      </c>
      <c r="AL584" s="48" t="str">
        <f>IF(H584="","",IF(COUNTIF($AL$7:AL583,H584)=0,H584,""))</f>
        <v/>
      </c>
      <c r="AM584" s="48" t="str">
        <f t="shared" si="134"/>
        <v/>
      </c>
    </row>
    <row r="585" spans="2:39" x14ac:dyDescent="0.25">
      <c r="B585" s="38"/>
      <c r="C585" s="38"/>
      <c r="D585" s="38"/>
      <c r="E585" s="38"/>
      <c r="F585" s="40"/>
      <c r="G585" s="38"/>
      <c r="H585" s="38"/>
      <c r="I585" s="40"/>
      <c r="J585" s="54" t="str">
        <f t="shared" si="135"/>
        <v/>
      </c>
      <c r="K585" s="38"/>
      <c r="O585" s="41" t="str">
        <f t="shared" si="136"/>
        <v/>
      </c>
      <c r="P585" s="41" t="str">
        <f t="shared" ca="1" si="137"/>
        <v/>
      </c>
      <c r="Q585" s="41" t="str">
        <f>IF(AND(C585="Abierto",D585="Urgente"),RANK(P585,$P$8:$P$1003,0)+COUNTIF($P$8:P585,P585)-1,"")</f>
        <v/>
      </c>
      <c r="R585" s="41" t="str">
        <f t="shared" si="138"/>
        <v/>
      </c>
      <c r="S585" s="41" t="str">
        <f t="shared" ca="1" si="139"/>
        <v/>
      </c>
      <c r="T585" s="41" t="str">
        <f>IF(AND(C585="Abierto",D585="Alta"),RANK(S585,$S$8:$S$1003,0)+COUNTIF($S$8:S585,S585)-1+MAX(Q:Q),"")</f>
        <v/>
      </c>
      <c r="U585" s="41" t="str">
        <f t="shared" si="140"/>
        <v/>
      </c>
      <c r="V585" s="41" t="str">
        <f t="shared" ca="1" si="141"/>
        <v/>
      </c>
      <c r="W585" s="41" t="str">
        <f>IF(AND(C585="Abierto",D585="Media"),RANK(V585,$V$8:$V$1003,0)+COUNTIF($V$8:V585,V585)-1+MAX(Q:Q,T:T),"")</f>
        <v/>
      </c>
      <c r="X585" s="41" t="str">
        <f t="shared" si="142"/>
        <v/>
      </c>
      <c r="Y585" s="41" t="str">
        <f t="shared" ca="1" si="143"/>
        <v/>
      </c>
      <c r="Z585" s="41" t="str">
        <f>IF(AND(C585="Abierto",D585="Baja"),RANK(Y585,$Y$8:$Y$1003,0)+COUNTIF($Y$8:Y585,Y585)-1+MAX(Q:Q,T:T,W:W),"")</f>
        <v/>
      </c>
      <c r="AA585" s="42" t="str">
        <f t="shared" si="144"/>
        <v/>
      </c>
      <c r="AB585" s="42" t="str">
        <f t="shared" si="145"/>
        <v/>
      </c>
      <c r="AC585" s="42" t="str">
        <f t="shared" si="146"/>
        <v/>
      </c>
      <c r="AD585" s="43">
        <v>578</v>
      </c>
      <c r="AE585" s="43" t="str">
        <f t="shared" ref="AE585:AE648" si="147">IF(ISNA(VLOOKUP(AD585,$AA$8:$AC$1000,3,FALSE))=TRUE,"",VLOOKUP(AD585,$AA$8:$AC$1000,3,FALSE))</f>
        <v/>
      </c>
      <c r="AF585" s="44" t="str">
        <f t="shared" ref="AF585:AF648" si="148">IF(ISNA(VLOOKUP(AD585,$AA$8:$AC$1000,2,FALSE))=TRUE,"",VLOOKUP(AD585,$AA$8:$AC$1000,2,FALSE))</f>
        <v/>
      </c>
      <c r="AK585" s="47" t="str">
        <f>IF(AL585="","",MAX($AK$1:AK584)+1)</f>
        <v/>
      </c>
      <c r="AL585" s="48" t="str">
        <f>IF(H585="","",IF(COUNTIF($AL$7:AL584,H585)=0,H585,""))</f>
        <v/>
      </c>
      <c r="AM585" s="48" t="str">
        <f t="shared" ref="AM585:AM648" si="149">IF(ISNA(VLOOKUP(AD585,$AK$8:$AL$1000,2,FALSE))=TRUE,"",VLOOKUP(AD585,$AK$8:$AL$1000,2,FALSE))</f>
        <v/>
      </c>
    </row>
    <row r="586" spans="2:39" x14ac:dyDescent="0.25">
      <c r="B586" s="38"/>
      <c r="C586" s="38"/>
      <c r="D586" s="38"/>
      <c r="E586" s="38"/>
      <c r="F586" s="40"/>
      <c r="G586" s="38"/>
      <c r="H586" s="38"/>
      <c r="I586" s="40"/>
      <c r="J586" s="54" t="str">
        <f t="shared" ref="J586:J649" si="150">IF(OR(F586=0,I586=0),"",I586-F586)</f>
        <v/>
      </c>
      <c r="K586" s="38"/>
      <c r="O586" s="41" t="str">
        <f t="shared" si="136"/>
        <v/>
      </c>
      <c r="P586" s="41" t="str">
        <f t="shared" ca="1" si="137"/>
        <v/>
      </c>
      <c r="Q586" s="41" t="str">
        <f>IF(AND(C586="Abierto",D586="Urgente"),RANK(P586,$P$8:$P$1003,0)+COUNTIF($P$8:P586,P586)-1,"")</f>
        <v/>
      </c>
      <c r="R586" s="41" t="str">
        <f t="shared" si="138"/>
        <v/>
      </c>
      <c r="S586" s="41" t="str">
        <f t="shared" ca="1" si="139"/>
        <v/>
      </c>
      <c r="T586" s="41" t="str">
        <f>IF(AND(C586="Abierto",D586="Alta"),RANK(S586,$S$8:$S$1003,0)+COUNTIF($S$8:S586,S586)-1+MAX(Q:Q),"")</f>
        <v/>
      </c>
      <c r="U586" s="41" t="str">
        <f t="shared" si="140"/>
        <v/>
      </c>
      <c r="V586" s="41" t="str">
        <f t="shared" ca="1" si="141"/>
        <v/>
      </c>
      <c r="W586" s="41" t="str">
        <f>IF(AND(C586="Abierto",D586="Media"),RANK(V586,$V$8:$V$1003,0)+COUNTIF($V$8:V586,V586)-1+MAX(Q:Q,T:T),"")</f>
        <v/>
      </c>
      <c r="X586" s="41" t="str">
        <f t="shared" si="142"/>
        <v/>
      </c>
      <c r="Y586" s="41" t="str">
        <f t="shared" ca="1" si="143"/>
        <v/>
      </c>
      <c r="Z586" s="41" t="str">
        <f>IF(AND(C586="Abierto",D586="Baja"),RANK(Y586,$Y$8:$Y$1003,0)+COUNTIF($Y$8:Y586,Y586)-1+MAX(Q:Q,T:T,W:W),"")</f>
        <v/>
      </c>
      <c r="AA586" s="42" t="str">
        <f t="shared" si="144"/>
        <v/>
      </c>
      <c r="AB586" s="42" t="str">
        <f t="shared" si="145"/>
        <v/>
      </c>
      <c r="AC586" s="42" t="str">
        <f t="shared" si="146"/>
        <v/>
      </c>
      <c r="AD586" s="43">
        <v>579</v>
      </c>
      <c r="AE586" s="43" t="str">
        <f t="shared" si="147"/>
        <v/>
      </c>
      <c r="AF586" s="44" t="str">
        <f t="shared" si="148"/>
        <v/>
      </c>
      <c r="AK586" s="47" t="str">
        <f>IF(AL586="","",MAX($AK$1:AK585)+1)</f>
        <v/>
      </c>
      <c r="AL586" s="48" t="str">
        <f>IF(H586="","",IF(COUNTIF($AL$7:AL585,H586)=0,H586,""))</f>
        <v/>
      </c>
      <c r="AM586" s="48" t="str">
        <f t="shared" si="149"/>
        <v/>
      </c>
    </row>
    <row r="587" spans="2:39" x14ac:dyDescent="0.25">
      <c r="B587" s="38"/>
      <c r="C587" s="38"/>
      <c r="D587" s="38"/>
      <c r="E587" s="38"/>
      <c r="F587" s="40"/>
      <c r="G587" s="38"/>
      <c r="H587" s="38"/>
      <c r="I587" s="40"/>
      <c r="J587" s="54" t="str">
        <f t="shared" si="150"/>
        <v/>
      </c>
      <c r="K587" s="38"/>
      <c r="O587" s="41" t="str">
        <f t="shared" si="136"/>
        <v/>
      </c>
      <c r="P587" s="41" t="str">
        <f t="shared" ca="1" si="137"/>
        <v/>
      </c>
      <c r="Q587" s="41" t="str">
        <f>IF(AND(C587="Abierto",D587="Urgente"),RANK(P587,$P$8:$P$1003,0)+COUNTIF($P$8:P587,P587)-1,"")</f>
        <v/>
      </c>
      <c r="R587" s="41" t="str">
        <f t="shared" si="138"/>
        <v/>
      </c>
      <c r="S587" s="41" t="str">
        <f t="shared" ca="1" si="139"/>
        <v/>
      </c>
      <c r="T587" s="41" t="str">
        <f>IF(AND(C587="Abierto",D587="Alta"),RANK(S587,$S$8:$S$1003,0)+COUNTIF($S$8:S587,S587)-1+MAX(Q:Q),"")</f>
        <v/>
      </c>
      <c r="U587" s="41" t="str">
        <f t="shared" si="140"/>
        <v/>
      </c>
      <c r="V587" s="41" t="str">
        <f t="shared" ca="1" si="141"/>
        <v/>
      </c>
      <c r="W587" s="41" t="str">
        <f>IF(AND(C587="Abierto",D587="Media"),RANK(V587,$V$8:$V$1003,0)+COUNTIF($V$8:V587,V587)-1+MAX(Q:Q,T:T),"")</f>
        <v/>
      </c>
      <c r="X587" s="41" t="str">
        <f t="shared" si="142"/>
        <v/>
      </c>
      <c r="Y587" s="41" t="str">
        <f t="shared" ca="1" si="143"/>
        <v/>
      </c>
      <c r="Z587" s="41" t="str">
        <f>IF(AND(C587="Abierto",D587="Baja"),RANK(Y587,$Y$8:$Y$1003,0)+COUNTIF($Y$8:Y587,Y587)-1+MAX(Q:Q,T:T,W:W),"")</f>
        <v/>
      </c>
      <c r="AA587" s="42" t="str">
        <f t="shared" si="144"/>
        <v/>
      </c>
      <c r="AB587" s="42" t="str">
        <f t="shared" si="145"/>
        <v/>
      </c>
      <c r="AC587" s="42" t="str">
        <f t="shared" si="146"/>
        <v/>
      </c>
      <c r="AD587" s="43">
        <v>580</v>
      </c>
      <c r="AE587" s="43" t="str">
        <f t="shared" si="147"/>
        <v/>
      </c>
      <c r="AF587" s="44" t="str">
        <f t="shared" si="148"/>
        <v/>
      </c>
      <c r="AK587" s="47" t="str">
        <f>IF(AL587="","",MAX($AK$1:AK586)+1)</f>
        <v/>
      </c>
      <c r="AL587" s="48" t="str">
        <f>IF(H587="","",IF(COUNTIF($AL$7:AL586,H587)=0,H587,""))</f>
        <v/>
      </c>
      <c r="AM587" s="48" t="str">
        <f t="shared" si="149"/>
        <v/>
      </c>
    </row>
    <row r="588" spans="2:39" x14ac:dyDescent="0.25">
      <c r="B588" s="38"/>
      <c r="C588" s="38"/>
      <c r="D588" s="38"/>
      <c r="E588" s="38"/>
      <c r="F588" s="40"/>
      <c r="G588" s="38"/>
      <c r="H588" s="38"/>
      <c r="I588" s="40"/>
      <c r="J588" s="54" t="str">
        <f t="shared" si="150"/>
        <v/>
      </c>
      <c r="K588" s="38"/>
      <c r="O588" s="41" t="str">
        <f t="shared" si="136"/>
        <v/>
      </c>
      <c r="P588" s="41" t="str">
        <f t="shared" ca="1" si="137"/>
        <v/>
      </c>
      <c r="Q588" s="41" t="str">
        <f>IF(AND(C588="Abierto",D588="Urgente"),RANK(P588,$P$8:$P$1003,0)+COUNTIF($P$8:P588,P588)-1,"")</f>
        <v/>
      </c>
      <c r="R588" s="41" t="str">
        <f t="shared" si="138"/>
        <v/>
      </c>
      <c r="S588" s="41" t="str">
        <f t="shared" ca="1" si="139"/>
        <v/>
      </c>
      <c r="T588" s="41" t="str">
        <f>IF(AND(C588="Abierto",D588="Alta"),RANK(S588,$S$8:$S$1003,0)+COUNTIF($S$8:S588,S588)-1+MAX(Q:Q),"")</f>
        <v/>
      </c>
      <c r="U588" s="41" t="str">
        <f t="shared" si="140"/>
        <v/>
      </c>
      <c r="V588" s="41" t="str">
        <f t="shared" ca="1" si="141"/>
        <v/>
      </c>
      <c r="W588" s="41" t="str">
        <f>IF(AND(C588="Abierto",D588="Media"),RANK(V588,$V$8:$V$1003,0)+COUNTIF($V$8:V588,V588)-1+MAX(Q:Q,T:T),"")</f>
        <v/>
      </c>
      <c r="X588" s="41" t="str">
        <f t="shared" si="142"/>
        <v/>
      </c>
      <c r="Y588" s="41" t="str">
        <f t="shared" ca="1" si="143"/>
        <v/>
      </c>
      <c r="Z588" s="41" t="str">
        <f>IF(AND(C588="Abierto",D588="Baja"),RANK(Y588,$Y$8:$Y$1003,0)+COUNTIF($Y$8:Y588,Y588)-1+MAX(Q:Q,T:T,W:W),"")</f>
        <v/>
      </c>
      <c r="AA588" s="42" t="str">
        <f t="shared" si="144"/>
        <v/>
      </c>
      <c r="AB588" s="42" t="str">
        <f t="shared" si="145"/>
        <v/>
      </c>
      <c r="AC588" s="42" t="str">
        <f t="shared" si="146"/>
        <v/>
      </c>
      <c r="AD588" s="43">
        <v>581</v>
      </c>
      <c r="AE588" s="43" t="str">
        <f t="shared" si="147"/>
        <v/>
      </c>
      <c r="AF588" s="44" t="str">
        <f t="shared" si="148"/>
        <v/>
      </c>
      <c r="AK588" s="47" t="str">
        <f>IF(AL588="","",MAX($AK$1:AK587)+1)</f>
        <v/>
      </c>
      <c r="AL588" s="48" t="str">
        <f>IF(H588="","",IF(COUNTIF($AL$7:AL587,H588)=0,H588,""))</f>
        <v/>
      </c>
      <c r="AM588" s="48" t="str">
        <f t="shared" si="149"/>
        <v/>
      </c>
    </row>
    <row r="589" spans="2:39" x14ac:dyDescent="0.25">
      <c r="B589" s="38"/>
      <c r="C589" s="38"/>
      <c r="D589" s="38"/>
      <c r="E589" s="38"/>
      <c r="F589" s="40"/>
      <c r="G589" s="38"/>
      <c r="H589" s="38"/>
      <c r="I589" s="40"/>
      <c r="J589" s="54" t="str">
        <f t="shared" si="150"/>
        <v/>
      </c>
      <c r="K589" s="38"/>
      <c r="O589" s="41" t="str">
        <f t="shared" si="136"/>
        <v/>
      </c>
      <c r="P589" s="41" t="str">
        <f t="shared" ca="1" si="137"/>
        <v/>
      </c>
      <c r="Q589" s="41" t="str">
        <f>IF(AND(C589="Abierto",D589="Urgente"),RANK(P589,$P$8:$P$1003,0)+COUNTIF($P$8:P589,P589)-1,"")</f>
        <v/>
      </c>
      <c r="R589" s="41" t="str">
        <f t="shared" si="138"/>
        <v/>
      </c>
      <c r="S589" s="41" t="str">
        <f t="shared" ca="1" si="139"/>
        <v/>
      </c>
      <c r="T589" s="41" t="str">
        <f>IF(AND(C589="Abierto",D589="Alta"),RANK(S589,$S$8:$S$1003,0)+COUNTIF($S$8:S589,S589)-1+MAX(Q:Q),"")</f>
        <v/>
      </c>
      <c r="U589" s="41" t="str">
        <f t="shared" si="140"/>
        <v/>
      </c>
      <c r="V589" s="41" t="str">
        <f t="shared" ca="1" si="141"/>
        <v/>
      </c>
      <c r="W589" s="41" t="str">
        <f>IF(AND(C589="Abierto",D589="Media"),RANK(V589,$V$8:$V$1003,0)+COUNTIF($V$8:V589,V589)-1+MAX(Q:Q,T:T),"")</f>
        <v/>
      </c>
      <c r="X589" s="41" t="str">
        <f t="shared" si="142"/>
        <v/>
      </c>
      <c r="Y589" s="41" t="str">
        <f t="shared" ca="1" si="143"/>
        <v/>
      </c>
      <c r="Z589" s="41" t="str">
        <f>IF(AND(C589="Abierto",D589="Baja"),RANK(Y589,$Y$8:$Y$1003,0)+COUNTIF($Y$8:Y589,Y589)-1+MAX(Q:Q,T:T,W:W),"")</f>
        <v/>
      </c>
      <c r="AA589" s="42" t="str">
        <f t="shared" si="144"/>
        <v/>
      </c>
      <c r="AB589" s="42" t="str">
        <f t="shared" si="145"/>
        <v/>
      </c>
      <c r="AC589" s="42" t="str">
        <f t="shared" si="146"/>
        <v/>
      </c>
      <c r="AD589" s="43">
        <v>582</v>
      </c>
      <c r="AE589" s="43" t="str">
        <f t="shared" si="147"/>
        <v/>
      </c>
      <c r="AF589" s="44" t="str">
        <f t="shared" si="148"/>
        <v/>
      </c>
      <c r="AK589" s="47" t="str">
        <f>IF(AL589="","",MAX($AK$1:AK588)+1)</f>
        <v/>
      </c>
      <c r="AL589" s="48" t="str">
        <f>IF(H589="","",IF(COUNTIF($AL$7:AL588,H589)=0,H589,""))</f>
        <v/>
      </c>
      <c r="AM589" s="48" t="str">
        <f t="shared" si="149"/>
        <v/>
      </c>
    </row>
    <row r="590" spans="2:39" x14ac:dyDescent="0.25">
      <c r="B590" s="38"/>
      <c r="C590" s="38"/>
      <c r="D590" s="38"/>
      <c r="E590" s="38"/>
      <c r="F590" s="40"/>
      <c r="G590" s="38"/>
      <c r="H590" s="38"/>
      <c r="I590" s="40"/>
      <c r="J590" s="54" t="str">
        <f t="shared" si="150"/>
        <v/>
      </c>
      <c r="K590" s="38"/>
      <c r="O590" s="41" t="str">
        <f t="shared" si="136"/>
        <v/>
      </c>
      <c r="P590" s="41" t="str">
        <f t="shared" ca="1" si="137"/>
        <v/>
      </c>
      <c r="Q590" s="41" t="str">
        <f>IF(AND(C590="Abierto",D590="Urgente"),RANK(P590,$P$8:$P$1003,0)+COUNTIF($P$8:P590,P590)-1,"")</f>
        <v/>
      </c>
      <c r="R590" s="41" t="str">
        <f t="shared" si="138"/>
        <v/>
      </c>
      <c r="S590" s="41" t="str">
        <f t="shared" ca="1" si="139"/>
        <v/>
      </c>
      <c r="T590" s="41" t="str">
        <f>IF(AND(C590="Abierto",D590="Alta"),RANK(S590,$S$8:$S$1003,0)+COUNTIF($S$8:S590,S590)-1+MAX(Q:Q),"")</f>
        <v/>
      </c>
      <c r="U590" s="41" t="str">
        <f t="shared" si="140"/>
        <v/>
      </c>
      <c r="V590" s="41" t="str">
        <f t="shared" ca="1" si="141"/>
        <v/>
      </c>
      <c r="W590" s="41" t="str">
        <f>IF(AND(C590="Abierto",D590="Media"),RANK(V590,$V$8:$V$1003,0)+COUNTIF($V$8:V590,V590)-1+MAX(Q:Q,T:T),"")</f>
        <v/>
      </c>
      <c r="X590" s="41" t="str">
        <f t="shared" si="142"/>
        <v/>
      </c>
      <c r="Y590" s="41" t="str">
        <f t="shared" ca="1" si="143"/>
        <v/>
      </c>
      <c r="Z590" s="41" t="str">
        <f>IF(AND(C590="Abierto",D590="Baja"),RANK(Y590,$Y$8:$Y$1003,0)+COUNTIF($Y$8:Y590,Y590)-1+MAX(Q:Q,T:T,W:W),"")</f>
        <v/>
      </c>
      <c r="AA590" s="42" t="str">
        <f t="shared" si="144"/>
        <v/>
      </c>
      <c r="AB590" s="42" t="str">
        <f t="shared" si="145"/>
        <v/>
      </c>
      <c r="AC590" s="42" t="str">
        <f t="shared" si="146"/>
        <v/>
      </c>
      <c r="AD590" s="43">
        <v>583</v>
      </c>
      <c r="AE590" s="43" t="str">
        <f t="shared" si="147"/>
        <v/>
      </c>
      <c r="AF590" s="44" t="str">
        <f t="shared" si="148"/>
        <v/>
      </c>
      <c r="AK590" s="47" t="str">
        <f>IF(AL590="","",MAX($AK$1:AK589)+1)</f>
        <v/>
      </c>
      <c r="AL590" s="48" t="str">
        <f>IF(H590="","",IF(COUNTIF($AL$7:AL589,H590)=0,H590,""))</f>
        <v/>
      </c>
      <c r="AM590" s="48" t="str">
        <f t="shared" si="149"/>
        <v/>
      </c>
    </row>
    <row r="591" spans="2:39" x14ac:dyDescent="0.25">
      <c r="B591" s="38"/>
      <c r="C591" s="38"/>
      <c r="D591" s="38"/>
      <c r="E591" s="38"/>
      <c r="F591" s="40"/>
      <c r="G591" s="38"/>
      <c r="H591" s="38"/>
      <c r="I591" s="40"/>
      <c r="J591" s="54" t="str">
        <f t="shared" si="150"/>
        <v/>
      </c>
      <c r="K591" s="38"/>
      <c r="O591" s="41" t="str">
        <f t="shared" si="136"/>
        <v/>
      </c>
      <c r="P591" s="41" t="str">
        <f t="shared" ca="1" si="137"/>
        <v/>
      </c>
      <c r="Q591" s="41" t="str">
        <f>IF(AND(C591="Abierto",D591="Urgente"),RANK(P591,$P$8:$P$1003,0)+COUNTIF($P$8:P591,P591)-1,"")</f>
        <v/>
      </c>
      <c r="R591" s="41" t="str">
        <f t="shared" si="138"/>
        <v/>
      </c>
      <c r="S591" s="41" t="str">
        <f t="shared" ca="1" si="139"/>
        <v/>
      </c>
      <c r="T591" s="41" t="str">
        <f>IF(AND(C591="Abierto",D591="Alta"),RANK(S591,$S$8:$S$1003,0)+COUNTIF($S$8:S591,S591)-1+MAX(Q:Q),"")</f>
        <v/>
      </c>
      <c r="U591" s="41" t="str">
        <f t="shared" si="140"/>
        <v/>
      </c>
      <c r="V591" s="41" t="str">
        <f t="shared" ca="1" si="141"/>
        <v/>
      </c>
      <c r="W591" s="41" t="str">
        <f>IF(AND(C591="Abierto",D591="Media"),RANK(V591,$V$8:$V$1003,0)+COUNTIF($V$8:V591,V591)-1+MAX(Q:Q,T:T),"")</f>
        <v/>
      </c>
      <c r="X591" s="41" t="str">
        <f t="shared" si="142"/>
        <v/>
      </c>
      <c r="Y591" s="41" t="str">
        <f t="shared" ca="1" si="143"/>
        <v/>
      </c>
      <c r="Z591" s="41" t="str">
        <f>IF(AND(C591="Abierto",D591="Baja"),RANK(Y591,$Y$8:$Y$1003,0)+COUNTIF($Y$8:Y591,Y591)-1+MAX(Q:Q,T:T,W:W),"")</f>
        <v/>
      </c>
      <c r="AA591" s="42" t="str">
        <f t="shared" si="144"/>
        <v/>
      </c>
      <c r="AB591" s="42" t="str">
        <f t="shared" si="145"/>
        <v/>
      </c>
      <c r="AC591" s="42" t="str">
        <f t="shared" si="146"/>
        <v/>
      </c>
      <c r="AD591" s="43">
        <v>584</v>
      </c>
      <c r="AE591" s="43" t="str">
        <f t="shared" si="147"/>
        <v/>
      </c>
      <c r="AF591" s="44" t="str">
        <f t="shared" si="148"/>
        <v/>
      </c>
      <c r="AK591" s="47" t="str">
        <f>IF(AL591="","",MAX($AK$1:AK590)+1)</f>
        <v/>
      </c>
      <c r="AL591" s="48" t="str">
        <f>IF(H591="","",IF(COUNTIF($AL$7:AL590,H591)=0,H591,""))</f>
        <v/>
      </c>
      <c r="AM591" s="48" t="str">
        <f t="shared" si="149"/>
        <v/>
      </c>
    </row>
    <row r="592" spans="2:39" x14ac:dyDescent="0.25">
      <c r="B592" s="38"/>
      <c r="C592" s="38"/>
      <c r="D592" s="38"/>
      <c r="E592" s="38"/>
      <c r="F592" s="40"/>
      <c r="G592" s="38"/>
      <c r="H592" s="38"/>
      <c r="I592" s="40"/>
      <c r="J592" s="54" t="str">
        <f t="shared" si="150"/>
        <v/>
      </c>
      <c r="K592" s="38"/>
      <c r="O592" s="41" t="str">
        <f t="shared" si="136"/>
        <v/>
      </c>
      <c r="P592" s="41" t="str">
        <f t="shared" ca="1" si="137"/>
        <v/>
      </c>
      <c r="Q592" s="41" t="str">
        <f>IF(AND(C592="Abierto",D592="Urgente"),RANK(P592,$P$8:$P$1003,0)+COUNTIF($P$8:P592,P592)-1,"")</f>
        <v/>
      </c>
      <c r="R592" s="41" t="str">
        <f t="shared" si="138"/>
        <v/>
      </c>
      <c r="S592" s="41" t="str">
        <f t="shared" ca="1" si="139"/>
        <v/>
      </c>
      <c r="T592" s="41" t="str">
        <f>IF(AND(C592="Abierto",D592="Alta"),RANK(S592,$S$8:$S$1003,0)+COUNTIF($S$8:S592,S592)-1+MAX(Q:Q),"")</f>
        <v/>
      </c>
      <c r="U592" s="41" t="str">
        <f t="shared" si="140"/>
        <v/>
      </c>
      <c r="V592" s="41" t="str">
        <f t="shared" ca="1" si="141"/>
        <v/>
      </c>
      <c r="W592" s="41" t="str">
        <f>IF(AND(C592="Abierto",D592="Media"),RANK(V592,$V$8:$V$1003,0)+COUNTIF($V$8:V592,V592)-1+MAX(Q:Q,T:T),"")</f>
        <v/>
      </c>
      <c r="X592" s="41" t="str">
        <f t="shared" si="142"/>
        <v/>
      </c>
      <c r="Y592" s="41" t="str">
        <f t="shared" ca="1" si="143"/>
        <v/>
      </c>
      <c r="Z592" s="41" t="str">
        <f>IF(AND(C592="Abierto",D592="Baja"),RANK(Y592,$Y$8:$Y$1003,0)+COUNTIF($Y$8:Y592,Y592)-1+MAX(Q:Q,T:T,W:W),"")</f>
        <v/>
      </c>
      <c r="AA592" s="42" t="str">
        <f t="shared" si="144"/>
        <v/>
      </c>
      <c r="AB592" s="42" t="str">
        <f t="shared" si="145"/>
        <v/>
      </c>
      <c r="AC592" s="42" t="str">
        <f t="shared" si="146"/>
        <v/>
      </c>
      <c r="AD592" s="43">
        <v>585</v>
      </c>
      <c r="AE592" s="43" t="str">
        <f t="shared" si="147"/>
        <v/>
      </c>
      <c r="AF592" s="44" t="str">
        <f t="shared" si="148"/>
        <v/>
      </c>
      <c r="AK592" s="47" t="str">
        <f>IF(AL592="","",MAX($AK$1:AK591)+1)</f>
        <v/>
      </c>
      <c r="AL592" s="48" t="str">
        <f>IF(H592="","",IF(COUNTIF($AL$7:AL591,H592)=0,H592,""))</f>
        <v/>
      </c>
      <c r="AM592" s="48" t="str">
        <f t="shared" si="149"/>
        <v/>
      </c>
    </row>
    <row r="593" spans="2:39" x14ac:dyDescent="0.25">
      <c r="B593" s="38"/>
      <c r="C593" s="38"/>
      <c r="D593" s="38"/>
      <c r="E593" s="38"/>
      <c r="F593" s="40"/>
      <c r="G593" s="38"/>
      <c r="H593" s="38"/>
      <c r="I593" s="40"/>
      <c r="J593" s="54" t="str">
        <f t="shared" si="150"/>
        <v/>
      </c>
      <c r="K593" s="38"/>
      <c r="O593" s="41" t="str">
        <f t="shared" si="136"/>
        <v/>
      </c>
      <c r="P593" s="41" t="str">
        <f t="shared" ca="1" si="137"/>
        <v/>
      </c>
      <c r="Q593" s="41" t="str">
        <f>IF(AND(C593="Abierto",D593="Urgente"),RANK(P593,$P$8:$P$1003,0)+COUNTIF($P$8:P593,P593)-1,"")</f>
        <v/>
      </c>
      <c r="R593" s="41" t="str">
        <f t="shared" si="138"/>
        <v/>
      </c>
      <c r="S593" s="41" t="str">
        <f t="shared" ca="1" si="139"/>
        <v/>
      </c>
      <c r="T593" s="41" t="str">
        <f>IF(AND(C593="Abierto",D593="Alta"),RANK(S593,$S$8:$S$1003,0)+COUNTIF($S$8:S593,S593)-1+MAX(Q:Q),"")</f>
        <v/>
      </c>
      <c r="U593" s="41" t="str">
        <f t="shared" si="140"/>
        <v/>
      </c>
      <c r="V593" s="41" t="str">
        <f t="shared" ca="1" si="141"/>
        <v/>
      </c>
      <c r="W593" s="41" t="str">
        <f>IF(AND(C593="Abierto",D593="Media"),RANK(V593,$V$8:$V$1003,0)+COUNTIF($V$8:V593,V593)-1+MAX(Q:Q,T:T),"")</f>
        <v/>
      </c>
      <c r="X593" s="41" t="str">
        <f t="shared" si="142"/>
        <v/>
      </c>
      <c r="Y593" s="41" t="str">
        <f t="shared" ca="1" si="143"/>
        <v/>
      </c>
      <c r="Z593" s="41" t="str">
        <f>IF(AND(C593="Abierto",D593="Baja"),RANK(Y593,$Y$8:$Y$1003,0)+COUNTIF($Y$8:Y593,Y593)-1+MAX(Q:Q,T:T,W:W),"")</f>
        <v/>
      </c>
      <c r="AA593" s="42" t="str">
        <f t="shared" si="144"/>
        <v/>
      </c>
      <c r="AB593" s="42" t="str">
        <f t="shared" si="145"/>
        <v/>
      </c>
      <c r="AC593" s="42" t="str">
        <f t="shared" si="146"/>
        <v/>
      </c>
      <c r="AD593" s="43">
        <v>586</v>
      </c>
      <c r="AE593" s="43" t="str">
        <f t="shared" si="147"/>
        <v/>
      </c>
      <c r="AF593" s="44" t="str">
        <f t="shared" si="148"/>
        <v/>
      </c>
      <c r="AK593" s="47" t="str">
        <f>IF(AL593="","",MAX($AK$1:AK592)+1)</f>
        <v/>
      </c>
      <c r="AL593" s="48" t="str">
        <f>IF(H593="","",IF(COUNTIF($AL$7:AL592,H593)=0,H593,""))</f>
        <v/>
      </c>
      <c r="AM593" s="48" t="str">
        <f t="shared" si="149"/>
        <v/>
      </c>
    </row>
    <row r="594" spans="2:39" x14ac:dyDescent="0.25">
      <c r="B594" s="38"/>
      <c r="C594" s="38"/>
      <c r="D594" s="38"/>
      <c r="E594" s="38"/>
      <c r="F594" s="40"/>
      <c r="G594" s="38"/>
      <c r="H594" s="38"/>
      <c r="I594" s="40"/>
      <c r="J594" s="54" t="str">
        <f t="shared" si="150"/>
        <v/>
      </c>
      <c r="K594" s="38"/>
      <c r="O594" s="41" t="str">
        <f t="shared" ref="O594:O657" si="151">IF(AND(C594="Abierto",D594="Urgente"),B594,"")</f>
        <v/>
      </c>
      <c r="P594" s="41" t="str">
        <f t="shared" ref="P594:P657" ca="1" si="152">IF(AND(C594="Abierto",D594="Urgente"),TODAY()-F594,"")</f>
        <v/>
      </c>
      <c r="Q594" s="41" t="str">
        <f>IF(AND(C594="Abierto",D594="Urgente"),RANK(P594,$P$8:$P$1003,0)+COUNTIF($P$8:P594,P594)-1,"")</f>
        <v/>
      </c>
      <c r="R594" s="41" t="str">
        <f t="shared" ref="R594:R657" si="153">IF(AND(C594="Abierto",D594="Alta"),B594,"")</f>
        <v/>
      </c>
      <c r="S594" s="41" t="str">
        <f t="shared" ref="S594:S657" ca="1" si="154">IF(AND(C594="Abierto",D594="Alta"),TODAY()-F594,"")</f>
        <v/>
      </c>
      <c r="T594" s="41" t="str">
        <f>IF(AND(C594="Abierto",D594="Alta"),RANK(S594,$S$8:$S$1003,0)+COUNTIF($S$8:S594,S594)-1+MAX(Q:Q),"")</f>
        <v/>
      </c>
      <c r="U594" s="41" t="str">
        <f t="shared" ref="U594:U657" si="155">IF(AND(C594="Abierto",D594="Media"),B594,"")</f>
        <v/>
      </c>
      <c r="V594" s="41" t="str">
        <f t="shared" ref="V594:V657" ca="1" si="156">IF(AND(C594="Abierto",D594="Media"),TODAY()-F594,"")</f>
        <v/>
      </c>
      <c r="W594" s="41" t="str">
        <f>IF(AND(C594="Abierto",D594="Media"),RANK(V594,$V$8:$V$1003,0)+COUNTIF($V$8:V594,V594)-1+MAX(Q:Q,T:T),"")</f>
        <v/>
      </c>
      <c r="X594" s="41" t="str">
        <f t="shared" ref="X594:X657" si="157">IF(AND(C594="Abierto",D594="Baja"),B594,"")</f>
        <v/>
      </c>
      <c r="Y594" s="41" t="str">
        <f t="shared" ref="Y594:Y657" ca="1" si="158">IF(AND(C594="Abierto",D594="Baja"),TODAY()-F594,"")</f>
        <v/>
      </c>
      <c r="Z594" s="41" t="str">
        <f>IF(AND(C594="Abierto",D594="Baja"),RANK(Y594,$Y$8:$Y$1003,0)+COUNTIF($Y$8:Y594,Y594)-1+MAX(Q:Q,T:T,W:W),"")</f>
        <v/>
      </c>
      <c r="AA594" s="42" t="str">
        <f t="shared" ref="AA594:AA657" si="159">IF(OR(C594="Resuelto",C594=""),"",SUM(Q594,T594,W594,Z594))</f>
        <v/>
      </c>
      <c r="AB594" s="42" t="str">
        <f t="shared" ref="AB594:AB657" si="160">IF(OR(C594="Resuelto",C594=""),"",SUM(P594,S594,V594,Y594))</f>
        <v/>
      </c>
      <c r="AC594" s="42" t="str">
        <f t="shared" ref="AC594:AC657" si="161">IF(OR(C594="Resuelto",C594=""),"",SUM(O594,R594,U594,X594))</f>
        <v/>
      </c>
      <c r="AD594" s="43">
        <v>587</v>
      </c>
      <c r="AE594" s="43" t="str">
        <f t="shared" si="147"/>
        <v/>
      </c>
      <c r="AF594" s="44" t="str">
        <f t="shared" si="148"/>
        <v/>
      </c>
      <c r="AK594" s="47" t="str">
        <f>IF(AL594="","",MAX($AK$1:AK593)+1)</f>
        <v/>
      </c>
      <c r="AL594" s="48" t="str">
        <f>IF(H594="","",IF(COUNTIF($AL$7:AL593,H594)=0,H594,""))</f>
        <v/>
      </c>
      <c r="AM594" s="48" t="str">
        <f t="shared" si="149"/>
        <v/>
      </c>
    </row>
    <row r="595" spans="2:39" x14ac:dyDescent="0.25">
      <c r="B595" s="38"/>
      <c r="C595" s="38"/>
      <c r="D595" s="38"/>
      <c r="E595" s="38"/>
      <c r="F595" s="40"/>
      <c r="G595" s="38"/>
      <c r="H595" s="38"/>
      <c r="I595" s="40"/>
      <c r="J595" s="54" t="str">
        <f t="shared" si="150"/>
        <v/>
      </c>
      <c r="K595" s="38"/>
      <c r="O595" s="41" t="str">
        <f t="shared" si="151"/>
        <v/>
      </c>
      <c r="P595" s="41" t="str">
        <f t="shared" ca="1" si="152"/>
        <v/>
      </c>
      <c r="Q595" s="41" t="str">
        <f>IF(AND(C595="Abierto",D595="Urgente"),RANK(P595,$P$8:$P$1003,0)+COUNTIF($P$8:P595,P595)-1,"")</f>
        <v/>
      </c>
      <c r="R595" s="41" t="str">
        <f t="shared" si="153"/>
        <v/>
      </c>
      <c r="S595" s="41" t="str">
        <f t="shared" ca="1" si="154"/>
        <v/>
      </c>
      <c r="T595" s="41" t="str">
        <f>IF(AND(C595="Abierto",D595="Alta"),RANK(S595,$S$8:$S$1003,0)+COUNTIF($S$8:S595,S595)-1+MAX(Q:Q),"")</f>
        <v/>
      </c>
      <c r="U595" s="41" t="str">
        <f t="shared" si="155"/>
        <v/>
      </c>
      <c r="V595" s="41" t="str">
        <f t="shared" ca="1" si="156"/>
        <v/>
      </c>
      <c r="W595" s="41" t="str">
        <f>IF(AND(C595="Abierto",D595="Media"),RANK(V595,$V$8:$V$1003,0)+COUNTIF($V$8:V595,V595)-1+MAX(Q:Q,T:T),"")</f>
        <v/>
      </c>
      <c r="X595" s="41" t="str">
        <f t="shared" si="157"/>
        <v/>
      </c>
      <c r="Y595" s="41" t="str">
        <f t="shared" ca="1" si="158"/>
        <v/>
      </c>
      <c r="Z595" s="41" t="str">
        <f>IF(AND(C595="Abierto",D595="Baja"),RANK(Y595,$Y$8:$Y$1003,0)+COUNTIF($Y$8:Y595,Y595)-1+MAX(Q:Q,T:T,W:W),"")</f>
        <v/>
      </c>
      <c r="AA595" s="42" t="str">
        <f t="shared" si="159"/>
        <v/>
      </c>
      <c r="AB595" s="42" t="str">
        <f t="shared" si="160"/>
        <v/>
      </c>
      <c r="AC595" s="42" t="str">
        <f t="shared" si="161"/>
        <v/>
      </c>
      <c r="AD595" s="43">
        <v>588</v>
      </c>
      <c r="AE595" s="43" t="str">
        <f t="shared" si="147"/>
        <v/>
      </c>
      <c r="AF595" s="44" t="str">
        <f t="shared" si="148"/>
        <v/>
      </c>
      <c r="AK595" s="47" t="str">
        <f>IF(AL595="","",MAX($AK$1:AK594)+1)</f>
        <v/>
      </c>
      <c r="AL595" s="48" t="str">
        <f>IF(H595="","",IF(COUNTIF($AL$7:AL594,H595)=0,H595,""))</f>
        <v/>
      </c>
      <c r="AM595" s="48" t="str">
        <f t="shared" si="149"/>
        <v/>
      </c>
    </row>
    <row r="596" spans="2:39" x14ac:dyDescent="0.25">
      <c r="B596" s="38"/>
      <c r="C596" s="38"/>
      <c r="D596" s="38"/>
      <c r="E596" s="38"/>
      <c r="F596" s="40"/>
      <c r="G596" s="38"/>
      <c r="H596" s="38"/>
      <c r="I596" s="40"/>
      <c r="J596" s="54" t="str">
        <f t="shared" si="150"/>
        <v/>
      </c>
      <c r="K596" s="38"/>
      <c r="O596" s="41" t="str">
        <f t="shared" si="151"/>
        <v/>
      </c>
      <c r="P596" s="41" t="str">
        <f t="shared" ca="1" si="152"/>
        <v/>
      </c>
      <c r="Q596" s="41" t="str">
        <f>IF(AND(C596="Abierto",D596="Urgente"),RANK(P596,$P$8:$P$1003,0)+COUNTIF($P$8:P596,P596)-1,"")</f>
        <v/>
      </c>
      <c r="R596" s="41" t="str">
        <f t="shared" si="153"/>
        <v/>
      </c>
      <c r="S596" s="41" t="str">
        <f t="shared" ca="1" si="154"/>
        <v/>
      </c>
      <c r="T596" s="41" t="str">
        <f>IF(AND(C596="Abierto",D596="Alta"),RANK(S596,$S$8:$S$1003,0)+COUNTIF($S$8:S596,S596)-1+MAX(Q:Q),"")</f>
        <v/>
      </c>
      <c r="U596" s="41" t="str">
        <f t="shared" si="155"/>
        <v/>
      </c>
      <c r="V596" s="41" t="str">
        <f t="shared" ca="1" si="156"/>
        <v/>
      </c>
      <c r="W596" s="41" t="str">
        <f>IF(AND(C596="Abierto",D596="Media"),RANK(V596,$V$8:$V$1003,0)+COUNTIF($V$8:V596,V596)-1+MAX(Q:Q,T:T),"")</f>
        <v/>
      </c>
      <c r="X596" s="41" t="str">
        <f t="shared" si="157"/>
        <v/>
      </c>
      <c r="Y596" s="41" t="str">
        <f t="shared" ca="1" si="158"/>
        <v/>
      </c>
      <c r="Z596" s="41" t="str">
        <f>IF(AND(C596="Abierto",D596="Baja"),RANK(Y596,$Y$8:$Y$1003,0)+COUNTIF($Y$8:Y596,Y596)-1+MAX(Q:Q,T:T,W:W),"")</f>
        <v/>
      </c>
      <c r="AA596" s="42" t="str">
        <f t="shared" si="159"/>
        <v/>
      </c>
      <c r="AB596" s="42" t="str">
        <f t="shared" si="160"/>
        <v/>
      </c>
      <c r="AC596" s="42" t="str">
        <f t="shared" si="161"/>
        <v/>
      </c>
      <c r="AD596" s="43">
        <v>589</v>
      </c>
      <c r="AE596" s="43" t="str">
        <f t="shared" si="147"/>
        <v/>
      </c>
      <c r="AF596" s="44" t="str">
        <f t="shared" si="148"/>
        <v/>
      </c>
      <c r="AK596" s="47" t="str">
        <f>IF(AL596="","",MAX($AK$1:AK595)+1)</f>
        <v/>
      </c>
      <c r="AL596" s="48" t="str">
        <f>IF(H596="","",IF(COUNTIF($AL$7:AL595,H596)=0,H596,""))</f>
        <v/>
      </c>
      <c r="AM596" s="48" t="str">
        <f t="shared" si="149"/>
        <v/>
      </c>
    </row>
    <row r="597" spans="2:39" x14ac:dyDescent="0.25">
      <c r="B597" s="38"/>
      <c r="C597" s="38"/>
      <c r="D597" s="38"/>
      <c r="E597" s="38"/>
      <c r="F597" s="40"/>
      <c r="G597" s="38"/>
      <c r="H597" s="38"/>
      <c r="I597" s="40"/>
      <c r="J597" s="54" t="str">
        <f t="shared" si="150"/>
        <v/>
      </c>
      <c r="K597" s="38"/>
      <c r="O597" s="41" t="str">
        <f t="shared" si="151"/>
        <v/>
      </c>
      <c r="P597" s="41" t="str">
        <f t="shared" ca="1" si="152"/>
        <v/>
      </c>
      <c r="Q597" s="41" t="str">
        <f>IF(AND(C597="Abierto",D597="Urgente"),RANK(P597,$P$8:$P$1003,0)+COUNTIF($P$8:P597,P597)-1,"")</f>
        <v/>
      </c>
      <c r="R597" s="41" t="str">
        <f t="shared" si="153"/>
        <v/>
      </c>
      <c r="S597" s="41" t="str">
        <f t="shared" ca="1" si="154"/>
        <v/>
      </c>
      <c r="T597" s="41" t="str">
        <f>IF(AND(C597="Abierto",D597="Alta"),RANK(S597,$S$8:$S$1003,0)+COUNTIF($S$8:S597,S597)-1+MAX(Q:Q),"")</f>
        <v/>
      </c>
      <c r="U597" s="41" t="str">
        <f t="shared" si="155"/>
        <v/>
      </c>
      <c r="V597" s="41" t="str">
        <f t="shared" ca="1" si="156"/>
        <v/>
      </c>
      <c r="W597" s="41" t="str">
        <f>IF(AND(C597="Abierto",D597="Media"),RANK(V597,$V$8:$V$1003,0)+COUNTIF($V$8:V597,V597)-1+MAX(Q:Q,T:T),"")</f>
        <v/>
      </c>
      <c r="X597" s="41" t="str">
        <f t="shared" si="157"/>
        <v/>
      </c>
      <c r="Y597" s="41" t="str">
        <f t="shared" ca="1" si="158"/>
        <v/>
      </c>
      <c r="Z597" s="41" t="str">
        <f>IF(AND(C597="Abierto",D597="Baja"),RANK(Y597,$Y$8:$Y$1003,0)+COUNTIF($Y$8:Y597,Y597)-1+MAX(Q:Q,T:T,W:W),"")</f>
        <v/>
      </c>
      <c r="AA597" s="42" t="str">
        <f t="shared" si="159"/>
        <v/>
      </c>
      <c r="AB597" s="42" t="str">
        <f t="shared" si="160"/>
        <v/>
      </c>
      <c r="AC597" s="42" t="str">
        <f t="shared" si="161"/>
        <v/>
      </c>
      <c r="AD597" s="43">
        <v>590</v>
      </c>
      <c r="AE597" s="43" t="str">
        <f t="shared" si="147"/>
        <v/>
      </c>
      <c r="AF597" s="44" t="str">
        <f t="shared" si="148"/>
        <v/>
      </c>
      <c r="AK597" s="47" t="str">
        <f>IF(AL597="","",MAX($AK$1:AK596)+1)</f>
        <v/>
      </c>
      <c r="AL597" s="48" t="str">
        <f>IF(H597="","",IF(COUNTIF($AL$7:AL596,H597)=0,H597,""))</f>
        <v/>
      </c>
      <c r="AM597" s="48" t="str">
        <f t="shared" si="149"/>
        <v/>
      </c>
    </row>
    <row r="598" spans="2:39" x14ac:dyDescent="0.25">
      <c r="B598" s="38"/>
      <c r="C598" s="38"/>
      <c r="D598" s="38"/>
      <c r="E598" s="38"/>
      <c r="F598" s="40"/>
      <c r="G598" s="38"/>
      <c r="H598" s="38"/>
      <c r="I598" s="40"/>
      <c r="J598" s="54" t="str">
        <f t="shared" si="150"/>
        <v/>
      </c>
      <c r="K598" s="38"/>
      <c r="O598" s="41" t="str">
        <f t="shared" si="151"/>
        <v/>
      </c>
      <c r="P598" s="41" t="str">
        <f t="shared" ca="1" si="152"/>
        <v/>
      </c>
      <c r="Q598" s="41" t="str">
        <f>IF(AND(C598="Abierto",D598="Urgente"),RANK(P598,$P$8:$P$1003,0)+COUNTIF($P$8:P598,P598)-1,"")</f>
        <v/>
      </c>
      <c r="R598" s="41" t="str">
        <f t="shared" si="153"/>
        <v/>
      </c>
      <c r="S598" s="41" t="str">
        <f t="shared" ca="1" si="154"/>
        <v/>
      </c>
      <c r="T598" s="41" t="str">
        <f>IF(AND(C598="Abierto",D598="Alta"),RANK(S598,$S$8:$S$1003,0)+COUNTIF($S$8:S598,S598)-1+MAX(Q:Q),"")</f>
        <v/>
      </c>
      <c r="U598" s="41" t="str">
        <f t="shared" si="155"/>
        <v/>
      </c>
      <c r="V598" s="41" t="str">
        <f t="shared" ca="1" si="156"/>
        <v/>
      </c>
      <c r="W598" s="41" t="str">
        <f>IF(AND(C598="Abierto",D598="Media"),RANK(V598,$V$8:$V$1003,0)+COUNTIF($V$8:V598,V598)-1+MAX(Q:Q,T:T),"")</f>
        <v/>
      </c>
      <c r="X598" s="41" t="str">
        <f t="shared" si="157"/>
        <v/>
      </c>
      <c r="Y598" s="41" t="str">
        <f t="shared" ca="1" si="158"/>
        <v/>
      </c>
      <c r="Z598" s="41" t="str">
        <f>IF(AND(C598="Abierto",D598="Baja"),RANK(Y598,$Y$8:$Y$1003,0)+COUNTIF($Y$8:Y598,Y598)-1+MAX(Q:Q,T:T,W:W),"")</f>
        <v/>
      </c>
      <c r="AA598" s="42" t="str">
        <f t="shared" si="159"/>
        <v/>
      </c>
      <c r="AB598" s="42" t="str">
        <f t="shared" si="160"/>
        <v/>
      </c>
      <c r="AC598" s="42" t="str">
        <f t="shared" si="161"/>
        <v/>
      </c>
      <c r="AD598" s="43">
        <v>591</v>
      </c>
      <c r="AE598" s="43" t="str">
        <f t="shared" si="147"/>
        <v/>
      </c>
      <c r="AF598" s="44" t="str">
        <f t="shared" si="148"/>
        <v/>
      </c>
      <c r="AK598" s="47" t="str">
        <f>IF(AL598="","",MAX($AK$1:AK597)+1)</f>
        <v/>
      </c>
      <c r="AL598" s="48" t="str">
        <f>IF(H598="","",IF(COUNTIF($AL$7:AL597,H598)=0,H598,""))</f>
        <v/>
      </c>
      <c r="AM598" s="48" t="str">
        <f t="shared" si="149"/>
        <v/>
      </c>
    </row>
    <row r="599" spans="2:39" x14ac:dyDescent="0.25">
      <c r="B599" s="38"/>
      <c r="C599" s="38"/>
      <c r="D599" s="38"/>
      <c r="E599" s="38"/>
      <c r="F599" s="40"/>
      <c r="G599" s="38"/>
      <c r="H599" s="38"/>
      <c r="I599" s="40"/>
      <c r="J599" s="54" t="str">
        <f t="shared" si="150"/>
        <v/>
      </c>
      <c r="K599" s="38"/>
      <c r="O599" s="41" t="str">
        <f t="shared" si="151"/>
        <v/>
      </c>
      <c r="P599" s="41" t="str">
        <f t="shared" ca="1" si="152"/>
        <v/>
      </c>
      <c r="Q599" s="41" t="str">
        <f>IF(AND(C599="Abierto",D599="Urgente"),RANK(P599,$P$8:$P$1003,0)+COUNTIF($P$8:P599,P599)-1,"")</f>
        <v/>
      </c>
      <c r="R599" s="41" t="str">
        <f t="shared" si="153"/>
        <v/>
      </c>
      <c r="S599" s="41" t="str">
        <f t="shared" ca="1" si="154"/>
        <v/>
      </c>
      <c r="T599" s="41" t="str">
        <f>IF(AND(C599="Abierto",D599="Alta"),RANK(S599,$S$8:$S$1003,0)+COUNTIF($S$8:S599,S599)-1+MAX(Q:Q),"")</f>
        <v/>
      </c>
      <c r="U599" s="41" t="str">
        <f t="shared" si="155"/>
        <v/>
      </c>
      <c r="V599" s="41" t="str">
        <f t="shared" ca="1" si="156"/>
        <v/>
      </c>
      <c r="W599" s="41" t="str">
        <f>IF(AND(C599="Abierto",D599="Media"),RANK(V599,$V$8:$V$1003,0)+COUNTIF($V$8:V599,V599)-1+MAX(Q:Q,T:T),"")</f>
        <v/>
      </c>
      <c r="X599" s="41" t="str">
        <f t="shared" si="157"/>
        <v/>
      </c>
      <c r="Y599" s="41" t="str">
        <f t="shared" ca="1" si="158"/>
        <v/>
      </c>
      <c r="Z599" s="41" t="str">
        <f>IF(AND(C599="Abierto",D599="Baja"),RANK(Y599,$Y$8:$Y$1003,0)+COUNTIF($Y$8:Y599,Y599)-1+MAX(Q:Q,T:T,W:W),"")</f>
        <v/>
      </c>
      <c r="AA599" s="42" t="str">
        <f t="shared" si="159"/>
        <v/>
      </c>
      <c r="AB599" s="42" t="str">
        <f t="shared" si="160"/>
        <v/>
      </c>
      <c r="AC599" s="42" t="str">
        <f t="shared" si="161"/>
        <v/>
      </c>
      <c r="AD599" s="43">
        <v>592</v>
      </c>
      <c r="AE599" s="43" t="str">
        <f t="shared" si="147"/>
        <v/>
      </c>
      <c r="AF599" s="44" t="str">
        <f t="shared" si="148"/>
        <v/>
      </c>
      <c r="AK599" s="47" t="str">
        <f>IF(AL599="","",MAX($AK$1:AK598)+1)</f>
        <v/>
      </c>
      <c r="AL599" s="48" t="str">
        <f>IF(H599="","",IF(COUNTIF($AL$7:AL598,H599)=0,H599,""))</f>
        <v/>
      </c>
      <c r="AM599" s="48" t="str">
        <f t="shared" si="149"/>
        <v/>
      </c>
    </row>
    <row r="600" spans="2:39" x14ac:dyDescent="0.25">
      <c r="B600" s="38"/>
      <c r="C600" s="38"/>
      <c r="D600" s="38"/>
      <c r="E600" s="38"/>
      <c r="F600" s="40"/>
      <c r="G600" s="38"/>
      <c r="H600" s="38"/>
      <c r="I600" s="40"/>
      <c r="J600" s="54" t="str">
        <f t="shared" si="150"/>
        <v/>
      </c>
      <c r="K600" s="38"/>
      <c r="O600" s="41" t="str">
        <f t="shared" si="151"/>
        <v/>
      </c>
      <c r="P600" s="41" t="str">
        <f t="shared" ca="1" si="152"/>
        <v/>
      </c>
      <c r="Q600" s="41" t="str">
        <f>IF(AND(C600="Abierto",D600="Urgente"),RANK(P600,$P$8:$P$1003,0)+COUNTIF($P$8:P600,P600)-1,"")</f>
        <v/>
      </c>
      <c r="R600" s="41" t="str">
        <f t="shared" si="153"/>
        <v/>
      </c>
      <c r="S600" s="41" t="str">
        <f t="shared" ca="1" si="154"/>
        <v/>
      </c>
      <c r="T600" s="41" t="str">
        <f>IF(AND(C600="Abierto",D600="Alta"),RANK(S600,$S$8:$S$1003,0)+COUNTIF($S$8:S600,S600)-1+MAX(Q:Q),"")</f>
        <v/>
      </c>
      <c r="U600" s="41" t="str">
        <f t="shared" si="155"/>
        <v/>
      </c>
      <c r="V600" s="41" t="str">
        <f t="shared" ca="1" si="156"/>
        <v/>
      </c>
      <c r="W600" s="41" t="str">
        <f>IF(AND(C600="Abierto",D600="Media"),RANK(V600,$V$8:$V$1003,0)+COUNTIF($V$8:V600,V600)-1+MAX(Q:Q,T:T),"")</f>
        <v/>
      </c>
      <c r="X600" s="41" t="str">
        <f t="shared" si="157"/>
        <v/>
      </c>
      <c r="Y600" s="41" t="str">
        <f t="shared" ca="1" si="158"/>
        <v/>
      </c>
      <c r="Z600" s="41" t="str">
        <f>IF(AND(C600="Abierto",D600="Baja"),RANK(Y600,$Y$8:$Y$1003,0)+COUNTIF($Y$8:Y600,Y600)-1+MAX(Q:Q,T:T,W:W),"")</f>
        <v/>
      </c>
      <c r="AA600" s="42" t="str">
        <f t="shared" si="159"/>
        <v/>
      </c>
      <c r="AB600" s="42" t="str">
        <f t="shared" si="160"/>
        <v/>
      </c>
      <c r="AC600" s="42" t="str">
        <f t="shared" si="161"/>
        <v/>
      </c>
      <c r="AD600" s="43">
        <v>593</v>
      </c>
      <c r="AE600" s="43" t="str">
        <f t="shared" si="147"/>
        <v/>
      </c>
      <c r="AF600" s="44" t="str">
        <f t="shared" si="148"/>
        <v/>
      </c>
      <c r="AK600" s="47" t="str">
        <f>IF(AL600="","",MAX($AK$1:AK599)+1)</f>
        <v/>
      </c>
      <c r="AL600" s="48" t="str">
        <f>IF(H600="","",IF(COUNTIF($AL$7:AL599,H600)=0,H600,""))</f>
        <v/>
      </c>
      <c r="AM600" s="48" t="str">
        <f t="shared" si="149"/>
        <v/>
      </c>
    </row>
    <row r="601" spans="2:39" x14ac:dyDescent="0.25">
      <c r="B601" s="38"/>
      <c r="C601" s="38"/>
      <c r="D601" s="38"/>
      <c r="E601" s="38"/>
      <c r="F601" s="40"/>
      <c r="G601" s="38"/>
      <c r="H601" s="38"/>
      <c r="I601" s="40"/>
      <c r="J601" s="54" t="str">
        <f t="shared" si="150"/>
        <v/>
      </c>
      <c r="K601" s="38"/>
      <c r="O601" s="41" t="str">
        <f t="shared" si="151"/>
        <v/>
      </c>
      <c r="P601" s="41" t="str">
        <f t="shared" ca="1" si="152"/>
        <v/>
      </c>
      <c r="Q601" s="41" t="str">
        <f>IF(AND(C601="Abierto",D601="Urgente"),RANK(P601,$P$8:$P$1003,0)+COUNTIF($P$8:P601,P601)-1,"")</f>
        <v/>
      </c>
      <c r="R601" s="41" t="str">
        <f t="shared" si="153"/>
        <v/>
      </c>
      <c r="S601" s="41" t="str">
        <f t="shared" ca="1" si="154"/>
        <v/>
      </c>
      <c r="T601" s="41" t="str">
        <f>IF(AND(C601="Abierto",D601="Alta"),RANK(S601,$S$8:$S$1003,0)+COUNTIF($S$8:S601,S601)-1+MAX(Q:Q),"")</f>
        <v/>
      </c>
      <c r="U601" s="41" t="str">
        <f t="shared" si="155"/>
        <v/>
      </c>
      <c r="V601" s="41" t="str">
        <f t="shared" ca="1" si="156"/>
        <v/>
      </c>
      <c r="W601" s="41" t="str">
        <f>IF(AND(C601="Abierto",D601="Media"),RANK(V601,$V$8:$V$1003,0)+COUNTIF($V$8:V601,V601)-1+MAX(Q:Q,T:T),"")</f>
        <v/>
      </c>
      <c r="X601" s="41" t="str">
        <f t="shared" si="157"/>
        <v/>
      </c>
      <c r="Y601" s="41" t="str">
        <f t="shared" ca="1" si="158"/>
        <v/>
      </c>
      <c r="Z601" s="41" t="str">
        <f>IF(AND(C601="Abierto",D601="Baja"),RANK(Y601,$Y$8:$Y$1003,0)+COUNTIF($Y$8:Y601,Y601)-1+MAX(Q:Q,T:T,W:W),"")</f>
        <v/>
      </c>
      <c r="AA601" s="42" t="str">
        <f t="shared" si="159"/>
        <v/>
      </c>
      <c r="AB601" s="42" t="str">
        <f t="shared" si="160"/>
        <v/>
      </c>
      <c r="AC601" s="42" t="str">
        <f t="shared" si="161"/>
        <v/>
      </c>
      <c r="AD601" s="43">
        <v>594</v>
      </c>
      <c r="AE601" s="43" t="str">
        <f t="shared" si="147"/>
        <v/>
      </c>
      <c r="AF601" s="44" t="str">
        <f t="shared" si="148"/>
        <v/>
      </c>
      <c r="AK601" s="47" t="str">
        <f>IF(AL601="","",MAX($AK$1:AK600)+1)</f>
        <v/>
      </c>
      <c r="AL601" s="48" t="str">
        <f>IF(H601="","",IF(COUNTIF($AL$7:AL600,H601)=0,H601,""))</f>
        <v/>
      </c>
      <c r="AM601" s="48" t="str">
        <f t="shared" si="149"/>
        <v/>
      </c>
    </row>
    <row r="602" spans="2:39" x14ac:dyDescent="0.25">
      <c r="B602" s="38"/>
      <c r="C602" s="38"/>
      <c r="D602" s="38"/>
      <c r="E602" s="38"/>
      <c r="F602" s="40"/>
      <c r="G602" s="38"/>
      <c r="H602" s="38"/>
      <c r="I602" s="40"/>
      <c r="J602" s="54" t="str">
        <f t="shared" si="150"/>
        <v/>
      </c>
      <c r="K602" s="38"/>
      <c r="O602" s="41" t="str">
        <f t="shared" si="151"/>
        <v/>
      </c>
      <c r="P602" s="41" t="str">
        <f t="shared" ca="1" si="152"/>
        <v/>
      </c>
      <c r="Q602" s="41" t="str">
        <f>IF(AND(C602="Abierto",D602="Urgente"),RANK(P602,$P$8:$P$1003,0)+COUNTIF($P$8:P602,P602)-1,"")</f>
        <v/>
      </c>
      <c r="R602" s="41" t="str">
        <f t="shared" si="153"/>
        <v/>
      </c>
      <c r="S602" s="41" t="str">
        <f t="shared" ca="1" si="154"/>
        <v/>
      </c>
      <c r="T602" s="41" t="str">
        <f>IF(AND(C602="Abierto",D602="Alta"),RANK(S602,$S$8:$S$1003,0)+COUNTIF($S$8:S602,S602)-1+MAX(Q:Q),"")</f>
        <v/>
      </c>
      <c r="U602" s="41" t="str">
        <f t="shared" si="155"/>
        <v/>
      </c>
      <c r="V602" s="41" t="str">
        <f t="shared" ca="1" si="156"/>
        <v/>
      </c>
      <c r="W602" s="41" t="str">
        <f>IF(AND(C602="Abierto",D602="Media"),RANK(V602,$V$8:$V$1003,0)+COUNTIF($V$8:V602,V602)-1+MAX(Q:Q,T:T),"")</f>
        <v/>
      </c>
      <c r="X602" s="41" t="str">
        <f t="shared" si="157"/>
        <v/>
      </c>
      <c r="Y602" s="41" t="str">
        <f t="shared" ca="1" si="158"/>
        <v/>
      </c>
      <c r="Z602" s="41" t="str">
        <f>IF(AND(C602="Abierto",D602="Baja"),RANK(Y602,$Y$8:$Y$1003,0)+COUNTIF($Y$8:Y602,Y602)-1+MAX(Q:Q,T:T,W:W),"")</f>
        <v/>
      </c>
      <c r="AA602" s="42" t="str">
        <f t="shared" si="159"/>
        <v/>
      </c>
      <c r="AB602" s="42" t="str">
        <f t="shared" si="160"/>
        <v/>
      </c>
      <c r="AC602" s="42" t="str">
        <f t="shared" si="161"/>
        <v/>
      </c>
      <c r="AD602" s="43">
        <v>595</v>
      </c>
      <c r="AE602" s="43" t="str">
        <f t="shared" si="147"/>
        <v/>
      </c>
      <c r="AF602" s="44" t="str">
        <f t="shared" si="148"/>
        <v/>
      </c>
      <c r="AK602" s="47" t="str">
        <f>IF(AL602="","",MAX($AK$1:AK601)+1)</f>
        <v/>
      </c>
      <c r="AL602" s="48" t="str">
        <f>IF(H602="","",IF(COUNTIF($AL$7:AL601,H602)=0,H602,""))</f>
        <v/>
      </c>
      <c r="AM602" s="48" t="str">
        <f t="shared" si="149"/>
        <v/>
      </c>
    </row>
    <row r="603" spans="2:39" x14ac:dyDescent="0.25">
      <c r="B603" s="38"/>
      <c r="C603" s="38"/>
      <c r="D603" s="38"/>
      <c r="E603" s="38"/>
      <c r="F603" s="40"/>
      <c r="G603" s="38"/>
      <c r="H603" s="38"/>
      <c r="I603" s="40"/>
      <c r="J603" s="54" t="str">
        <f t="shared" si="150"/>
        <v/>
      </c>
      <c r="K603" s="38"/>
      <c r="O603" s="41" t="str">
        <f t="shared" si="151"/>
        <v/>
      </c>
      <c r="P603" s="41" t="str">
        <f t="shared" ca="1" si="152"/>
        <v/>
      </c>
      <c r="Q603" s="41" t="str">
        <f>IF(AND(C603="Abierto",D603="Urgente"),RANK(P603,$P$8:$P$1003,0)+COUNTIF($P$8:P603,P603)-1,"")</f>
        <v/>
      </c>
      <c r="R603" s="41" t="str">
        <f t="shared" si="153"/>
        <v/>
      </c>
      <c r="S603" s="41" t="str">
        <f t="shared" ca="1" si="154"/>
        <v/>
      </c>
      <c r="T603" s="41" t="str">
        <f>IF(AND(C603="Abierto",D603="Alta"),RANK(S603,$S$8:$S$1003,0)+COUNTIF($S$8:S603,S603)-1+MAX(Q:Q),"")</f>
        <v/>
      </c>
      <c r="U603" s="41" t="str">
        <f t="shared" si="155"/>
        <v/>
      </c>
      <c r="V603" s="41" t="str">
        <f t="shared" ca="1" si="156"/>
        <v/>
      </c>
      <c r="W603" s="41" t="str">
        <f>IF(AND(C603="Abierto",D603="Media"),RANK(V603,$V$8:$V$1003,0)+COUNTIF($V$8:V603,V603)-1+MAX(Q:Q,T:T),"")</f>
        <v/>
      </c>
      <c r="X603" s="41" t="str">
        <f t="shared" si="157"/>
        <v/>
      </c>
      <c r="Y603" s="41" t="str">
        <f t="shared" ca="1" si="158"/>
        <v/>
      </c>
      <c r="Z603" s="41" t="str">
        <f>IF(AND(C603="Abierto",D603="Baja"),RANK(Y603,$Y$8:$Y$1003,0)+COUNTIF($Y$8:Y603,Y603)-1+MAX(Q:Q,T:T,W:W),"")</f>
        <v/>
      </c>
      <c r="AA603" s="42" t="str">
        <f t="shared" si="159"/>
        <v/>
      </c>
      <c r="AB603" s="42" t="str">
        <f t="shared" si="160"/>
        <v/>
      </c>
      <c r="AC603" s="42" t="str">
        <f t="shared" si="161"/>
        <v/>
      </c>
      <c r="AD603" s="43">
        <v>596</v>
      </c>
      <c r="AE603" s="43" t="str">
        <f t="shared" si="147"/>
        <v/>
      </c>
      <c r="AF603" s="44" t="str">
        <f t="shared" si="148"/>
        <v/>
      </c>
      <c r="AK603" s="47" t="str">
        <f>IF(AL603="","",MAX($AK$1:AK602)+1)</f>
        <v/>
      </c>
      <c r="AL603" s="48" t="str">
        <f>IF(H603="","",IF(COUNTIF($AL$7:AL602,H603)=0,H603,""))</f>
        <v/>
      </c>
      <c r="AM603" s="48" t="str">
        <f t="shared" si="149"/>
        <v/>
      </c>
    </row>
    <row r="604" spans="2:39" x14ac:dyDescent="0.25">
      <c r="B604" s="38"/>
      <c r="C604" s="38"/>
      <c r="D604" s="38"/>
      <c r="E604" s="38"/>
      <c r="F604" s="40"/>
      <c r="G604" s="38"/>
      <c r="H604" s="38"/>
      <c r="I604" s="40"/>
      <c r="J604" s="54" t="str">
        <f t="shared" si="150"/>
        <v/>
      </c>
      <c r="K604" s="38"/>
      <c r="O604" s="41" t="str">
        <f t="shared" si="151"/>
        <v/>
      </c>
      <c r="P604" s="41" t="str">
        <f t="shared" ca="1" si="152"/>
        <v/>
      </c>
      <c r="Q604" s="41" t="str">
        <f>IF(AND(C604="Abierto",D604="Urgente"),RANK(P604,$P$8:$P$1003,0)+COUNTIF($P$8:P604,P604)-1,"")</f>
        <v/>
      </c>
      <c r="R604" s="41" t="str">
        <f t="shared" si="153"/>
        <v/>
      </c>
      <c r="S604" s="41" t="str">
        <f t="shared" ca="1" si="154"/>
        <v/>
      </c>
      <c r="T604" s="41" t="str">
        <f>IF(AND(C604="Abierto",D604="Alta"),RANK(S604,$S$8:$S$1003,0)+COUNTIF($S$8:S604,S604)-1+MAX(Q:Q),"")</f>
        <v/>
      </c>
      <c r="U604" s="41" t="str">
        <f t="shared" si="155"/>
        <v/>
      </c>
      <c r="V604" s="41" t="str">
        <f t="shared" ca="1" si="156"/>
        <v/>
      </c>
      <c r="W604" s="41" t="str">
        <f>IF(AND(C604="Abierto",D604="Media"),RANK(V604,$V$8:$V$1003,0)+COUNTIF($V$8:V604,V604)-1+MAX(Q:Q,T:T),"")</f>
        <v/>
      </c>
      <c r="X604" s="41" t="str">
        <f t="shared" si="157"/>
        <v/>
      </c>
      <c r="Y604" s="41" t="str">
        <f t="shared" ca="1" si="158"/>
        <v/>
      </c>
      <c r="Z604" s="41" t="str">
        <f>IF(AND(C604="Abierto",D604="Baja"),RANK(Y604,$Y$8:$Y$1003,0)+COUNTIF($Y$8:Y604,Y604)-1+MAX(Q:Q,T:T,W:W),"")</f>
        <v/>
      </c>
      <c r="AA604" s="42" t="str">
        <f t="shared" si="159"/>
        <v/>
      </c>
      <c r="AB604" s="42" t="str">
        <f t="shared" si="160"/>
        <v/>
      </c>
      <c r="AC604" s="42" t="str">
        <f t="shared" si="161"/>
        <v/>
      </c>
      <c r="AD604" s="43">
        <v>597</v>
      </c>
      <c r="AE604" s="43" t="str">
        <f t="shared" si="147"/>
        <v/>
      </c>
      <c r="AF604" s="44" t="str">
        <f t="shared" si="148"/>
        <v/>
      </c>
      <c r="AK604" s="47" t="str">
        <f>IF(AL604="","",MAX($AK$1:AK603)+1)</f>
        <v/>
      </c>
      <c r="AL604" s="48" t="str">
        <f>IF(H604="","",IF(COUNTIF($AL$7:AL603,H604)=0,H604,""))</f>
        <v/>
      </c>
      <c r="AM604" s="48" t="str">
        <f t="shared" si="149"/>
        <v/>
      </c>
    </row>
    <row r="605" spans="2:39" x14ac:dyDescent="0.25">
      <c r="B605" s="38"/>
      <c r="C605" s="38"/>
      <c r="D605" s="38"/>
      <c r="E605" s="38"/>
      <c r="F605" s="40"/>
      <c r="G605" s="38"/>
      <c r="H605" s="38"/>
      <c r="I605" s="40"/>
      <c r="J605" s="54" t="str">
        <f t="shared" si="150"/>
        <v/>
      </c>
      <c r="K605" s="38"/>
      <c r="O605" s="41" t="str">
        <f t="shared" si="151"/>
        <v/>
      </c>
      <c r="P605" s="41" t="str">
        <f t="shared" ca="1" si="152"/>
        <v/>
      </c>
      <c r="Q605" s="41" t="str">
        <f>IF(AND(C605="Abierto",D605="Urgente"),RANK(P605,$P$8:$P$1003,0)+COUNTIF($P$8:P605,P605)-1,"")</f>
        <v/>
      </c>
      <c r="R605" s="41" t="str">
        <f t="shared" si="153"/>
        <v/>
      </c>
      <c r="S605" s="41" t="str">
        <f t="shared" ca="1" si="154"/>
        <v/>
      </c>
      <c r="T605" s="41" t="str">
        <f>IF(AND(C605="Abierto",D605="Alta"),RANK(S605,$S$8:$S$1003,0)+COUNTIF($S$8:S605,S605)-1+MAX(Q:Q),"")</f>
        <v/>
      </c>
      <c r="U605" s="41" t="str">
        <f t="shared" si="155"/>
        <v/>
      </c>
      <c r="V605" s="41" t="str">
        <f t="shared" ca="1" si="156"/>
        <v/>
      </c>
      <c r="W605" s="41" t="str">
        <f>IF(AND(C605="Abierto",D605="Media"),RANK(V605,$V$8:$V$1003,0)+COUNTIF($V$8:V605,V605)-1+MAX(Q:Q,T:T),"")</f>
        <v/>
      </c>
      <c r="X605" s="41" t="str">
        <f t="shared" si="157"/>
        <v/>
      </c>
      <c r="Y605" s="41" t="str">
        <f t="shared" ca="1" si="158"/>
        <v/>
      </c>
      <c r="Z605" s="41" t="str">
        <f>IF(AND(C605="Abierto",D605="Baja"),RANK(Y605,$Y$8:$Y$1003,0)+COUNTIF($Y$8:Y605,Y605)-1+MAX(Q:Q,T:T,W:W),"")</f>
        <v/>
      </c>
      <c r="AA605" s="42" t="str">
        <f t="shared" si="159"/>
        <v/>
      </c>
      <c r="AB605" s="42" t="str">
        <f t="shared" si="160"/>
        <v/>
      </c>
      <c r="AC605" s="42" t="str">
        <f t="shared" si="161"/>
        <v/>
      </c>
      <c r="AD605" s="43">
        <v>598</v>
      </c>
      <c r="AE605" s="43" t="str">
        <f t="shared" si="147"/>
        <v/>
      </c>
      <c r="AF605" s="44" t="str">
        <f t="shared" si="148"/>
        <v/>
      </c>
      <c r="AK605" s="47" t="str">
        <f>IF(AL605="","",MAX($AK$1:AK604)+1)</f>
        <v/>
      </c>
      <c r="AL605" s="48" t="str">
        <f>IF(H605="","",IF(COUNTIF($AL$7:AL604,H605)=0,H605,""))</f>
        <v/>
      </c>
      <c r="AM605" s="48" t="str">
        <f t="shared" si="149"/>
        <v/>
      </c>
    </row>
    <row r="606" spans="2:39" x14ac:dyDescent="0.25">
      <c r="B606" s="38"/>
      <c r="C606" s="38"/>
      <c r="D606" s="38"/>
      <c r="E606" s="38"/>
      <c r="F606" s="40"/>
      <c r="G606" s="38"/>
      <c r="H606" s="38"/>
      <c r="I606" s="40"/>
      <c r="J606" s="54" t="str">
        <f t="shared" si="150"/>
        <v/>
      </c>
      <c r="K606" s="38"/>
      <c r="O606" s="41" t="str">
        <f t="shared" si="151"/>
        <v/>
      </c>
      <c r="P606" s="41" t="str">
        <f t="shared" ca="1" si="152"/>
        <v/>
      </c>
      <c r="Q606" s="41" t="str">
        <f>IF(AND(C606="Abierto",D606="Urgente"),RANK(P606,$P$8:$P$1003,0)+COUNTIF($P$8:P606,P606)-1,"")</f>
        <v/>
      </c>
      <c r="R606" s="41" t="str">
        <f t="shared" si="153"/>
        <v/>
      </c>
      <c r="S606" s="41" t="str">
        <f t="shared" ca="1" si="154"/>
        <v/>
      </c>
      <c r="T606" s="41" t="str">
        <f>IF(AND(C606="Abierto",D606="Alta"),RANK(S606,$S$8:$S$1003,0)+COUNTIF($S$8:S606,S606)-1+MAX(Q:Q),"")</f>
        <v/>
      </c>
      <c r="U606" s="41" t="str">
        <f t="shared" si="155"/>
        <v/>
      </c>
      <c r="V606" s="41" t="str">
        <f t="shared" ca="1" si="156"/>
        <v/>
      </c>
      <c r="W606" s="41" t="str">
        <f>IF(AND(C606="Abierto",D606="Media"),RANK(V606,$V$8:$V$1003,0)+COUNTIF($V$8:V606,V606)-1+MAX(Q:Q,T:T),"")</f>
        <v/>
      </c>
      <c r="X606" s="41" t="str">
        <f t="shared" si="157"/>
        <v/>
      </c>
      <c r="Y606" s="41" t="str">
        <f t="shared" ca="1" si="158"/>
        <v/>
      </c>
      <c r="Z606" s="41" t="str">
        <f>IF(AND(C606="Abierto",D606="Baja"),RANK(Y606,$Y$8:$Y$1003,0)+COUNTIF($Y$8:Y606,Y606)-1+MAX(Q:Q,T:T,W:W),"")</f>
        <v/>
      </c>
      <c r="AA606" s="42" t="str">
        <f t="shared" si="159"/>
        <v/>
      </c>
      <c r="AB606" s="42" t="str">
        <f t="shared" si="160"/>
        <v/>
      </c>
      <c r="AC606" s="42" t="str">
        <f t="shared" si="161"/>
        <v/>
      </c>
      <c r="AD606" s="43">
        <v>599</v>
      </c>
      <c r="AE606" s="43" t="str">
        <f t="shared" si="147"/>
        <v/>
      </c>
      <c r="AF606" s="44" t="str">
        <f t="shared" si="148"/>
        <v/>
      </c>
      <c r="AK606" s="47" t="str">
        <f>IF(AL606="","",MAX($AK$1:AK605)+1)</f>
        <v/>
      </c>
      <c r="AL606" s="48" t="str">
        <f>IF(H606="","",IF(COUNTIF($AL$7:AL605,H606)=0,H606,""))</f>
        <v/>
      </c>
      <c r="AM606" s="48" t="str">
        <f t="shared" si="149"/>
        <v/>
      </c>
    </row>
    <row r="607" spans="2:39" x14ac:dyDescent="0.25">
      <c r="B607" s="38"/>
      <c r="C607" s="38"/>
      <c r="D607" s="38"/>
      <c r="E607" s="38"/>
      <c r="F607" s="40"/>
      <c r="G607" s="38"/>
      <c r="H607" s="38"/>
      <c r="I607" s="40"/>
      <c r="J607" s="54" t="str">
        <f t="shared" si="150"/>
        <v/>
      </c>
      <c r="K607" s="38"/>
      <c r="O607" s="41" t="str">
        <f t="shared" si="151"/>
        <v/>
      </c>
      <c r="P607" s="41" t="str">
        <f t="shared" ca="1" si="152"/>
        <v/>
      </c>
      <c r="Q607" s="41" t="str">
        <f>IF(AND(C607="Abierto",D607="Urgente"),RANK(P607,$P$8:$P$1003,0)+COUNTIF($P$8:P607,P607)-1,"")</f>
        <v/>
      </c>
      <c r="R607" s="41" t="str">
        <f t="shared" si="153"/>
        <v/>
      </c>
      <c r="S607" s="41" t="str">
        <f t="shared" ca="1" si="154"/>
        <v/>
      </c>
      <c r="T607" s="41" t="str">
        <f>IF(AND(C607="Abierto",D607="Alta"),RANK(S607,$S$8:$S$1003,0)+COUNTIF($S$8:S607,S607)-1+MAX(Q:Q),"")</f>
        <v/>
      </c>
      <c r="U607" s="41" t="str">
        <f t="shared" si="155"/>
        <v/>
      </c>
      <c r="V607" s="41" t="str">
        <f t="shared" ca="1" si="156"/>
        <v/>
      </c>
      <c r="W607" s="41" t="str">
        <f>IF(AND(C607="Abierto",D607="Media"),RANK(V607,$V$8:$V$1003,0)+COUNTIF($V$8:V607,V607)-1+MAX(Q:Q,T:T),"")</f>
        <v/>
      </c>
      <c r="X607" s="41" t="str">
        <f t="shared" si="157"/>
        <v/>
      </c>
      <c r="Y607" s="41" t="str">
        <f t="shared" ca="1" si="158"/>
        <v/>
      </c>
      <c r="Z607" s="41" t="str">
        <f>IF(AND(C607="Abierto",D607="Baja"),RANK(Y607,$Y$8:$Y$1003,0)+COUNTIF($Y$8:Y607,Y607)-1+MAX(Q:Q,T:T,W:W),"")</f>
        <v/>
      </c>
      <c r="AA607" s="42" t="str">
        <f t="shared" si="159"/>
        <v/>
      </c>
      <c r="AB607" s="42" t="str">
        <f t="shared" si="160"/>
        <v/>
      </c>
      <c r="AC607" s="42" t="str">
        <f t="shared" si="161"/>
        <v/>
      </c>
      <c r="AD607" s="43">
        <v>600</v>
      </c>
      <c r="AE607" s="43" t="str">
        <f t="shared" si="147"/>
        <v/>
      </c>
      <c r="AF607" s="44" t="str">
        <f t="shared" si="148"/>
        <v/>
      </c>
      <c r="AK607" s="47" t="str">
        <f>IF(AL607="","",MAX($AK$1:AK606)+1)</f>
        <v/>
      </c>
      <c r="AL607" s="48" t="str">
        <f>IF(H607="","",IF(COUNTIF($AL$7:AL606,H607)=0,H607,""))</f>
        <v/>
      </c>
      <c r="AM607" s="48" t="str">
        <f t="shared" si="149"/>
        <v/>
      </c>
    </row>
    <row r="608" spans="2:39" x14ac:dyDescent="0.25">
      <c r="B608" s="38"/>
      <c r="C608" s="38"/>
      <c r="D608" s="38"/>
      <c r="E608" s="38"/>
      <c r="F608" s="40"/>
      <c r="G608" s="38"/>
      <c r="H608" s="38"/>
      <c r="I608" s="40"/>
      <c r="J608" s="54" t="str">
        <f t="shared" si="150"/>
        <v/>
      </c>
      <c r="K608" s="38"/>
      <c r="O608" s="41" t="str">
        <f t="shared" si="151"/>
        <v/>
      </c>
      <c r="P608" s="41" t="str">
        <f t="shared" ca="1" si="152"/>
        <v/>
      </c>
      <c r="Q608" s="41" t="str">
        <f>IF(AND(C608="Abierto",D608="Urgente"),RANK(P608,$P$8:$P$1003,0)+COUNTIF($P$8:P608,P608)-1,"")</f>
        <v/>
      </c>
      <c r="R608" s="41" t="str">
        <f t="shared" si="153"/>
        <v/>
      </c>
      <c r="S608" s="41" t="str">
        <f t="shared" ca="1" si="154"/>
        <v/>
      </c>
      <c r="T608" s="41" t="str">
        <f>IF(AND(C608="Abierto",D608="Alta"),RANK(S608,$S$8:$S$1003,0)+COUNTIF($S$8:S608,S608)-1+MAX(Q:Q),"")</f>
        <v/>
      </c>
      <c r="U608" s="41" t="str">
        <f t="shared" si="155"/>
        <v/>
      </c>
      <c r="V608" s="41" t="str">
        <f t="shared" ca="1" si="156"/>
        <v/>
      </c>
      <c r="W608" s="41" t="str">
        <f>IF(AND(C608="Abierto",D608="Media"),RANK(V608,$V$8:$V$1003,0)+COUNTIF($V$8:V608,V608)-1+MAX(Q:Q,T:T),"")</f>
        <v/>
      </c>
      <c r="X608" s="41" t="str">
        <f t="shared" si="157"/>
        <v/>
      </c>
      <c r="Y608" s="41" t="str">
        <f t="shared" ca="1" si="158"/>
        <v/>
      </c>
      <c r="Z608" s="41" t="str">
        <f>IF(AND(C608="Abierto",D608="Baja"),RANK(Y608,$Y$8:$Y$1003,0)+COUNTIF($Y$8:Y608,Y608)-1+MAX(Q:Q,T:T,W:W),"")</f>
        <v/>
      </c>
      <c r="AA608" s="42" t="str">
        <f t="shared" si="159"/>
        <v/>
      </c>
      <c r="AB608" s="42" t="str">
        <f t="shared" si="160"/>
        <v/>
      </c>
      <c r="AC608" s="42" t="str">
        <f t="shared" si="161"/>
        <v/>
      </c>
      <c r="AD608" s="43">
        <v>601</v>
      </c>
      <c r="AE608" s="43" t="str">
        <f t="shared" si="147"/>
        <v/>
      </c>
      <c r="AF608" s="44" t="str">
        <f t="shared" si="148"/>
        <v/>
      </c>
      <c r="AK608" s="47" t="str">
        <f>IF(AL608="","",MAX($AK$1:AK607)+1)</f>
        <v/>
      </c>
      <c r="AL608" s="48" t="str">
        <f>IF(H608="","",IF(COUNTIF($AL$7:AL607,H608)=0,H608,""))</f>
        <v/>
      </c>
      <c r="AM608" s="48" t="str">
        <f t="shared" si="149"/>
        <v/>
      </c>
    </row>
    <row r="609" spans="2:39" x14ac:dyDescent="0.25">
      <c r="B609" s="38"/>
      <c r="C609" s="38"/>
      <c r="D609" s="38"/>
      <c r="E609" s="38"/>
      <c r="F609" s="40"/>
      <c r="G609" s="38"/>
      <c r="H609" s="38"/>
      <c r="I609" s="40"/>
      <c r="J609" s="54" t="str">
        <f t="shared" si="150"/>
        <v/>
      </c>
      <c r="K609" s="38"/>
      <c r="O609" s="41" t="str">
        <f t="shared" si="151"/>
        <v/>
      </c>
      <c r="P609" s="41" t="str">
        <f t="shared" ca="1" si="152"/>
        <v/>
      </c>
      <c r="Q609" s="41" t="str">
        <f>IF(AND(C609="Abierto",D609="Urgente"),RANK(P609,$P$8:$P$1003,0)+COUNTIF($P$8:P609,P609)-1,"")</f>
        <v/>
      </c>
      <c r="R609" s="41" t="str">
        <f t="shared" si="153"/>
        <v/>
      </c>
      <c r="S609" s="41" t="str">
        <f t="shared" ca="1" si="154"/>
        <v/>
      </c>
      <c r="T609" s="41" t="str">
        <f>IF(AND(C609="Abierto",D609="Alta"),RANK(S609,$S$8:$S$1003,0)+COUNTIF($S$8:S609,S609)-1+MAX(Q:Q),"")</f>
        <v/>
      </c>
      <c r="U609" s="41" t="str">
        <f t="shared" si="155"/>
        <v/>
      </c>
      <c r="V609" s="41" t="str">
        <f t="shared" ca="1" si="156"/>
        <v/>
      </c>
      <c r="W609" s="41" t="str">
        <f>IF(AND(C609="Abierto",D609="Media"),RANK(V609,$V$8:$V$1003,0)+COUNTIF($V$8:V609,V609)-1+MAX(Q:Q,T:T),"")</f>
        <v/>
      </c>
      <c r="X609" s="41" t="str">
        <f t="shared" si="157"/>
        <v/>
      </c>
      <c r="Y609" s="41" t="str">
        <f t="shared" ca="1" si="158"/>
        <v/>
      </c>
      <c r="Z609" s="41" t="str">
        <f>IF(AND(C609="Abierto",D609="Baja"),RANK(Y609,$Y$8:$Y$1003,0)+COUNTIF($Y$8:Y609,Y609)-1+MAX(Q:Q,T:T,W:W),"")</f>
        <v/>
      </c>
      <c r="AA609" s="42" t="str">
        <f t="shared" si="159"/>
        <v/>
      </c>
      <c r="AB609" s="42" t="str">
        <f t="shared" si="160"/>
        <v/>
      </c>
      <c r="AC609" s="42" t="str">
        <f t="shared" si="161"/>
        <v/>
      </c>
      <c r="AD609" s="43">
        <v>602</v>
      </c>
      <c r="AE609" s="43" t="str">
        <f t="shared" si="147"/>
        <v/>
      </c>
      <c r="AF609" s="44" t="str">
        <f t="shared" si="148"/>
        <v/>
      </c>
      <c r="AK609" s="47" t="str">
        <f>IF(AL609="","",MAX($AK$1:AK608)+1)</f>
        <v/>
      </c>
      <c r="AL609" s="48" t="str">
        <f>IF(H609="","",IF(COUNTIF($AL$7:AL608,H609)=0,H609,""))</f>
        <v/>
      </c>
      <c r="AM609" s="48" t="str">
        <f t="shared" si="149"/>
        <v/>
      </c>
    </row>
    <row r="610" spans="2:39" x14ac:dyDescent="0.25">
      <c r="B610" s="38"/>
      <c r="C610" s="38"/>
      <c r="D610" s="38"/>
      <c r="E610" s="38"/>
      <c r="F610" s="40"/>
      <c r="G610" s="38"/>
      <c r="H610" s="38"/>
      <c r="I610" s="40"/>
      <c r="J610" s="54" t="str">
        <f t="shared" si="150"/>
        <v/>
      </c>
      <c r="K610" s="38"/>
      <c r="O610" s="41" t="str">
        <f t="shared" si="151"/>
        <v/>
      </c>
      <c r="P610" s="41" t="str">
        <f t="shared" ca="1" si="152"/>
        <v/>
      </c>
      <c r="Q610" s="41" t="str">
        <f>IF(AND(C610="Abierto",D610="Urgente"),RANK(P610,$P$8:$P$1003,0)+COUNTIF($P$8:P610,P610)-1,"")</f>
        <v/>
      </c>
      <c r="R610" s="41" t="str">
        <f t="shared" si="153"/>
        <v/>
      </c>
      <c r="S610" s="41" t="str">
        <f t="shared" ca="1" si="154"/>
        <v/>
      </c>
      <c r="T610" s="41" t="str">
        <f>IF(AND(C610="Abierto",D610="Alta"),RANK(S610,$S$8:$S$1003,0)+COUNTIF($S$8:S610,S610)-1+MAX(Q:Q),"")</f>
        <v/>
      </c>
      <c r="U610" s="41" t="str">
        <f t="shared" si="155"/>
        <v/>
      </c>
      <c r="V610" s="41" t="str">
        <f t="shared" ca="1" si="156"/>
        <v/>
      </c>
      <c r="W610" s="41" t="str">
        <f>IF(AND(C610="Abierto",D610="Media"),RANK(V610,$V$8:$V$1003,0)+COUNTIF($V$8:V610,V610)-1+MAX(Q:Q,T:T),"")</f>
        <v/>
      </c>
      <c r="X610" s="41" t="str">
        <f t="shared" si="157"/>
        <v/>
      </c>
      <c r="Y610" s="41" t="str">
        <f t="shared" ca="1" si="158"/>
        <v/>
      </c>
      <c r="Z610" s="41" t="str">
        <f>IF(AND(C610="Abierto",D610="Baja"),RANK(Y610,$Y$8:$Y$1003,0)+COUNTIF($Y$8:Y610,Y610)-1+MAX(Q:Q,T:T,W:W),"")</f>
        <v/>
      </c>
      <c r="AA610" s="42" t="str">
        <f t="shared" si="159"/>
        <v/>
      </c>
      <c r="AB610" s="42" t="str">
        <f t="shared" si="160"/>
        <v/>
      </c>
      <c r="AC610" s="42" t="str">
        <f t="shared" si="161"/>
        <v/>
      </c>
      <c r="AD610" s="43">
        <v>603</v>
      </c>
      <c r="AE610" s="43" t="str">
        <f t="shared" si="147"/>
        <v/>
      </c>
      <c r="AF610" s="44" t="str">
        <f t="shared" si="148"/>
        <v/>
      </c>
      <c r="AK610" s="47" t="str">
        <f>IF(AL610="","",MAX($AK$1:AK609)+1)</f>
        <v/>
      </c>
      <c r="AL610" s="48" t="str">
        <f>IF(H610="","",IF(COUNTIF($AL$7:AL609,H610)=0,H610,""))</f>
        <v/>
      </c>
      <c r="AM610" s="48" t="str">
        <f t="shared" si="149"/>
        <v/>
      </c>
    </row>
    <row r="611" spans="2:39" x14ac:dyDescent="0.25">
      <c r="B611" s="38"/>
      <c r="C611" s="38"/>
      <c r="D611" s="38"/>
      <c r="E611" s="38"/>
      <c r="F611" s="40"/>
      <c r="G611" s="38"/>
      <c r="H611" s="38"/>
      <c r="I611" s="40"/>
      <c r="J611" s="54" t="str">
        <f t="shared" si="150"/>
        <v/>
      </c>
      <c r="K611" s="38"/>
      <c r="O611" s="41" t="str">
        <f t="shared" si="151"/>
        <v/>
      </c>
      <c r="P611" s="41" t="str">
        <f t="shared" ca="1" si="152"/>
        <v/>
      </c>
      <c r="Q611" s="41" t="str">
        <f>IF(AND(C611="Abierto",D611="Urgente"),RANK(P611,$P$8:$P$1003,0)+COUNTIF($P$8:P611,P611)-1,"")</f>
        <v/>
      </c>
      <c r="R611" s="41" t="str">
        <f t="shared" si="153"/>
        <v/>
      </c>
      <c r="S611" s="41" t="str">
        <f t="shared" ca="1" si="154"/>
        <v/>
      </c>
      <c r="T611" s="41" t="str">
        <f>IF(AND(C611="Abierto",D611="Alta"),RANK(S611,$S$8:$S$1003,0)+COUNTIF($S$8:S611,S611)-1+MAX(Q:Q),"")</f>
        <v/>
      </c>
      <c r="U611" s="41" t="str">
        <f t="shared" si="155"/>
        <v/>
      </c>
      <c r="V611" s="41" t="str">
        <f t="shared" ca="1" si="156"/>
        <v/>
      </c>
      <c r="W611" s="41" t="str">
        <f>IF(AND(C611="Abierto",D611="Media"),RANK(V611,$V$8:$V$1003,0)+COUNTIF($V$8:V611,V611)-1+MAX(Q:Q,T:T),"")</f>
        <v/>
      </c>
      <c r="X611" s="41" t="str">
        <f t="shared" si="157"/>
        <v/>
      </c>
      <c r="Y611" s="41" t="str">
        <f t="shared" ca="1" si="158"/>
        <v/>
      </c>
      <c r="Z611" s="41" t="str">
        <f>IF(AND(C611="Abierto",D611="Baja"),RANK(Y611,$Y$8:$Y$1003,0)+COUNTIF($Y$8:Y611,Y611)-1+MAX(Q:Q,T:T,W:W),"")</f>
        <v/>
      </c>
      <c r="AA611" s="42" t="str">
        <f t="shared" si="159"/>
        <v/>
      </c>
      <c r="AB611" s="42" t="str">
        <f t="shared" si="160"/>
        <v/>
      </c>
      <c r="AC611" s="42" t="str">
        <f t="shared" si="161"/>
        <v/>
      </c>
      <c r="AD611" s="43">
        <v>604</v>
      </c>
      <c r="AE611" s="43" t="str">
        <f t="shared" si="147"/>
        <v/>
      </c>
      <c r="AF611" s="44" t="str">
        <f t="shared" si="148"/>
        <v/>
      </c>
      <c r="AK611" s="47" t="str">
        <f>IF(AL611="","",MAX($AK$1:AK610)+1)</f>
        <v/>
      </c>
      <c r="AL611" s="48" t="str">
        <f>IF(H611="","",IF(COUNTIF($AL$7:AL610,H611)=0,H611,""))</f>
        <v/>
      </c>
      <c r="AM611" s="48" t="str">
        <f t="shared" si="149"/>
        <v/>
      </c>
    </row>
    <row r="612" spans="2:39" x14ac:dyDescent="0.25">
      <c r="B612" s="38"/>
      <c r="C612" s="38"/>
      <c r="D612" s="38"/>
      <c r="E612" s="38"/>
      <c r="F612" s="40"/>
      <c r="G612" s="38"/>
      <c r="H612" s="38"/>
      <c r="I612" s="40"/>
      <c r="J612" s="54" t="str">
        <f t="shared" si="150"/>
        <v/>
      </c>
      <c r="K612" s="38"/>
      <c r="O612" s="41" t="str">
        <f t="shared" si="151"/>
        <v/>
      </c>
      <c r="P612" s="41" t="str">
        <f t="shared" ca="1" si="152"/>
        <v/>
      </c>
      <c r="Q612" s="41" t="str">
        <f>IF(AND(C612="Abierto",D612="Urgente"),RANK(P612,$P$8:$P$1003,0)+COUNTIF($P$8:P612,P612)-1,"")</f>
        <v/>
      </c>
      <c r="R612" s="41" t="str">
        <f t="shared" si="153"/>
        <v/>
      </c>
      <c r="S612" s="41" t="str">
        <f t="shared" ca="1" si="154"/>
        <v/>
      </c>
      <c r="T612" s="41" t="str">
        <f>IF(AND(C612="Abierto",D612="Alta"),RANK(S612,$S$8:$S$1003,0)+COUNTIF($S$8:S612,S612)-1+MAX(Q:Q),"")</f>
        <v/>
      </c>
      <c r="U612" s="41" t="str">
        <f t="shared" si="155"/>
        <v/>
      </c>
      <c r="V612" s="41" t="str">
        <f t="shared" ca="1" si="156"/>
        <v/>
      </c>
      <c r="W612" s="41" t="str">
        <f>IF(AND(C612="Abierto",D612="Media"),RANK(V612,$V$8:$V$1003,0)+COUNTIF($V$8:V612,V612)-1+MAX(Q:Q,T:T),"")</f>
        <v/>
      </c>
      <c r="X612" s="41" t="str">
        <f t="shared" si="157"/>
        <v/>
      </c>
      <c r="Y612" s="41" t="str">
        <f t="shared" ca="1" si="158"/>
        <v/>
      </c>
      <c r="Z612" s="41" t="str">
        <f>IF(AND(C612="Abierto",D612="Baja"),RANK(Y612,$Y$8:$Y$1003,0)+COUNTIF($Y$8:Y612,Y612)-1+MAX(Q:Q,T:T,W:W),"")</f>
        <v/>
      </c>
      <c r="AA612" s="42" t="str">
        <f t="shared" si="159"/>
        <v/>
      </c>
      <c r="AB612" s="42" t="str">
        <f t="shared" si="160"/>
        <v/>
      </c>
      <c r="AC612" s="42" t="str">
        <f t="shared" si="161"/>
        <v/>
      </c>
      <c r="AD612" s="43">
        <v>605</v>
      </c>
      <c r="AE612" s="43" t="str">
        <f t="shared" si="147"/>
        <v/>
      </c>
      <c r="AF612" s="44" t="str">
        <f t="shared" si="148"/>
        <v/>
      </c>
      <c r="AK612" s="47" t="str">
        <f>IF(AL612="","",MAX($AK$1:AK611)+1)</f>
        <v/>
      </c>
      <c r="AL612" s="48" t="str">
        <f>IF(H612="","",IF(COUNTIF($AL$7:AL611,H612)=0,H612,""))</f>
        <v/>
      </c>
      <c r="AM612" s="48" t="str">
        <f t="shared" si="149"/>
        <v/>
      </c>
    </row>
    <row r="613" spans="2:39" x14ac:dyDescent="0.25">
      <c r="B613" s="38"/>
      <c r="C613" s="38"/>
      <c r="D613" s="38"/>
      <c r="E613" s="38"/>
      <c r="F613" s="40"/>
      <c r="G613" s="38"/>
      <c r="H613" s="38"/>
      <c r="I613" s="40"/>
      <c r="J613" s="54" t="str">
        <f t="shared" si="150"/>
        <v/>
      </c>
      <c r="K613" s="38"/>
      <c r="O613" s="41" t="str">
        <f t="shared" si="151"/>
        <v/>
      </c>
      <c r="P613" s="41" t="str">
        <f t="shared" ca="1" si="152"/>
        <v/>
      </c>
      <c r="Q613" s="41" t="str">
        <f>IF(AND(C613="Abierto",D613="Urgente"),RANK(P613,$P$8:$P$1003,0)+COUNTIF($P$8:P613,P613)-1,"")</f>
        <v/>
      </c>
      <c r="R613" s="41" t="str">
        <f t="shared" si="153"/>
        <v/>
      </c>
      <c r="S613" s="41" t="str">
        <f t="shared" ca="1" si="154"/>
        <v/>
      </c>
      <c r="T613" s="41" t="str">
        <f>IF(AND(C613="Abierto",D613="Alta"),RANK(S613,$S$8:$S$1003,0)+COUNTIF($S$8:S613,S613)-1+MAX(Q:Q),"")</f>
        <v/>
      </c>
      <c r="U613" s="41" t="str">
        <f t="shared" si="155"/>
        <v/>
      </c>
      <c r="V613" s="41" t="str">
        <f t="shared" ca="1" si="156"/>
        <v/>
      </c>
      <c r="W613" s="41" t="str">
        <f>IF(AND(C613="Abierto",D613="Media"),RANK(V613,$V$8:$V$1003,0)+COUNTIF($V$8:V613,V613)-1+MAX(Q:Q,T:T),"")</f>
        <v/>
      </c>
      <c r="X613" s="41" t="str">
        <f t="shared" si="157"/>
        <v/>
      </c>
      <c r="Y613" s="41" t="str">
        <f t="shared" ca="1" si="158"/>
        <v/>
      </c>
      <c r="Z613" s="41" t="str">
        <f>IF(AND(C613="Abierto",D613="Baja"),RANK(Y613,$Y$8:$Y$1003,0)+COUNTIF($Y$8:Y613,Y613)-1+MAX(Q:Q,T:T,W:W),"")</f>
        <v/>
      </c>
      <c r="AA613" s="42" t="str">
        <f t="shared" si="159"/>
        <v/>
      </c>
      <c r="AB613" s="42" t="str">
        <f t="shared" si="160"/>
        <v/>
      </c>
      <c r="AC613" s="42" t="str">
        <f t="shared" si="161"/>
        <v/>
      </c>
      <c r="AD613" s="43">
        <v>606</v>
      </c>
      <c r="AE613" s="43" t="str">
        <f t="shared" si="147"/>
        <v/>
      </c>
      <c r="AF613" s="44" t="str">
        <f t="shared" si="148"/>
        <v/>
      </c>
      <c r="AK613" s="47" t="str">
        <f>IF(AL613="","",MAX($AK$1:AK612)+1)</f>
        <v/>
      </c>
      <c r="AL613" s="48" t="str">
        <f>IF(H613="","",IF(COUNTIF($AL$7:AL612,H613)=0,H613,""))</f>
        <v/>
      </c>
      <c r="AM613" s="48" t="str">
        <f t="shared" si="149"/>
        <v/>
      </c>
    </row>
    <row r="614" spans="2:39" x14ac:dyDescent="0.25">
      <c r="B614" s="38"/>
      <c r="C614" s="38"/>
      <c r="D614" s="38"/>
      <c r="E614" s="38"/>
      <c r="F614" s="40"/>
      <c r="G614" s="38"/>
      <c r="H614" s="38"/>
      <c r="I614" s="40"/>
      <c r="J614" s="54" t="str">
        <f t="shared" si="150"/>
        <v/>
      </c>
      <c r="K614" s="38"/>
      <c r="O614" s="41" t="str">
        <f t="shared" si="151"/>
        <v/>
      </c>
      <c r="P614" s="41" t="str">
        <f t="shared" ca="1" si="152"/>
        <v/>
      </c>
      <c r="Q614" s="41" t="str">
        <f>IF(AND(C614="Abierto",D614="Urgente"),RANK(P614,$P$8:$P$1003,0)+COUNTIF($P$8:P614,P614)-1,"")</f>
        <v/>
      </c>
      <c r="R614" s="41" t="str">
        <f t="shared" si="153"/>
        <v/>
      </c>
      <c r="S614" s="41" t="str">
        <f t="shared" ca="1" si="154"/>
        <v/>
      </c>
      <c r="T614" s="41" t="str">
        <f>IF(AND(C614="Abierto",D614="Alta"),RANK(S614,$S$8:$S$1003,0)+COUNTIF($S$8:S614,S614)-1+MAX(Q:Q),"")</f>
        <v/>
      </c>
      <c r="U614" s="41" t="str">
        <f t="shared" si="155"/>
        <v/>
      </c>
      <c r="V614" s="41" t="str">
        <f t="shared" ca="1" si="156"/>
        <v/>
      </c>
      <c r="W614" s="41" t="str">
        <f>IF(AND(C614="Abierto",D614="Media"),RANK(V614,$V$8:$V$1003,0)+COUNTIF($V$8:V614,V614)-1+MAX(Q:Q,T:T),"")</f>
        <v/>
      </c>
      <c r="X614" s="41" t="str">
        <f t="shared" si="157"/>
        <v/>
      </c>
      <c r="Y614" s="41" t="str">
        <f t="shared" ca="1" si="158"/>
        <v/>
      </c>
      <c r="Z614" s="41" t="str">
        <f>IF(AND(C614="Abierto",D614="Baja"),RANK(Y614,$Y$8:$Y$1003,0)+COUNTIF($Y$8:Y614,Y614)-1+MAX(Q:Q,T:T,W:W),"")</f>
        <v/>
      </c>
      <c r="AA614" s="42" t="str">
        <f t="shared" si="159"/>
        <v/>
      </c>
      <c r="AB614" s="42" t="str">
        <f t="shared" si="160"/>
        <v/>
      </c>
      <c r="AC614" s="42" t="str">
        <f t="shared" si="161"/>
        <v/>
      </c>
      <c r="AD614" s="43">
        <v>607</v>
      </c>
      <c r="AE614" s="43" t="str">
        <f t="shared" si="147"/>
        <v/>
      </c>
      <c r="AF614" s="44" t="str">
        <f t="shared" si="148"/>
        <v/>
      </c>
      <c r="AK614" s="47" t="str">
        <f>IF(AL614="","",MAX($AK$1:AK613)+1)</f>
        <v/>
      </c>
      <c r="AL614" s="48" t="str">
        <f>IF(H614="","",IF(COUNTIF($AL$7:AL613,H614)=0,H614,""))</f>
        <v/>
      </c>
      <c r="AM614" s="48" t="str">
        <f t="shared" si="149"/>
        <v/>
      </c>
    </row>
    <row r="615" spans="2:39" x14ac:dyDescent="0.25">
      <c r="B615" s="38"/>
      <c r="C615" s="38"/>
      <c r="D615" s="38"/>
      <c r="E615" s="38"/>
      <c r="F615" s="40"/>
      <c r="G615" s="38"/>
      <c r="H615" s="38"/>
      <c r="I615" s="40"/>
      <c r="J615" s="54" t="str">
        <f t="shared" si="150"/>
        <v/>
      </c>
      <c r="K615" s="38"/>
      <c r="O615" s="41" t="str">
        <f t="shared" si="151"/>
        <v/>
      </c>
      <c r="P615" s="41" t="str">
        <f t="shared" ca="1" si="152"/>
        <v/>
      </c>
      <c r="Q615" s="41" t="str">
        <f>IF(AND(C615="Abierto",D615="Urgente"),RANK(P615,$P$8:$P$1003,0)+COUNTIF($P$8:P615,P615)-1,"")</f>
        <v/>
      </c>
      <c r="R615" s="41" t="str">
        <f t="shared" si="153"/>
        <v/>
      </c>
      <c r="S615" s="41" t="str">
        <f t="shared" ca="1" si="154"/>
        <v/>
      </c>
      <c r="T615" s="41" t="str">
        <f>IF(AND(C615="Abierto",D615="Alta"),RANK(S615,$S$8:$S$1003,0)+COUNTIF($S$8:S615,S615)-1+MAX(Q:Q),"")</f>
        <v/>
      </c>
      <c r="U615" s="41" t="str">
        <f t="shared" si="155"/>
        <v/>
      </c>
      <c r="V615" s="41" t="str">
        <f t="shared" ca="1" si="156"/>
        <v/>
      </c>
      <c r="W615" s="41" t="str">
        <f>IF(AND(C615="Abierto",D615="Media"),RANK(V615,$V$8:$V$1003,0)+COUNTIF($V$8:V615,V615)-1+MAX(Q:Q,T:T),"")</f>
        <v/>
      </c>
      <c r="X615" s="41" t="str">
        <f t="shared" si="157"/>
        <v/>
      </c>
      <c r="Y615" s="41" t="str">
        <f t="shared" ca="1" si="158"/>
        <v/>
      </c>
      <c r="Z615" s="41" t="str">
        <f>IF(AND(C615="Abierto",D615="Baja"),RANK(Y615,$Y$8:$Y$1003,0)+COUNTIF($Y$8:Y615,Y615)-1+MAX(Q:Q,T:T,W:W),"")</f>
        <v/>
      </c>
      <c r="AA615" s="42" t="str">
        <f t="shared" si="159"/>
        <v/>
      </c>
      <c r="AB615" s="42" t="str">
        <f t="shared" si="160"/>
        <v/>
      </c>
      <c r="AC615" s="42" t="str">
        <f t="shared" si="161"/>
        <v/>
      </c>
      <c r="AD615" s="43">
        <v>608</v>
      </c>
      <c r="AE615" s="43" t="str">
        <f t="shared" si="147"/>
        <v/>
      </c>
      <c r="AF615" s="44" t="str">
        <f t="shared" si="148"/>
        <v/>
      </c>
      <c r="AK615" s="47" t="str">
        <f>IF(AL615="","",MAX($AK$1:AK614)+1)</f>
        <v/>
      </c>
      <c r="AL615" s="48" t="str">
        <f>IF(H615="","",IF(COUNTIF($AL$7:AL614,H615)=0,H615,""))</f>
        <v/>
      </c>
      <c r="AM615" s="48" t="str">
        <f t="shared" si="149"/>
        <v/>
      </c>
    </row>
    <row r="616" spans="2:39" x14ac:dyDescent="0.25">
      <c r="B616" s="38"/>
      <c r="C616" s="38"/>
      <c r="D616" s="38"/>
      <c r="E616" s="38"/>
      <c r="F616" s="40"/>
      <c r="G616" s="38"/>
      <c r="H616" s="38"/>
      <c r="I616" s="40"/>
      <c r="J616" s="54" t="str">
        <f t="shared" si="150"/>
        <v/>
      </c>
      <c r="K616" s="38"/>
      <c r="O616" s="41" t="str">
        <f t="shared" si="151"/>
        <v/>
      </c>
      <c r="P616" s="41" t="str">
        <f t="shared" ca="1" si="152"/>
        <v/>
      </c>
      <c r="Q616" s="41" t="str">
        <f>IF(AND(C616="Abierto",D616="Urgente"),RANK(P616,$P$8:$P$1003,0)+COUNTIF($P$8:P616,P616)-1,"")</f>
        <v/>
      </c>
      <c r="R616" s="41" t="str">
        <f t="shared" si="153"/>
        <v/>
      </c>
      <c r="S616" s="41" t="str">
        <f t="shared" ca="1" si="154"/>
        <v/>
      </c>
      <c r="T616" s="41" t="str">
        <f>IF(AND(C616="Abierto",D616="Alta"),RANK(S616,$S$8:$S$1003,0)+COUNTIF($S$8:S616,S616)-1+MAX(Q:Q),"")</f>
        <v/>
      </c>
      <c r="U616" s="41" t="str">
        <f t="shared" si="155"/>
        <v/>
      </c>
      <c r="V616" s="41" t="str">
        <f t="shared" ca="1" si="156"/>
        <v/>
      </c>
      <c r="W616" s="41" t="str">
        <f>IF(AND(C616="Abierto",D616="Media"),RANK(V616,$V$8:$V$1003,0)+COUNTIF($V$8:V616,V616)-1+MAX(Q:Q,T:T),"")</f>
        <v/>
      </c>
      <c r="X616" s="41" t="str">
        <f t="shared" si="157"/>
        <v/>
      </c>
      <c r="Y616" s="41" t="str">
        <f t="shared" ca="1" si="158"/>
        <v/>
      </c>
      <c r="Z616" s="41" t="str">
        <f>IF(AND(C616="Abierto",D616="Baja"),RANK(Y616,$Y$8:$Y$1003,0)+COUNTIF($Y$8:Y616,Y616)-1+MAX(Q:Q,T:T,W:W),"")</f>
        <v/>
      </c>
      <c r="AA616" s="42" t="str">
        <f t="shared" si="159"/>
        <v/>
      </c>
      <c r="AB616" s="42" t="str">
        <f t="shared" si="160"/>
        <v/>
      </c>
      <c r="AC616" s="42" t="str">
        <f t="shared" si="161"/>
        <v/>
      </c>
      <c r="AD616" s="43">
        <v>609</v>
      </c>
      <c r="AE616" s="43" t="str">
        <f t="shared" si="147"/>
        <v/>
      </c>
      <c r="AF616" s="44" t="str">
        <f t="shared" si="148"/>
        <v/>
      </c>
      <c r="AK616" s="47" t="str">
        <f>IF(AL616="","",MAX($AK$1:AK615)+1)</f>
        <v/>
      </c>
      <c r="AL616" s="48" t="str">
        <f>IF(H616="","",IF(COUNTIF($AL$7:AL615,H616)=0,H616,""))</f>
        <v/>
      </c>
      <c r="AM616" s="48" t="str">
        <f t="shared" si="149"/>
        <v/>
      </c>
    </row>
    <row r="617" spans="2:39" x14ac:dyDescent="0.25">
      <c r="B617" s="38"/>
      <c r="C617" s="38"/>
      <c r="D617" s="38"/>
      <c r="E617" s="38"/>
      <c r="F617" s="40"/>
      <c r="G617" s="38"/>
      <c r="H617" s="38"/>
      <c r="I617" s="40"/>
      <c r="J617" s="54" t="str">
        <f t="shared" si="150"/>
        <v/>
      </c>
      <c r="K617" s="38"/>
      <c r="O617" s="41" t="str">
        <f t="shared" si="151"/>
        <v/>
      </c>
      <c r="P617" s="41" t="str">
        <f t="shared" ca="1" si="152"/>
        <v/>
      </c>
      <c r="Q617" s="41" t="str">
        <f>IF(AND(C617="Abierto",D617="Urgente"),RANK(P617,$P$8:$P$1003,0)+COUNTIF($P$8:P617,P617)-1,"")</f>
        <v/>
      </c>
      <c r="R617" s="41" t="str">
        <f t="shared" si="153"/>
        <v/>
      </c>
      <c r="S617" s="41" t="str">
        <f t="shared" ca="1" si="154"/>
        <v/>
      </c>
      <c r="T617" s="41" t="str">
        <f>IF(AND(C617="Abierto",D617="Alta"),RANK(S617,$S$8:$S$1003,0)+COUNTIF($S$8:S617,S617)-1+MAX(Q:Q),"")</f>
        <v/>
      </c>
      <c r="U617" s="41" t="str">
        <f t="shared" si="155"/>
        <v/>
      </c>
      <c r="V617" s="41" t="str">
        <f t="shared" ca="1" si="156"/>
        <v/>
      </c>
      <c r="W617" s="41" t="str">
        <f>IF(AND(C617="Abierto",D617="Media"),RANK(V617,$V$8:$V$1003,0)+COUNTIF($V$8:V617,V617)-1+MAX(Q:Q,T:T),"")</f>
        <v/>
      </c>
      <c r="X617" s="41" t="str">
        <f t="shared" si="157"/>
        <v/>
      </c>
      <c r="Y617" s="41" t="str">
        <f t="shared" ca="1" si="158"/>
        <v/>
      </c>
      <c r="Z617" s="41" t="str">
        <f>IF(AND(C617="Abierto",D617="Baja"),RANK(Y617,$Y$8:$Y$1003,0)+COUNTIF($Y$8:Y617,Y617)-1+MAX(Q:Q,T:T,W:W),"")</f>
        <v/>
      </c>
      <c r="AA617" s="42" t="str">
        <f t="shared" si="159"/>
        <v/>
      </c>
      <c r="AB617" s="42" t="str">
        <f t="shared" si="160"/>
        <v/>
      </c>
      <c r="AC617" s="42" t="str">
        <f t="shared" si="161"/>
        <v/>
      </c>
      <c r="AD617" s="43">
        <v>610</v>
      </c>
      <c r="AE617" s="43" t="str">
        <f t="shared" si="147"/>
        <v/>
      </c>
      <c r="AF617" s="44" t="str">
        <f t="shared" si="148"/>
        <v/>
      </c>
      <c r="AK617" s="47" t="str">
        <f>IF(AL617="","",MAX($AK$1:AK616)+1)</f>
        <v/>
      </c>
      <c r="AL617" s="48" t="str">
        <f>IF(H617="","",IF(COUNTIF($AL$7:AL616,H617)=0,H617,""))</f>
        <v/>
      </c>
      <c r="AM617" s="48" t="str">
        <f t="shared" si="149"/>
        <v/>
      </c>
    </row>
    <row r="618" spans="2:39" x14ac:dyDescent="0.25">
      <c r="B618" s="38"/>
      <c r="C618" s="38"/>
      <c r="D618" s="38"/>
      <c r="E618" s="38"/>
      <c r="F618" s="40"/>
      <c r="G618" s="38"/>
      <c r="H618" s="38"/>
      <c r="I618" s="40"/>
      <c r="J618" s="54" t="str">
        <f t="shared" si="150"/>
        <v/>
      </c>
      <c r="K618" s="38"/>
      <c r="O618" s="41" t="str">
        <f t="shared" si="151"/>
        <v/>
      </c>
      <c r="P618" s="41" t="str">
        <f t="shared" ca="1" si="152"/>
        <v/>
      </c>
      <c r="Q618" s="41" t="str">
        <f>IF(AND(C618="Abierto",D618="Urgente"),RANK(P618,$P$8:$P$1003,0)+COUNTIF($P$8:P618,P618)-1,"")</f>
        <v/>
      </c>
      <c r="R618" s="41" t="str">
        <f t="shared" si="153"/>
        <v/>
      </c>
      <c r="S618" s="41" t="str">
        <f t="shared" ca="1" si="154"/>
        <v/>
      </c>
      <c r="T618" s="41" t="str">
        <f>IF(AND(C618="Abierto",D618="Alta"),RANK(S618,$S$8:$S$1003,0)+COUNTIF($S$8:S618,S618)-1+MAX(Q:Q),"")</f>
        <v/>
      </c>
      <c r="U618" s="41" t="str">
        <f t="shared" si="155"/>
        <v/>
      </c>
      <c r="V618" s="41" t="str">
        <f t="shared" ca="1" si="156"/>
        <v/>
      </c>
      <c r="W618" s="41" t="str">
        <f>IF(AND(C618="Abierto",D618="Media"),RANK(V618,$V$8:$V$1003,0)+COUNTIF($V$8:V618,V618)-1+MAX(Q:Q,T:T),"")</f>
        <v/>
      </c>
      <c r="X618" s="41" t="str">
        <f t="shared" si="157"/>
        <v/>
      </c>
      <c r="Y618" s="41" t="str">
        <f t="shared" ca="1" si="158"/>
        <v/>
      </c>
      <c r="Z618" s="41" t="str">
        <f>IF(AND(C618="Abierto",D618="Baja"),RANK(Y618,$Y$8:$Y$1003,0)+COUNTIF($Y$8:Y618,Y618)-1+MAX(Q:Q,T:T,W:W),"")</f>
        <v/>
      </c>
      <c r="AA618" s="42" t="str">
        <f t="shared" si="159"/>
        <v/>
      </c>
      <c r="AB618" s="42" t="str">
        <f t="shared" si="160"/>
        <v/>
      </c>
      <c r="AC618" s="42" t="str">
        <f t="shared" si="161"/>
        <v/>
      </c>
      <c r="AD618" s="43">
        <v>611</v>
      </c>
      <c r="AE618" s="43" t="str">
        <f t="shared" si="147"/>
        <v/>
      </c>
      <c r="AF618" s="44" t="str">
        <f t="shared" si="148"/>
        <v/>
      </c>
      <c r="AK618" s="47" t="str">
        <f>IF(AL618="","",MAX($AK$1:AK617)+1)</f>
        <v/>
      </c>
      <c r="AL618" s="48" t="str">
        <f>IF(H618="","",IF(COUNTIF($AL$7:AL617,H618)=0,H618,""))</f>
        <v/>
      </c>
      <c r="AM618" s="48" t="str">
        <f t="shared" si="149"/>
        <v/>
      </c>
    </row>
    <row r="619" spans="2:39" x14ac:dyDescent="0.25">
      <c r="B619" s="38"/>
      <c r="C619" s="38"/>
      <c r="D619" s="38"/>
      <c r="E619" s="38"/>
      <c r="F619" s="40"/>
      <c r="G619" s="38"/>
      <c r="H619" s="38"/>
      <c r="I619" s="40"/>
      <c r="J619" s="54" t="str">
        <f t="shared" si="150"/>
        <v/>
      </c>
      <c r="K619" s="38"/>
      <c r="O619" s="41" t="str">
        <f t="shared" si="151"/>
        <v/>
      </c>
      <c r="P619" s="41" t="str">
        <f t="shared" ca="1" si="152"/>
        <v/>
      </c>
      <c r="Q619" s="41" t="str">
        <f>IF(AND(C619="Abierto",D619="Urgente"),RANK(P619,$P$8:$P$1003,0)+COUNTIF($P$8:P619,P619)-1,"")</f>
        <v/>
      </c>
      <c r="R619" s="41" t="str">
        <f t="shared" si="153"/>
        <v/>
      </c>
      <c r="S619" s="41" t="str">
        <f t="shared" ca="1" si="154"/>
        <v/>
      </c>
      <c r="T619" s="41" t="str">
        <f>IF(AND(C619="Abierto",D619="Alta"),RANK(S619,$S$8:$S$1003,0)+COUNTIF($S$8:S619,S619)-1+MAX(Q:Q),"")</f>
        <v/>
      </c>
      <c r="U619" s="41" t="str">
        <f t="shared" si="155"/>
        <v/>
      </c>
      <c r="V619" s="41" t="str">
        <f t="shared" ca="1" si="156"/>
        <v/>
      </c>
      <c r="W619" s="41" t="str">
        <f>IF(AND(C619="Abierto",D619="Media"),RANK(V619,$V$8:$V$1003,0)+COUNTIF($V$8:V619,V619)-1+MAX(Q:Q,T:T),"")</f>
        <v/>
      </c>
      <c r="X619" s="41" t="str">
        <f t="shared" si="157"/>
        <v/>
      </c>
      <c r="Y619" s="41" t="str">
        <f t="shared" ca="1" si="158"/>
        <v/>
      </c>
      <c r="Z619" s="41" t="str">
        <f>IF(AND(C619="Abierto",D619="Baja"),RANK(Y619,$Y$8:$Y$1003,0)+COUNTIF($Y$8:Y619,Y619)-1+MAX(Q:Q,T:T,W:W),"")</f>
        <v/>
      </c>
      <c r="AA619" s="42" t="str">
        <f t="shared" si="159"/>
        <v/>
      </c>
      <c r="AB619" s="42" t="str">
        <f t="shared" si="160"/>
        <v/>
      </c>
      <c r="AC619" s="42" t="str">
        <f t="shared" si="161"/>
        <v/>
      </c>
      <c r="AD619" s="43">
        <v>612</v>
      </c>
      <c r="AE619" s="43" t="str">
        <f t="shared" si="147"/>
        <v/>
      </c>
      <c r="AF619" s="44" t="str">
        <f t="shared" si="148"/>
        <v/>
      </c>
      <c r="AK619" s="47" t="str">
        <f>IF(AL619="","",MAX($AK$1:AK618)+1)</f>
        <v/>
      </c>
      <c r="AL619" s="48" t="str">
        <f>IF(H619="","",IF(COUNTIF($AL$7:AL618,H619)=0,H619,""))</f>
        <v/>
      </c>
      <c r="AM619" s="48" t="str">
        <f t="shared" si="149"/>
        <v/>
      </c>
    </row>
    <row r="620" spans="2:39" x14ac:dyDescent="0.25">
      <c r="B620" s="38"/>
      <c r="C620" s="38"/>
      <c r="D620" s="38"/>
      <c r="E620" s="38"/>
      <c r="F620" s="40"/>
      <c r="G620" s="38"/>
      <c r="H620" s="38"/>
      <c r="I620" s="40"/>
      <c r="J620" s="54" t="str">
        <f t="shared" si="150"/>
        <v/>
      </c>
      <c r="K620" s="38"/>
      <c r="O620" s="41" t="str">
        <f t="shared" si="151"/>
        <v/>
      </c>
      <c r="P620" s="41" t="str">
        <f t="shared" ca="1" si="152"/>
        <v/>
      </c>
      <c r="Q620" s="41" t="str">
        <f>IF(AND(C620="Abierto",D620="Urgente"),RANK(P620,$P$8:$P$1003,0)+COUNTIF($P$8:P620,P620)-1,"")</f>
        <v/>
      </c>
      <c r="R620" s="41" t="str">
        <f t="shared" si="153"/>
        <v/>
      </c>
      <c r="S620" s="41" t="str">
        <f t="shared" ca="1" si="154"/>
        <v/>
      </c>
      <c r="T620" s="41" t="str">
        <f>IF(AND(C620="Abierto",D620="Alta"),RANK(S620,$S$8:$S$1003,0)+COUNTIF($S$8:S620,S620)-1+MAX(Q:Q),"")</f>
        <v/>
      </c>
      <c r="U620" s="41" t="str">
        <f t="shared" si="155"/>
        <v/>
      </c>
      <c r="V620" s="41" t="str">
        <f t="shared" ca="1" si="156"/>
        <v/>
      </c>
      <c r="W620" s="41" t="str">
        <f>IF(AND(C620="Abierto",D620="Media"),RANK(V620,$V$8:$V$1003,0)+COUNTIF($V$8:V620,V620)-1+MAX(Q:Q,T:T),"")</f>
        <v/>
      </c>
      <c r="X620" s="41" t="str">
        <f t="shared" si="157"/>
        <v/>
      </c>
      <c r="Y620" s="41" t="str">
        <f t="shared" ca="1" si="158"/>
        <v/>
      </c>
      <c r="Z620" s="41" t="str">
        <f>IF(AND(C620="Abierto",D620="Baja"),RANK(Y620,$Y$8:$Y$1003,0)+COUNTIF($Y$8:Y620,Y620)-1+MAX(Q:Q,T:T,W:W),"")</f>
        <v/>
      </c>
      <c r="AA620" s="42" t="str">
        <f t="shared" si="159"/>
        <v/>
      </c>
      <c r="AB620" s="42" t="str">
        <f t="shared" si="160"/>
        <v/>
      </c>
      <c r="AC620" s="42" t="str">
        <f t="shared" si="161"/>
        <v/>
      </c>
      <c r="AD620" s="43">
        <v>613</v>
      </c>
      <c r="AE620" s="43" t="str">
        <f t="shared" si="147"/>
        <v/>
      </c>
      <c r="AF620" s="44" t="str">
        <f t="shared" si="148"/>
        <v/>
      </c>
      <c r="AK620" s="47" t="str">
        <f>IF(AL620="","",MAX($AK$1:AK619)+1)</f>
        <v/>
      </c>
      <c r="AL620" s="48" t="str">
        <f>IF(H620="","",IF(COUNTIF($AL$7:AL619,H620)=0,H620,""))</f>
        <v/>
      </c>
      <c r="AM620" s="48" t="str">
        <f t="shared" si="149"/>
        <v/>
      </c>
    </row>
    <row r="621" spans="2:39" x14ac:dyDescent="0.25">
      <c r="B621" s="38"/>
      <c r="C621" s="38"/>
      <c r="D621" s="38"/>
      <c r="E621" s="38"/>
      <c r="F621" s="40"/>
      <c r="G621" s="38"/>
      <c r="H621" s="38"/>
      <c r="I621" s="40"/>
      <c r="J621" s="54" t="str">
        <f t="shared" si="150"/>
        <v/>
      </c>
      <c r="K621" s="38"/>
      <c r="O621" s="41" t="str">
        <f t="shared" si="151"/>
        <v/>
      </c>
      <c r="P621" s="41" t="str">
        <f t="shared" ca="1" si="152"/>
        <v/>
      </c>
      <c r="Q621" s="41" t="str">
        <f>IF(AND(C621="Abierto",D621="Urgente"),RANK(P621,$P$8:$P$1003,0)+COUNTIF($P$8:P621,P621)-1,"")</f>
        <v/>
      </c>
      <c r="R621" s="41" t="str">
        <f t="shared" si="153"/>
        <v/>
      </c>
      <c r="S621" s="41" t="str">
        <f t="shared" ca="1" si="154"/>
        <v/>
      </c>
      <c r="T621" s="41" t="str">
        <f>IF(AND(C621="Abierto",D621="Alta"),RANK(S621,$S$8:$S$1003,0)+COUNTIF($S$8:S621,S621)-1+MAX(Q:Q),"")</f>
        <v/>
      </c>
      <c r="U621" s="41" t="str">
        <f t="shared" si="155"/>
        <v/>
      </c>
      <c r="V621" s="41" t="str">
        <f t="shared" ca="1" si="156"/>
        <v/>
      </c>
      <c r="W621" s="41" t="str">
        <f>IF(AND(C621="Abierto",D621="Media"),RANK(V621,$V$8:$V$1003,0)+COUNTIF($V$8:V621,V621)-1+MAX(Q:Q,T:T),"")</f>
        <v/>
      </c>
      <c r="X621" s="41" t="str">
        <f t="shared" si="157"/>
        <v/>
      </c>
      <c r="Y621" s="41" t="str">
        <f t="shared" ca="1" si="158"/>
        <v/>
      </c>
      <c r="Z621" s="41" t="str">
        <f>IF(AND(C621="Abierto",D621="Baja"),RANK(Y621,$Y$8:$Y$1003,0)+COUNTIF($Y$8:Y621,Y621)-1+MAX(Q:Q,T:T,W:W),"")</f>
        <v/>
      </c>
      <c r="AA621" s="42" t="str">
        <f t="shared" si="159"/>
        <v/>
      </c>
      <c r="AB621" s="42" t="str">
        <f t="shared" si="160"/>
        <v/>
      </c>
      <c r="AC621" s="42" t="str">
        <f t="shared" si="161"/>
        <v/>
      </c>
      <c r="AD621" s="43">
        <v>614</v>
      </c>
      <c r="AE621" s="43" t="str">
        <f t="shared" si="147"/>
        <v/>
      </c>
      <c r="AF621" s="44" t="str">
        <f t="shared" si="148"/>
        <v/>
      </c>
      <c r="AK621" s="47" t="str">
        <f>IF(AL621="","",MAX($AK$1:AK620)+1)</f>
        <v/>
      </c>
      <c r="AL621" s="48" t="str">
        <f>IF(H621="","",IF(COUNTIF($AL$7:AL620,H621)=0,H621,""))</f>
        <v/>
      </c>
      <c r="AM621" s="48" t="str">
        <f t="shared" si="149"/>
        <v/>
      </c>
    </row>
    <row r="622" spans="2:39" x14ac:dyDescent="0.25">
      <c r="B622" s="38"/>
      <c r="C622" s="38"/>
      <c r="D622" s="38"/>
      <c r="E622" s="38"/>
      <c r="F622" s="40"/>
      <c r="G622" s="38"/>
      <c r="H622" s="38"/>
      <c r="I622" s="40"/>
      <c r="J622" s="54" t="str">
        <f t="shared" si="150"/>
        <v/>
      </c>
      <c r="K622" s="38"/>
      <c r="O622" s="41" t="str">
        <f t="shared" si="151"/>
        <v/>
      </c>
      <c r="P622" s="41" t="str">
        <f t="shared" ca="1" si="152"/>
        <v/>
      </c>
      <c r="Q622" s="41" t="str">
        <f>IF(AND(C622="Abierto",D622="Urgente"),RANK(P622,$P$8:$P$1003,0)+COUNTIF($P$8:P622,P622)-1,"")</f>
        <v/>
      </c>
      <c r="R622" s="41" t="str">
        <f t="shared" si="153"/>
        <v/>
      </c>
      <c r="S622" s="41" t="str">
        <f t="shared" ca="1" si="154"/>
        <v/>
      </c>
      <c r="T622" s="41" t="str">
        <f>IF(AND(C622="Abierto",D622="Alta"),RANK(S622,$S$8:$S$1003,0)+COUNTIF($S$8:S622,S622)-1+MAX(Q:Q),"")</f>
        <v/>
      </c>
      <c r="U622" s="41" t="str">
        <f t="shared" si="155"/>
        <v/>
      </c>
      <c r="V622" s="41" t="str">
        <f t="shared" ca="1" si="156"/>
        <v/>
      </c>
      <c r="W622" s="41" t="str">
        <f>IF(AND(C622="Abierto",D622="Media"),RANK(V622,$V$8:$V$1003,0)+COUNTIF($V$8:V622,V622)-1+MAX(Q:Q,T:T),"")</f>
        <v/>
      </c>
      <c r="X622" s="41" t="str">
        <f t="shared" si="157"/>
        <v/>
      </c>
      <c r="Y622" s="41" t="str">
        <f t="shared" ca="1" si="158"/>
        <v/>
      </c>
      <c r="Z622" s="41" t="str">
        <f>IF(AND(C622="Abierto",D622="Baja"),RANK(Y622,$Y$8:$Y$1003,0)+COUNTIF($Y$8:Y622,Y622)-1+MAX(Q:Q,T:T,W:W),"")</f>
        <v/>
      </c>
      <c r="AA622" s="42" t="str">
        <f t="shared" si="159"/>
        <v/>
      </c>
      <c r="AB622" s="42" t="str">
        <f t="shared" si="160"/>
        <v/>
      </c>
      <c r="AC622" s="42" t="str">
        <f t="shared" si="161"/>
        <v/>
      </c>
      <c r="AD622" s="43">
        <v>615</v>
      </c>
      <c r="AE622" s="43" t="str">
        <f t="shared" si="147"/>
        <v/>
      </c>
      <c r="AF622" s="44" t="str">
        <f t="shared" si="148"/>
        <v/>
      </c>
      <c r="AK622" s="47" t="str">
        <f>IF(AL622="","",MAX($AK$1:AK621)+1)</f>
        <v/>
      </c>
      <c r="AL622" s="48" t="str">
        <f>IF(H622="","",IF(COUNTIF($AL$7:AL621,H622)=0,H622,""))</f>
        <v/>
      </c>
      <c r="AM622" s="48" t="str">
        <f t="shared" si="149"/>
        <v/>
      </c>
    </row>
    <row r="623" spans="2:39" x14ac:dyDescent="0.25">
      <c r="B623" s="38"/>
      <c r="C623" s="38"/>
      <c r="D623" s="38"/>
      <c r="E623" s="38"/>
      <c r="F623" s="40"/>
      <c r="G623" s="38"/>
      <c r="H623" s="38"/>
      <c r="I623" s="40"/>
      <c r="J623" s="54" t="str">
        <f t="shared" si="150"/>
        <v/>
      </c>
      <c r="K623" s="38"/>
      <c r="O623" s="41" t="str">
        <f t="shared" si="151"/>
        <v/>
      </c>
      <c r="P623" s="41" t="str">
        <f t="shared" ca="1" si="152"/>
        <v/>
      </c>
      <c r="Q623" s="41" t="str">
        <f>IF(AND(C623="Abierto",D623="Urgente"),RANK(P623,$P$8:$P$1003,0)+COUNTIF($P$8:P623,P623)-1,"")</f>
        <v/>
      </c>
      <c r="R623" s="41" t="str">
        <f t="shared" si="153"/>
        <v/>
      </c>
      <c r="S623" s="41" t="str">
        <f t="shared" ca="1" si="154"/>
        <v/>
      </c>
      <c r="T623" s="41" t="str">
        <f>IF(AND(C623="Abierto",D623="Alta"),RANK(S623,$S$8:$S$1003,0)+COUNTIF($S$8:S623,S623)-1+MAX(Q:Q),"")</f>
        <v/>
      </c>
      <c r="U623" s="41" t="str">
        <f t="shared" si="155"/>
        <v/>
      </c>
      <c r="V623" s="41" t="str">
        <f t="shared" ca="1" si="156"/>
        <v/>
      </c>
      <c r="W623" s="41" t="str">
        <f>IF(AND(C623="Abierto",D623="Media"),RANK(V623,$V$8:$V$1003,0)+COUNTIF($V$8:V623,V623)-1+MAX(Q:Q,T:T),"")</f>
        <v/>
      </c>
      <c r="X623" s="41" t="str">
        <f t="shared" si="157"/>
        <v/>
      </c>
      <c r="Y623" s="41" t="str">
        <f t="shared" ca="1" si="158"/>
        <v/>
      </c>
      <c r="Z623" s="41" t="str">
        <f>IF(AND(C623="Abierto",D623="Baja"),RANK(Y623,$Y$8:$Y$1003,0)+COUNTIF($Y$8:Y623,Y623)-1+MAX(Q:Q,T:T,W:W),"")</f>
        <v/>
      </c>
      <c r="AA623" s="42" t="str">
        <f t="shared" si="159"/>
        <v/>
      </c>
      <c r="AB623" s="42" t="str">
        <f t="shared" si="160"/>
        <v/>
      </c>
      <c r="AC623" s="42" t="str">
        <f t="shared" si="161"/>
        <v/>
      </c>
      <c r="AD623" s="43">
        <v>616</v>
      </c>
      <c r="AE623" s="43" t="str">
        <f t="shared" si="147"/>
        <v/>
      </c>
      <c r="AF623" s="44" t="str">
        <f t="shared" si="148"/>
        <v/>
      </c>
      <c r="AK623" s="47" t="str">
        <f>IF(AL623="","",MAX($AK$1:AK622)+1)</f>
        <v/>
      </c>
      <c r="AL623" s="48" t="str">
        <f>IF(H623="","",IF(COUNTIF($AL$7:AL622,H623)=0,H623,""))</f>
        <v/>
      </c>
      <c r="AM623" s="48" t="str">
        <f t="shared" si="149"/>
        <v/>
      </c>
    </row>
    <row r="624" spans="2:39" x14ac:dyDescent="0.25">
      <c r="B624" s="38"/>
      <c r="C624" s="38"/>
      <c r="D624" s="38"/>
      <c r="E624" s="38"/>
      <c r="F624" s="40"/>
      <c r="G624" s="38"/>
      <c r="H624" s="38"/>
      <c r="I624" s="40"/>
      <c r="J624" s="54" t="str">
        <f t="shared" si="150"/>
        <v/>
      </c>
      <c r="K624" s="38"/>
      <c r="O624" s="41" t="str">
        <f t="shared" si="151"/>
        <v/>
      </c>
      <c r="P624" s="41" t="str">
        <f t="shared" ca="1" si="152"/>
        <v/>
      </c>
      <c r="Q624" s="41" t="str">
        <f>IF(AND(C624="Abierto",D624="Urgente"),RANK(P624,$P$8:$P$1003,0)+COUNTIF($P$8:P624,P624)-1,"")</f>
        <v/>
      </c>
      <c r="R624" s="41" t="str">
        <f t="shared" si="153"/>
        <v/>
      </c>
      <c r="S624" s="41" t="str">
        <f t="shared" ca="1" si="154"/>
        <v/>
      </c>
      <c r="T624" s="41" t="str">
        <f>IF(AND(C624="Abierto",D624="Alta"),RANK(S624,$S$8:$S$1003,0)+COUNTIF($S$8:S624,S624)-1+MAX(Q:Q),"")</f>
        <v/>
      </c>
      <c r="U624" s="41" t="str">
        <f t="shared" si="155"/>
        <v/>
      </c>
      <c r="V624" s="41" t="str">
        <f t="shared" ca="1" si="156"/>
        <v/>
      </c>
      <c r="W624" s="41" t="str">
        <f>IF(AND(C624="Abierto",D624="Media"),RANK(V624,$V$8:$V$1003,0)+COUNTIF($V$8:V624,V624)-1+MAX(Q:Q,T:T),"")</f>
        <v/>
      </c>
      <c r="X624" s="41" t="str">
        <f t="shared" si="157"/>
        <v/>
      </c>
      <c r="Y624" s="41" t="str">
        <f t="shared" ca="1" si="158"/>
        <v/>
      </c>
      <c r="Z624" s="41" t="str">
        <f>IF(AND(C624="Abierto",D624="Baja"),RANK(Y624,$Y$8:$Y$1003,0)+COUNTIF($Y$8:Y624,Y624)-1+MAX(Q:Q,T:T,W:W),"")</f>
        <v/>
      </c>
      <c r="AA624" s="42" t="str">
        <f t="shared" si="159"/>
        <v/>
      </c>
      <c r="AB624" s="42" t="str">
        <f t="shared" si="160"/>
        <v/>
      </c>
      <c r="AC624" s="42" t="str">
        <f t="shared" si="161"/>
        <v/>
      </c>
      <c r="AD624" s="43">
        <v>617</v>
      </c>
      <c r="AE624" s="43" t="str">
        <f t="shared" si="147"/>
        <v/>
      </c>
      <c r="AF624" s="44" t="str">
        <f t="shared" si="148"/>
        <v/>
      </c>
      <c r="AK624" s="47" t="str">
        <f>IF(AL624="","",MAX($AK$1:AK623)+1)</f>
        <v/>
      </c>
      <c r="AL624" s="48" t="str">
        <f>IF(H624="","",IF(COUNTIF($AL$7:AL623,H624)=0,H624,""))</f>
        <v/>
      </c>
      <c r="AM624" s="48" t="str">
        <f t="shared" si="149"/>
        <v/>
      </c>
    </row>
    <row r="625" spans="2:39" x14ac:dyDescent="0.25">
      <c r="B625" s="38"/>
      <c r="C625" s="38"/>
      <c r="D625" s="38"/>
      <c r="E625" s="38"/>
      <c r="F625" s="40"/>
      <c r="G625" s="38"/>
      <c r="H625" s="38"/>
      <c r="I625" s="40"/>
      <c r="J625" s="54" t="str">
        <f t="shared" si="150"/>
        <v/>
      </c>
      <c r="K625" s="38"/>
      <c r="O625" s="41" t="str">
        <f t="shared" si="151"/>
        <v/>
      </c>
      <c r="P625" s="41" t="str">
        <f t="shared" ca="1" si="152"/>
        <v/>
      </c>
      <c r="Q625" s="41" t="str">
        <f>IF(AND(C625="Abierto",D625="Urgente"),RANK(P625,$P$8:$P$1003,0)+COUNTIF($P$8:P625,P625)-1,"")</f>
        <v/>
      </c>
      <c r="R625" s="41" t="str">
        <f t="shared" si="153"/>
        <v/>
      </c>
      <c r="S625" s="41" t="str">
        <f t="shared" ca="1" si="154"/>
        <v/>
      </c>
      <c r="T625" s="41" t="str">
        <f>IF(AND(C625="Abierto",D625="Alta"),RANK(S625,$S$8:$S$1003,0)+COUNTIF($S$8:S625,S625)-1+MAX(Q:Q),"")</f>
        <v/>
      </c>
      <c r="U625" s="41" t="str">
        <f t="shared" si="155"/>
        <v/>
      </c>
      <c r="V625" s="41" t="str">
        <f t="shared" ca="1" si="156"/>
        <v/>
      </c>
      <c r="W625" s="41" t="str">
        <f>IF(AND(C625="Abierto",D625="Media"),RANK(V625,$V$8:$V$1003,0)+COUNTIF($V$8:V625,V625)-1+MAX(Q:Q,T:T),"")</f>
        <v/>
      </c>
      <c r="X625" s="41" t="str">
        <f t="shared" si="157"/>
        <v/>
      </c>
      <c r="Y625" s="41" t="str">
        <f t="shared" ca="1" si="158"/>
        <v/>
      </c>
      <c r="Z625" s="41" t="str">
        <f>IF(AND(C625="Abierto",D625="Baja"),RANK(Y625,$Y$8:$Y$1003,0)+COUNTIF($Y$8:Y625,Y625)-1+MAX(Q:Q,T:T,W:W),"")</f>
        <v/>
      </c>
      <c r="AA625" s="42" t="str">
        <f t="shared" si="159"/>
        <v/>
      </c>
      <c r="AB625" s="42" t="str">
        <f t="shared" si="160"/>
        <v/>
      </c>
      <c r="AC625" s="42" t="str">
        <f t="shared" si="161"/>
        <v/>
      </c>
      <c r="AD625" s="43">
        <v>618</v>
      </c>
      <c r="AE625" s="43" t="str">
        <f t="shared" si="147"/>
        <v/>
      </c>
      <c r="AF625" s="44" t="str">
        <f t="shared" si="148"/>
        <v/>
      </c>
      <c r="AK625" s="47" t="str">
        <f>IF(AL625="","",MAX($AK$1:AK624)+1)</f>
        <v/>
      </c>
      <c r="AL625" s="48" t="str">
        <f>IF(H625="","",IF(COUNTIF($AL$7:AL624,H625)=0,H625,""))</f>
        <v/>
      </c>
      <c r="AM625" s="48" t="str">
        <f t="shared" si="149"/>
        <v/>
      </c>
    </row>
    <row r="626" spans="2:39" x14ac:dyDescent="0.25">
      <c r="B626" s="38"/>
      <c r="C626" s="38"/>
      <c r="D626" s="38"/>
      <c r="E626" s="38"/>
      <c r="F626" s="40"/>
      <c r="G626" s="38"/>
      <c r="H626" s="38"/>
      <c r="I626" s="40"/>
      <c r="J626" s="54" t="str">
        <f t="shared" si="150"/>
        <v/>
      </c>
      <c r="K626" s="38"/>
      <c r="O626" s="41" t="str">
        <f t="shared" si="151"/>
        <v/>
      </c>
      <c r="P626" s="41" t="str">
        <f t="shared" ca="1" si="152"/>
        <v/>
      </c>
      <c r="Q626" s="41" t="str">
        <f>IF(AND(C626="Abierto",D626="Urgente"),RANK(P626,$P$8:$P$1003,0)+COUNTIF($P$8:P626,P626)-1,"")</f>
        <v/>
      </c>
      <c r="R626" s="41" t="str">
        <f t="shared" si="153"/>
        <v/>
      </c>
      <c r="S626" s="41" t="str">
        <f t="shared" ca="1" si="154"/>
        <v/>
      </c>
      <c r="T626" s="41" t="str">
        <f>IF(AND(C626="Abierto",D626="Alta"),RANK(S626,$S$8:$S$1003,0)+COUNTIF($S$8:S626,S626)-1+MAX(Q:Q),"")</f>
        <v/>
      </c>
      <c r="U626" s="41" t="str">
        <f t="shared" si="155"/>
        <v/>
      </c>
      <c r="V626" s="41" t="str">
        <f t="shared" ca="1" si="156"/>
        <v/>
      </c>
      <c r="W626" s="41" t="str">
        <f>IF(AND(C626="Abierto",D626="Media"),RANK(V626,$V$8:$V$1003,0)+COUNTIF($V$8:V626,V626)-1+MAX(Q:Q,T:T),"")</f>
        <v/>
      </c>
      <c r="X626" s="41" t="str">
        <f t="shared" si="157"/>
        <v/>
      </c>
      <c r="Y626" s="41" t="str">
        <f t="shared" ca="1" si="158"/>
        <v/>
      </c>
      <c r="Z626" s="41" t="str">
        <f>IF(AND(C626="Abierto",D626="Baja"),RANK(Y626,$Y$8:$Y$1003,0)+COUNTIF($Y$8:Y626,Y626)-1+MAX(Q:Q,T:T,W:W),"")</f>
        <v/>
      </c>
      <c r="AA626" s="42" t="str">
        <f t="shared" si="159"/>
        <v/>
      </c>
      <c r="AB626" s="42" t="str">
        <f t="shared" si="160"/>
        <v/>
      </c>
      <c r="AC626" s="42" t="str">
        <f t="shared" si="161"/>
        <v/>
      </c>
      <c r="AD626" s="43">
        <v>619</v>
      </c>
      <c r="AE626" s="43" t="str">
        <f t="shared" si="147"/>
        <v/>
      </c>
      <c r="AF626" s="44" t="str">
        <f t="shared" si="148"/>
        <v/>
      </c>
      <c r="AK626" s="47" t="str">
        <f>IF(AL626="","",MAX($AK$1:AK625)+1)</f>
        <v/>
      </c>
      <c r="AL626" s="48" t="str">
        <f>IF(H626="","",IF(COUNTIF($AL$7:AL625,H626)=0,H626,""))</f>
        <v/>
      </c>
      <c r="AM626" s="48" t="str">
        <f t="shared" si="149"/>
        <v/>
      </c>
    </row>
    <row r="627" spans="2:39" x14ac:dyDescent="0.25">
      <c r="B627" s="38"/>
      <c r="C627" s="38"/>
      <c r="D627" s="38"/>
      <c r="E627" s="38"/>
      <c r="F627" s="40"/>
      <c r="G627" s="38"/>
      <c r="H627" s="38"/>
      <c r="I627" s="40"/>
      <c r="J627" s="54" t="str">
        <f t="shared" si="150"/>
        <v/>
      </c>
      <c r="K627" s="38"/>
      <c r="O627" s="41" t="str">
        <f t="shared" si="151"/>
        <v/>
      </c>
      <c r="P627" s="41" t="str">
        <f t="shared" ca="1" si="152"/>
        <v/>
      </c>
      <c r="Q627" s="41" t="str">
        <f>IF(AND(C627="Abierto",D627="Urgente"),RANK(P627,$P$8:$P$1003,0)+COUNTIF($P$8:P627,P627)-1,"")</f>
        <v/>
      </c>
      <c r="R627" s="41" t="str">
        <f t="shared" si="153"/>
        <v/>
      </c>
      <c r="S627" s="41" t="str">
        <f t="shared" ca="1" si="154"/>
        <v/>
      </c>
      <c r="T627" s="41" t="str">
        <f>IF(AND(C627="Abierto",D627="Alta"),RANK(S627,$S$8:$S$1003,0)+COUNTIF($S$8:S627,S627)-1+MAX(Q:Q),"")</f>
        <v/>
      </c>
      <c r="U627" s="41" t="str">
        <f t="shared" si="155"/>
        <v/>
      </c>
      <c r="V627" s="41" t="str">
        <f t="shared" ca="1" si="156"/>
        <v/>
      </c>
      <c r="W627" s="41" t="str">
        <f>IF(AND(C627="Abierto",D627="Media"),RANK(V627,$V$8:$V$1003,0)+COUNTIF($V$8:V627,V627)-1+MAX(Q:Q,T:T),"")</f>
        <v/>
      </c>
      <c r="X627" s="41" t="str">
        <f t="shared" si="157"/>
        <v/>
      </c>
      <c r="Y627" s="41" t="str">
        <f t="shared" ca="1" si="158"/>
        <v/>
      </c>
      <c r="Z627" s="41" t="str">
        <f>IF(AND(C627="Abierto",D627="Baja"),RANK(Y627,$Y$8:$Y$1003,0)+COUNTIF($Y$8:Y627,Y627)-1+MAX(Q:Q,T:T,W:W),"")</f>
        <v/>
      </c>
      <c r="AA627" s="42" t="str">
        <f t="shared" si="159"/>
        <v/>
      </c>
      <c r="AB627" s="42" t="str">
        <f t="shared" si="160"/>
        <v/>
      </c>
      <c r="AC627" s="42" t="str">
        <f t="shared" si="161"/>
        <v/>
      </c>
      <c r="AD627" s="43">
        <v>620</v>
      </c>
      <c r="AE627" s="43" t="str">
        <f t="shared" si="147"/>
        <v/>
      </c>
      <c r="AF627" s="44" t="str">
        <f t="shared" si="148"/>
        <v/>
      </c>
      <c r="AK627" s="47" t="str">
        <f>IF(AL627="","",MAX($AK$1:AK626)+1)</f>
        <v/>
      </c>
      <c r="AL627" s="48" t="str">
        <f>IF(H627="","",IF(COUNTIF($AL$7:AL626,H627)=0,H627,""))</f>
        <v/>
      </c>
      <c r="AM627" s="48" t="str">
        <f t="shared" si="149"/>
        <v/>
      </c>
    </row>
    <row r="628" spans="2:39" x14ac:dyDescent="0.25">
      <c r="B628" s="38"/>
      <c r="C628" s="38"/>
      <c r="D628" s="38"/>
      <c r="E628" s="38"/>
      <c r="F628" s="40"/>
      <c r="G628" s="38"/>
      <c r="H628" s="38"/>
      <c r="I628" s="40"/>
      <c r="J628" s="54" t="str">
        <f t="shared" si="150"/>
        <v/>
      </c>
      <c r="K628" s="38"/>
      <c r="O628" s="41" t="str">
        <f t="shared" si="151"/>
        <v/>
      </c>
      <c r="P628" s="41" t="str">
        <f t="shared" ca="1" si="152"/>
        <v/>
      </c>
      <c r="Q628" s="41" t="str">
        <f>IF(AND(C628="Abierto",D628="Urgente"),RANK(P628,$P$8:$P$1003,0)+COUNTIF($P$8:P628,P628)-1,"")</f>
        <v/>
      </c>
      <c r="R628" s="41" t="str">
        <f t="shared" si="153"/>
        <v/>
      </c>
      <c r="S628" s="41" t="str">
        <f t="shared" ca="1" si="154"/>
        <v/>
      </c>
      <c r="T628" s="41" t="str">
        <f>IF(AND(C628="Abierto",D628="Alta"),RANK(S628,$S$8:$S$1003,0)+COUNTIF($S$8:S628,S628)-1+MAX(Q:Q),"")</f>
        <v/>
      </c>
      <c r="U628" s="41" t="str">
        <f t="shared" si="155"/>
        <v/>
      </c>
      <c r="V628" s="41" t="str">
        <f t="shared" ca="1" si="156"/>
        <v/>
      </c>
      <c r="W628" s="41" t="str">
        <f>IF(AND(C628="Abierto",D628="Media"),RANK(V628,$V$8:$V$1003,0)+COUNTIF($V$8:V628,V628)-1+MAX(Q:Q,T:T),"")</f>
        <v/>
      </c>
      <c r="X628" s="41" t="str">
        <f t="shared" si="157"/>
        <v/>
      </c>
      <c r="Y628" s="41" t="str">
        <f t="shared" ca="1" si="158"/>
        <v/>
      </c>
      <c r="Z628" s="41" t="str">
        <f>IF(AND(C628="Abierto",D628="Baja"),RANK(Y628,$Y$8:$Y$1003,0)+COUNTIF($Y$8:Y628,Y628)-1+MAX(Q:Q,T:T,W:W),"")</f>
        <v/>
      </c>
      <c r="AA628" s="42" t="str">
        <f t="shared" si="159"/>
        <v/>
      </c>
      <c r="AB628" s="42" t="str">
        <f t="shared" si="160"/>
        <v/>
      </c>
      <c r="AC628" s="42" t="str">
        <f t="shared" si="161"/>
        <v/>
      </c>
      <c r="AD628" s="43">
        <v>621</v>
      </c>
      <c r="AE628" s="43" t="str">
        <f t="shared" si="147"/>
        <v/>
      </c>
      <c r="AF628" s="44" t="str">
        <f t="shared" si="148"/>
        <v/>
      </c>
      <c r="AK628" s="47" t="str">
        <f>IF(AL628="","",MAX($AK$1:AK627)+1)</f>
        <v/>
      </c>
      <c r="AL628" s="48" t="str">
        <f>IF(H628="","",IF(COUNTIF($AL$7:AL627,H628)=0,H628,""))</f>
        <v/>
      </c>
      <c r="AM628" s="48" t="str">
        <f t="shared" si="149"/>
        <v/>
      </c>
    </row>
    <row r="629" spans="2:39" x14ac:dyDescent="0.25">
      <c r="B629" s="38"/>
      <c r="C629" s="38"/>
      <c r="D629" s="38"/>
      <c r="E629" s="38"/>
      <c r="F629" s="40"/>
      <c r="G629" s="38"/>
      <c r="H629" s="38"/>
      <c r="I629" s="40"/>
      <c r="J629" s="54" t="str">
        <f t="shared" si="150"/>
        <v/>
      </c>
      <c r="K629" s="38"/>
      <c r="O629" s="41" t="str">
        <f t="shared" si="151"/>
        <v/>
      </c>
      <c r="P629" s="41" t="str">
        <f t="shared" ca="1" si="152"/>
        <v/>
      </c>
      <c r="Q629" s="41" t="str">
        <f>IF(AND(C629="Abierto",D629="Urgente"),RANK(P629,$P$8:$P$1003,0)+COUNTIF($P$8:P629,P629)-1,"")</f>
        <v/>
      </c>
      <c r="R629" s="41" t="str">
        <f t="shared" si="153"/>
        <v/>
      </c>
      <c r="S629" s="41" t="str">
        <f t="shared" ca="1" si="154"/>
        <v/>
      </c>
      <c r="T629" s="41" t="str">
        <f>IF(AND(C629="Abierto",D629="Alta"),RANK(S629,$S$8:$S$1003,0)+COUNTIF($S$8:S629,S629)-1+MAX(Q:Q),"")</f>
        <v/>
      </c>
      <c r="U629" s="41" t="str">
        <f t="shared" si="155"/>
        <v/>
      </c>
      <c r="V629" s="41" t="str">
        <f t="shared" ca="1" si="156"/>
        <v/>
      </c>
      <c r="W629" s="41" t="str">
        <f>IF(AND(C629="Abierto",D629="Media"),RANK(V629,$V$8:$V$1003,0)+COUNTIF($V$8:V629,V629)-1+MAX(Q:Q,T:T),"")</f>
        <v/>
      </c>
      <c r="X629" s="41" t="str">
        <f t="shared" si="157"/>
        <v/>
      </c>
      <c r="Y629" s="41" t="str">
        <f t="shared" ca="1" si="158"/>
        <v/>
      </c>
      <c r="Z629" s="41" t="str">
        <f>IF(AND(C629="Abierto",D629="Baja"),RANK(Y629,$Y$8:$Y$1003,0)+COUNTIF($Y$8:Y629,Y629)-1+MAX(Q:Q,T:T,W:W),"")</f>
        <v/>
      </c>
      <c r="AA629" s="42" t="str">
        <f t="shared" si="159"/>
        <v/>
      </c>
      <c r="AB629" s="42" t="str">
        <f t="shared" si="160"/>
        <v/>
      </c>
      <c r="AC629" s="42" t="str">
        <f t="shared" si="161"/>
        <v/>
      </c>
      <c r="AD629" s="43">
        <v>622</v>
      </c>
      <c r="AE629" s="43" t="str">
        <f t="shared" si="147"/>
        <v/>
      </c>
      <c r="AF629" s="44" t="str">
        <f t="shared" si="148"/>
        <v/>
      </c>
      <c r="AK629" s="47" t="str">
        <f>IF(AL629="","",MAX($AK$1:AK628)+1)</f>
        <v/>
      </c>
      <c r="AL629" s="48" t="str">
        <f>IF(H629="","",IF(COUNTIF($AL$7:AL628,H629)=0,H629,""))</f>
        <v/>
      </c>
      <c r="AM629" s="48" t="str">
        <f t="shared" si="149"/>
        <v/>
      </c>
    </row>
    <row r="630" spans="2:39" x14ac:dyDescent="0.25">
      <c r="B630" s="38"/>
      <c r="C630" s="38"/>
      <c r="D630" s="38"/>
      <c r="E630" s="38"/>
      <c r="F630" s="40"/>
      <c r="G630" s="38"/>
      <c r="H630" s="38"/>
      <c r="I630" s="40"/>
      <c r="J630" s="54" t="str">
        <f t="shared" si="150"/>
        <v/>
      </c>
      <c r="K630" s="38"/>
      <c r="O630" s="41" t="str">
        <f t="shared" si="151"/>
        <v/>
      </c>
      <c r="P630" s="41" t="str">
        <f t="shared" ca="1" si="152"/>
        <v/>
      </c>
      <c r="Q630" s="41" t="str">
        <f>IF(AND(C630="Abierto",D630="Urgente"),RANK(P630,$P$8:$P$1003,0)+COUNTIF($P$8:P630,P630)-1,"")</f>
        <v/>
      </c>
      <c r="R630" s="41" t="str">
        <f t="shared" si="153"/>
        <v/>
      </c>
      <c r="S630" s="41" t="str">
        <f t="shared" ca="1" si="154"/>
        <v/>
      </c>
      <c r="T630" s="41" t="str">
        <f>IF(AND(C630="Abierto",D630="Alta"),RANK(S630,$S$8:$S$1003,0)+COUNTIF($S$8:S630,S630)-1+MAX(Q:Q),"")</f>
        <v/>
      </c>
      <c r="U630" s="41" t="str">
        <f t="shared" si="155"/>
        <v/>
      </c>
      <c r="V630" s="41" t="str">
        <f t="shared" ca="1" si="156"/>
        <v/>
      </c>
      <c r="W630" s="41" t="str">
        <f>IF(AND(C630="Abierto",D630="Media"),RANK(V630,$V$8:$V$1003,0)+COUNTIF($V$8:V630,V630)-1+MAX(Q:Q,T:T),"")</f>
        <v/>
      </c>
      <c r="X630" s="41" t="str">
        <f t="shared" si="157"/>
        <v/>
      </c>
      <c r="Y630" s="41" t="str">
        <f t="shared" ca="1" si="158"/>
        <v/>
      </c>
      <c r="Z630" s="41" t="str">
        <f>IF(AND(C630="Abierto",D630="Baja"),RANK(Y630,$Y$8:$Y$1003,0)+COUNTIF($Y$8:Y630,Y630)-1+MAX(Q:Q,T:T,W:W),"")</f>
        <v/>
      </c>
      <c r="AA630" s="42" t="str">
        <f t="shared" si="159"/>
        <v/>
      </c>
      <c r="AB630" s="42" t="str">
        <f t="shared" si="160"/>
        <v/>
      </c>
      <c r="AC630" s="42" t="str">
        <f t="shared" si="161"/>
        <v/>
      </c>
      <c r="AD630" s="43">
        <v>623</v>
      </c>
      <c r="AE630" s="43" t="str">
        <f t="shared" si="147"/>
        <v/>
      </c>
      <c r="AF630" s="44" t="str">
        <f t="shared" si="148"/>
        <v/>
      </c>
      <c r="AK630" s="47" t="str">
        <f>IF(AL630="","",MAX($AK$1:AK629)+1)</f>
        <v/>
      </c>
      <c r="AL630" s="48" t="str">
        <f>IF(H630="","",IF(COUNTIF($AL$7:AL629,H630)=0,H630,""))</f>
        <v/>
      </c>
      <c r="AM630" s="48" t="str">
        <f t="shared" si="149"/>
        <v/>
      </c>
    </row>
    <row r="631" spans="2:39" x14ac:dyDescent="0.25">
      <c r="B631" s="38"/>
      <c r="C631" s="38"/>
      <c r="D631" s="38"/>
      <c r="E631" s="38"/>
      <c r="F631" s="40"/>
      <c r="G631" s="38"/>
      <c r="H631" s="38"/>
      <c r="I631" s="40"/>
      <c r="J631" s="54" t="str">
        <f t="shared" si="150"/>
        <v/>
      </c>
      <c r="K631" s="38"/>
      <c r="O631" s="41" t="str">
        <f t="shared" si="151"/>
        <v/>
      </c>
      <c r="P631" s="41" t="str">
        <f t="shared" ca="1" si="152"/>
        <v/>
      </c>
      <c r="Q631" s="41" t="str">
        <f>IF(AND(C631="Abierto",D631="Urgente"),RANK(P631,$P$8:$P$1003,0)+COUNTIF($P$8:P631,P631)-1,"")</f>
        <v/>
      </c>
      <c r="R631" s="41" t="str">
        <f t="shared" si="153"/>
        <v/>
      </c>
      <c r="S631" s="41" t="str">
        <f t="shared" ca="1" si="154"/>
        <v/>
      </c>
      <c r="T631" s="41" t="str">
        <f>IF(AND(C631="Abierto",D631="Alta"),RANK(S631,$S$8:$S$1003,0)+COUNTIF($S$8:S631,S631)-1+MAX(Q:Q),"")</f>
        <v/>
      </c>
      <c r="U631" s="41" t="str">
        <f t="shared" si="155"/>
        <v/>
      </c>
      <c r="V631" s="41" t="str">
        <f t="shared" ca="1" si="156"/>
        <v/>
      </c>
      <c r="W631" s="41" t="str">
        <f>IF(AND(C631="Abierto",D631="Media"),RANK(V631,$V$8:$V$1003,0)+COUNTIF($V$8:V631,V631)-1+MAX(Q:Q,T:T),"")</f>
        <v/>
      </c>
      <c r="X631" s="41" t="str">
        <f t="shared" si="157"/>
        <v/>
      </c>
      <c r="Y631" s="41" t="str">
        <f t="shared" ca="1" si="158"/>
        <v/>
      </c>
      <c r="Z631" s="41" t="str">
        <f>IF(AND(C631="Abierto",D631="Baja"),RANK(Y631,$Y$8:$Y$1003,0)+COUNTIF($Y$8:Y631,Y631)-1+MAX(Q:Q,T:T,W:W),"")</f>
        <v/>
      </c>
      <c r="AA631" s="42" t="str">
        <f t="shared" si="159"/>
        <v/>
      </c>
      <c r="AB631" s="42" t="str">
        <f t="shared" si="160"/>
        <v/>
      </c>
      <c r="AC631" s="42" t="str">
        <f t="shared" si="161"/>
        <v/>
      </c>
      <c r="AD631" s="43">
        <v>624</v>
      </c>
      <c r="AE631" s="43" t="str">
        <f t="shared" si="147"/>
        <v/>
      </c>
      <c r="AF631" s="44" t="str">
        <f t="shared" si="148"/>
        <v/>
      </c>
      <c r="AK631" s="47" t="str">
        <f>IF(AL631="","",MAX($AK$1:AK630)+1)</f>
        <v/>
      </c>
      <c r="AL631" s="48" t="str">
        <f>IF(H631="","",IF(COUNTIF($AL$7:AL630,H631)=0,H631,""))</f>
        <v/>
      </c>
      <c r="AM631" s="48" t="str">
        <f t="shared" si="149"/>
        <v/>
      </c>
    </row>
    <row r="632" spans="2:39" x14ac:dyDescent="0.25">
      <c r="B632" s="38"/>
      <c r="C632" s="38"/>
      <c r="D632" s="38"/>
      <c r="E632" s="38"/>
      <c r="F632" s="40"/>
      <c r="G632" s="38"/>
      <c r="H632" s="38"/>
      <c r="I632" s="40"/>
      <c r="J632" s="54" t="str">
        <f t="shared" si="150"/>
        <v/>
      </c>
      <c r="K632" s="38"/>
      <c r="O632" s="41" t="str">
        <f t="shared" si="151"/>
        <v/>
      </c>
      <c r="P632" s="41" t="str">
        <f t="shared" ca="1" si="152"/>
        <v/>
      </c>
      <c r="Q632" s="41" t="str">
        <f>IF(AND(C632="Abierto",D632="Urgente"),RANK(P632,$P$8:$P$1003,0)+COUNTIF($P$8:P632,P632)-1,"")</f>
        <v/>
      </c>
      <c r="R632" s="41" t="str">
        <f t="shared" si="153"/>
        <v/>
      </c>
      <c r="S632" s="41" t="str">
        <f t="shared" ca="1" si="154"/>
        <v/>
      </c>
      <c r="T632" s="41" t="str">
        <f>IF(AND(C632="Abierto",D632="Alta"),RANK(S632,$S$8:$S$1003,0)+COUNTIF($S$8:S632,S632)-1+MAX(Q:Q),"")</f>
        <v/>
      </c>
      <c r="U632" s="41" t="str">
        <f t="shared" si="155"/>
        <v/>
      </c>
      <c r="V632" s="41" t="str">
        <f t="shared" ca="1" si="156"/>
        <v/>
      </c>
      <c r="W632" s="41" t="str">
        <f>IF(AND(C632="Abierto",D632="Media"),RANK(V632,$V$8:$V$1003,0)+COUNTIF($V$8:V632,V632)-1+MAX(Q:Q,T:T),"")</f>
        <v/>
      </c>
      <c r="X632" s="41" t="str">
        <f t="shared" si="157"/>
        <v/>
      </c>
      <c r="Y632" s="41" t="str">
        <f t="shared" ca="1" si="158"/>
        <v/>
      </c>
      <c r="Z632" s="41" t="str">
        <f>IF(AND(C632="Abierto",D632="Baja"),RANK(Y632,$Y$8:$Y$1003,0)+COUNTIF($Y$8:Y632,Y632)-1+MAX(Q:Q,T:T,W:W),"")</f>
        <v/>
      </c>
      <c r="AA632" s="42" t="str">
        <f t="shared" si="159"/>
        <v/>
      </c>
      <c r="AB632" s="42" t="str">
        <f t="shared" si="160"/>
        <v/>
      </c>
      <c r="AC632" s="42" t="str">
        <f t="shared" si="161"/>
        <v/>
      </c>
      <c r="AD632" s="43">
        <v>625</v>
      </c>
      <c r="AE632" s="43" t="str">
        <f t="shared" si="147"/>
        <v/>
      </c>
      <c r="AF632" s="44" t="str">
        <f t="shared" si="148"/>
        <v/>
      </c>
      <c r="AK632" s="47" t="str">
        <f>IF(AL632="","",MAX($AK$1:AK631)+1)</f>
        <v/>
      </c>
      <c r="AL632" s="48" t="str">
        <f>IF(H632="","",IF(COUNTIF($AL$7:AL631,H632)=0,H632,""))</f>
        <v/>
      </c>
      <c r="AM632" s="48" t="str">
        <f t="shared" si="149"/>
        <v/>
      </c>
    </row>
    <row r="633" spans="2:39" x14ac:dyDescent="0.25">
      <c r="B633" s="38"/>
      <c r="C633" s="38"/>
      <c r="D633" s="38"/>
      <c r="E633" s="38"/>
      <c r="F633" s="40"/>
      <c r="G633" s="38"/>
      <c r="H633" s="38"/>
      <c r="I633" s="40"/>
      <c r="J633" s="54" t="str">
        <f t="shared" si="150"/>
        <v/>
      </c>
      <c r="K633" s="38"/>
      <c r="O633" s="41" t="str">
        <f t="shared" si="151"/>
        <v/>
      </c>
      <c r="P633" s="41" t="str">
        <f t="shared" ca="1" si="152"/>
        <v/>
      </c>
      <c r="Q633" s="41" t="str">
        <f>IF(AND(C633="Abierto",D633="Urgente"),RANK(P633,$P$8:$P$1003,0)+COUNTIF($P$8:P633,P633)-1,"")</f>
        <v/>
      </c>
      <c r="R633" s="41" t="str">
        <f t="shared" si="153"/>
        <v/>
      </c>
      <c r="S633" s="41" t="str">
        <f t="shared" ca="1" si="154"/>
        <v/>
      </c>
      <c r="T633" s="41" t="str">
        <f>IF(AND(C633="Abierto",D633="Alta"),RANK(S633,$S$8:$S$1003,0)+COUNTIF($S$8:S633,S633)-1+MAX(Q:Q),"")</f>
        <v/>
      </c>
      <c r="U633" s="41" t="str">
        <f t="shared" si="155"/>
        <v/>
      </c>
      <c r="V633" s="41" t="str">
        <f t="shared" ca="1" si="156"/>
        <v/>
      </c>
      <c r="W633" s="41" t="str">
        <f>IF(AND(C633="Abierto",D633="Media"),RANK(V633,$V$8:$V$1003,0)+COUNTIF($V$8:V633,V633)-1+MAX(Q:Q,T:T),"")</f>
        <v/>
      </c>
      <c r="X633" s="41" t="str">
        <f t="shared" si="157"/>
        <v/>
      </c>
      <c r="Y633" s="41" t="str">
        <f t="shared" ca="1" si="158"/>
        <v/>
      </c>
      <c r="Z633" s="41" t="str">
        <f>IF(AND(C633="Abierto",D633="Baja"),RANK(Y633,$Y$8:$Y$1003,0)+COUNTIF($Y$8:Y633,Y633)-1+MAX(Q:Q,T:T,W:W),"")</f>
        <v/>
      </c>
      <c r="AA633" s="42" t="str">
        <f t="shared" si="159"/>
        <v/>
      </c>
      <c r="AB633" s="42" t="str">
        <f t="shared" si="160"/>
        <v/>
      </c>
      <c r="AC633" s="42" t="str">
        <f t="shared" si="161"/>
        <v/>
      </c>
      <c r="AD633" s="43">
        <v>626</v>
      </c>
      <c r="AE633" s="43" t="str">
        <f t="shared" si="147"/>
        <v/>
      </c>
      <c r="AF633" s="44" t="str">
        <f t="shared" si="148"/>
        <v/>
      </c>
      <c r="AK633" s="47" t="str">
        <f>IF(AL633="","",MAX($AK$1:AK632)+1)</f>
        <v/>
      </c>
      <c r="AL633" s="48" t="str">
        <f>IF(H633="","",IF(COUNTIF($AL$7:AL632,H633)=0,H633,""))</f>
        <v/>
      </c>
      <c r="AM633" s="48" t="str">
        <f t="shared" si="149"/>
        <v/>
      </c>
    </row>
    <row r="634" spans="2:39" x14ac:dyDescent="0.25">
      <c r="B634" s="38"/>
      <c r="C634" s="38"/>
      <c r="D634" s="38"/>
      <c r="E634" s="38"/>
      <c r="F634" s="40"/>
      <c r="G634" s="38"/>
      <c r="H634" s="38"/>
      <c r="I634" s="40"/>
      <c r="J634" s="54" t="str">
        <f t="shared" si="150"/>
        <v/>
      </c>
      <c r="K634" s="38"/>
      <c r="O634" s="41" t="str">
        <f t="shared" si="151"/>
        <v/>
      </c>
      <c r="P634" s="41" t="str">
        <f t="shared" ca="1" si="152"/>
        <v/>
      </c>
      <c r="Q634" s="41" t="str">
        <f>IF(AND(C634="Abierto",D634="Urgente"),RANK(P634,$P$8:$P$1003,0)+COUNTIF($P$8:P634,P634)-1,"")</f>
        <v/>
      </c>
      <c r="R634" s="41" t="str">
        <f t="shared" si="153"/>
        <v/>
      </c>
      <c r="S634" s="41" t="str">
        <f t="shared" ca="1" si="154"/>
        <v/>
      </c>
      <c r="T634" s="41" t="str">
        <f>IF(AND(C634="Abierto",D634="Alta"),RANK(S634,$S$8:$S$1003,0)+COUNTIF($S$8:S634,S634)-1+MAX(Q:Q),"")</f>
        <v/>
      </c>
      <c r="U634" s="41" t="str">
        <f t="shared" si="155"/>
        <v/>
      </c>
      <c r="V634" s="41" t="str">
        <f t="shared" ca="1" si="156"/>
        <v/>
      </c>
      <c r="W634" s="41" t="str">
        <f>IF(AND(C634="Abierto",D634="Media"),RANK(V634,$V$8:$V$1003,0)+COUNTIF($V$8:V634,V634)-1+MAX(Q:Q,T:T),"")</f>
        <v/>
      </c>
      <c r="X634" s="41" t="str">
        <f t="shared" si="157"/>
        <v/>
      </c>
      <c r="Y634" s="41" t="str">
        <f t="shared" ca="1" si="158"/>
        <v/>
      </c>
      <c r="Z634" s="41" t="str">
        <f>IF(AND(C634="Abierto",D634="Baja"),RANK(Y634,$Y$8:$Y$1003,0)+COUNTIF($Y$8:Y634,Y634)-1+MAX(Q:Q,T:T,W:W),"")</f>
        <v/>
      </c>
      <c r="AA634" s="42" t="str">
        <f t="shared" si="159"/>
        <v/>
      </c>
      <c r="AB634" s="42" t="str">
        <f t="shared" si="160"/>
        <v/>
      </c>
      <c r="AC634" s="42" t="str">
        <f t="shared" si="161"/>
        <v/>
      </c>
      <c r="AD634" s="43">
        <v>627</v>
      </c>
      <c r="AE634" s="43" t="str">
        <f t="shared" si="147"/>
        <v/>
      </c>
      <c r="AF634" s="44" t="str">
        <f t="shared" si="148"/>
        <v/>
      </c>
      <c r="AK634" s="47" t="str">
        <f>IF(AL634="","",MAX($AK$1:AK633)+1)</f>
        <v/>
      </c>
      <c r="AL634" s="48" t="str">
        <f>IF(H634="","",IF(COUNTIF($AL$7:AL633,H634)=0,H634,""))</f>
        <v/>
      </c>
      <c r="AM634" s="48" t="str">
        <f t="shared" si="149"/>
        <v/>
      </c>
    </row>
    <row r="635" spans="2:39" x14ac:dyDescent="0.25">
      <c r="B635" s="38"/>
      <c r="C635" s="38"/>
      <c r="D635" s="38"/>
      <c r="E635" s="38"/>
      <c r="F635" s="40"/>
      <c r="G635" s="38"/>
      <c r="H635" s="38"/>
      <c r="I635" s="40"/>
      <c r="J635" s="54" t="str">
        <f t="shared" si="150"/>
        <v/>
      </c>
      <c r="K635" s="38"/>
      <c r="O635" s="41" t="str">
        <f t="shared" si="151"/>
        <v/>
      </c>
      <c r="P635" s="41" t="str">
        <f t="shared" ca="1" si="152"/>
        <v/>
      </c>
      <c r="Q635" s="41" t="str">
        <f>IF(AND(C635="Abierto",D635="Urgente"),RANK(P635,$P$8:$P$1003,0)+COUNTIF($P$8:P635,P635)-1,"")</f>
        <v/>
      </c>
      <c r="R635" s="41" t="str">
        <f t="shared" si="153"/>
        <v/>
      </c>
      <c r="S635" s="41" t="str">
        <f t="shared" ca="1" si="154"/>
        <v/>
      </c>
      <c r="T635" s="41" t="str">
        <f>IF(AND(C635="Abierto",D635="Alta"),RANK(S635,$S$8:$S$1003,0)+COUNTIF($S$8:S635,S635)-1+MAX(Q:Q),"")</f>
        <v/>
      </c>
      <c r="U635" s="41" t="str">
        <f t="shared" si="155"/>
        <v/>
      </c>
      <c r="V635" s="41" t="str">
        <f t="shared" ca="1" si="156"/>
        <v/>
      </c>
      <c r="W635" s="41" t="str">
        <f>IF(AND(C635="Abierto",D635="Media"),RANK(V635,$V$8:$V$1003,0)+COUNTIF($V$8:V635,V635)-1+MAX(Q:Q,T:T),"")</f>
        <v/>
      </c>
      <c r="X635" s="41" t="str">
        <f t="shared" si="157"/>
        <v/>
      </c>
      <c r="Y635" s="41" t="str">
        <f t="shared" ca="1" si="158"/>
        <v/>
      </c>
      <c r="Z635" s="41" t="str">
        <f>IF(AND(C635="Abierto",D635="Baja"),RANK(Y635,$Y$8:$Y$1003,0)+COUNTIF($Y$8:Y635,Y635)-1+MAX(Q:Q,T:T,W:W),"")</f>
        <v/>
      </c>
      <c r="AA635" s="42" t="str">
        <f t="shared" si="159"/>
        <v/>
      </c>
      <c r="AB635" s="42" t="str">
        <f t="shared" si="160"/>
        <v/>
      </c>
      <c r="AC635" s="42" t="str">
        <f t="shared" si="161"/>
        <v/>
      </c>
      <c r="AD635" s="43">
        <v>628</v>
      </c>
      <c r="AE635" s="43" t="str">
        <f t="shared" si="147"/>
        <v/>
      </c>
      <c r="AF635" s="44" t="str">
        <f t="shared" si="148"/>
        <v/>
      </c>
      <c r="AK635" s="47" t="str">
        <f>IF(AL635="","",MAX($AK$1:AK634)+1)</f>
        <v/>
      </c>
      <c r="AL635" s="48" t="str">
        <f>IF(H635="","",IF(COUNTIF($AL$7:AL634,H635)=0,H635,""))</f>
        <v/>
      </c>
      <c r="AM635" s="48" t="str">
        <f t="shared" si="149"/>
        <v/>
      </c>
    </row>
    <row r="636" spans="2:39" x14ac:dyDescent="0.25">
      <c r="B636" s="38"/>
      <c r="C636" s="38"/>
      <c r="D636" s="38"/>
      <c r="E636" s="38"/>
      <c r="F636" s="40"/>
      <c r="G636" s="38"/>
      <c r="H636" s="38"/>
      <c r="I636" s="40"/>
      <c r="J636" s="54" t="str">
        <f t="shared" si="150"/>
        <v/>
      </c>
      <c r="K636" s="38"/>
      <c r="O636" s="41" t="str">
        <f t="shared" si="151"/>
        <v/>
      </c>
      <c r="P636" s="41" t="str">
        <f t="shared" ca="1" si="152"/>
        <v/>
      </c>
      <c r="Q636" s="41" t="str">
        <f>IF(AND(C636="Abierto",D636="Urgente"),RANK(P636,$P$8:$P$1003,0)+COUNTIF($P$8:P636,P636)-1,"")</f>
        <v/>
      </c>
      <c r="R636" s="41" t="str">
        <f t="shared" si="153"/>
        <v/>
      </c>
      <c r="S636" s="41" t="str">
        <f t="shared" ca="1" si="154"/>
        <v/>
      </c>
      <c r="T636" s="41" t="str">
        <f>IF(AND(C636="Abierto",D636="Alta"),RANK(S636,$S$8:$S$1003,0)+COUNTIF($S$8:S636,S636)-1+MAX(Q:Q),"")</f>
        <v/>
      </c>
      <c r="U636" s="41" t="str">
        <f t="shared" si="155"/>
        <v/>
      </c>
      <c r="V636" s="41" t="str">
        <f t="shared" ca="1" si="156"/>
        <v/>
      </c>
      <c r="W636" s="41" t="str">
        <f>IF(AND(C636="Abierto",D636="Media"),RANK(V636,$V$8:$V$1003,0)+COUNTIF($V$8:V636,V636)-1+MAX(Q:Q,T:T),"")</f>
        <v/>
      </c>
      <c r="X636" s="41" t="str">
        <f t="shared" si="157"/>
        <v/>
      </c>
      <c r="Y636" s="41" t="str">
        <f t="shared" ca="1" si="158"/>
        <v/>
      </c>
      <c r="Z636" s="41" t="str">
        <f>IF(AND(C636="Abierto",D636="Baja"),RANK(Y636,$Y$8:$Y$1003,0)+COUNTIF($Y$8:Y636,Y636)-1+MAX(Q:Q,T:T,W:W),"")</f>
        <v/>
      </c>
      <c r="AA636" s="42" t="str">
        <f t="shared" si="159"/>
        <v/>
      </c>
      <c r="AB636" s="42" t="str">
        <f t="shared" si="160"/>
        <v/>
      </c>
      <c r="AC636" s="42" t="str">
        <f t="shared" si="161"/>
        <v/>
      </c>
      <c r="AD636" s="43">
        <v>629</v>
      </c>
      <c r="AE636" s="43" t="str">
        <f t="shared" si="147"/>
        <v/>
      </c>
      <c r="AF636" s="44" t="str">
        <f t="shared" si="148"/>
        <v/>
      </c>
      <c r="AK636" s="47" t="str">
        <f>IF(AL636="","",MAX($AK$1:AK635)+1)</f>
        <v/>
      </c>
      <c r="AL636" s="48" t="str">
        <f>IF(H636="","",IF(COUNTIF($AL$7:AL635,H636)=0,H636,""))</f>
        <v/>
      </c>
      <c r="AM636" s="48" t="str">
        <f t="shared" si="149"/>
        <v/>
      </c>
    </row>
    <row r="637" spans="2:39" x14ac:dyDescent="0.25">
      <c r="B637" s="38"/>
      <c r="C637" s="38"/>
      <c r="D637" s="38"/>
      <c r="E637" s="38"/>
      <c r="F637" s="40"/>
      <c r="G637" s="38"/>
      <c r="H637" s="38"/>
      <c r="I637" s="40"/>
      <c r="J637" s="54" t="str">
        <f t="shared" si="150"/>
        <v/>
      </c>
      <c r="K637" s="38"/>
      <c r="O637" s="41" t="str">
        <f t="shared" si="151"/>
        <v/>
      </c>
      <c r="P637" s="41" t="str">
        <f t="shared" ca="1" si="152"/>
        <v/>
      </c>
      <c r="Q637" s="41" t="str">
        <f>IF(AND(C637="Abierto",D637="Urgente"),RANK(P637,$P$8:$P$1003,0)+COUNTIF($P$8:P637,P637)-1,"")</f>
        <v/>
      </c>
      <c r="R637" s="41" t="str">
        <f t="shared" si="153"/>
        <v/>
      </c>
      <c r="S637" s="41" t="str">
        <f t="shared" ca="1" si="154"/>
        <v/>
      </c>
      <c r="T637" s="41" t="str">
        <f>IF(AND(C637="Abierto",D637="Alta"),RANK(S637,$S$8:$S$1003,0)+COUNTIF($S$8:S637,S637)-1+MAX(Q:Q),"")</f>
        <v/>
      </c>
      <c r="U637" s="41" t="str">
        <f t="shared" si="155"/>
        <v/>
      </c>
      <c r="V637" s="41" t="str">
        <f t="shared" ca="1" si="156"/>
        <v/>
      </c>
      <c r="W637" s="41" t="str">
        <f>IF(AND(C637="Abierto",D637="Media"),RANK(V637,$V$8:$V$1003,0)+COUNTIF($V$8:V637,V637)-1+MAX(Q:Q,T:T),"")</f>
        <v/>
      </c>
      <c r="X637" s="41" t="str">
        <f t="shared" si="157"/>
        <v/>
      </c>
      <c r="Y637" s="41" t="str">
        <f t="shared" ca="1" si="158"/>
        <v/>
      </c>
      <c r="Z637" s="41" t="str">
        <f>IF(AND(C637="Abierto",D637="Baja"),RANK(Y637,$Y$8:$Y$1003,0)+COUNTIF($Y$8:Y637,Y637)-1+MAX(Q:Q,T:T,W:W),"")</f>
        <v/>
      </c>
      <c r="AA637" s="42" t="str">
        <f t="shared" si="159"/>
        <v/>
      </c>
      <c r="AB637" s="42" t="str">
        <f t="shared" si="160"/>
        <v/>
      </c>
      <c r="AC637" s="42" t="str">
        <f t="shared" si="161"/>
        <v/>
      </c>
      <c r="AD637" s="43">
        <v>630</v>
      </c>
      <c r="AE637" s="43" t="str">
        <f t="shared" si="147"/>
        <v/>
      </c>
      <c r="AF637" s="44" t="str">
        <f t="shared" si="148"/>
        <v/>
      </c>
      <c r="AK637" s="47" t="str">
        <f>IF(AL637="","",MAX($AK$1:AK636)+1)</f>
        <v/>
      </c>
      <c r="AL637" s="48" t="str">
        <f>IF(H637="","",IF(COUNTIF($AL$7:AL636,H637)=0,H637,""))</f>
        <v/>
      </c>
      <c r="AM637" s="48" t="str">
        <f t="shared" si="149"/>
        <v/>
      </c>
    </row>
    <row r="638" spans="2:39" x14ac:dyDescent="0.25">
      <c r="B638" s="38"/>
      <c r="C638" s="38"/>
      <c r="D638" s="38"/>
      <c r="E638" s="38"/>
      <c r="F638" s="40"/>
      <c r="G638" s="38"/>
      <c r="H638" s="38"/>
      <c r="I638" s="40"/>
      <c r="J638" s="54" t="str">
        <f t="shared" si="150"/>
        <v/>
      </c>
      <c r="K638" s="38"/>
      <c r="O638" s="41" t="str">
        <f t="shared" si="151"/>
        <v/>
      </c>
      <c r="P638" s="41" t="str">
        <f t="shared" ca="1" si="152"/>
        <v/>
      </c>
      <c r="Q638" s="41" t="str">
        <f>IF(AND(C638="Abierto",D638="Urgente"),RANK(P638,$P$8:$P$1003,0)+COUNTIF($P$8:P638,P638)-1,"")</f>
        <v/>
      </c>
      <c r="R638" s="41" t="str">
        <f t="shared" si="153"/>
        <v/>
      </c>
      <c r="S638" s="41" t="str">
        <f t="shared" ca="1" si="154"/>
        <v/>
      </c>
      <c r="T638" s="41" t="str">
        <f>IF(AND(C638="Abierto",D638="Alta"),RANK(S638,$S$8:$S$1003,0)+COUNTIF($S$8:S638,S638)-1+MAX(Q:Q),"")</f>
        <v/>
      </c>
      <c r="U638" s="41" t="str">
        <f t="shared" si="155"/>
        <v/>
      </c>
      <c r="V638" s="41" t="str">
        <f t="shared" ca="1" si="156"/>
        <v/>
      </c>
      <c r="W638" s="41" t="str">
        <f>IF(AND(C638="Abierto",D638="Media"),RANK(V638,$V$8:$V$1003,0)+COUNTIF($V$8:V638,V638)-1+MAX(Q:Q,T:T),"")</f>
        <v/>
      </c>
      <c r="X638" s="41" t="str">
        <f t="shared" si="157"/>
        <v/>
      </c>
      <c r="Y638" s="41" t="str">
        <f t="shared" ca="1" si="158"/>
        <v/>
      </c>
      <c r="Z638" s="41" t="str">
        <f>IF(AND(C638="Abierto",D638="Baja"),RANK(Y638,$Y$8:$Y$1003,0)+COUNTIF($Y$8:Y638,Y638)-1+MAX(Q:Q,T:T,W:W),"")</f>
        <v/>
      </c>
      <c r="AA638" s="42" t="str">
        <f t="shared" si="159"/>
        <v/>
      </c>
      <c r="AB638" s="42" t="str">
        <f t="shared" si="160"/>
        <v/>
      </c>
      <c r="AC638" s="42" t="str">
        <f t="shared" si="161"/>
        <v/>
      </c>
      <c r="AD638" s="43">
        <v>631</v>
      </c>
      <c r="AE638" s="43" t="str">
        <f t="shared" si="147"/>
        <v/>
      </c>
      <c r="AF638" s="44" t="str">
        <f t="shared" si="148"/>
        <v/>
      </c>
      <c r="AK638" s="47" t="str">
        <f>IF(AL638="","",MAX($AK$1:AK637)+1)</f>
        <v/>
      </c>
      <c r="AL638" s="48" t="str">
        <f>IF(H638="","",IF(COUNTIF($AL$7:AL637,H638)=0,H638,""))</f>
        <v/>
      </c>
      <c r="AM638" s="48" t="str">
        <f t="shared" si="149"/>
        <v/>
      </c>
    </row>
    <row r="639" spans="2:39" x14ac:dyDescent="0.25">
      <c r="B639" s="38"/>
      <c r="C639" s="38"/>
      <c r="D639" s="38"/>
      <c r="E639" s="38"/>
      <c r="F639" s="40"/>
      <c r="G639" s="38"/>
      <c r="H639" s="38"/>
      <c r="I639" s="40"/>
      <c r="J639" s="54" t="str">
        <f t="shared" si="150"/>
        <v/>
      </c>
      <c r="K639" s="38"/>
      <c r="O639" s="41" t="str">
        <f t="shared" si="151"/>
        <v/>
      </c>
      <c r="P639" s="41" t="str">
        <f t="shared" ca="1" si="152"/>
        <v/>
      </c>
      <c r="Q639" s="41" t="str">
        <f>IF(AND(C639="Abierto",D639="Urgente"),RANK(P639,$P$8:$P$1003,0)+COUNTIF($P$8:P639,P639)-1,"")</f>
        <v/>
      </c>
      <c r="R639" s="41" t="str">
        <f t="shared" si="153"/>
        <v/>
      </c>
      <c r="S639" s="41" t="str">
        <f t="shared" ca="1" si="154"/>
        <v/>
      </c>
      <c r="T639" s="41" t="str">
        <f>IF(AND(C639="Abierto",D639="Alta"),RANK(S639,$S$8:$S$1003,0)+COUNTIF($S$8:S639,S639)-1+MAX(Q:Q),"")</f>
        <v/>
      </c>
      <c r="U639" s="41" t="str">
        <f t="shared" si="155"/>
        <v/>
      </c>
      <c r="V639" s="41" t="str">
        <f t="shared" ca="1" si="156"/>
        <v/>
      </c>
      <c r="W639" s="41" t="str">
        <f>IF(AND(C639="Abierto",D639="Media"),RANK(V639,$V$8:$V$1003,0)+COUNTIF($V$8:V639,V639)-1+MAX(Q:Q,T:T),"")</f>
        <v/>
      </c>
      <c r="X639" s="41" t="str">
        <f t="shared" si="157"/>
        <v/>
      </c>
      <c r="Y639" s="41" t="str">
        <f t="shared" ca="1" si="158"/>
        <v/>
      </c>
      <c r="Z639" s="41" t="str">
        <f>IF(AND(C639="Abierto",D639="Baja"),RANK(Y639,$Y$8:$Y$1003,0)+COUNTIF($Y$8:Y639,Y639)-1+MAX(Q:Q,T:T,W:W),"")</f>
        <v/>
      </c>
      <c r="AA639" s="42" t="str">
        <f t="shared" si="159"/>
        <v/>
      </c>
      <c r="AB639" s="42" t="str">
        <f t="shared" si="160"/>
        <v/>
      </c>
      <c r="AC639" s="42" t="str">
        <f t="shared" si="161"/>
        <v/>
      </c>
      <c r="AD639" s="43">
        <v>632</v>
      </c>
      <c r="AE639" s="43" t="str">
        <f t="shared" si="147"/>
        <v/>
      </c>
      <c r="AF639" s="44" t="str">
        <f t="shared" si="148"/>
        <v/>
      </c>
      <c r="AK639" s="47" t="str">
        <f>IF(AL639="","",MAX($AK$1:AK638)+1)</f>
        <v/>
      </c>
      <c r="AL639" s="48" t="str">
        <f>IF(H639="","",IF(COUNTIF($AL$7:AL638,H639)=0,H639,""))</f>
        <v/>
      </c>
      <c r="AM639" s="48" t="str">
        <f t="shared" si="149"/>
        <v/>
      </c>
    </row>
    <row r="640" spans="2:39" x14ac:dyDescent="0.25">
      <c r="B640" s="38"/>
      <c r="C640" s="38"/>
      <c r="D640" s="38"/>
      <c r="E640" s="38"/>
      <c r="F640" s="40"/>
      <c r="G640" s="38"/>
      <c r="H640" s="38"/>
      <c r="I640" s="40"/>
      <c r="J640" s="54" t="str">
        <f t="shared" si="150"/>
        <v/>
      </c>
      <c r="K640" s="38"/>
      <c r="O640" s="41" t="str">
        <f t="shared" si="151"/>
        <v/>
      </c>
      <c r="P640" s="41" t="str">
        <f t="shared" ca="1" si="152"/>
        <v/>
      </c>
      <c r="Q640" s="41" t="str">
        <f>IF(AND(C640="Abierto",D640="Urgente"),RANK(P640,$P$8:$P$1003,0)+COUNTIF($P$8:P640,P640)-1,"")</f>
        <v/>
      </c>
      <c r="R640" s="41" t="str">
        <f t="shared" si="153"/>
        <v/>
      </c>
      <c r="S640" s="41" t="str">
        <f t="shared" ca="1" si="154"/>
        <v/>
      </c>
      <c r="T640" s="41" t="str">
        <f>IF(AND(C640="Abierto",D640="Alta"),RANK(S640,$S$8:$S$1003,0)+COUNTIF($S$8:S640,S640)-1+MAX(Q:Q),"")</f>
        <v/>
      </c>
      <c r="U640" s="41" t="str">
        <f t="shared" si="155"/>
        <v/>
      </c>
      <c r="V640" s="41" t="str">
        <f t="shared" ca="1" si="156"/>
        <v/>
      </c>
      <c r="W640" s="41" t="str">
        <f>IF(AND(C640="Abierto",D640="Media"),RANK(V640,$V$8:$V$1003,0)+COUNTIF($V$8:V640,V640)-1+MAX(Q:Q,T:T),"")</f>
        <v/>
      </c>
      <c r="X640" s="41" t="str">
        <f t="shared" si="157"/>
        <v/>
      </c>
      <c r="Y640" s="41" t="str">
        <f t="shared" ca="1" si="158"/>
        <v/>
      </c>
      <c r="Z640" s="41" t="str">
        <f>IF(AND(C640="Abierto",D640="Baja"),RANK(Y640,$Y$8:$Y$1003,0)+COUNTIF($Y$8:Y640,Y640)-1+MAX(Q:Q,T:T,W:W),"")</f>
        <v/>
      </c>
      <c r="AA640" s="42" t="str">
        <f t="shared" si="159"/>
        <v/>
      </c>
      <c r="AB640" s="42" t="str">
        <f t="shared" si="160"/>
        <v/>
      </c>
      <c r="AC640" s="42" t="str">
        <f t="shared" si="161"/>
        <v/>
      </c>
      <c r="AD640" s="43">
        <v>633</v>
      </c>
      <c r="AE640" s="43" t="str">
        <f t="shared" si="147"/>
        <v/>
      </c>
      <c r="AF640" s="44" t="str">
        <f t="shared" si="148"/>
        <v/>
      </c>
      <c r="AK640" s="47" t="str">
        <f>IF(AL640="","",MAX($AK$1:AK639)+1)</f>
        <v/>
      </c>
      <c r="AL640" s="48" t="str">
        <f>IF(H640="","",IF(COUNTIF($AL$7:AL639,H640)=0,H640,""))</f>
        <v/>
      </c>
      <c r="AM640" s="48" t="str">
        <f t="shared" si="149"/>
        <v/>
      </c>
    </row>
    <row r="641" spans="2:39" x14ac:dyDescent="0.25">
      <c r="B641" s="38"/>
      <c r="C641" s="38"/>
      <c r="D641" s="38"/>
      <c r="E641" s="38"/>
      <c r="F641" s="40"/>
      <c r="G641" s="38"/>
      <c r="H641" s="38"/>
      <c r="I641" s="40"/>
      <c r="J641" s="54" t="str">
        <f t="shared" si="150"/>
        <v/>
      </c>
      <c r="K641" s="38"/>
      <c r="O641" s="41" t="str">
        <f t="shared" si="151"/>
        <v/>
      </c>
      <c r="P641" s="41" t="str">
        <f t="shared" ca="1" si="152"/>
        <v/>
      </c>
      <c r="Q641" s="41" t="str">
        <f>IF(AND(C641="Abierto",D641="Urgente"),RANK(P641,$P$8:$P$1003,0)+COUNTIF($P$8:P641,P641)-1,"")</f>
        <v/>
      </c>
      <c r="R641" s="41" t="str">
        <f t="shared" si="153"/>
        <v/>
      </c>
      <c r="S641" s="41" t="str">
        <f t="shared" ca="1" si="154"/>
        <v/>
      </c>
      <c r="T641" s="41" t="str">
        <f>IF(AND(C641="Abierto",D641="Alta"),RANK(S641,$S$8:$S$1003,0)+COUNTIF($S$8:S641,S641)-1+MAX(Q:Q),"")</f>
        <v/>
      </c>
      <c r="U641" s="41" t="str">
        <f t="shared" si="155"/>
        <v/>
      </c>
      <c r="V641" s="41" t="str">
        <f t="shared" ca="1" si="156"/>
        <v/>
      </c>
      <c r="W641" s="41" t="str">
        <f>IF(AND(C641="Abierto",D641="Media"),RANK(V641,$V$8:$V$1003,0)+COUNTIF($V$8:V641,V641)-1+MAX(Q:Q,T:T),"")</f>
        <v/>
      </c>
      <c r="X641" s="41" t="str">
        <f t="shared" si="157"/>
        <v/>
      </c>
      <c r="Y641" s="41" t="str">
        <f t="shared" ca="1" si="158"/>
        <v/>
      </c>
      <c r="Z641" s="41" t="str">
        <f>IF(AND(C641="Abierto",D641="Baja"),RANK(Y641,$Y$8:$Y$1003,0)+COUNTIF($Y$8:Y641,Y641)-1+MAX(Q:Q,T:T,W:W),"")</f>
        <v/>
      </c>
      <c r="AA641" s="42" t="str">
        <f t="shared" si="159"/>
        <v/>
      </c>
      <c r="AB641" s="42" t="str">
        <f t="shared" si="160"/>
        <v/>
      </c>
      <c r="AC641" s="42" t="str">
        <f t="shared" si="161"/>
        <v/>
      </c>
      <c r="AD641" s="43">
        <v>634</v>
      </c>
      <c r="AE641" s="43" t="str">
        <f t="shared" si="147"/>
        <v/>
      </c>
      <c r="AF641" s="44" t="str">
        <f t="shared" si="148"/>
        <v/>
      </c>
      <c r="AK641" s="47" t="str">
        <f>IF(AL641="","",MAX($AK$1:AK640)+1)</f>
        <v/>
      </c>
      <c r="AL641" s="48" t="str">
        <f>IF(H641="","",IF(COUNTIF($AL$7:AL640,H641)=0,H641,""))</f>
        <v/>
      </c>
      <c r="AM641" s="48" t="str">
        <f t="shared" si="149"/>
        <v/>
      </c>
    </row>
    <row r="642" spans="2:39" x14ac:dyDescent="0.25">
      <c r="B642" s="38"/>
      <c r="C642" s="38"/>
      <c r="D642" s="38"/>
      <c r="E642" s="38"/>
      <c r="F642" s="40"/>
      <c r="G642" s="38"/>
      <c r="H642" s="38"/>
      <c r="I642" s="40"/>
      <c r="J642" s="54" t="str">
        <f t="shared" si="150"/>
        <v/>
      </c>
      <c r="K642" s="38"/>
      <c r="O642" s="41" t="str">
        <f t="shared" si="151"/>
        <v/>
      </c>
      <c r="P642" s="41" t="str">
        <f t="shared" ca="1" si="152"/>
        <v/>
      </c>
      <c r="Q642" s="41" t="str">
        <f>IF(AND(C642="Abierto",D642="Urgente"),RANK(P642,$P$8:$P$1003,0)+COUNTIF($P$8:P642,P642)-1,"")</f>
        <v/>
      </c>
      <c r="R642" s="41" t="str">
        <f t="shared" si="153"/>
        <v/>
      </c>
      <c r="S642" s="41" t="str">
        <f t="shared" ca="1" si="154"/>
        <v/>
      </c>
      <c r="T642" s="41" t="str">
        <f>IF(AND(C642="Abierto",D642="Alta"),RANK(S642,$S$8:$S$1003,0)+COUNTIF($S$8:S642,S642)-1+MAX(Q:Q),"")</f>
        <v/>
      </c>
      <c r="U642" s="41" t="str">
        <f t="shared" si="155"/>
        <v/>
      </c>
      <c r="V642" s="41" t="str">
        <f t="shared" ca="1" si="156"/>
        <v/>
      </c>
      <c r="W642" s="41" t="str">
        <f>IF(AND(C642="Abierto",D642="Media"),RANK(V642,$V$8:$V$1003,0)+COUNTIF($V$8:V642,V642)-1+MAX(Q:Q,T:T),"")</f>
        <v/>
      </c>
      <c r="X642" s="41" t="str">
        <f t="shared" si="157"/>
        <v/>
      </c>
      <c r="Y642" s="41" t="str">
        <f t="shared" ca="1" si="158"/>
        <v/>
      </c>
      <c r="Z642" s="41" t="str">
        <f>IF(AND(C642="Abierto",D642="Baja"),RANK(Y642,$Y$8:$Y$1003,0)+COUNTIF($Y$8:Y642,Y642)-1+MAX(Q:Q,T:T,W:W),"")</f>
        <v/>
      </c>
      <c r="AA642" s="42" t="str">
        <f t="shared" si="159"/>
        <v/>
      </c>
      <c r="AB642" s="42" t="str">
        <f t="shared" si="160"/>
        <v/>
      </c>
      <c r="AC642" s="42" t="str">
        <f t="shared" si="161"/>
        <v/>
      </c>
      <c r="AD642" s="43">
        <v>635</v>
      </c>
      <c r="AE642" s="43" t="str">
        <f t="shared" si="147"/>
        <v/>
      </c>
      <c r="AF642" s="44" t="str">
        <f t="shared" si="148"/>
        <v/>
      </c>
      <c r="AK642" s="47" t="str">
        <f>IF(AL642="","",MAX($AK$1:AK641)+1)</f>
        <v/>
      </c>
      <c r="AL642" s="48" t="str">
        <f>IF(H642="","",IF(COUNTIF($AL$7:AL641,H642)=0,H642,""))</f>
        <v/>
      </c>
      <c r="AM642" s="48" t="str">
        <f t="shared" si="149"/>
        <v/>
      </c>
    </row>
    <row r="643" spans="2:39" x14ac:dyDescent="0.25">
      <c r="B643" s="38"/>
      <c r="C643" s="38"/>
      <c r="D643" s="38"/>
      <c r="E643" s="38"/>
      <c r="F643" s="40"/>
      <c r="G643" s="38"/>
      <c r="H643" s="38"/>
      <c r="I643" s="40"/>
      <c r="J643" s="54" t="str">
        <f t="shared" si="150"/>
        <v/>
      </c>
      <c r="K643" s="38"/>
      <c r="O643" s="41" t="str">
        <f t="shared" si="151"/>
        <v/>
      </c>
      <c r="P643" s="41" t="str">
        <f t="shared" ca="1" si="152"/>
        <v/>
      </c>
      <c r="Q643" s="41" t="str">
        <f>IF(AND(C643="Abierto",D643="Urgente"),RANK(P643,$P$8:$P$1003,0)+COUNTIF($P$8:P643,P643)-1,"")</f>
        <v/>
      </c>
      <c r="R643" s="41" t="str">
        <f t="shared" si="153"/>
        <v/>
      </c>
      <c r="S643" s="41" t="str">
        <f t="shared" ca="1" si="154"/>
        <v/>
      </c>
      <c r="T643" s="41" t="str">
        <f>IF(AND(C643="Abierto",D643="Alta"),RANK(S643,$S$8:$S$1003,0)+COUNTIF($S$8:S643,S643)-1+MAX(Q:Q),"")</f>
        <v/>
      </c>
      <c r="U643" s="41" t="str">
        <f t="shared" si="155"/>
        <v/>
      </c>
      <c r="V643" s="41" t="str">
        <f t="shared" ca="1" si="156"/>
        <v/>
      </c>
      <c r="W643" s="41" t="str">
        <f>IF(AND(C643="Abierto",D643="Media"),RANK(V643,$V$8:$V$1003,0)+COUNTIF($V$8:V643,V643)-1+MAX(Q:Q,T:T),"")</f>
        <v/>
      </c>
      <c r="X643" s="41" t="str">
        <f t="shared" si="157"/>
        <v/>
      </c>
      <c r="Y643" s="41" t="str">
        <f t="shared" ca="1" si="158"/>
        <v/>
      </c>
      <c r="Z643" s="41" t="str">
        <f>IF(AND(C643="Abierto",D643="Baja"),RANK(Y643,$Y$8:$Y$1003,0)+COUNTIF($Y$8:Y643,Y643)-1+MAX(Q:Q,T:T,W:W),"")</f>
        <v/>
      </c>
      <c r="AA643" s="42" t="str">
        <f t="shared" si="159"/>
        <v/>
      </c>
      <c r="AB643" s="42" t="str">
        <f t="shared" si="160"/>
        <v/>
      </c>
      <c r="AC643" s="42" t="str">
        <f t="shared" si="161"/>
        <v/>
      </c>
      <c r="AD643" s="43">
        <v>636</v>
      </c>
      <c r="AE643" s="43" t="str">
        <f t="shared" si="147"/>
        <v/>
      </c>
      <c r="AF643" s="44" t="str">
        <f t="shared" si="148"/>
        <v/>
      </c>
      <c r="AK643" s="47" t="str">
        <f>IF(AL643="","",MAX($AK$1:AK642)+1)</f>
        <v/>
      </c>
      <c r="AL643" s="48" t="str">
        <f>IF(H643="","",IF(COUNTIF($AL$7:AL642,H643)=0,H643,""))</f>
        <v/>
      </c>
      <c r="AM643" s="48" t="str">
        <f t="shared" si="149"/>
        <v/>
      </c>
    </row>
    <row r="644" spans="2:39" x14ac:dyDescent="0.25">
      <c r="B644" s="38"/>
      <c r="C644" s="38"/>
      <c r="D644" s="38"/>
      <c r="E644" s="38"/>
      <c r="F644" s="40"/>
      <c r="G644" s="38"/>
      <c r="H644" s="38"/>
      <c r="I644" s="40"/>
      <c r="J644" s="54" t="str">
        <f t="shared" si="150"/>
        <v/>
      </c>
      <c r="K644" s="38"/>
      <c r="O644" s="41" t="str">
        <f t="shared" si="151"/>
        <v/>
      </c>
      <c r="P644" s="41" t="str">
        <f t="shared" ca="1" si="152"/>
        <v/>
      </c>
      <c r="Q644" s="41" t="str">
        <f>IF(AND(C644="Abierto",D644="Urgente"),RANK(P644,$P$8:$P$1003,0)+COUNTIF($P$8:P644,P644)-1,"")</f>
        <v/>
      </c>
      <c r="R644" s="41" t="str">
        <f t="shared" si="153"/>
        <v/>
      </c>
      <c r="S644" s="41" t="str">
        <f t="shared" ca="1" si="154"/>
        <v/>
      </c>
      <c r="T644" s="41" t="str">
        <f>IF(AND(C644="Abierto",D644="Alta"),RANK(S644,$S$8:$S$1003,0)+COUNTIF($S$8:S644,S644)-1+MAX(Q:Q),"")</f>
        <v/>
      </c>
      <c r="U644" s="41" t="str">
        <f t="shared" si="155"/>
        <v/>
      </c>
      <c r="V644" s="41" t="str">
        <f t="shared" ca="1" si="156"/>
        <v/>
      </c>
      <c r="W644" s="41" t="str">
        <f>IF(AND(C644="Abierto",D644="Media"),RANK(V644,$V$8:$V$1003,0)+COUNTIF($V$8:V644,V644)-1+MAX(Q:Q,T:T),"")</f>
        <v/>
      </c>
      <c r="X644" s="41" t="str">
        <f t="shared" si="157"/>
        <v/>
      </c>
      <c r="Y644" s="41" t="str">
        <f t="shared" ca="1" si="158"/>
        <v/>
      </c>
      <c r="Z644" s="41" t="str">
        <f>IF(AND(C644="Abierto",D644="Baja"),RANK(Y644,$Y$8:$Y$1003,0)+COUNTIF($Y$8:Y644,Y644)-1+MAX(Q:Q,T:T,W:W),"")</f>
        <v/>
      </c>
      <c r="AA644" s="42" t="str">
        <f t="shared" si="159"/>
        <v/>
      </c>
      <c r="AB644" s="42" t="str">
        <f t="shared" si="160"/>
        <v/>
      </c>
      <c r="AC644" s="42" t="str">
        <f t="shared" si="161"/>
        <v/>
      </c>
      <c r="AD644" s="43">
        <v>637</v>
      </c>
      <c r="AE644" s="43" t="str">
        <f t="shared" si="147"/>
        <v/>
      </c>
      <c r="AF644" s="44" t="str">
        <f t="shared" si="148"/>
        <v/>
      </c>
      <c r="AK644" s="47" t="str">
        <f>IF(AL644="","",MAX($AK$1:AK643)+1)</f>
        <v/>
      </c>
      <c r="AL644" s="48" t="str">
        <f>IF(H644="","",IF(COUNTIF($AL$7:AL643,H644)=0,H644,""))</f>
        <v/>
      </c>
      <c r="AM644" s="48" t="str">
        <f t="shared" si="149"/>
        <v/>
      </c>
    </row>
    <row r="645" spans="2:39" x14ac:dyDescent="0.25">
      <c r="B645" s="38"/>
      <c r="C645" s="38"/>
      <c r="D645" s="38"/>
      <c r="E645" s="38"/>
      <c r="F645" s="40"/>
      <c r="G645" s="38"/>
      <c r="H645" s="38"/>
      <c r="I645" s="40"/>
      <c r="J645" s="54" t="str">
        <f t="shared" si="150"/>
        <v/>
      </c>
      <c r="K645" s="38"/>
      <c r="O645" s="41" t="str">
        <f t="shared" si="151"/>
        <v/>
      </c>
      <c r="P645" s="41" t="str">
        <f t="shared" ca="1" si="152"/>
        <v/>
      </c>
      <c r="Q645" s="41" t="str">
        <f>IF(AND(C645="Abierto",D645="Urgente"),RANK(P645,$P$8:$P$1003,0)+COUNTIF($P$8:P645,P645)-1,"")</f>
        <v/>
      </c>
      <c r="R645" s="41" t="str">
        <f t="shared" si="153"/>
        <v/>
      </c>
      <c r="S645" s="41" t="str">
        <f t="shared" ca="1" si="154"/>
        <v/>
      </c>
      <c r="T645" s="41" t="str">
        <f>IF(AND(C645="Abierto",D645="Alta"),RANK(S645,$S$8:$S$1003,0)+COUNTIF($S$8:S645,S645)-1+MAX(Q:Q),"")</f>
        <v/>
      </c>
      <c r="U645" s="41" t="str">
        <f t="shared" si="155"/>
        <v/>
      </c>
      <c r="V645" s="41" t="str">
        <f t="shared" ca="1" si="156"/>
        <v/>
      </c>
      <c r="W645" s="41" t="str">
        <f>IF(AND(C645="Abierto",D645="Media"),RANK(V645,$V$8:$V$1003,0)+COUNTIF($V$8:V645,V645)-1+MAX(Q:Q,T:T),"")</f>
        <v/>
      </c>
      <c r="X645" s="41" t="str">
        <f t="shared" si="157"/>
        <v/>
      </c>
      <c r="Y645" s="41" t="str">
        <f t="shared" ca="1" si="158"/>
        <v/>
      </c>
      <c r="Z645" s="41" t="str">
        <f>IF(AND(C645="Abierto",D645="Baja"),RANK(Y645,$Y$8:$Y$1003,0)+COUNTIF($Y$8:Y645,Y645)-1+MAX(Q:Q,T:T,W:W),"")</f>
        <v/>
      </c>
      <c r="AA645" s="42" t="str">
        <f t="shared" si="159"/>
        <v/>
      </c>
      <c r="AB645" s="42" t="str">
        <f t="shared" si="160"/>
        <v/>
      </c>
      <c r="AC645" s="42" t="str">
        <f t="shared" si="161"/>
        <v/>
      </c>
      <c r="AD645" s="43">
        <v>638</v>
      </c>
      <c r="AE645" s="43" t="str">
        <f t="shared" si="147"/>
        <v/>
      </c>
      <c r="AF645" s="44" t="str">
        <f t="shared" si="148"/>
        <v/>
      </c>
      <c r="AK645" s="47" t="str">
        <f>IF(AL645="","",MAX($AK$1:AK644)+1)</f>
        <v/>
      </c>
      <c r="AL645" s="48" t="str">
        <f>IF(H645="","",IF(COUNTIF($AL$7:AL644,H645)=0,H645,""))</f>
        <v/>
      </c>
      <c r="AM645" s="48" t="str">
        <f t="shared" si="149"/>
        <v/>
      </c>
    </row>
    <row r="646" spans="2:39" x14ac:dyDescent="0.25">
      <c r="B646" s="38"/>
      <c r="C646" s="38"/>
      <c r="D646" s="38"/>
      <c r="E646" s="38"/>
      <c r="F646" s="40"/>
      <c r="G646" s="38"/>
      <c r="H646" s="38"/>
      <c r="I646" s="40"/>
      <c r="J646" s="54" t="str">
        <f t="shared" si="150"/>
        <v/>
      </c>
      <c r="K646" s="38"/>
      <c r="O646" s="41" t="str">
        <f t="shared" si="151"/>
        <v/>
      </c>
      <c r="P646" s="41" t="str">
        <f t="shared" ca="1" si="152"/>
        <v/>
      </c>
      <c r="Q646" s="41" t="str">
        <f>IF(AND(C646="Abierto",D646="Urgente"),RANK(P646,$P$8:$P$1003,0)+COUNTIF($P$8:P646,P646)-1,"")</f>
        <v/>
      </c>
      <c r="R646" s="41" t="str">
        <f t="shared" si="153"/>
        <v/>
      </c>
      <c r="S646" s="41" t="str">
        <f t="shared" ca="1" si="154"/>
        <v/>
      </c>
      <c r="T646" s="41" t="str">
        <f>IF(AND(C646="Abierto",D646="Alta"),RANK(S646,$S$8:$S$1003,0)+COUNTIF($S$8:S646,S646)-1+MAX(Q:Q),"")</f>
        <v/>
      </c>
      <c r="U646" s="41" t="str">
        <f t="shared" si="155"/>
        <v/>
      </c>
      <c r="V646" s="41" t="str">
        <f t="shared" ca="1" si="156"/>
        <v/>
      </c>
      <c r="W646" s="41" t="str">
        <f>IF(AND(C646="Abierto",D646="Media"),RANK(V646,$V$8:$V$1003,0)+COUNTIF($V$8:V646,V646)-1+MAX(Q:Q,T:T),"")</f>
        <v/>
      </c>
      <c r="X646" s="41" t="str">
        <f t="shared" si="157"/>
        <v/>
      </c>
      <c r="Y646" s="41" t="str">
        <f t="shared" ca="1" si="158"/>
        <v/>
      </c>
      <c r="Z646" s="41" t="str">
        <f>IF(AND(C646="Abierto",D646="Baja"),RANK(Y646,$Y$8:$Y$1003,0)+COUNTIF($Y$8:Y646,Y646)-1+MAX(Q:Q,T:T,W:W),"")</f>
        <v/>
      </c>
      <c r="AA646" s="42" t="str">
        <f t="shared" si="159"/>
        <v/>
      </c>
      <c r="AB646" s="42" t="str">
        <f t="shared" si="160"/>
        <v/>
      </c>
      <c r="AC646" s="42" t="str">
        <f t="shared" si="161"/>
        <v/>
      </c>
      <c r="AD646" s="43">
        <v>639</v>
      </c>
      <c r="AE646" s="43" t="str">
        <f t="shared" si="147"/>
        <v/>
      </c>
      <c r="AF646" s="44" t="str">
        <f t="shared" si="148"/>
        <v/>
      </c>
      <c r="AK646" s="47" t="str">
        <f>IF(AL646="","",MAX($AK$1:AK645)+1)</f>
        <v/>
      </c>
      <c r="AL646" s="48" t="str">
        <f>IF(H646="","",IF(COUNTIF($AL$7:AL645,H646)=0,H646,""))</f>
        <v/>
      </c>
      <c r="AM646" s="48" t="str">
        <f t="shared" si="149"/>
        <v/>
      </c>
    </row>
    <row r="647" spans="2:39" x14ac:dyDescent="0.25">
      <c r="B647" s="38"/>
      <c r="C647" s="38"/>
      <c r="D647" s="38"/>
      <c r="E647" s="38"/>
      <c r="F647" s="40"/>
      <c r="G647" s="38"/>
      <c r="H647" s="38"/>
      <c r="I647" s="40"/>
      <c r="J647" s="54" t="str">
        <f t="shared" si="150"/>
        <v/>
      </c>
      <c r="K647" s="38"/>
      <c r="O647" s="41" t="str">
        <f t="shared" si="151"/>
        <v/>
      </c>
      <c r="P647" s="41" t="str">
        <f t="shared" ca="1" si="152"/>
        <v/>
      </c>
      <c r="Q647" s="41" t="str">
        <f>IF(AND(C647="Abierto",D647="Urgente"),RANK(P647,$P$8:$P$1003,0)+COUNTIF($P$8:P647,P647)-1,"")</f>
        <v/>
      </c>
      <c r="R647" s="41" t="str">
        <f t="shared" si="153"/>
        <v/>
      </c>
      <c r="S647" s="41" t="str">
        <f t="shared" ca="1" si="154"/>
        <v/>
      </c>
      <c r="T647" s="41" t="str">
        <f>IF(AND(C647="Abierto",D647="Alta"),RANK(S647,$S$8:$S$1003,0)+COUNTIF($S$8:S647,S647)-1+MAX(Q:Q),"")</f>
        <v/>
      </c>
      <c r="U647" s="41" t="str">
        <f t="shared" si="155"/>
        <v/>
      </c>
      <c r="V647" s="41" t="str">
        <f t="shared" ca="1" si="156"/>
        <v/>
      </c>
      <c r="W647" s="41" t="str">
        <f>IF(AND(C647="Abierto",D647="Media"),RANK(V647,$V$8:$V$1003,0)+COUNTIF($V$8:V647,V647)-1+MAX(Q:Q,T:T),"")</f>
        <v/>
      </c>
      <c r="X647" s="41" t="str">
        <f t="shared" si="157"/>
        <v/>
      </c>
      <c r="Y647" s="41" t="str">
        <f t="shared" ca="1" si="158"/>
        <v/>
      </c>
      <c r="Z647" s="41" t="str">
        <f>IF(AND(C647="Abierto",D647="Baja"),RANK(Y647,$Y$8:$Y$1003,0)+COUNTIF($Y$8:Y647,Y647)-1+MAX(Q:Q,T:T,W:W),"")</f>
        <v/>
      </c>
      <c r="AA647" s="42" t="str">
        <f t="shared" si="159"/>
        <v/>
      </c>
      <c r="AB647" s="42" t="str">
        <f t="shared" si="160"/>
        <v/>
      </c>
      <c r="AC647" s="42" t="str">
        <f t="shared" si="161"/>
        <v/>
      </c>
      <c r="AD647" s="43">
        <v>640</v>
      </c>
      <c r="AE647" s="43" t="str">
        <f t="shared" si="147"/>
        <v/>
      </c>
      <c r="AF647" s="44" t="str">
        <f t="shared" si="148"/>
        <v/>
      </c>
      <c r="AK647" s="47" t="str">
        <f>IF(AL647="","",MAX($AK$1:AK646)+1)</f>
        <v/>
      </c>
      <c r="AL647" s="48" t="str">
        <f>IF(H647="","",IF(COUNTIF($AL$7:AL646,H647)=0,H647,""))</f>
        <v/>
      </c>
      <c r="AM647" s="48" t="str">
        <f t="shared" si="149"/>
        <v/>
      </c>
    </row>
    <row r="648" spans="2:39" x14ac:dyDescent="0.25">
      <c r="B648" s="38"/>
      <c r="C648" s="38"/>
      <c r="D648" s="38"/>
      <c r="E648" s="38"/>
      <c r="F648" s="40"/>
      <c r="G648" s="38"/>
      <c r="H648" s="38"/>
      <c r="I648" s="40"/>
      <c r="J648" s="54" t="str">
        <f t="shared" si="150"/>
        <v/>
      </c>
      <c r="K648" s="38"/>
      <c r="O648" s="41" t="str">
        <f t="shared" si="151"/>
        <v/>
      </c>
      <c r="P648" s="41" t="str">
        <f t="shared" ca="1" si="152"/>
        <v/>
      </c>
      <c r="Q648" s="41" t="str">
        <f>IF(AND(C648="Abierto",D648="Urgente"),RANK(P648,$P$8:$P$1003,0)+COUNTIF($P$8:P648,P648)-1,"")</f>
        <v/>
      </c>
      <c r="R648" s="41" t="str">
        <f t="shared" si="153"/>
        <v/>
      </c>
      <c r="S648" s="41" t="str">
        <f t="shared" ca="1" si="154"/>
        <v/>
      </c>
      <c r="T648" s="41" t="str">
        <f>IF(AND(C648="Abierto",D648="Alta"),RANK(S648,$S$8:$S$1003,0)+COUNTIF($S$8:S648,S648)-1+MAX(Q:Q),"")</f>
        <v/>
      </c>
      <c r="U648" s="41" t="str">
        <f t="shared" si="155"/>
        <v/>
      </c>
      <c r="V648" s="41" t="str">
        <f t="shared" ca="1" si="156"/>
        <v/>
      </c>
      <c r="W648" s="41" t="str">
        <f>IF(AND(C648="Abierto",D648="Media"),RANK(V648,$V$8:$V$1003,0)+COUNTIF($V$8:V648,V648)-1+MAX(Q:Q,T:T),"")</f>
        <v/>
      </c>
      <c r="X648" s="41" t="str">
        <f t="shared" si="157"/>
        <v/>
      </c>
      <c r="Y648" s="41" t="str">
        <f t="shared" ca="1" si="158"/>
        <v/>
      </c>
      <c r="Z648" s="41" t="str">
        <f>IF(AND(C648="Abierto",D648="Baja"),RANK(Y648,$Y$8:$Y$1003,0)+COUNTIF($Y$8:Y648,Y648)-1+MAX(Q:Q,T:T,W:W),"")</f>
        <v/>
      </c>
      <c r="AA648" s="42" t="str">
        <f t="shared" si="159"/>
        <v/>
      </c>
      <c r="AB648" s="42" t="str">
        <f t="shared" si="160"/>
        <v/>
      </c>
      <c r="AC648" s="42" t="str">
        <f t="shared" si="161"/>
        <v/>
      </c>
      <c r="AD648" s="43">
        <v>641</v>
      </c>
      <c r="AE648" s="43" t="str">
        <f t="shared" si="147"/>
        <v/>
      </c>
      <c r="AF648" s="44" t="str">
        <f t="shared" si="148"/>
        <v/>
      </c>
      <c r="AK648" s="47" t="str">
        <f>IF(AL648="","",MAX($AK$1:AK647)+1)</f>
        <v/>
      </c>
      <c r="AL648" s="48" t="str">
        <f>IF(H648="","",IF(COUNTIF($AL$7:AL647,H648)=0,H648,""))</f>
        <v/>
      </c>
      <c r="AM648" s="48" t="str">
        <f t="shared" si="149"/>
        <v/>
      </c>
    </row>
    <row r="649" spans="2:39" x14ac:dyDescent="0.25">
      <c r="B649" s="38"/>
      <c r="C649" s="38"/>
      <c r="D649" s="38"/>
      <c r="E649" s="38"/>
      <c r="F649" s="40"/>
      <c r="G649" s="38"/>
      <c r="H649" s="38"/>
      <c r="I649" s="40"/>
      <c r="J649" s="54" t="str">
        <f t="shared" si="150"/>
        <v/>
      </c>
      <c r="K649" s="38"/>
      <c r="O649" s="41" t="str">
        <f t="shared" si="151"/>
        <v/>
      </c>
      <c r="P649" s="41" t="str">
        <f t="shared" ca="1" si="152"/>
        <v/>
      </c>
      <c r="Q649" s="41" t="str">
        <f>IF(AND(C649="Abierto",D649="Urgente"),RANK(P649,$P$8:$P$1003,0)+COUNTIF($P$8:P649,P649)-1,"")</f>
        <v/>
      </c>
      <c r="R649" s="41" t="str">
        <f t="shared" si="153"/>
        <v/>
      </c>
      <c r="S649" s="41" t="str">
        <f t="shared" ca="1" si="154"/>
        <v/>
      </c>
      <c r="T649" s="41" t="str">
        <f>IF(AND(C649="Abierto",D649="Alta"),RANK(S649,$S$8:$S$1003,0)+COUNTIF($S$8:S649,S649)-1+MAX(Q:Q),"")</f>
        <v/>
      </c>
      <c r="U649" s="41" t="str">
        <f t="shared" si="155"/>
        <v/>
      </c>
      <c r="V649" s="41" t="str">
        <f t="shared" ca="1" si="156"/>
        <v/>
      </c>
      <c r="W649" s="41" t="str">
        <f>IF(AND(C649="Abierto",D649="Media"),RANK(V649,$V$8:$V$1003,0)+COUNTIF($V$8:V649,V649)-1+MAX(Q:Q,T:T),"")</f>
        <v/>
      </c>
      <c r="X649" s="41" t="str">
        <f t="shared" si="157"/>
        <v/>
      </c>
      <c r="Y649" s="41" t="str">
        <f t="shared" ca="1" si="158"/>
        <v/>
      </c>
      <c r="Z649" s="41" t="str">
        <f>IF(AND(C649="Abierto",D649="Baja"),RANK(Y649,$Y$8:$Y$1003,0)+COUNTIF($Y$8:Y649,Y649)-1+MAX(Q:Q,T:T,W:W),"")</f>
        <v/>
      </c>
      <c r="AA649" s="42" t="str">
        <f t="shared" si="159"/>
        <v/>
      </c>
      <c r="AB649" s="42" t="str">
        <f t="shared" si="160"/>
        <v/>
      </c>
      <c r="AC649" s="42" t="str">
        <f t="shared" si="161"/>
        <v/>
      </c>
      <c r="AD649" s="43">
        <v>642</v>
      </c>
      <c r="AE649" s="43" t="str">
        <f t="shared" ref="AE649:AE712" si="162">IF(ISNA(VLOOKUP(AD649,$AA$8:$AC$1000,3,FALSE))=TRUE,"",VLOOKUP(AD649,$AA$8:$AC$1000,3,FALSE))</f>
        <v/>
      </c>
      <c r="AF649" s="44" t="str">
        <f t="shared" ref="AF649:AF712" si="163">IF(ISNA(VLOOKUP(AD649,$AA$8:$AC$1000,2,FALSE))=TRUE,"",VLOOKUP(AD649,$AA$8:$AC$1000,2,FALSE))</f>
        <v/>
      </c>
      <c r="AK649" s="47" t="str">
        <f>IF(AL649="","",MAX($AK$1:AK648)+1)</f>
        <v/>
      </c>
      <c r="AL649" s="48" t="str">
        <f>IF(H649="","",IF(COUNTIF($AL$7:AL648,H649)=0,H649,""))</f>
        <v/>
      </c>
      <c r="AM649" s="48" t="str">
        <f t="shared" ref="AM649:AM712" si="164">IF(ISNA(VLOOKUP(AD649,$AK$8:$AL$1000,2,FALSE))=TRUE,"",VLOOKUP(AD649,$AK$8:$AL$1000,2,FALSE))</f>
        <v/>
      </c>
    </row>
    <row r="650" spans="2:39" x14ac:dyDescent="0.25">
      <c r="B650" s="38"/>
      <c r="C650" s="38"/>
      <c r="D650" s="38"/>
      <c r="E650" s="38"/>
      <c r="F650" s="40"/>
      <c r="G650" s="38"/>
      <c r="H650" s="38"/>
      <c r="I650" s="40"/>
      <c r="J650" s="54" t="str">
        <f t="shared" ref="J650:J713" si="165">IF(OR(F650=0,I650=0),"",I650-F650)</f>
        <v/>
      </c>
      <c r="K650" s="38"/>
      <c r="O650" s="41" t="str">
        <f t="shared" si="151"/>
        <v/>
      </c>
      <c r="P650" s="41" t="str">
        <f t="shared" ca="1" si="152"/>
        <v/>
      </c>
      <c r="Q650" s="41" t="str">
        <f>IF(AND(C650="Abierto",D650="Urgente"),RANK(P650,$P$8:$P$1003,0)+COUNTIF($P$8:P650,P650)-1,"")</f>
        <v/>
      </c>
      <c r="R650" s="41" t="str">
        <f t="shared" si="153"/>
        <v/>
      </c>
      <c r="S650" s="41" t="str">
        <f t="shared" ca="1" si="154"/>
        <v/>
      </c>
      <c r="T650" s="41" t="str">
        <f>IF(AND(C650="Abierto",D650="Alta"),RANK(S650,$S$8:$S$1003,0)+COUNTIF($S$8:S650,S650)-1+MAX(Q:Q),"")</f>
        <v/>
      </c>
      <c r="U650" s="41" t="str">
        <f t="shared" si="155"/>
        <v/>
      </c>
      <c r="V650" s="41" t="str">
        <f t="shared" ca="1" si="156"/>
        <v/>
      </c>
      <c r="W650" s="41" t="str">
        <f>IF(AND(C650="Abierto",D650="Media"),RANK(V650,$V$8:$V$1003,0)+COUNTIF($V$8:V650,V650)-1+MAX(Q:Q,T:T),"")</f>
        <v/>
      </c>
      <c r="X650" s="41" t="str">
        <f t="shared" si="157"/>
        <v/>
      </c>
      <c r="Y650" s="41" t="str">
        <f t="shared" ca="1" si="158"/>
        <v/>
      </c>
      <c r="Z650" s="41" t="str">
        <f>IF(AND(C650="Abierto",D650="Baja"),RANK(Y650,$Y$8:$Y$1003,0)+COUNTIF($Y$8:Y650,Y650)-1+MAX(Q:Q,T:T,W:W),"")</f>
        <v/>
      </c>
      <c r="AA650" s="42" t="str">
        <f t="shared" si="159"/>
        <v/>
      </c>
      <c r="AB650" s="42" t="str">
        <f t="shared" si="160"/>
        <v/>
      </c>
      <c r="AC650" s="42" t="str">
        <f t="shared" si="161"/>
        <v/>
      </c>
      <c r="AD650" s="43">
        <v>643</v>
      </c>
      <c r="AE650" s="43" t="str">
        <f t="shared" si="162"/>
        <v/>
      </c>
      <c r="AF650" s="44" t="str">
        <f t="shared" si="163"/>
        <v/>
      </c>
      <c r="AK650" s="47" t="str">
        <f>IF(AL650="","",MAX($AK$1:AK649)+1)</f>
        <v/>
      </c>
      <c r="AL650" s="48" t="str">
        <f>IF(H650="","",IF(COUNTIF($AL$7:AL649,H650)=0,H650,""))</f>
        <v/>
      </c>
      <c r="AM650" s="48" t="str">
        <f t="shared" si="164"/>
        <v/>
      </c>
    </row>
    <row r="651" spans="2:39" x14ac:dyDescent="0.25">
      <c r="B651" s="38"/>
      <c r="C651" s="38"/>
      <c r="D651" s="38"/>
      <c r="E651" s="38"/>
      <c r="F651" s="40"/>
      <c r="G651" s="38"/>
      <c r="H651" s="38"/>
      <c r="I651" s="40"/>
      <c r="J651" s="54" t="str">
        <f t="shared" si="165"/>
        <v/>
      </c>
      <c r="K651" s="38"/>
      <c r="O651" s="41" t="str">
        <f t="shared" si="151"/>
        <v/>
      </c>
      <c r="P651" s="41" t="str">
        <f t="shared" ca="1" si="152"/>
        <v/>
      </c>
      <c r="Q651" s="41" t="str">
        <f>IF(AND(C651="Abierto",D651="Urgente"),RANK(P651,$P$8:$P$1003,0)+COUNTIF($P$8:P651,P651)-1,"")</f>
        <v/>
      </c>
      <c r="R651" s="41" t="str">
        <f t="shared" si="153"/>
        <v/>
      </c>
      <c r="S651" s="41" t="str">
        <f t="shared" ca="1" si="154"/>
        <v/>
      </c>
      <c r="T651" s="41" t="str">
        <f>IF(AND(C651="Abierto",D651="Alta"),RANK(S651,$S$8:$S$1003,0)+COUNTIF($S$8:S651,S651)-1+MAX(Q:Q),"")</f>
        <v/>
      </c>
      <c r="U651" s="41" t="str">
        <f t="shared" si="155"/>
        <v/>
      </c>
      <c r="V651" s="41" t="str">
        <f t="shared" ca="1" si="156"/>
        <v/>
      </c>
      <c r="W651" s="41" t="str">
        <f>IF(AND(C651="Abierto",D651="Media"),RANK(V651,$V$8:$V$1003,0)+COUNTIF($V$8:V651,V651)-1+MAX(Q:Q,T:T),"")</f>
        <v/>
      </c>
      <c r="X651" s="41" t="str">
        <f t="shared" si="157"/>
        <v/>
      </c>
      <c r="Y651" s="41" t="str">
        <f t="shared" ca="1" si="158"/>
        <v/>
      </c>
      <c r="Z651" s="41" t="str">
        <f>IF(AND(C651="Abierto",D651="Baja"),RANK(Y651,$Y$8:$Y$1003,0)+COUNTIF($Y$8:Y651,Y651)-1+MAX(Q:Q,T:T,W:W),"")</f>
        <v/>
      </c>
      <c r="AA651" s="42" t="str">
        <f t="shared" si="159"/>
        <v/>
      </c>
      <c r="AB651" s="42" t="str">
        <f t="shared" si="160"/>
        <v/>
      </c>
      <c r="AC651" s="42" t="str">
        <f t="shared" si="161"/>
        <v/>
      </c>
      <c r="AD651" s="43">
        <v>644</v>
      </c>
      <c r="AE651" s="43" t="str">
        <f t="shared" si="162"/>
        <v/>
      </c>
      <c r="AF651" s="44" t="str">
        <f t="shared" si="163"/>
        <v/>
      </c>
      <c r="AK651" s="47" t="str">
        <f>IF(AL651="","",MAX($AK$1:AK650)+1)</f>
        <v/>
      </c>
      <c r="AL651" s="48" t="str">
        <f>IF(H651="","",IF(COUNTIF($AL$7:AL650,H651)=0,H651,""))</f>
        <v/>
      </c>
      <c r="AM651" s="48" t="str">
        <f t="shared" si="164"/>
        <v/>
      </c>
    </row>
    <row r="652" spans="2:39" x14ac:dyDescent="0.25">
      <c r="B652" s="38"/>
      <c r="C652" s="38"/>
      <c r="D652" s="38"/>
      <c r="E652" s="38"/>
      <c r="F652" s="40"/>
      <c r="G652" s="38"/>
      <c r="H652" s="38"/>
      <c r="I652" s="40"/>
      <c r="J652" s="54" t="str">
        <f t="shared" si="165"/>
        <v/>
      </c>
      <c r="K652" s="38"/>
      <c r="O652" s="41" t="str">
        <f t="shared" si="151"/>
        <v/>
      </c>
      <c r="P652" s="41" t="str">
        <f t="shared" ca="1" si="152"/>
        <v/>
      </c>
      <c r="Q652" s="41" t="str">
        <f>IF(AND(C652="Abierto",D652="Urgente"),RANK(P652,$P$8:$P$1003,0)+COUNTIF($P$8:P652,P652)-1,"")</f>
        <v/>
      </c>
      <c r="R652" s="41" t="str">
        <f t="shared" si="153"/>
        <v/>
      </c>
      <c r="S652" s="41" t="str">
        <f t="shared" ca="1" si="154"/>
        <v/>
      </c>
      <c r="T652" s="41" t="str">
        <f>IF(AND(C652="Abierto",D652="Alta"),RANK(S652,$S$8:$S$1003,0)+COUNTIF($S$8:S652,S652)-1+MAX(Q:Q),"")</f>
        <v/>
      </c>
      <c r="U652" s="41" t="str">
        <f t="shared" si="155"/>
        <v/>
      </c>
      <c r="V652" s="41" t="str">
        <f t="shared" ca="1" si="156"/>
        <v/>
      </c>
      <c r="W652" s="41" t="str">
        <f>IF(AND(C652="Abierto",D652="Media"),RANK(V652,$V$8:$V$1003,0)+COUNTIF($V$8:V652,V652)-1+MAX(Q:Q,T:T),"")</f>
        <v/>
      </c>
      <c r="X652" s="41" t="str">
        <f t="shared" si="157"/>
        <v/>
      </c>
      <c r="Y652" s="41" t="str">
        <f t="shared" ca="1" si="158"/>
        <v/>
      </c>
      <c r="Z652" s="41" t="str">
        <f>IF(AND(C652="Abierto",D652="Baja"),RANK(Y652,$Y$8:$Y$1003,0)+COUNTIF($Y$8:Y652,Y652)-1+MAX(Q:Q,T:T,W:W),"")</f>
        <v/>
      </c>
      <c r="AA652" s="42" t="str">
        <f t="shared" si="159"/>
        <v/>
      </c>
      <c r="AB652" s="42" t="str">
        <f t="shared" si="160"/>
        <v/>
      </c>
      <c r="AC652" s="42" t="str">
        <f t="shared" si="161"/>
        <v/>
      </c>
      <c r="AD652" s="43">
        <v>645</v>
      </c>
      <c r="AE652" s="43" t="str">
        <f t="shared" si="162"/>
        <v/>
      </c>
      <c r="AF652" s="44" t="str">
        <f t="shared" si="163"/>
        <v/>
      </c>
      <c r="AK652" s="47" t="str">
        <f>IF(AL652="","",MAX($AK$1:AK651)+1)</f>
        <v/>
      </c>
      <c r="AL652" s="48" t="str">
        <f>IF(H652="","",IF(COUNTIF($AL$7:AL651,H652)=0,H652,""))</f>
        <v/>
      </c>
      <c r="AM652" s="48" t="str">
        <f t="shared" si="164"/>
        <v/>
      </c>
    </row>
    <row r="653" spans="2:39" x14ac:dyDescent="0.25">
      <c r="B653" s="38"/>
      <c r="C653" s="38"/>
      <c r="D653" s="38"/>
      <c r="E653" s="38"/>
      <c r="F653" s="40"/>
      <c r="G653" s="38"/>
      <c r="H653" s="38"/>
      <c r="I653" s="40"/>
      <c r="J653" s="54" t="str">
        <f t="shared" si="165"/>
        <v/>
      </c>
      <c r="K653" s="38"/>
      <c r="O653" s="41" t="str">
        <f t="shared" si="151"/>
        <v/>
      </c>
      <c r="P653" s="41" t="str">
        <f t="shared" ca="1" si="152"/>
        <v/>
      </c>
      <c r="Q653" s="41" t="str">
        <f>IF(AND(C653="Abierto",D653="Urgente"),RANK(P653,$P$8:$P$1003,0)+COUNTIF($P$8:P653,P653)-1,"")</f>
        <v/>
      </c>
      <c r="R653" s="41" t="str">
        <f t="shared" si="153"/>
        <v/>
      </c>
      <c r="S653" s="41" t="str">
        <f t="shared" ca="1" si="154"/>
        <v/>
      </c>
      <c r="T653" s="41" t="str">
        <f>IF(AND(C653="Abierto",D653="Alta"),RANK(S653,$S$8:$S$1003,0)+COUNTIF($S$8:S653,S653)-1+MAX(Q:Q),"")</f>
        <v/>
      </c>
      <c r="U653" s="41" t="str">
        <f t="shared" si="155"/>
        <v/>
      </c>
      <c r="V653" s="41" t="str">
        <f t="shared" ca="1" si="156"/>
        <v/>
      </c>
      <c r="W653" s="41" t="str">
        <f>IF(AND(C653="Abierto",D653="Media"),RANK(V653,$V$8:$V$1003,0)+COUNTIF($V$8:V653,V653)-1+MAX(Q:Q,T:T),"")</f>
        <v/>
      </c>
      <c r="X653" s="41" t="str">
        <f t="shared" si="157"/>
        <v/>
      </c>
      <c r="Y653" s="41" t="str">
        <f t="shared" ca="1" si="158"/>
        <v/>
      </c>
      <c r="Z653" s="41" t="str">
        <f>IF(AND(C653="Abierto",D653="Baja"),RANK(Y653,$Y$8:$Y$1003,0)+COUNTIF($Y$8:Y653,Y653)-1+MAX(Q:Q,T:T,W:W),"")</f>
        <v/>
      </c>
      <c r="AA653" s="42" t="str">
        <f t="shared" si="159"/>
        <v/>
      </c>
      <c r="AB653" s="42" t="str">
        <f t="shared" si="160"/>
        <v/>
      </c>
      <c r="AC653" s="42" t="str">
        <f t="shared" si="161"/>
        <v/>
      </c>
      <c r="AD653" s="43">
        <v>646</v>
      </c>
      <c r="AE653" s="43" t="str">
        <f t="shared" si="162"/>
        <v/>
      </c>
      <c r="AF653" s="44" t="str">
        <f t="shared" si="163"/>
        <v/>
      </c>
      <c r="AK653" s="47" t="str">
        <f>IF(AL653="","",MAX($AK$1:AK652)+1)</f>
        <v/>
      </c>
      <c r="AL653" s="48" t="str">
        <f>IF(H653="","",IF(COUNTIF($AL$7:AL652,H653)=0,H653,""))</f>
        <v/>
      </c>
      <c r="AM653" s="48" t="str">
        <f t="shared" si="164"/>
        <v/>
      </c>
    </row>
    <row r="654" spans="2:39" x14ac:dyDescent="0.25">
      <c r="B654" s="38"/>
      <c r="C654" s="38"/>
      <c r="D654" s="38"/>
      <c r="E654" s="38"/>
      <c r="F654" s="40"/>
      <c r="G654" s="38"/>
      <c r="H654" s="38"/>
      <c r="I654" s="40"/>
      <c r="J654" s="54" t="str">
        <f t="shared" si="165"/>
        <v/>
      </c>
      <c r="K654" s="38"/>
      <c r="O654" s="41" t="str">
        <f t="shared" si="151"/>
        <v/>
      </c>
      <c r="P654" s="41" t="str">
        <f t="shared" ca="1" si="152"/>
        <v/>
      </c>
      <c r="Q654" s="41" t="str">
        <f>IF(AND(C654="Abierto",D654="Urgente"),RANK(P654,$P$8:$P$1003,0)+COUNTIF($P$8:P654,P654)-1,"")</f>
        <v/>
      </c>
      <c r="R654" s="41" t="str">
        <f t="shared" si="153"/>
        <v/>
      </c>
      <c r="S654" s="41" t="str">
        <f t="shared" ca="1" si="154"/>
        <v/>
      </c>
      <c r="T654" s="41" t="str">
        <f>IF(AND(C654="Abierto",D654="Alta"),RANK(S654,$S$8:$S$1003,0)+COUNTIF($S$8:S654,S654)-1+MAX(Q:Q),"")</f>
        <v/>
      </c>
      <c r="U654" s="41" t="str">
        <f t="shared" si="155"/>
        <v/>
      </c>
      <c r="V654" s="41" t="str">
        <f t="shared" ca="1" si="156"/>
        <v/>
      </c>
      <c r="W654" s="41" t="str">
        <f>IF(AND(C654="Abierto",D654="Media"),RANK(V654,$V$8:$V$1003,0)+COUNTIF($V$8:V654,V654)-1+MAX(Q:Q,T:T),"")</f>
        <v/>
      </c>
      <c r="X654" s="41" t="str">
        <f t="shared" si="157"/>
        <v/>
      </c>
      <c r="Y654" s="41" t="str">
        <f t="shared" ca="1" si="158"/>
        <v/>
      </c>
      <c r="Z654" s="41" t="str">
        <f>IF(AND(C654="Abierto",D654="Baja"),RANK(Y654,$Y$8:$Y$1003,0)+COUNTIF($Y$8:Y654,Y654)-1+MAX(Q:Q,T:T,W:W),"")</f>
        <v/>
      </c>
      <c r="AA654" s="42" t="str">
        <f t="shared" si="159"/>
        <v/>
      </c>
      <c r="AB654" s="42" t="str">
        <f t="shared" si="160"/>
        <v/>
      </c>
      <c r="AC654" s="42" t="str">
        <f t="shared" si="161"/>
        <v/>
      </c>
      <c r="AD654" s="43">
        <v>647</v>
      </c>
      <c r="AE654" s="43" t="str">
        <f t="shared" si="162"/>
        <v/>
      </c>
      <c r="AF654" s="44" t="str">
        <f t="shared" si="163"/>
        <v/>
      </c>
      <c r="AK654" s="47" t="str">
        <f>IF(AL654="","",MAX($AK$1:AK653)+1)</f>
        <v/>
      </c>
      <c r="AL654" s="48" t="str">
        <f>IF(H654="","",IF(COUNTIF($AL$7:AL653,H654)=0,H654,""))</f>
        <v/>
      </c>
      <c r="AM654" s="48" t="str">
        <f t="shared" si="164"/>
        <v/>
      </c>
    </row>
    <row r="655" spans="2:39" x14ac:dyDescent="0.25">
      <c r="B655" s="38"/>
      <c r="C655" s="38"/>
      <c r="D655" s="38"/>
      <c r="E655" s="38"/>
      <c r="F655" s="40"/>
      <c r="G655" s="38"/>
      <c r="H655" s="38"/>
      <c r="I655" s="40"/>
      <c r="J655" s="54" t="str">
        <f t="shared" si="165"/>
        <v/>
      </c>
      <c r="K655" s="38"/>
      <c r="O655" s="41" t="str">
        <f t="shared" si="151"/>
        <v/>
      </c>
      <c r="P655" s="41" t="str">
        <f t="shared" ca="1" si="152"/>
        <v/>
      </c>
      <c r="Q655" s="41" t="str">
        <f>IF(AND(C655="Abierto",D655="Urgente"),RANK(P655,$P$8:$P$1003,0)+COUNTIF($P$8:P655,P655)-1,"")</f>
        <v/>
      </c>
      <c r="R655" s="41" t="str">
        <f t="shared" si="153"/>
        <v/>
      </c>
      <c r="S655" s="41" t="str">
        <f t="shared" ca="1" si="154"/>
        <v/>
      </c>
      <c r="T655" s="41" t="str">
        <f>IF(AND(C655="Abierto",D655="Alta"),RANK(S655,$S$8:$S$1003,0)+COUNTIF($S$8:S655,S655)-1+MAX(Q:Q),"")</f>
        <v/>
      </c>
      <c r="U655" s="41" t="str">
        <f t="shared" si="155"/>
        <v/>
      </c>
      <c r="V655" s="41" t="str">
        <f t="shared" ca="1" si="156"/>
        <v/>
      </c>
      <c r="W655" s="41" t="str">
        <f>IF(AND(C655="Abierto",D655="Media"),RANK(V655,$V$8:$V$1003,0)+COUNTIF($V$8:V655,V655)-1+MAX(Q:Q,T:T),"")</f>
        <v/>
      </c>
      <c r="X655" s="41" t="str">
        <f t="shared" si="157"/>
        <v/>
      </c>
      <c r="Y655" s="41" t="str">
        <f t="shared" ca="1" si="158"/>
        <v/>
      </c>
      <c r="Z655" s="41" t="str">
        <f>IF(AND(C655="Abierto",D655="Baja"),RANK(Y655,$Y$8:$Y$1003,0)+COUNTIF($Y$8:Y655,Y655)-1+MAX(Q:Q,T:T,W:W),"")</f>
        <v/>
      </c>
      <c r="AA655" s="42" t="str">
        <f t="shared" si="159"/>
        <v/>
      </c>
      <c r="AB655" s="42" t="str">
        <f t="shared" si="160"/>
        <v/>
      </c>
      <c r="AC655" s="42" t="str">
        <f t="shared" si="161"/>
        <v/>
      </c>
      <c r="AD655" s="43">
        <v>648</v>
      </c>
      <c r="AE655" s="43" t="str">
        <f t="shared" si="162"/>
        <v/>
      </c>
      <c r="AF655" s="44" t="str">
        <f t="shared" si="163"/>
        <v/>
      </c>
      <c r="AK655" s="47" t="str">
        <f>IF(AL655="","",MAX($AK$1:AK654)+1)</f>
        <v/>
      </c>
      <c r="AL655" s="48" t="str">
        <f>IF(H655="","",IF(COUNTIF($AL$7:AL654,H655)=0,H655,""))</f>
        <v/>
      </c>
      <c r="AM655" s="48" t="str">
        <f t="shared" si="164"/>
        <v/>
      </c>
    </row>
    <row r="656" spans="2:39" x14ac:dyDescent="0.25">
      <c r="B656" s="38"/>
      <c r="C656" s="38"/>
      <c r="D656" s="38"/>
      <c r="E656" s="38"/>
      <c r="F656" s="40"/>
      <c r="G656" s="38"/>
      <c r="H656" s="38"/>
      <c r="I656" s="40"/>
      <c r="J656" s="54" t="str">
        <f t="shared" si="165"/>
        <v/>
      </c>
      <c r="K656" s="38"/>
      <c r="O656" s="41" t="str">
        <f t="shared" si="151"/>
        <v/>
      </c>
      <c r="P656" s="41" t="str">
        <f t="shared" ca="1" si="152"/>
        <v/>
      </c>
      <c r="Q656" s="41" t="str">
        <f>IF(AND(C656="Abierto",D656="Urgente"),RANK(P656,$P$8:$P$1003,0)+COUNTIF($P$8:P656,P656)-1,"")</f>
        <v/>
      </c>
      <c r="R656" s="41" t="str">
        <f t="shared" si="153"/>
        <v/>
      </c>
      <c r="S656" s="41" t="str">
        <f t="shared" ca="1" si="154"/>
        <v/>
      </c>
      <c r="T656" s="41" t="str">
        <f>IF(AND(C656="Abierto",D656="Alta"),RANK(S656,$S$8:$S$1003,0)+COUNTIF($S$8:S656,S656)-1+MAX(Q:Q),"")</f>
        <v/>
      </c>
      <c r="U656" s="41" t="str">
        <f t="shared" si="155"/>
        <v/>
      </c>
      <c r="V656" s="41" t="str">
        <f t="shared" ca="1" si="156"/>
        <v/>
      </c>
      <c r="W656" s="41" t="str">
        <f>IF(AND(C656="Abierto",D656="Media"),RANK(V656,$V$8:$V$1003,0)+COUNTIF($V$8:V656,V656)-1+MAX(Q:Q,T:T),"")</f>
        <v/>
      </c>
      <c r="X656" s="41" t="str">
        <f t="shared" si="157"/>
        <v/>
      </c>
      <c r="Y656" s="41" t="str">
        <f t="shared" ca="1" si="158"/>
        <v/>
      </c>
      <c r="Z656" s="41" t="str">
        <f>IF(AND(C656="Abierto",D656="Baja"),RANK(Y656,$Y$8:$Y$1003,0)+COUNTIF($Y$8:Y656,Y656)-1+MAX(Q:Q,T:T,W:W),"")</f>
        <v/>
      </c>
      <c r="AA656" s="42" t="str">
        <f t="shared" si="159"/>
        <v/>
      </c>
      <c r="AB656" s="42" t="str">
        <f t="shared" si="160"/>
        <v/>
      </c>
      <c r="AC656" s="42" t="str">
        <f t="shared" si="161"/>
        <v/>
      </c>
      <c r="AD656" s="43">
        <v>649</v>
      </c>
      <c r="AE656" s="43" t="str">
        <f t="shared" si="162"/>
        <v/>
      </c>
      <c r="AF656" s="44" t="str">
        <f t="shared" si="163"/>
        <v/>
      </c>
      <c r="AK656" s="47" t="str">
        <f>IF(AL656="","",MAX($AK$1:AK655)+1)</f>
        <v/>
      </c>
      <c r="AL656" s="48" t="str">
        <f>IF(H656="","",IF(COUNTIF($AL$7:AL655,H656)=0,H656,""))</f>
        <v/>
      </c>
      <c r="AM656" s="48" t="str">
        <f t="shared" si="164"/>
        <v/>
      </c>
    </row>
    <row r="657" spans="2:39" x14ac:dyDescent="0.25">
      <c r="B657" s="38"/>
      <c r="C657" s="38"/>
      <c r="D657" s="38"/>
      <c r="E657" s="38"/>
      <c r="F657" s="40"/>
      <c r="G657" s="38"/>
      <c r="H657" s="38"/>
      <c r="I657" s="40"/>
      <c r="J657" s="54" t="str">
        <f t="shared" si="165"/>
        <v/>
      </c>
      <c r="K657" s="38"/>
      <c r="O657" s="41" t="str">
        <f t="shared" si="151"/>
        <v/>
      </c>
      <c r="P657" s="41" t="str">
        <f t="shared" ca="1" si="152"/>
        <v/>
      </c>
      <c r="Q657" s="41" t="str">
        <f>IF(AND(C657="Abierto",D657="Urgente"),RANK(P657,$P$8:$P$1003,0)+COUNTIF($P$8:P657,P657)-1,"")</f>
        <v/>
      </c>
      <c r="R657" s="41" t="str">
        <f t="shared" si="153"/>
        <v/>
      </c>
      <c r="S657" s="41" t="str">
        <f t="shared" ca="1" si="154"/>
        <v/>
      </c>
      <c r="T657" s="41" t="str">
        <f>IF(AND(C657="Abierto",D657="Alta"),RANK(S657,$S$8:$S$1003,0)+COUNTIF($S$8:S657,S657)-1+MAX(Q:Q),"")</f>
        <v/>
      </c>
      <c r="U657" s="41" t="str">
        <f t="shared" si="155"/>
        <v/>
      </c>
      <c r="V657" s="41" t="str">
        <f t="shared" ca="1" si="156"/>
        <v/>
      </c>
      <c r="W657" s="41" t="str">
        <f>IF(AND(C657="Abierto",D657="Media"),RANK(V657,$V$8:$V$1003,0)+COUNTIF($V$8:V657,V657)-1+MAX(Q:Q,T:T),"")</f>
        <v/>
      </c>
      <c r="X657" s="41" t="str">
        <f t="shared" si="157"/>
        <v/>
      </c>
      <c r="Y657" s="41" t="str">
        <f t="shared" ca="1" si="158"/>
        <v/>
      </c>
      <c r="Z657" s="41" t="str">
        <f>IF(AND(C657="Abierto",D657="Baja"),RANK(Y657,$Y$8:$Y$1003,0)+COUNTIF($Y$8:Y657,Y657)-1+MAX(Q:Q,T:T,W:W),"")</f>
        <v/>
      </c>
      <c r="AA657" s="42" t="str">
        <f t="shared" si="159"/>
        <v/>
      </c>
      <c r="AB657" s="42" t="str">
        <f t="shared" si="160"/>
        <v/>
      </c>
      <c r="AC657" s="42" t="str">
        <f t="shared" si="161"/>
        <v/>
      </c>
      <c r="AD657" s="43">
        <v>650</v>
      </c>
      <c r="AE657" s="43" t="str">
        <f t="shared" si="162"/>
        <v/>
      </c>
      <c r="AF657" s="44" t="str">
        <f t="shared" si="163"/>
        <v/>
      </c>
      <c r="AK657" s="47" t="str">
        <f>IF(AL657="","",MAX($AK$1:AK656)+1)</f>
        <v/>
      </c>
      <c r="AL657" s="48" t="str">
        <f>IF(H657="","",IF(COUNTIF($AL$7:AL656,H657)=0,H657,""))</f>
        <v/>
      </c>
      <c r="AM657" s="48" t="str">
        <f t="shared" si="164"/>
        <v/>
      </c>
    </row>
    <row r="658" spans="2:39" x14ac:dyDescent="0.25">
      <c r="B658" s="38"/>
      <c r="C658" s="38"/>
      <c r="D658" s="38"/>
      <c r="E658" s="38"/>
      <c r="F658" s="40"/>
      <c r="G658" s="38"/>
      <c r="H658" s="38"/>
      <c r="I658" s="40"/>
      <c r="J658" s="54" t="str">
        <f t="shared" si="165"/>
        <v/>
      </c>
      <c r="K658" s="38"/>
      <c r="O658" s="41" t="str">
        <f t="shared" ref="O658:O721" si="166">IF(AND(C658="Abierto",D658="Urgente"),B658,"")</f>
        <v/>
      </c>
      <c r="P658" s="41" t="str">
        <f t="shared" ref="P658:P721" ca="1" si="167">IF(AND(C658="Abierto",D658="Urgente"),TODAY()-F658,"")</f>
        <v/>
      </c>
      <c r="Q658" s="41" t="str">
        <f>IF(AND(C658="Abierto",D658="Urgente"),RANK(P658,$P$8:$P$1003,0)+COUNTIF($P$8:P658,P658)-1,"")</f>
        <v/>
      </c>
      <c r="R658" s="41" t="str">
        <f t="shared" ref="R658:R721" si="168">IF(AND(C658="Abierto",D658="Alta"),B658,"")</f>
        <v/>
      </c>
      <c r="S658" s="41" t="str">
        <f t="shared" ref="S658:S721" ca="1" si="169">IF(AND(C658="Abierto",D658="Alta"),TODAY()-F658,"")</f>
        <v/>
      </c>
      <c r="T658" s="41" t="str">
        <f>IF(AND(C658="Abierto",D658="Alta"),RANK(S658,$S$8:$S$1003,0)+COUNTIF($S$8:S658,S658)-1+MAX(Q:Q),"")</f>
        <v/>
      </c>
      <c r="U658" s="41" t="str">
        <f t="shared" ref="U658:U721" si="170">IF(AND(C658="Abierto",D658="Media"),B658,"")</f>
        <v/>
      </c>
      <c r="V658" s="41" t="str">
        <f t="shared" ref="V658:V721" ca="1" si="171">IF(AND(C658="Abierto",D658="Media"),TODAY()-F658,"")</f>
        <v/>
      </c>
      <c r="W658" s="41" t="str">
        <f>IF(AND(C658="Abierto",D658="Media"),RANK(V658,$V$8:$V$1003,0)+COUNTIF($V$8:V658,V658)-1+MAX(Q:Q,T:T),"")</f>
        <v/>
      </c>
      <c r="X658" s="41" t="str">
        <f t="shared" ref="X658:X721" si="172">IF(AND(C658="Abierto",D658="Baja"),B658,"")</f>
        <v/>
      </c>
      <c r="Y658" s="41" t="str">
        <f t="shared" ref="Y658:Y721" ca="1" si="173">IF(AND(C658="Abierto",D658="Baja"),TODAY()-F658,"")</f>
        <v/>
      </c>
      <c r="Z658" s="41" t="str">
        <f>IF(AND(C658="Abierto",D658="Baja"),RANK(Y658,$Y$8:$Y$1003,0)+COUNTIF($Y$8:Y658,Y658)-1+MAX(Q:Q,T:T,W:W),"")</f>
        <v/>
      </c>
      <c r="AA658" s="42" t="str">
        <f t="shared" ref="AA658:AA721" si="174">IF(OR(C658="Resuelto",C658=""),"",SUM(Q658,T658,W658,Z658))</f>
        <v/>
      </c>
      <c r="AB658" s="42" t="str">
        <f t="shared" ref="AB658:AB721" si="175">IF(OR(C658="Resuelto",C658=""),"",SUM(P658,S658,V658,Y658))</f>
        <v/>
      </c>
      <c r="AC658" s="42" t="str">
        <f t="shared" ref="AC658:AC721" si="176">IF(OR(C658="Resuelto",C658=""),"",SUM(O658,R658,U658,X658))</f>
        <v/>
      </c>
      <c r="AD658" s="43">
        <v>651</v>
      </c>
      <c r="AE658" s="43" t="str">
        <f t="shared" si="162"/>
        <v/>
      </c>
      <c r="AF658" s="44" t="str">
        <f t="shared" si="163"/>
        <v/>
      </c>
      <c r="AK658" s="47" t="str">
        <f>IF(AL658="","",MAX($AK$1:AK657)+1)</f>
        <v/>
      </c>
      <c r="AL658" s="48" t="str">
        <f>IF(H658="","",IF(COUNTIF($AL$7:AL657,H658)=0,H658,""))</f>
        <v/>
      </c>
      <c r="AM658" s="48" t="str">
        <f t="shared" si="164"/>
        <v/>
      </c>
    </row>
    <row r="659" spans="2:39" x14ac:dyDescent="0.25">
      <c r="B659" s="38"/>
      <c r="C659" s="38"/>
      <c r="D659" s="38"/>
      <c r="E659" s="38"/>
      <c r="F659" s="40"/>
      <c r="G659" s="38"/>
      <c r="H659" s="38"/>
      <c r="I659" s="40"/>
      <c r="J659" s="54" t="str">
        <f t="shared" si="165"/>
        <v/>
      </c>
      <c r="K659" s="38"/>
      <c r="O659" s="41" t="str">
        <f t="shared" si="166"/>
        <v/>
      </c>
      <c r="P659" s="41" t="str">
        <f t="shared" ca="1" si="167"/>
        <v/>
      </c>
      <c r="Q659" s="41" t="str">
        <f>IF(AND(C659="Abierto",D659="Urgente"),RANK(P659,$P$8:$P$1003,0)+COUNTIF($P$8:P659,P659)-1,"")</f>
        <v/>
      </c>
      <c r="R659" s="41" t="str">
        <f t="shared" si="168"/>
        <v/>
      </c>
      <c r="S659" s="41" t="str">
        <f t="shared" ca="1" si="169"/>
        <v/>
      </c>
      <c r="T659" s="41" t="str">
        <f>IF(AND(C659="Abierto",D659="Alta"),RANK(S659,$S$8:$S$1003,0)+COUNTIF($S$8:S659,S659)-1+MAX(Q:Q),"")</f>
        <v/>
      </c>
      <c r="U659" s="41" t="str">
        <f t="shared" si="170"/>
        <v/>
      </c>
      <c r="V659" s="41" t="str">
        <f t="shared" ca="1" si="171"/>
        <v/>
      </c>
      <c r="W659" s="41" t="str">
        <f>IF(AND(C659="Abierto",D659="Media"),RANK(V659,$V$8:$V$1003,0)+COUNTIF($V$8:V659,V659)-1+MAX(Q:Q,T:T),"")</f>
        <v/>
      </c>
      <c r="X659" s="41" t="str">
        <f t="shared" si="172"/>
        <v/>
      </c>
      <c r="Y659" s="41" t="str">
        <f t="shared" ca="1" si="173"/>
        <v/>
      </c>
      <c r="Z659" s="41" t="str">
        <f>IF(AND(C659="Abierto",D659="Baja"),RANK(Y659,$Y$8:$Y$1003,0)+COUNTIF($Y$8:Y659,Y659)-1+MAX(Q:Q,T:T,W:W),"")</f>
        <v/>
      </c>
      <c r="AA659" s="42" t="str">
        <f t="shared" si="174"/>
        <v/>
      </c>
      <c r="AB659" s="42" t="str">
        <f t="shared" si="175"/>
        <v/>
      </c>
      <c r="AC659" s="42" t="str">
        <f t="shared" si="176"/>
        <v/>
      </c>
      <c r="AD659" s="43">
        <v>652</v>
      </c>
      <c r="AE659" s="43" t="str">
        <f t="shared" si="162"/>
        <v/>
      </c>
      <c r="AF659" s="44" t="str">
        <f t="shared" si="163"/>
        <v/>
      </c>
      <c r="AK659" s="47" t="str">
        <f>IF(AL659="","",MAX($AK$1:AK658)+1)</f>
        <v/>
      </c>
      <c r="AL659" s="48" t="str">
        <f>IF(H659="","",IF(COUNTIF($AL$7:AL658,H659)=0,H659,""))</f>
        <v/>
      </c>
      <c r="AM659" s="48" t="str">
        <f t="shared" si="164"/>
        <v/>
      </c>
    </row>
    <row r="660" spans="2:39" x14ac:dyDescent="0.25">
      <c r="B660" s="38"/>
      <c r="C660" s="38"/>
      <c r="D660" s="38"/>
      <c r="E660" s="38"/>
      <c r="F660" s="40"/>
      <c r="G660" s="38"/>
      <c r="H660" s="38"/>
      <c r="I660" s="40"/>
      <c r="J660" s="54" t="str">
        <f t="shared" si="165"/>
        <v/>
      </c>
      <c r="K660" s="38"/>
      <c r="O660" s="41" t="str">
        <f t="shared" si="166"/>
        <v/>
      </c>
      <c r="P660" s="41" t="str">
        <f t="shared" ca="1" si="167"/>
        <v/>
      </c>
      <c r="Q660" s="41" t="str">
        <f>IF(AND(C660="Abierto",D660="Urgente"),RANK(P660,$P$8:$P$1003,0)+COUNTIF($P$8:P660,P660)-1,"")</f>
        <v/>
      </c>
      <c r="R660" s="41" t="str">
        <f t="shared" si="168"/>
        <v/>
      </c>
      <c r="S660" s="41" t="str">
        <f t="shared" ca="1" si="169"/>
        <v/>
      </c>
      <c r="T660" s="41" t="str">
        <f>IF(AND(C660="Abierto",D660="Alta"),RANK(S660,$S$8:$S$1003,0)+COUNTIF($S$8:S660,S660)-1+MAX(Q:Q),"")</f>
        <v/>
      </c>
      <c r="U660" s="41" t="str">
        <f t="shared" si="170"/>
        <v/>
      </c>
      <c r="V660" s="41" t="str">
        <f t="shared" ca="1" si="171"/>
        <v/>
      </c>
      <c r="W660" s="41" t="str">
        <f>IF(AND(C660="Abierto",D660="Media"),RANK(V660,$V$8:$V$1003,0)+COUNTIF($V$8:V660,V660)-1+MAX(Q:Q,T:T),"")</f>
        <v/>
      </c>
      <c r="X660" s="41" t="str">
        <f t="shared" si="172"/>
        <v/>
      </c>
      <c r="Y660" s="41" t="str">
        <f t="shared" ca="1" si="173"/>
        <v/>
      </c>
      <c r="Z660" s="41" t="str">
        <f>IF(AND(C660="Abierto",D660="Baja"),RANK(Y660,$Y$8:$Y$1003,0)+COUNTIF($Y$8:Y660,Y660)-1+MAX(Q:Q,T:T,W:W),"")</f>
        <v/>
      </c>
      <c r="AA660" s="42" t="str">
        <f t="shared" si="174"/>
        <v/>
      </c>
      <c r="AB660" s="42" t="str">
        <f t="shared" si="175"/>
        <v/>
      </c>
      <c r="AC660" s="42" t="str">
        <f t="shared" si="176"/>
        <v/>
      </c>
      <c r="AD660" s="43">
        <v>653</v>
      </c>
      <c r="AE660" s="43" t="str">
        <f t="shared" si="162"/>
        <v/>
      </c>
      <c r="AF660" s="44" t="str">
        <f t="shared" si="163"/>
        <v/>
      </c>
      <c r="AK660" s="47" t="str">
        <f>IF(AL660="","",MAX($AK$1:AK659)+1)</f>
        <v/>
      </c>
      <c r="AL660" s="48" t="str">
        <f>IF(H660="","",IF(COUNTIF($AL$7:AL659,H660)=0,H660,""))</f>
        <v/>
      </c>
      <c r="AM660" s="48" t="str">
        <f t="shared" si="164"/>
        <v/>
      </c>
    </row>
    <row r="661" spans="2:39" x14ac:dyDescent="0.25">
      <c r="B661" s="38"/>
      <c r="C661" s="38"/>
      <c r="D661" s="38"/>
      <c r="E661" s="38"/>
      <c r="F661" s="40"/>
      <c r="G661" s="38"/>
      <c r="H661" s="38"/>
      <c r="I661" s="40"/>
      <c r="J661" s="54" t="str">
        <f t="shared" si="165"/>
        <v/>
      </c>
      <c r="K661" s="38"/>
      <c r="O661" s="41" t="str">
        <f t="shared" si="166"/>
        <v/>
      </c>
      <c r="P661" s="41" t="str">
        <f t="shared" ca="1" si="167"/>
        <v/>
      </c>
      <c r="Q661" s="41" t="str">
        <f>IF(AND(C661="Abierto",D661="Urgente"),RANK(P661,$P$8:$P$1003,0)+COUNTIF($P$8:P661,P661)-1,"")</f>
        <v/>
      </c>
      <c r="R661" s="41" t="str">
        <f t="shared" si="168"/>
        <v/>
      </c>
      <c r="S661" s="41" t="str">
        <f t="shared" ca="1" si="169"/>
        <v/>
      </c>
      <c r="T661" s="41" t="str">
        <f>IF(AND(C661="Abierto",D661="Alta"),RANK(S661,$S$8:$S$1003,0)+COUNTIF($S$8:S661,S661)-1+MAX(Q:Q),"")</f>
        <v/>
      </c>
      <c r="U661" s="41" t="str">
        <f t="shared" si="170"/>
        <v/>
      </c>
      <c r="V661" s="41" t="str">
        <f t="shared" ca="1" si="171"/>
        <v/>
      </c>
      <c r="W661" s="41" t="str">
        <f>IF(AND(C661="Abierto",D661="Media"),RANK(V661,$V$8:$V$1003,0)+COUNTIF($V$8:V661,V661)-1+MAX(Q:Q,T:T),"")</f>
        <v/>
      </c>
      <c r="X661" s="41" t="str">
        <f t="shared" si="172"/>
        <v/>
      </c>
      <c r="Y661" s="41" t="str">
        <f t="shared" ca="1" si="173"/>
        <v/>
      </c>
      <c r="Z661" s="41" t="str">
        <f>IF(AND(C661="Abierto",D661="Baja"),RANK(Y661,$Y$8:$Y$1003,0)+COUNTIF($Y$8:Y661,Y661)-1+MAX(Q:Q,T:T,W:W),"")</f>
        <v/>
      </c>
      <c r="AA661" s="42" t="str">
        <f t="shared" si="174"/>
        <v/>
      </c>
      <c r="AB661" s="42" t="str">
        <f t="shared" si="175"/>
        <v/>
      </c>
      <c r="AC661" s="42" t="str">
        <f t="shared" si="176"/>
        <v/>
      </c>
      <c r="AD661" s="43">
        <v>654</v>
      </c>
      <c r="AE661" s="43" t="str">
        <f t="shared" si="162"/>
        <v/>
      </c>
      <c r="AF661" s="44" t="str">
        <f t="shared" si="163"/>
        <v/>
      </c>
      <c r="AK661" s="47" t="str">
        <f>IF(AL661="","",MAX($AK$1:AK660)+1)</f>
        <v/>
      </c>
      <c r="AL661" s="48" t="str">
        <f>IF(H661="","",IF(COUNTIF($AL$7:AL660,H661)=0,H661,""))</f>
        <v/>
      </c>
      <c r="AM661" s="48" t="str">
        <f t="shared" si="164"/>
        <v/>
      </c>
    </row>
    <row r="662" spans="2:39" x14ac:dyDescent="0.25">
      <c r="B662" s="38"/>
      <c r="C662" s="38"/>
      <c r="D662" s="38"/>
      <c r="E662" s="38"/>
      <c r="F662" s="40"/>
      <c r="G662" s="38"/>
      <c r="H662" s="38"/>
      <c r="I662" s="40"/>
      <c r="J662" s="54" t="str">
        <f t="shared" si="165"/>
        <v/>
      </c>
      <c r="K662" s="38"/>
      <c r="O662" s="41" t="str">
        <f t="shared" si="166"/>
        <v/>
      </c>
      <c r="P662" s="41" t="str">
        <f t="shared" ca="1" si="167"/>
        <v/>
      </c>
      <c r="Q662" s="41" t="str">
        <f>IF(AND(C662="Abierto",D662="Urgente"),RANK(P662,$P$8:$P$1003,0)+COUNTIF($P$8:P662,P662)-1,"")</f>
        <v/>
      </c>
      <c r="R662" s="41" t="str">
        <f t="shared" si="168"/>
        <v/>
      </c>
      <c r="S662" s="41" t="str">
        <f t="shared" ca="1" si="169"/>
        <v/>
      </c>
      <c r="T662" s="41" t="str">
        <f>IF(AND(C662="Abierto",D662="Alta"),RANK(S662,$S$8:$S$1003,0)+COUNTIF($S$8:S662,S662)-1+MAX(Q:Q),"")</f>
        <v/>
      </c>
      <c r="U662" s="41" t="str">
        <f t="shared" si="170"/>
        <v/>
      </c>
      <c r="V662" s="41" t="str">
        <f t="shared" ca="1" si="171"/>
        <v/>
      </c>
      <c r="W662" s="41" t="str">
        <f>IF(AND(C662="Abierto",D662="Media"),RANK(V662,$V$8:$V$1003,0)+COUNTIF($V$8:V662,V662)-1+MAX(Q:Q,T:T),"")</f>
        <v/>
      </c>
      <c r="X662" s="41" t="str">
        <f t="shared" si="172"/>
        <v/>
      </c>
      <c r="Y662" s="41" t="str">
        <f t="shared" ca="1" si="173"/>
        <v/>
      </c>
      <c r="Z662" s="41" t="str">
        <f>IF(AND(C662="Abierto",D662="Baja"),RANK(Y662,$Y$8:$Y$1003,0)+COUNTIF($Y$8:Y662,Y662)-1+MAX(Q:Q,T:T,W:W),"")</f>
        <v/>
      </c>
      <c r="AA662" s="42" t="str">
        <f t="shared" si="174"/>
        <v/>
      </c>
      <c r="AB662" s="42" t="str">
        <f t="shared" si="175"/>
        <v/>
      </c>
      <c r="AC662" s="42" t="str">
        <f t="shared" si="176"/>
        <v/>
      </c>
      <c r="AD662" s="43">
        <v>655</v>
      </c>
      <c r="AE662" s="43" t="str">
        <f t="shared" si="162"/>
        <v/>
      </c>
      <c r="AF662" s="44" t="str">
        <f t="shared" si="163"/>
        <v/>
      </c>
      <c r="AK662" s="47" t="str">
        <f>IF(AL662="","",MAX($AK$1:AK661)+1)</f>
        <v/>
      </c>
      <c r="AL662" s="48" t="str">
        <f>IF(H662="","",IF(COUNTIF($AL$7:AL661,H662)=0,H662,""))</f>
        <v/>
      </c>
      <c r="AM662" s="48" t="str">
        <f t="shared" si="164"/>
        <v/>
      </c>
    </row>
    <row r="663" spans="2:39" x14ac:dyDescent="0.25">
      <c r="B663" s="38"/>
      <c r="C663" s="38"/>
      <c r="D663" s="38"/>
      <c r="E663" s="38"/>
      <c r="F663" s="40"/>
      <c r="G663" s="38"/>
      <c r="H663" s="38"/>
      <c r="I663" s="40"/>
      <c r="J663" s="54" t="str">
        <f t="shared" si="165"/>
        <v/>
      </c>
      <c r="K663" s="38"/>
      <c r="O663" s="41" t="str">
        <f t="shared" si="166"/>
        <v/>
      </c>
      <c r="P663" s="41" t="str">
        <f t="shared" ca="1" si="167"/>
        <v/>
      </c>
      <c r="Q663" s="41" t="str">
        <f>IF(AND(C663="Abierto",D663="Urgente"),RANK(P663,$P$8:$P$1003,0)+COUNTIF($P$8:P663,P663)-1,"")</f>
        <v/>
      </c>
      <c r="R663" s="41" t="str">
        <f t="shared" si="168"/>
        <v/>
      </c>
      <c r="S663" s="41" t="str">
        <f t="shared" ca="1" si="169"/>
        <v/>
      </c>
      <c r="T663" s="41" t="str">
        <f>IF(AND(C663="Abierto",D663="Alta"),RANK(S663,$S$8:$S$1003,0)+COUNTIF($S$8:S663,S663)-1+MAX(Q:Q),"")</f>
        <v/>
      </c>
      <c r="U663" s="41" t="str">
        <f t="shared" si="170"/>
        <v/>
      </c>
      <c r="V663" s="41" t="str">
        <f t="shared" ca="1" si="171"/>
        <v/>
      </c>
      <c r="W663" s="41" t="str">
        <f>IF(AND(C663="Abierto",D663="Media"),RANK(V663,$V$8:$V$1003,0)+COUNTIF($V$8:V663,V663)-1+MAX(Q:Q,T:T),"")</f>
        <v/>
      </c>
      <c r="X663" s="41" t="str">
        <f t="shared" si="172"/>
        <v/>
      </c>
      <c r="Y663" s="41" t="str">
        <f t="shared" ca="1" si="173"/>
        <v/>
      </c>
      <c r="Z663" s="41" t="str">
        <f>IF(AND(C663="Abierto",D663="Baja"),RANK(Y663,$Y$8:$Y$1003,0)+COUNTIF($Y$8:Y663,Y663)-1+MAX(Q:Q,T:T,W:W),"")</f>
        <v/>
      </c>
      <c r="AA663" s="42" t="str">
        <f t="shared" si="174"/>
        <v/>
      </c>
      <c r="AB663" s="42" t="str">
        <f t="shared" si="175"/>
        <v/>
      </c>
      <c r="AC663" s="42" t="str">
        <f t="shared" si="176"/>
        <v/>
      </c>
      <c r="AD663" s="43">
        <v>656</v>
      </c>
      <c r="AE663" s="43" t="str">
        <f t="shared" si="162"/>
        <v/>
      </c>
      <c r="AF663" s="44" t="str">
        <f t="shared" si="163"/>
        <v/>
      </c>
      <c r="AK663" s="47" t="str">
        <f>IF(AL663="","",MAX($AK$1:AK662)+1)</f>
        <v/>
      </c>
      <c r="AL663" s="48" t="str">
        <f>IF(H663="","",IF(COUNTIF($AL$7:AL662,H663)=0,H663,""))</f>
        <v/>
      </c>
      <c r="AM663" s="48" t="str">
        <f t="shared" si="164"/>
        <v/>
      </c>
    </row>
    <row r="664" spans="2:39" x14ac:dyDescent="0.25">
      <c r="B664" s="38"/>
      <c r="C664" s="38"/>
      <c r="D664" s="38"/>
      <c r="E664" s="38"/>
      <c r="F664" s="40"/>
      <c r="G664" s="38"/>
      <c r="H664" s="38"/>
      <c r="I664" s="40"/>
      <c r="J664" s="54" t="str">
        <f t="shared" si="165"/>
        <v/>
      </c>
      <c r="K664" s="38"/>
      <c r="O664" s="41" t="str">
        <f t="shared" si="166"/>
        <v/>
      </c>
      <c r="P664" s="41" t="str">
        <f t="shared" ca="1" si="167"/>
        <v/>
      </c>
      <c r="Q664" s="41" t="str">
        <f>IF(AND(C664="Abierto",D664="Urgente"),RANK(P664,$P$8:$P$1003,0)+COUNTIF($P$8:P664,P664)-1,"")</f>
        <v/>
      </c>
      <c r="R664" s="41" t="str">
        <f t="shared" si="168"/>
        <v/>
      </c>
      <c r="S664" s="41" t="str">
        <f t="shared" ca="1" si="169"/>
        <v/>
      </c>
      <c r="T664" s="41" t="str">
        <f>IF(AND(C664="Abierto",D664="Alta"),RANK(S664,$S$8:$S$1003,0)+COUNTIF($S$8:S664,S664)-1+MAX(Q:Q),"")</f>
        <v/>
      </c>
      <c r="U664" s="41" t="str">
        <f t="shared" si="170"/>
        <v/>
      </c>
      <c r="V664" s="41" t="str">
        <f t="shared" ca="1" si="171"/>
        <v/>
      </c>
      <c r="W664" s="41" t="str">
        <f>IF(AND(C664="Abierto",D664="Media"),RANK(V664,$V$8:$V$1003,0)+COUNTIF($V$8:V664,V664)-1+MAX(Q:Q,T:T),"")</f>
        <v/>
      </c>
      <c r="X664" s="41" t="str">
        <f t="shared" si="172"/>
        <v/>
      </c>
      <c r="Y664" s="41" t="str">
        <f t="shared" ca="1" si="173"/>
        <v/>
      </c>
      <c r="Z664" s="41" t="str">
        <f>IF(AND(C664="Abierto",D664="Baja"),RANK(Y664,$Y$8:$Y$1003,0)+COUNTIF($Y$8:Y664,Y664)-1+MAX(Q:Q,T:T,W:W),"")</f>
        <v/>
      </c>
      <c r="AA664" s="42" t="str">
        <f t="shared" si="174"/>
        <v/>
      </c>
      <c r="AB664" s="42" t="str">
        <f t="shared" si="175"/>
        <v/>
      </c>
      <c r="AC664" s="42" t="str">
        <f t="shared" si="176"/>
        <v/>
      </c>
      <c r="AD664" s="43">
        <v>657</v>
      </c>
      <c r="AE664" s="43" t="str">
        <f t="shared" si="162"/>
        <v/>
      </c>
      <c r="AF664" s="44" t="str">
        <f t="shared" si="163"/>
        <v/>
      </c>
      <c r="AK664" s="47" t="str">
        <f>IF(AL664="","",MAX($AK$1:AK663)+1)</f>
        <v/>
      </c>
      <c r="AL664" s="48" t="str">
        <f>IF(H664="","",IF(COUNTIF($AL$7:AL663,H664)=0,H664,""))</f>
        <v/>
      </c>
      <c r="AM664" s="48" t="str">
        <f t="shared" si="164"/>
        <v/>
      </c>
    </row>
    <row r="665" spans="2:39" x14ac:dyDescent="0.25">
      <c r="B665" s="38"/>
      <c r="C665" s="38"/>
      <c r="D665" s="38"/>
      <c r="E665" s="38"/>
      <c r="F665" s="40"/>
      <c r="G665" s="38"/>
      <c r="H665" s="38"/>
      <c r="I665" s="40"/>
      <c r="J665" s="54" t="str">
        <f t="shared" si="165"/>
        <v/>
      </c>
      <c r="K665" s="38"/>
      <c r="O665" s="41" t="str">
        <f t="shared" si="166"/>
        <v/>
      </c>
      <c r="P665" s="41" t="str">
        <f t="shared" ca="1" si="167"/>
        <v/>
      </c>
      <c r="Q665" s="41" t="str">
        <f>IF(AND(C665="Abierto",D665="Urgente"),RANK(P665,$P$8:$P$1003,0)+COUNTIF($P$8:P665,P665)-1,"")</f>
        <v/>
      </c>
      <c r="R665" s="41" t="str">
        <f t="shared" si="168"/>
        <v/>
      </c>
      <c r="S665" s="41" t="str">
        <f t="shared" ca="1" si="169"/>
        <v/>
      </c>
      <c r="T665" s="41" t="str">
        <f>IF(AND(C665="Abierto",D665="Alta"),RANK(S665,$S$8:$S$1003,0)+COUNTIF($S$8:S665,S665)-1+MAX(Q:Q),"")</f>
        <v/>
      </c>
      <c r="U665" s="41" t="str">
        <f t="shared" si="170"/>
        <v/>
      </c>
      <c r="V665" s="41" t="str">
        <f t="shared" ca="1" si="171"/>
        <v/>
      </c>
      <c r="W665" s="41" t="str">
        <f>IF(AND(C665="Abierto",D665="Media"),RANK(V665,$V$8:$V$1003,0)+COUNTIF($V$8:V665,V665)-1+MAX(Q:Q,T:T),"")</f>
        <v/>
      </c>
      <c r="X665" s="41" t="str">
        <f t="shared" si="172"/>
        <v/>
      </c>
      <c r="Y665" s="41" t="str">
        <f t="shared" ca="1" si="173"/>
        <v/>
      </c>
      <c r="Z665" s="41" t="str">
        <f>IF(AND(C665="Abierto",D665="Baja"),RANK(Y665,$Y$8:$Y$1003,0)+COUNTIF($Y$8:Y665,Y665)-1+MAX(Q:Q,T:T,W:W),"")</f>
        <v/>
      </c>
      <c r="AA665" s="42" t="str">
        <f t="shared" si="174"/>
        <v/>
      </c>
      <c r="AB665" s="42" t="str">
        <f t="shared" si="175"/>
        <v/>
      </c>
      <c r="AC665" s="42" t="str">
        <f t="shared" si="176"/>
        <v/>
      </c>
      <c r="AD665" s="43">
        <v>658</v>
      </c>
      <c r="AE665" s="43" t="str">
        <f t="shared" si="162"/>
        <v/>
      </c>
      <c r="AF665" s="44" t="str">
        <f t="shared" si="163"/>
        <v/>
      </c>
      <c r="AK665" s="47" t="str">
        <f>IF(AL665="","",MAX($AK$1:AK664)+1)</f>
        <v/>
      </c>
      <c r="AL665" s="48" t="str">
        <f>IF(H665="","",IF(COUNTIF($AL$7:AL664,H665)=0,H665,""))</f>
        <v/>
      </c>
      <c r="AM665" s="48" t="str">
        <f t="shared" si="164"/>
        <v/>
      </c>
    </row>
    <row r="666" spans="2:39" x14ac:dyDescent="0.25">
      <c r="B666" s="38"/>
      <c r="C666" s="38"/>
      <c r="D666" s="38"/>
      <c r="E666" s="38"/>
      <c r="F666" s="40"/>
      <c r="G666" s="38"/>
      <c r="H666" s="38"/>
      <c r="I666" s="40"/>
      <c r="J666" s="54" t="str">
        <f t="shared" si="165"/>
        <v/>
      </c>
      <c r="K666" s="38"/>
      <c r="O666" s="41" t="str">
        <f t="shared" si="166"/>
        <v/>
      </c>
      <c r="P666" s="41" t="str">
        <f t="shared" ca="1" si="167"/>
        <v/>
      </c>
      <c r="Q666" s="41" t="str">
        <f>IF(AND(C666="Abierto",D666="Urgente"),RANK(P666,$P$8:$P$1003,0)+COUNTIF($P$8:P666,P666)-1,"")</f>
        <v/>
      </c>
      <c r="R666" s="41" t="str">
        <f t="shared" si="168"/>
        <v/>
      </c>
      <c r="S666" s="41" t="str">
        <f t="shared" ca="1" si="169"/>
        <v/>
      </c>
      <c r="T666" s="41" t="str">
        <f>IF(AND(C666="Abierto",D666="Alta"),RANK(S666,$S$8:$S$1003,0)+COUNTIF($S$8:S666,S666)-1+MAX(Q:Q),"")</f>
        <v/>
      </c>
      <c r="U666" s="41" t="str">
        <f t="shared" si="170"/>
        <v/>
      </c>
      <c r="V666" s="41" t="str">
        <f t="shared" ca="1" si="171"/>
        <v/>
      </c>
      <c r="W666" s="41" t="str">
        <f>IF(AND(C666="Abierto",D666="Media"),RANK(V666,$V$8:$V$1003,0)+COUNTIF($V$8:V666,V666)-1+MAX(Q:Q,T:T),"")</f>
        <v/>
      </c>
      <c r="X666" s="41" t="str">
        <f t="shared" si="172"/>
        <v/>
      </c>
      <c r="Y666" s="41" t="str">
        <f t="shared" ca="1" si="173"/>
        <v/>
      </c>
      <c r="Z666" s="41" t="str">
        <f>IF(AND(C666="Abierto",D666="Baja"),RANK(Y666,$Y$8:$Y$1003,0)+COUNTIF($Y$8:Y666,Y666)-1+MAX(Q:Q,T:T,W:W),"")</f>
        <v/>
      </c>
      <c r="AA666" s="42" t="str">
        <f t="shared" si="174"/>
        <v/>
      </c>
      <c r="AB666" s="42" t="str">
        <f t="shared" si="175"/>
        <v/>
      </c>
      <c r="AC666" s="42" t="str">
        <f t="shared" si="176"/>
        <v/>
      </c>
      <c r="AD666" s="43">
        <v>659</v>
      </c>
      <c r="AE666" s="43" t="str">
        <f t="shared" si="162"/>
        <v/>
      </c>
      <c r="AF666" s="44" t="str">
        <f t="shared" si="163"/>
        <v/>
      </c>
      <c r="AK666" s="47" t="str">
        <f>IF(AL666="","",MAX($AK$1:AK665)+1)</f>
        <v/>
      </c>
      <c r="AL666" s="48" t="str">
        <f>IF(H666="","",IF(COUNTIF($AL$7:AL665,H666)=0,H666,""))</f>
        <v/>
      </c>
      <c r="AM666" s="48" t="str">
        <f t="shared" si="164"/>
        <v/>
      </c>
    </row>
    <row r="667" spans="2:39" x14ac:dyDescent="0.25">
      <c r="B667" s="38"/>
      <c r="C667" s="38"/>
      <c r="D667" s="38"/>
      <c r="E667" s="38"/>
      <c r="F667" s="40"/>
      <c r="G667" s="38"/>
      <c r="H667" s="38"/>
      <c r="I667" s="40"/>
      <c r="J667" s="54" t="str">
        <f t="shared" si="165"/>
        <v/>
      </c>
      <c r="K667" s="38"/>
      <c r="O667" s="41" t="str">
        <f t="shared" si="166"/>
        <v/>
      </c>
      <c r="P667" s="41" t="str">
        <f t="shared" ca="1" si="167"/>
        <v/>
      </c>
      <c r="Q667" s="41" t="str">
        <f>IF(AND(C667="Abierto",D667="Urgente"),RANK(P667,$P$8:$P$1003,0)+COUNTIF($P$8:P667,P667)-1,"")</f>
        <v/>
      </c>
      <c r="R667" s="41" t="str">
        <f t="shared" si="168"/>
        <v/>
      </c>
      <c r="S667" s="41" t="str">
        <f t="shared" ca="1" si="169"/>
        <v/>
      </c>
      <c r="T667" s="41" t="str">
        <f>IF(AND(C667="Abierto",D667="Alta"),RANK(S667,$S$8:$S$1003,0)+COUNTIF($S$8:S667,S667)-1+MAX(Q:Q),"")</f>
        <v/>
      </c>
      <c r="U667" s="41" t="str">
        <f t="shared" si="170"/>
        <v/>
      </c>
      <c r="V667" s="41" t="str">
        <f t="shared" ca="1" si="171"/>
        <v/>
      </c>
      <c r="W667" s="41" t="str">
        <f>IF(AND(C667="Abierto",D667="Media"),RANK(V667,$V$8:$V$1003,0)+COUNTIF($V$8:V667,V667)-1+MAX(Q:Q,T:T),"")</f>
        <v/>
      </c>
      <c r="X667" s="41" t="str">
        <f t="shared" si="172"/>
        <v/>
      </c>
      <c r="Y667" s="41" t="str">
        <f t="shared" ca="1" si="173"/>
        <v/>
      </c>
      <c r="Z667" s="41" t="str">
        <f>IF(AND(C667="Abierto",D667="Baja"),RANK(Y667,$Y$8:$Y$1003,0)+COUNTIF($Y$8:Y667,Y667)-1+MAX(Q:Q,T:T,W:W),"")</f>
        <v/>
      </c>
      <c r="AA667" s="42" t="str">
        <f t="shared" si="174"/>
        <v/>
      </c>
      <c r="AB667" s="42" t="str">
        <f t="shared" si="175"/>
        <v/>
      </c>
      <c r="AC667" s="42" t="str">
        <f t="shared" si="176"/>
        <v/>
      </c>
      <c r="AD667" s="43">
        <v>660</v>
      </c>
      <c r="AE667" s="43" t="str">
        <f t="shared" si="162"/>
        <v/>
      </c>
      <c r="AF667" s="44" t="str">
        <f t="shared" si="163"/>
        <v/>
      </c>
      <c r="AK667" s="47" t="str">
        <f>IF(AL667="","",MAX($AK$1:AK666)+1)</f>
        <v/>
      </c>
      <c r="AL667" s="48" t="str">
        <f>IF(H667="","",IF(COUNTIF($AL$7:AL666,H667)=0,H667,""))</f>
        <v/>
      </c>
      <c r="AM667" s="48" t="str">
        <f t="shared" si="164"/>
        <v/>
      </c>
    </row>
    <row r="668" spans="2:39" x14ac:dyDescent="0.25">
      <c r="B668" s="38"/>
      <c r="C668" s="38"/>
      <c r="D668" s="38"/>
      <c r="E668" s="38"/>
      <c r="F668" s="40"/>
      <c r="G668" s="38"/>
      <c r="H668" s="38"/>
      <c r="I668" s="40"/>
      <c r="J668" s="54" t="str">
        <f t="shared" si="165"/>
        <v/>
      </c>
      <c r="K668" s="38"/>
      <c r="O668" s="41" t="str">
        <f t="shared" si="166"/>
        <v/>
      </c>
      <c r="P668" s="41" t="str">
        <f t="shared" ca="1" si="167"/>
        <v/>
      </c>
      <c r="Q668" s="41" t="str">
        <f>IF(AND(C668="Abierto",D668="Urgente"),RANK(P668,$P$8:$P$1003,0)+COUNTIF($P$8:P668,P668)-1,"")</f>
        <v/>
      </c>
      <c r="R668" s="41" t="str">
        <f t="shared" si="168"/>
        <v/>
      </c>
      <c r="S668" s="41" t="str">
        <f t="shared" ca="1" si="169"/>
        <v/>
      </c>
      <c r="T668" s="41" t="str">
        <f>IF(AND(C668="Abierto",D668="Alta"),RANK(S668,$S$8:$S$1003,0)+COUNTIF($S$8:S668,S668)-1+MAX(Q:Q),"")</f>
        <v/>
      </c>
      <c r="U668" s="41" t="str">
        <f t="shared" si="170"/>
        <v/>
      </c>
      <c r="V668" s="41" t="str">
        <f t="shared" ca="1" si="171"/>
        <v/>
      </c>
      <c r="W668" s="41" t="str">
        <f>IF(AND(C668="Abierto",D668="Media"),RANK(V668,$V$8:$V$1003,0)+COUNTIF($V$8:V668,V668)-1+MAX(Q:Q,T:T),"")</f>
        <v/>
      </c>
      <c r="X668" s="41" t="str">
        <f t="shared" si="172"/>
        <v/>
      </c>
      <c r="Y668" s="41" t="str">
        <f t="shared" ca="1" si="173"/>
        <v/>
      </c>
      <c r="Z668" s="41" t="str">
        <f>IF(AND(C668="Abierto",D668="Baja"),RANK(Y668,$Y$8:$Y$1003,0)+COUNTIF($Y$8:Y668,Y668)-1+MAX(Q:Q,T:T,W:W),"")</f>
        <v/>
      </c>
      <c r="AA668" s="42" t="str">
        <f t="shared" si="174"/>
        <v/>
      </c>
      <c r="AB668" s="42" t="str">
        <f t="shared" si="175"/>
        <v/>
      </c>
      <c r="AC668" s="42" t="str">
        <f t="shared" si="176"/>
        <v/>
      </c>
      <c r="AD668" s="43">
        <v>661</v>
      </c>
      <c r="AE668" s="43" t="str">
        <f t="shared" si="162"/>
        <v/>
      </c>
      <c r="AF668" s="44" t="str">
        <f t="shared" si="163"/>
        <v/>
      </c>
      <c r="AK668" s="47" t="str">
        <f>IF(AL668="","",MAX($AK$1:AK667)+1)</f>
        <v/>
      </c>
      <c r="AL668" s="48" t="str">
        <f>IF(H668="","",IF(COUNTIF($AL$7:AL667,H668)=0,H668,""))</f>
        <v/>
      </c>
      <c r="AM668" s="48" t="str">
        <f t="shared" si="164"/>
        <v/>
      </c>
    </row>
    <row r="669" spans="2:39" x14ac:dyDescent="0.25">
      <c r="B669" s="38"/>
      <c r="C669" s="38"/>
      <c r="D669" s="38"/>
      <c r="E669" s="38"/>
      <c r="F669" s="40"/>
      <c r="G669" s="38"/>
      <c r="H669" s="38"/>
      <c r="I669" s="40"/>
      <c r="J669" s="54" t="str">
        <f t="shared" si="165"/>
        <v/>
      </c>
      <c r="K669" s="38"/>
      <c r="O669" s="41" t="str">
        <f t="shared" si="166"/>
        <v/>
      </c>
      <c r="P669" s="41" t="str">
        <f t="shared" ca="1" si="167"/>
        <v/>
      </c>
      <c r="Q669" s="41" t="str">
        <f>IF(AND(C669="Abierto",D669="Urgente"),RANK(P669,$P$8:$P$1003,0)+COUNTIF($P$8:P669,P669)-1,"")</f>
        <v/>
      </c>
      <c r="R669" s="41" t="str">
        <f t="shared" si="168"/>
        <v/>
      </c>
      <c r="S669" s="41" t="str">
        <f t="shared" ca="1" si="169"/>
        <v/>
      </c>
      <c r="T669" s="41" t="str">
        <f>IF(AND(C669="Abierto",D669="Alta"),RANK(S669,$S$8:$S$1003,0)+COUNTIF($S$8:S669,S669)-1+MAX(Q:Q),"")</f>
        <v/>
      </c>
      <c r="U669" s="41" t="str">
        <f t="shared" si="170"/>
        <v/>
      </c>
      <c r="V669" s="41" t="str">
        <f t="shared" ca="1" si="171"/>
        <v/>
      </c>
      <c r="W669" s="41" t="str">
        <f>IF(AND(C669="Abierto",D669="Media"),RANK(V669,$V$8:$V$1003,0)+COUNTIF($V$8:V669,V669)-1+MAX(Q:Q,T:T),"")</f>
        <v/>
      </c>
      <c r="X669" s="41" t="str">
        <f t="shared" si="172"/>
        <v/>
      </c>
      <c r="Y669" s="41" t="str">
        <f t="shared" ca="1" si="173"/>
        <v/>
      </c>
      <c r="Z669" s="41" t="str">
        <f>IF(AND(C669="Abierto",D669="Baja"),RANK(Y669,$Y$8:$Y$1003,0)+COUNTIF($Y$8:Y669,Y669)-1+MAX(Q:Q,T:T,W:W),"")</f>
        <v/>
      </c>
      <c r="AA669" s="42" t="str">
        <f t="shared" si="174"/>
        <v/>
      </c>
      <c r="AB669" s="42" t="str">
        <f t="shared" si="175"/>
        <v/>
      </c>
      <c r="AC669" s="42" t="str">
        <f t="shared" si="176"/>
        <v/>
      </c>
      <c r="AD669" s="43">
        <v>662</v>
      </c>
      <c r="AE669" s="43" t="str">
        <f t="shared" si="162"/>
        <v/>
      </c>
      <c r="AF669" s="44" t="str">
        <f t="shared" si="163"/>
        <v/>
      </c>
      <c r="AK669" s="47" t="str">
        <f>IF(AL669="","",MAX($AK$1:AK668)+1)</f>
        <v/>
      </c>
      <c r="AL669" s="48" t="str">
        <f>IF(H669="","",IF(COUNTIF($AL$7:AL668,H669)=0,H669,""))</f>
        <v/>
      </c>
      <c r="AM669" s="48" t="str">
        <f t="shared" si="164"/>
        <v/>
      </c>
    </row>
    <row r="670" spans="2:39" x14ac:dyDescent="0.25">
      <c r="B670" s="38"/>
      <c r="C670" s="38"/>
      <c r="D670" s="38"/>
      <c r="E670" s="38"/>
      <c r="F670" s="40"/>
      <c r="G670" s="38"/>
      <c r="H670" s="38"/>
      <c r="I670" s="40"/>
      <c r="J670" s="54" t="str">
        <f t="shared" si="165"/>
        <v/>
      </c>
      <c r="K670" s="38"/>
      <c r="O670" s="41" t="str">
        <f t="shared" si="166"/>
        <v/>
      </c>
      <c r="P670" s="41" t="str">
        <f t="shared" ca="1" si="167"/>
        <v/>
      </c>
      <c r="Q670" s="41" t="str">
        <f>IF(AND(C670="Abierto",D670="Urgente"),RANK(P670,$P$8:$P$1003,0)+COUNTIF($P$8:P670,P670)-1,"")</f>
        <v/>
      </c>
      <c r="R670" s="41" t="str">
        <f t="shared" si="168"/>
        <v/>
      </c>
      <c r="S670" s="41" t="str">
        <f t="shared" ca="1" si="169"/>
        <v/>
      </c>
      <c r="T670" s="41" t="str">
        <f>IF(AND(C670="Abierto",D670="Alta"),RANK(S670,$S$8:$S$1003,0)+COUNTIF($S$8:S670,S670)-1+MAX(Q:Q),"")</f>
        <v/>
      </c>
      <c r="U670" s="41" t="str">
        <f t="shared" si="170"/>
        <v/>
      </c>
      <c r="V670" s="41" t="str">
        <f t="shared" ca="1" si="171"/>
        <v/>
      </c>
      <c r="W670" s="41" t="str">
        <f>IF(AND(C670="Abierto",D670="Media"),RANK(V670,$V$8:$V$1003,0)+COUNTIF($V$8:V670,V670)-1+MAX(Q:Q,T:T),"")</f>
        <v/>
      </c>
      <c r="X670" s="41" t="str">
        <f t="shared" si="172"/>
        <v/>
      </c>
      <c r="Y670" s="41" t="str">
        <f t="shared" ca="1" si="173"/>
        <v/>
      </c>
      <c r="Z670" s="41" t="str">
        <f>IF(AND(C670="Abierto",D670="Baja"),RANK(Y670,$Y$8:$Y$1003,0)+COUNTIF($Y$8:Y670,Y670)-1+MAX(Q:Q,T:T,W:W),"")</f>
        <v/>
      </c>
      <c r="AA670" s="42" t="str">
        <f t="shared" si="174"/>
        <v/>
      </c>
      <c r="AB670" s="42" t="str">
        <f t="shared" si="175"/>
        <v/>
      </c>
      <c r="AC670" s="42" t="str">
        <f t="shared" si="176"/>
        <v/>
      </c>
      <c r="AD670" s="43">
        <v>663</v>
      </c>
      <c r="AE670" s="43" t="str">
        <f t="shared" si="162"/>
        <v/>
      </c>
      <c r="AF670" s="44" t="str">
        <f t="shared" si="163"/>
        <v/>
      </c>
      <c r="AK670" s="47" t="str">
        <f>IF(AL670="","",MAX($AK$1:AK669)+1)</f>
        <v/>
      </c>
      <c r="AL670" s="48" t="str">
        <f>IF(H670="","",IF(COUNTIF($AL$7:AL669,H670)=0,H670,""))</f>
        <v/>
      </c>
      <c r="AM670" s="48" t="str">
        <f t="shared" si="164"/>
        <v/>
      </c>
    </row>
    <row r="671" spans="2:39" x14ac:dyDescent="0.25">
      <c r="B671" s="38"/>
      <c r="C671" s="38"/>
      <c r="D671" s="38"/>
      <c r="E671" s="38"/>
      <c r="F671" s="40"/>
      <c r="G671" s="38"/>
      <c r="H671" s="38"/>
      <c r="I671" s="40"/>
      <c r="J671" s="54" t="str">
        <f t="shared" si="165"/>
        <v/>
      </c>
      <c r="K671" s="38"/>
      <c r="O671" s="41" t="str">
        <f t="shared" si="166"/>
        <v/>
      </c>
      <c r="P671" s="41" t="str">
        <f t="shared" ca="1" si="167"/>
        <v/>
      </c>
      <c r="Q671" s="41" t="str">
        <f>IF(AND(C671="Abierto",D671="Urgente"),RANK(P671,$P$8:$P$1003,0)+COUNTIF($P$8:P671,P671)-1,"")</f>
        <v/>
      </c>
      <c r="R671" s="41" t="str">
        <f t="shared" si="168"/>
        <v/>
      </c>
      <c r="S671" s="41" t="str">
        <f t="shared" ca="1" si="169"/>
        <v/>
      </c>
      <c r="T671" s="41" t="str">
        <f>IF(AND(C671="Abierto",D671="Alta"),RANK(S671,$S$8:$S$1003,0)+COUNTIF($S$8:S671,S671)-1+MAX(Q:Q),"")</f>
        <v/>
      </c>
      <c r="U671" s="41" t="str">
        <f t="shared" si="170"/>
        <v/>
      </c>
      <c r="V671" s="41" t="str">
        <f t="shared" ca="1" si="171"/>
        <v/>
      </c>
      <c r="W671" s="41" t="str">
        <f>IF(AND(C671="Abierto",D671="Media"),RANK(V671,$V$8:$V$1003,0)+COUNTIF($V$8:V671,V671)-1+MAX(Q:Q,T:T),"")</f>
        <v/>
      </c>
      <c r="X671" s="41" t="str">
        <f t="shared" si="172"/>
        <v/>
      </c>
      <c r="Y671" s="41" t="str">
        <f t="shared" ca="1" si="173"/>
        <v/>
      </c>
      <c r="Z671" s="41" t="str">
        <f>IF(AND(C671="Abierto",D671="Baja"),RANK(Y671,$Y$8:$Y$1003,0)+COUNTIF($Y$8:Y671,Y671)-1+MAX(Q:Q,T:T,W:W),"")</f>
        <v/>
      </c>
      <c r="AA671" s="42" t="str">
        <f t="shared" si="174"/>
        <v/>
      </c>
      <c r="AB671" s="42" t="str">
        <f t="shared" si="175"/>
        <v/>
      </c>
      <c r="AC671" s="42" t="str">
        <f t="shared" si="176"/>
        <v/>
      </c>
      <c r="AD671" s="43">
        <v>664</v>
      </c>
      <c r="AE671" s="43" t="str">
        <f t="shared" si="162"/>
        <v/>
      </c>
      <c r="AF671" s="44" t="str">
        <f t="shared" si="163"/>
        <v/>
      </c>
      <c r="AK671" s="47" t="str">
        <f>IF(AL671="","",MAX($AK$1:AK670)+1)</f>
        <v/>
      </c>
      <c r="AL671" s="48" t="str">
        <f>IF(H671="","",IF(COUNTIF($AL$7:AL670,H671)=0,H671,""))</f>
        <v/>
      </c>
      <c r="AM671" s="48" t="str">
        <f t="shared" si="164"/>
        <v/>
      </c>
    </row>
    <row r="672" spans="2:39" x14ac:dyDescent="0.25">
      <c r="B672" s="38"/>
      <c r="C672" s="38"/>
      <c r="D672" s="38"/>
      <c r="E672" s="38"/>
      <c r="F672" s="40"/>
      <c r="G672" s="38"/>
      <c r="H672" s="38"/>
      <c r="I672" s="40"/>
      <c r="J672" s="54" t="str">
        <f t="shared" si="165"/>
        <v/>
      </c>
      <c r="K672" s="38"/>
      <c r="O672" s="41" t="str">
        <f t="shared" si="166"/>
        <v/>
      </c>
      <c r="P672" s="41" t="str">
        <f t="shared" ca="1" si="167"/>
        <v/>
      </c>
      <c r="Q672" s="41" t="str">
        <f>IF(AND(C672="Abierto",D672="Urgente"),RANK(P672,$P$8:$P$1003,0)+COUNTIF($P$8:P672,P672)-1,"")</f>
        <v/>
      </c>
      <c r="R672" s="41" t="str">
        <f t="shared" si="168"/>
        <v/>
      </c>
      <c r="S672" s="41" t="str">
        <f t="shared" ca="1" si="169"/>
        <v/>
      </c>
      <c r="T672" s="41" t="str">
        <f>IF(AND(C672="Abierto",D672="Alta"),RANK(S672,$S$8:$S$1003,0)+COUNTIF($S$8:S672,S672)-1+MAX(Q:Q),"")</f>
        <v/>
      </c>
      <c r="U672" s="41" t="str">
        <f t="shared" si="170"/>
        <v/>
      </c>
      <c r="V672" s="41" t="str">
        <f t="shared" ca="1" si="171"/>
        <v/>
      </c>
      <c r="W672" s="41" t="str">
        <f>IF(AND(C672="Abierto",D672="Media"),RANK(V672,$V$8:$V$1003,0)+COUNTIF($V$8:V672,V672)-1+MAX(Q:Q,T:T),"")</f>
        <v/>
      </c>
      <c r="X672" s="41" t="str">
        <f t="shared" si="172"/>
        <v/>
      </c>
      <c r="Y672" s="41" t="str">
        <f t="shared" ca="1" si="173"/>
        <v/>
      </c>
      <c r="Z672" s="41" t="str">
        <f>IF(AND(C672="Abierto",D672="Baja"),RANK(Y672,$Y$8:$Y$1003,0)+COUNTIF($Y$8:Y672,Y672)-1+MAX(Q:Q,T:T,W:W),"")</f>
        <v/>
      </c>
      <c r="AA672" s="42" t="str">
        <f t="shared" si="174"/>
        <v/>
      </c>
      <c r="AB672" s="42" t="str">
        <f t="shared" si="175"/>
        <v/>
      </c>
      <c r="AC672" s="42" t="str">
        <f t="shared" si="176"/>
        <v/>
      </c>
      <c r="AD672" s="43">
        <v>665</v>
      </c>
      <c r="AE672" s="43" t="str">
        <f t="shared" si="162"/>
        <v/>
      </c>
      <c r="AF672" s="44" t="str">
        <f t="shared" si="163"/>
        <v/>
      </c>
      <c r="AK672" s="47" t="str">
        <f>IF(AL672="","",MAX($AK$1:AK671)+1)</f>
        <v/>
      </c>
      <c r="AL672" s="48" t="str">
        <f>IF(H672="","",IF(COUNTIF($AL$7:AL671,H672)=0,H672,""))</f>
        <v/>
      </c>
      <c r="AM672" s="48" t="str">
        <f t="shared" si="164"/>
        <v/>
      </c>
    </row>
    <row r="673" spans="2:39" x14ac:dyDescent="0.25">
      <c r="B673" s="38"/>
      <c r="C673" s="38"/>
      <c r="D673" s="38"/>
      <c r="E673" s="38"/>
      <c r="F673" s="40"/>
      <c r="G673" s="38"/>
      <c r="H673" s="38"/>
      <c r="I673" s="40"/>
      <c r="J673" s="54" t="str">
        <f t="shared" si="165"/>
        <v/>
      </c>
      <c r="K673" s="38"/>
      <c r="O673" s="41" t="str">
        <f t="shared" si="166"/>
        <v/>
      </c>
      <c r="P673" s="41" t="str">
        <f t="shared" ca="1" si="167"/>
        <v/>
      </c>
      <c r="Q673" s="41" t="str">
        <f>IF(AND(C673="Abierto",D673="Urgente"),RANK(P673,$P$8:$P$1003,0)+COUNTIF($P$8:P673,P673)-1,"")</f>
        <v/>
      </c>
      <c r="R673" s="41" t="str">
        <f t="shared" si="168"/>
        <v/>
      </c>
      <c r="S673" s="41" t="str">
        <f t="shared" ca="1" si="169"/>
        <v/>
      </c>
      <c r="T673" s="41" t="str">
        <f>IF(AND(C673="Abierto",D673="Alta"),RANK(S673,$S$8:$S$1003,0)+COUNTIF($S$8:S673,S673)-1+MAX(Q:Q),"")</f>
        <v/>
      </c>
      <c r="U673" s="41" t="str">
        <f t="shared" si="170"/>
        <v/>
      </c>
      <c r="V673" s="41" t="str">
        <f t="shared" ca="1" si="171"/>
        <v/>
      </c>
      <c r="W673" s="41" t="str">
        <f>IF(AND(C673="Abierto",D673="Media"),RANK(V673,$V$8:$V$1003,0)+COUNTIF($V$8:V673,V673)-1+MAX(Q:Q,T:T),"")</f>
        <v/>
      </c>
      <c r="X673" s="41" t="str">
        <f t="shared" si="172"/>
        <v/>
      </c>
      <c r="Y673" s="41" t="str">
        <f t="shared" ca="1" si="173"/>
        <v/>
      </c>
      <c r="Z673" s="41" t="str">
        <f>IF(AND(C673="Abierto",D673="Baja"),RANK(Y673,$Y$8:$Y$1003,0)+COUNTIF($Y$8:Y673,Y673)-1+MAX(Q:Q,T:T,W:W),"")</f>
        <v/>
      </c>
      <c r="AA673" s="42" t="str">
        <f t="shared" si="174"/>
        <v/>
      </c>
      <c r="AB673" s="42" t="str">
        <f t="shared" si="175"/>
        <v/>
      </c>
      <c r="AC673" s="42" t="str">
        <f t="shared" si="176"/>
        <v/>
      </c>
      <c r="AD673" s="43">
        <v>666</v>
      </c>
      <c r="AE673" s="43" t="str">
        <f t="shared" si="162"/>
        <v/>
      </c>
      <c r="AF673" s="44" t="str">
        <f t="shared" si="163"/>
        <v/>
      </c>
      <c r="AK673" s="47" t="str">
        <f>IF(AL673="","",MAX($AK$1:AK672)+1)</f>
        <v/>
      </c>
      <c r="AL673" s="48" t="str">
        <f>IF(H673="","",IF(COUNTIF($AL$7:AL672,H673)=0,H673,""))</f>
        <v/>
      </c>
      <c r="AM673" s="48" t="str">
        <f t="shared" si="164"/>
        <v/>
      </c>
    </row>
    <row r="674" spans="2:39" x14ac:dyDescent="0.25">
      <c r="B674" s="38"/>
      <c r="C674" s="38"/>
      <c r="D674" s="38"/>
      <c r="E674" s="38"/>
      <c r="F674" s="40"/>
      <c r="G674" s="38"/>
      <c r="H674" s="38"/>
      <c r="I674" s="40"/>
      <c r="J674" s="54" t="str">
        <f t="shared" si="165"/>
        <v/>
      </c>
      <c r="K674" s="38"/>
      <c r="O674" s="41" t="str">
        <f t="shared" si="166"/>
        <v/>
      </c>
      <c r="P674" s="41" t="str">
        <f t="shared" ca="1" si="167"/>
        <v/>
      </c>
      <c r="Q674" s="41" t="str">
        <f>IF(AND(C674="Abierto",D674="Urgente"),RANK(P674,$P$8:$P$1003,0)+COUNTIF($P$8:P674,P674)-1,"")</f>
        <v/>
      </c>
      <c r="R674" s="41" t="str">
        <f t="shared" si="168"/>
        <v/>
      </c>
      <c r="S674" s="41" t="str">
        <f t="shared" ca="1" si="169"/>
        <v/>
      </c>
      <c r="T674" s="41" t="str">
        <f>IF(AND(C674="Abierto",D674="Alta"),RANK(S674,$S$8:$S$1003,0)+COUNTIF($S$8:S674,S674)-1+MAX(Q:Q),"")</f>
        <v/>
      </c>
      <c r="U674" s="41" t="str">
        <f t="shared" si="170"/>
        <v/>
      </c>
      <c r="V674" s="41" t="str">
        <f t="shared" ca="1" si="171"/>
        <v/>
      </c>
      <c r="W674" s="41" t="str">
        <f>IF(AND(C674="Abierto",D674="Media"),RANK(V674,$V$8:$V$1003,0)+COUNTIF($V$8:V674,V674)-1+MAX(Q:Q,T:T),"")</f>
        <v/>
      </c>
      <c r="X674" s="41" t="str">
        <f t="shared" si="172"/>
        <v/>
      </c>
      <c r="Y674" s="41" t="str">
        <f t="shared" ca="1" si="173"/>
        <v/>
      </c>
      <c r="Z674" s="41" t="str">
        <f>IF(AND(C674="Abierto",D674="Baja"),RANK(Y674,$Y$8:$Y$1003,0)+COUNTIF($Y$8:Y674,Y674)-1+MAX(Q:Q,T:T,W:W),"")</f>
        <v/>
      </c>
      <c r="AA674" s="42" t="str">
        <f t="shared" si="174"/>
        <v/>
      </c>
      <c r="AB674" s="42" t="str">
        <f t="shared" si="175"/>
        <v/>
      </c>
      <c r="AC674" s="42" t="str">
        <f t="shared" si="176"/>
        <v/>
      </c>
      <c r="AD674" s="43">
        <v>667</v>
      </c>
      <c r="AE674" s="43" t="str">
        <f t="shared" si="162"/>
        <v/>
      </c>
      <c r="AF674" s="44" t="str">
        <f t="shared" si="163"/>
        <v/>
      </c>
      <c r="AK674" s="47" t="str">
        <f>IF(AL674="","",MAX($AK$1:AK673)+1)</f>
        <v/>
      </c>
      <c r="AL674" s="48" t="str">
        <f>IF(H674="","",IF(COUNTIF($AL$7:AL673,H674)=0,H674,""))</f>
        <v/>
      </c>
      <c r="AM674" s="48" t="str">
        <f t="shared" si="164"/>
        <v/>
      </c>
    </row>
    <row r="675" spans="2:39" x14ac:dyDescent="0.25">
      <c r="B675" s="38"/>
      <c r="C675" s="38"/>
      <c r="D675" s="38"/>
      <c r="E675" s="38"/>
      <c r="F675" s="40"/>
      <c r="G675" s="38"/>
      <c r="H675" s="38"/>
      <c r="I675" s="40"/>
      <c r="J675" s="54" t="str">
        <f t="shared" si="165"/>
        <v/>
      </c>
      <c r="K675" s="38"/>
      <c r="O675" s="41" t="str">
        <f t="shared" si="166"/>
        <v/>
      </c>
      <c r="P675" s="41" t="str">
        <f t="shared" ca="1" si="167"/>
        <v/>
      </c>
      <c r="Q675" s="41" t="str">
        <f>IF(AND(C675="Abierto",D675="Urgente"),RANK(P675,$P$8:$P$1003,0)+COUNTIF($P$8:P675,P675)-1,"")</f>
        <v/>
      </c>
      <c r="R675" s="41" t="str">
        <f t="shared" si="168"/>
        <v/>
      </c>
      <c r="S675" s="41" t="str">
        <f t="shared" ca="1" si="169"/>
        <v/>
      </c>
      <c r="T675" s="41" t="str">
        <f>IF(AND(C675="Abierto",D675="Alta"),RANK(S675,$S$8:$S$1003,0)+COUNTIF($S$8:S675,S675)-1+MAX(Q:Q),"")</f>
        <v/>
      </c>
      <c r="U675" s="41" t="str">
        <f t="shared" si="170"/>
        <v/>
      </c>
      <c r="V675" s="41" t="str">
        <f t="shared" ca="1" si="171"/>
        <v/>
      </c>
      <c r="W675" s="41" t="str">
        <f>IF(AND(C675="Abierto",D675="Media"),RANK(V675,$V$8:$V$1003,0)+COUNTIF($V$8:V675,V675)-1+MAX(Q:Q,T:T),"")</f>
        <v/>
      </c>
      <c r="X675" s="41" t="str">
        <f t="shared" si="172"/>
        <v/>
      </c>
      <c r="Y675" s="41" t="str">
        <f t="shared" ca="1" si="173"/>
        <v/>
      </c>
      <c r="Z675" s="41" t="str">
        <f>IF(AND(C675="Abierto",D675="Baja"),RANK(Y675,$Y$8:$Y$1003,0)+COUNTIF($Y$8:Y675,Y675)-1+MAX(Q:Q,T:T,W:W),"")</f>
        <v/>
      </c>
      <c r="AA675" s="42" t="str">
        <f t="shared" si="174"/>
        <v/>
      </c>
      <c r="AB675" s="42" t="str">
        <f t="shared" si="175"/>
        <v/>
      </c>
      <c r="AC675" s="42" t="str">
        <f t="shared" si="176"/>
        <v/>
      </c>
      <c r="AD675" s="43">
        <v>668</v>
      </c>
      <c r="AE675" s="43" t="str">
        <f t="shared" si="162"/>
        <v/>
      </c>
      <c r="AF675" s="44" t="str">
        <f t="shared" si="163"/>
        <v/>
      </c>
      <c r="AK675" s="47" t="str">
        <f>IF(AL675="","",MAX($AK$1:AK674)+1)</f>
        <v/>
      </c>
      <c r="AL675" s="48" t="str">
        <f>IF(H675="","",IF(COUNTIF($AL$7:AL674,H675)=0,H675,""))</f>
        <v/>
      </c>
      <c r="AM675" s="48" t="str">
        <f t="shared" si="164"/>
        <v/>
      </c>
    </row>
    <row r="676" spans="2:39" x14ac:dyDescent="0.25">
      <c r="B676" s="38"/>
      <c r="C676" s="38"/>
      <c r="D676" s="38"/>
      <c r="E676" s="38"/>
      <c r="F676" s="40"/>
      <c r="G676" s="38"/>
      <c r="H676" s="38"/>
      <c r="I676" s="40"/>
      <c r="J676" s="54" t="str">
        <f t="shared" si="165"/>
        <v/>
      </c>
      <c r="K676" s="38"/>
      <c r="O676" s="41" t="str">
        <f t="shared" si="166"/>
        <v/>
      </c>
      <c r="P676" s="41" t="str">
        <f t="shared" ca="1" si="167"/>
        <v/>
      </c>
      <c r="Q676" s="41" t="str">
        <f>IF(AND(C676="Abierto",D676="Urgente"),RANK(P676,$P$8:$P$1003,0)+COUNTIF($P$8:P676,P676)-1,"")</f>
        <v/>
      </c>
      <c r="R676" s="41" t="str">
        <f t="shared" si="168"/>
        <v/>
      </c>
      <c r="S676" s="41" t="str">
        <f t="shared" ca="1" si="169"/>
        <v/>
      </c>
      <c r="T676" s="41" t="str">
        <f>IF(AND(C676="Abierto",D676="Alta"),RANK(S676,$S$8:$S$1003,0)+COUNTIF($S$8:S676,S676)-1+MAX(Q:Q),"")</f>
        <v/>
      </c>
      <c r="U676" s="41" t="str">
        <f t="shared" si="170"/>
        <v/>
      </c>
      <c r="V676" s="41" t="str">
        <f t="shared" ca="1" si="171"/>
        <v/>
      </c>
      <c r="W676" s="41" t="str">
        <f>IF(AND(C676="Abierto",D676="Media"),RANK(V676,$V$8:$V$1003,0)+COUNTIF($V$8:V676,V676)-1+MAX(Q:Q,T:T),"")</f>
        <v/>
      </c>
      <c r="X676" s="41" t="str">
        <f t="shared" si="172"/>
        <v/>
      </c>
      <c r="Y676" s="41" t="str">
        <f t="shared" ca="1" si="173"/>
        <v/>
      </c>
      <c r="Z676" s="41" t="str">
        <f>IF(AND(C676="Abierto",D676="Baja"),RANK(Y676,$Y$8:$Y$1003,0)+COUNTIF($Y$8:Y676,Y676)-1+MAX(Q:Q,T:T,W:W),"")</f>
        <v/>
      </c>
      <c r="AA676" s="42" t="str">
        <f t="shared" si="174"/>
        <v/>
      </c>
      <c r="AB676" s="42" t="str">
        <f t="shared" si="175"/>
        <v/>
      </c>
      <c r="AC676" s="42" t="str">
        <f t="shared" si="176"/>
        <v/>
      </c>
      <c r="AD676" s="43">
        <v>669</v>
      </c>
      <c r="AE676" s="43" t="str">
        <f t="shared" si="162"/>
        <v/>
      </c>
      <c r="AF676" s="44" t="str">
        <f t="shared" si="163"/>
        <v/>
      </c>
      <c r="AK676" s="47" t="str">
        <f>IF(AL676="","",MAX($AK$1:AK675)+1)</f>
        <v/>
      </c>
      <c r="AL676" s="48" t="str">
        <f>IF(H676="","",IF(COUNTIF($AL$7:AL675,H676)=0,H676,""))</f>
        <v/>
      </c>
      <c r="AM676" s="48" t="str">
        <f t="shared" si="164"/>
        <v/>
      </c>
    </row>
    <row r="677" spans="2:39" x14ac:dyDescent="0.25">
      <c r="B677" s="38"/>
      <c r="C677" s="38"/>
      <c r="D677" s="38"/>
      <c r="E677" s="38"/>
      <c r="F677" s="40"/>
      <c r="G677" s="38"/>
      <c r="H677" s="38"/>
      <c r="I677" s="40"/>
      <c r="J677" s="54" t="str">
        <f t="shared" si="165"/>
        <v/>
      </c>
      <c r="K677" s="38"/>
      <c r="O677" s="41" t="str">
        <f t="shared" si="166"/>
        <v/>
      </c>
      <c r="P677" s="41" t="str">
        <f t="shared" ca="1" si="167"/>
        <v/>
      </c>
      <c r="Q677" s="41" t="str">
        <f>IF(AND(C677="Abierto",D677="Urgente"),RANK(P677,$P$8:$P$1003,0)+COUNTIF($P$8:P677,P677)-1,"")</f>
        <v/>
      </c>
      <c r="R677" s="41" t="str">
        <f t="shared" si="168"/>
        <v/>
      </c>
      <c r="S677" s="41" t="str">
        <f t="shared" ca="1" si="169"/>
        <v/>
      </c>
      <c r="T677" s="41" t="str">
        <f>IF(AND(C677="Abierto",D677="Alta"),RANK(S677,$S$8:$S$1003,0)+COUNTIF($S$8:S677,S677)-1+MAX(Q:Q),"")</f>
        <v/>
      </c>
      <c r="U677" s="41" t="str">
        <f t="shared" si="170"/>
        <v/>
      </c>
      <c r="V677" s="41" t="str">
        <f t="shared" ca="1" si="171"/>
        <v/>
      </c>
      <c r="W677" s="41" t="str">
        <f>IF(AND(C677="Abierto",D677="Media"),RANK(V677,$V$8:$V$1003,0)+COUNTIF($V$8:V677,V677)-1+MAX(Q:Q,T:T),"")</f>
        <v/>
      </c>
      <c r="X677" s="41" t="str">
        <f t="shared" si="172"/>
        <v/>
      </c>
      <c r="Y677" s="41" t="str">
        <f t="shared" ca="1" si="173"/>
        <v/>
      </c>
      <c r="Z677" s="41" t="str">
        <f>IF(AND(C677="Abierto",D677="Baja"),RANK(Y677,$Y$8:$Y$1003,0)+COUNTIF($Y$8:Y677,Y677)-1+MAX(Q:Q,T:T,W:W),"")</f>
        <v/>
      </c>
      <c r="AA677" s="42" t="str">
        <f t="shared" si="174"/>
        <v/>
      </c>
      <c r="AB677" s="42" t="str">
        <f t="shared" si="175"/>
        <v/>
      </c>
      <c r="AC677" s="42" t="str">
        <f t="shared" si="176"/>
        <v/>
      </c>
      <c r="AD677" s="43">
        <v>670</v>
      </c>
      <c r="AE677" s="43" t="str">
        <f t="shared" si="162"/>
        <v/>
      </c>
      <c r="AF677" s="44" t="str">
        <f t="shared" si="163"/>
        <v/>
      </c>
      <c r="AK677" s="47" t="str">
        <f>IF(AL677="","",MAX($AK$1:AK676)+1)</f>
        <v/>
      </c>
      <c r="AL677" s="48" t="str">
        <f>IF(H677="","",IF(COUNTIF($AL$7:AL676,H677)=0,H677,""))</f>
        <v/>
      </c>
      <c r="AM677" s="48" t="str">
        <f t="shared" si="164"/>
        <v/>
      </c>
    </row>
    <row r="678" spans="2:39" x14ac:dyDescent="0.25">
      <c r="B678" s="38"/>
      <c r="C678" s="38"/>
      <c r="D678" s="38"/>
      <c r="E678" s="38"/>
      <c r="F678" s="40"/>
      <c r="G678" s="38"/>
      <c r="H678" s="38"/>
      <c r="I678" s="40"/>
      <c r="J678" s="54" t="str">
        <f t="shared" si="165"/>
        <v/>
      </c>
      <c r="K678" s="38"/>
      <c r="O678" s="41" t="str">
        <f t="shared" si="166"/>
        <v/>
      </c>
      <c r="P678" s="41" t="str">
        <f t="shared" ca="1" si="167"/>
        <v/>
      </c>
      <c r="Q678" s="41" t="str">
        <f>IF(AND(C678="Abierto",D678="Urgente"),RANK(P678,$P$8:$P$1003,0)+COUNTIF($P$8:P678,P678)-1,"")</f>
        <v/>
      </c>
      <c r="R678" s="41" t="str">
        <f t="shared" si="168"/>
        <v/>
      </c>
      <c r="S678" s="41" t="str">
        <f t="shared" ca="1" si="169"/>
        <v/>
      </c>
      <c r="T678" s="41" t="str">
        <f>IF(AND(C678="Abierto",D678="Alta"),RANK(S678,$S$8:$S$1003,0)+COUNTIF($S$8:S678,S678)-1+MAX(Q:Q),"")</f>
        <v/>
      </c>
      <c r="U678" s="41" t="str">
        <f t="shared" si="170"/>
        <v/>
      </c>
      <c r="V678" s="41" t="str">
        <f t="shared" ca="1" si="171"/>
        <v/>
      </c>
      <c r="W678" s="41" t="str">
        <f>IF(AND(C678="Abierto",D678="Media"),RANK(V678,$V$8:$V$1003,0)+COUNTIF($V$8:V678,V678)-1+MAX(Q:Q,T:T),"")</f>
        <v/>
      </c>
      <c r="X678" s="41" t="str">
        <f t="shared" si="172"/>
        <v/>
      </c>
      <c r="Y678" s="41" t="str">
        <f t="shared" ca="1" si="173"/>
        <v/>
      </c>
      <c r="Z678" s="41" t="str">
        <f>IF(AND(C678="Abierto",D678="Baja"),RANK(Y678,$Y$8:$Y$1003,0)+COUNTIF($Y$8:Y678,Y678)-1+MAX(Q:Q,T:T,W:W),"")</f>
        <v/>
      </c>
      <c r="AA678" s="42" t="str">
        <f t="shared" si="174"/>
        <v/>
      </c>
      <c r="AB678" s="42" t="str">
        <f t="shared" si="175"/>
        <v/>
      </c>
      <c r="AC678" s="42" t="str">
        <f t="shared" si="176"/>
        <v/>
      </c>
      <c r="AD678" s="43">
        <v>671</v>
      </c>
      <c r="AE678" s="43" t="str">
        <f t="shared" si="162"/>
        <v/>
      </c>
      <c r="AF678" s="44" t="str">
        <f t="shared" si="163"/>
        <v/>
      </c>
      <c r="AK678" s="47" t="str">
        <f>IF(AL678="","",MAX($AK$1:AK677)+1)</f>
        <v/>
      </c>
      <c r="AL678" s="48" t="str">
        <f>IF(H678="","",IF(COUNTIF($AL$7:AL677,H678)=0,H678,""))</f>
        <v/>
      </c>
      <c r="AM678" s="48" t="str">
        <f t="shared" si="164"/>
        <v/>
      </c>
    </row>
    <row r="679" spans="2:39" x14ac:dyDescent="0.25">
      <c r="B679" s="38"/>
      <c r="C679" s="38"/>
      <c r="D679" s="38"/>
      <c r="E679" s="38"/>
      <c r="F679" s="40"/>
      <c r="G679" s="38"/>
      <c r="H679" s="38"/>
      <c r="I679" s="40"/>
      <c r="J679" s="54" t="str">
        <f t="shared" si="165"/>
        <v/>
      </c>
      <c r="K679" s="38"/>
      <c r="O679" s="41" t="str">
        <f t="shared" si="166"/>
        <v/>
      </c>
      <c r="P679" s="41" t="str">
        <f t="shared" ca="1" si="167"/>
        <v/>
      </c>
      <c r="Q679" s="41" t="str">
        <f>IF(AND(C679="Abierto",D679="Urgente"),RANK(P679,$P$8:$P$1003,0)+COUNTIF($P$8:P679,P679)-1,"")</f>
        <v/>
      </c>
      <c r="R679" s="41" t="str">
        <f t="shared" si="168"/>
        <v/>
      </c>
      <c r="S679" s="41" t="str">
        <f t="shared" ca="1" si="169"/>
        <v/>
      </c>
      <c r="T679" s="41" t="str">
        <f>IF(AND(C679="Abierto",D679="Alta"),RANK(S679,$S$8:$S$1003,0)+COUNTIF($S$8:S679,S679)-1+MAX(Q:Q),"")</f>
        <v/>
      </c>
      <c r="U679" s="41" t="str">
        <f t="shared" si="170"/>
        <v/>
      </c>
      <c r="V679" s="41" t="str">
        <f t="shared" ca="1" si="171"/>
        <v/>
      </c>
      <c r="W679" s="41" t="str">
        <f>IF(AND(C679="Abierto",D679="Media"),RANK(V679,$V$8:$V$1003,0)+COUNTIF($V$8:V679,V679)-1+MAX(Q:Q,T:T),"")</f>
        <v/>
      </c>
      <c r="X679" s="41" t="str">
        <f t="shared" si="172"/>
        <v/>
      </c>
      <c r="Y679" s="41" t="str">
        <f t="shared" ca="1" si="173"/>
        <v/>
      </c>
      <c r="Z679" s="41" t="str">
        <f>IF(AND(C679="Abierto",D679="Baja"),RANK(Y679,$Y$8:$Y$1003,0)+COUNTIF($Y$8:Y679,Y679)-1+MAX(Q:Q,T:T,W:W),"")</f>
        <v/>
      </c>
      <c r="AA679" s="42" t="str">
        <f t="shared" si="174"/>
        <v/>
      </c>
      <c r="AB679" s="42" t="str">
        <f t="shared" si="175"/>
        <v/>
      </c>
      <c r="AC679" s="42" t="str">
        <f t="shared" si="176"/>
        <v/>
      </c>
      <c r="AD679" s="43">
        <v>672</v>
      </c>
      <c r="AE679" s="43" t="str">
        <f t="shared" si="162"/>
        <v/>
      </c>
      <c r="AF679" s="44" t="str">
        <f t="shared" si="163"/>
        <v/>
      </c>
      <c r="AK679" s="47" t="str">
        <f>IF(AL679="","",MAX($AK$1:AK678)+1)</f>
        <v/>
      </c>
      <c r="AL679" s="48" t="str">
        <f>IF(H679="","",IF(COUNTIF($AL$7:AL678,H679)=0,H679,""))</f>
        <v/>
      </c>
      <c r="AM679" s="48" t="str">
        <f t="shared" si="164"/>
        <v/>
      </c>
    </row>
    <row r="680" spans="2:39" x14ac:dyDescent="0.25">
      <c r="B680" s="38"/>
      <c r="C680" s="38"/>
      <c r="D680" s="38"/>
      <c r="E680" s="38"/>
      <c r="F680" s="40"/>
      <c r="G680" s="38"/>
      <c r="H680" s="38"/>
      <c r="I680" s="40"/>
      <c r="J680" s="54" t="str">
        <f t="shared" si="165"/>
        <v/>
      </c>
      <c r="K680" s="38"/>
      <c r="O680" s="41" t="str">
        <f t="shared" si="166"/>
        <v/>
      </c>
      <c r="P680" s="41" t="str">
        <f t="shared" ca="1" si="167"/>
        <v/>
      </c>
      <c r="Q680" s="41" t="str">
        <f>IF(AND(C680="Abierto",D680="Urgente"),RANK(P680,$P$8:$P$1003,0)+COUNTIF($P$8:P680,P680)-1,"")</f>
        <v/>
      </c>
      <c r="R680" s="41" t="str">
        <f t="shared" si="168"/>
        <v/>
      </c>
      <c r="S680" s="41" t="str">
        <f t="shared" ca="1" si="169"/>
        <v/>
      </c>
      <c r="T680" s="41" t="str">
        <f>IF(AND(C680="Abierto",D680="Alta"),RANK(S680,$S$8:$S$1003,0)+COUNTIF($S$8:S680,S680)-1+MAX(Q:Q),"")</f>
        <v/>
      </c>
      <c r="U680" s="41" t="str">
        <f t="shared" si="170"/>
        <v/>
      </c>
      <c r="V680" s="41" t="str">
        <f t="shared" ca="1" si="171"/>
        <v/>
      </c>
      <c r="W680" s="41" t="str">
        <f>IF(AND(C680="Abierto",D680="Media"),RANK(V680,$V$8:$V$1003,0)+COUNTIF($V$8:V680,V680)-1+MAX(Q:Q,T:T),"")</f>
        <v/>
      </c>
      <c r="X680" s="41" t="str">
        <f t="shared" si="172"/>
        <v/>
      </c>
      <c r="Y680" s="41" t="str">
        <f t="shared" ca="1" si="173"/>
        <v/>
      </c>
      <c r="Z680" s="41" t="str">
        <f>IF(AND(C680="Abierto",D680="Baja"),RANK(Y680,$Y$8:$Y$1003,0)+COUNTIF($Y$8:Y680,Y680)-1+MAX(Q:Q,T:T,W:W),"")</f>
        <v/>
      </c>
      <c r="AA680" s="42" t="str">
        <f t="shared" si="174"/>
        <v/>
      </c>
      <c r="AB680" s="42" t="str">
        <f t="shared" si="175"/>
        <v/>
      </c>
      <c r="AC680" s="42" t="str">
        <f t="shared" si="176"/>
        <v/>
      </c>
      <c r="AD680" s="43">
        <v>673</v>
      </c>
      <c r="AE680" s="43" t="str">
        <f t="shared" si="162"/>
        <v/>
      </c>
      <c r="AF680" s="44" t="str">
        <f t="shared" si="163"/>
        <v/>
      </c>
      <c r="AK680" s="47" t="str">
        <f>IF(AL680="","",MAX($AK$1:AK679)+1)</f>
        <v/>
      </c>
      <c r="AL680" s="48" t="str">
        <f>IF(H680="","",IF(COUNTIF($AL$7:AL679,H680)=0,H680,""))</f>
        <v/>
      </c>
      <c r="AM680" s="48" t="str">
        <f t="shared" si="164"/>
        <v/>
      </c>
    </row>
    <row r="681" spans="2:39" x14ac:dyDescent="0.25">
      <c r="B681" s="38"/>
      <c r="C681" s="38"/>
      <c r="D681" s="38"/>
      <c r="E681" s="38"/>
      <c r="F681" s="40"/>
      <c r="G681" s="38"/>
      <c r="H681" s="38"/>
      <c r="I681" s="40"/>
      <c r="J681" s="54" t="str">
        <f t="shared" si="165"/>
        <v/>
      </c>
      <c r="K681" s="38"/>
      <c r="O681" s="41" t="str">
        <f t="shared" si="166"/>
        <v/>
      </c>
      <c r="P681" s="41" t="str">
        <f t="shared" ca="1" si="167"/>
        <v/>
      </c>
      <c r="Q681" s="41" t="str">
        <f>IF(AND(C681="Abierto",D681="Urgente"),RANK(P681,$P$8:$P$1003,0)+COUNTIF($P$8:P681,P681)-1,"")</f>
        <v/>
      </c>
      <c r="R681" s="41" t="str">
        <f t="shared" si="168"/>
        <v/>
      </c>
      <c r="S681" s="41" t="str">
        <f t="shared" ca="1" si="169"/>
        <v/>
      </c>
      <c r="T681" s="41" t="str">
        <f>IF(AND(C681="Abierto",D681="Alta"),RANK(S681,$S$8:$S$1003,0)+COUNTIF($S$8:S681,S681)-1+MAX(Q:Q),"")</f>
        <v/>
      </c>
      <c r="U681" s="41" t="str">
        <f t="shared" si="170"/>
        <v/>
      </c>
      <c r="V681" s="41" t="str">
        <f t="shared" ca="1" si="171"/>
        <v/>
      </c>
      <c r="W681" s="41" t="str">
        <f>IF(AND(C681="Abierto",D681="Media"),RANK(V681,$V$8:$V$1003,0)+COUNTIF($V$8:V681,V681)-1+MAX(Q:Q,T:T),"")</f>
        <v/>
      </c>
      <c r="X681" s="41" t="str">
        <f t="shared" si="172"/>
        <v/>
      </c>
      <c r="Y681" s="41" t="str">
        <f t="shared" ca="1" si="173"/>
        <v/>
      </c>
      <c r="Z681" s="41" t="str">
        <f>IF(AND(C681="Abierto",D681="Baja"),RANK(Y681,$Y$8:$Y$1003,0)+COUNTIF($Y$8:Y681,Y681)-1+MAX(Q:Q,T:T,W:W),"")</f>
        <v/>
      </c>
      <c r="AA681" s="42" t="str">
        <f t="shared" si="174"/>
        <v/>
      </c>
      <c r="AB681" s="42" t="str">
        <f t="shared" si="175"/>
        <v/>
      </c>
      <c r="AC681" s="42" t="str">
        <f t="shared" si="176"/>
        <v/>
      </c>
      <c r="AD681" s="43">
        <v>674</v>
      </c>
      <c r="AE681" s="43" t="str">
        <f t="shared" si="162"/>
        <v/>
      </c>
      <c r="AF681" s="44" t="str">
        <f t="shared" si="163"/>
        <v/>
      </c>
      <c r="AK681" s="47" t="str">
        <f>IF(AL681="","",MAX($AK$1:AK680)+1)</f>
        <v/>
      </c>
      <c r="AL681" s="48" t="str">
        <f>IF(H681="","",IF(COUNTIF($AL$7:AL680,H681)=0,H681,""))</f>
        <v/>
      </c>
      <c r="AM681" s="48" t="str">
        <f t="shared" si="164"/>
        <v/>
      </c>
    </row>
    <row r="682" spans="2:39" x14ac:dyDescent="0.25">
      <c r="B682" s="38"/>
      <c r="C682" s="38"/>
      <c r="D682" s="38"/>
      <c r="E682" s="38"/>
      <c r="F682" s="40"/>
      <c r="G682" s="38"/>
      <c r="H682" s="38"/>
      <c r="I682" s="40"/>
      <c r="J682" s="54" t="str">
        <f t="shared" si="165"/>
        <v/>
      </c>
      <c r="K682" s="38"/>
      <c r="O682" s="41" t="str">
        <f t="shared" si="166"/>
        <v/>
      </c>
      <c r="P682" s="41" t="str">
        <f t="shared" ca="1" si="167"/>
        <v/>
      </c>
      <c r="Q682" s="41" t="str">
        <f>IF(AND(C682="Abierto",D682="Urgente"),RANK(P682,$P$8:$P$1003,0)+COUNTIF($P$8:P682,P682)-1,"")</f>
        <v/>
      </c>
      <c r="R682" s="41" t="str">
        <f t="shared" si="168"/>
        <v/>
      </c>
      <c r="S682" s="41" t="str">
        <f t="shared" ca="1" si="169"/>
        <v/>
      </c>
      <c r="T682" s="41" t="str">
        <f>IF(AND(C682="Abierto",D682="Alta"),RANK(S682,$S$8:$S$1003,0)+COUNTIF($S$8:S682,S682)-1+MAX(Q:Q),"")</f>
        <v/>
      </c>
      <c r="U682" s="41" t="str">
        <f t="shared" si="170"/>
        <v/>
      </c>
      <c r="V682" s="41" t="str">
        <f t="shared" ca="1" si="171"/>
        <v/>
      </c>
      <c r="W682" s="41" t="str">
        <f>IF(AND(C682="Abierto",D682="Media"),RANK(V682,$V$8:$V$1003,0)+COUNTIF($V$8:V682,V682)-1+MAX(Q:Q,T:T),"")</f>
        <v/>
      </c>
      <c r="X682" s="41" t="str">
        <f t="shared" si="172"/>
        <v/>
      </c>
      <c r="Y682" s="41" t="str">
        <f t="shared" ca="1" si="173"/>
        <v/>
      </c>
      <c r="Z682" s="41" t="str">
        <f>IF(AND(C682="Abierto",D682="Baja"),RANK(Y682,$Y$8:$Y$1003,0)+COUNTIF($Y$8:Y682,Y682)-1+MAX(Q:Q,T:T,W:W),"")</f>
        <v/>
      </c>
      <c r="AA682" s="42" t="str">
        <f t="shared" si="174"/>
        <v/>
      </c>
      <c r="AB682" s="42" t="str">
        <f t="shared" si="175"/>
        <v/>
      </c>
      <c r="AC682" s="42" t="str">
        <f t="shared" si="176"/>
        <v/>
      </c>
      <c r="AD682" s="43">
        <v>675</v>
      </c>
      <c r="AE682" s="43" t="str">
        <f t="shared" si="162"/>
        <v/>
      </c>
      <c r="AF682" s="44" t="str">
        <f t="shared" si="163"/>
        <v/>
      </c>
      <c r="AK682" s="47" t="str">
        <f>IF(AL682="","",MAX($AK$1:AK681)+1)</f>
        <v/>
      </c>
      <c r="AL682" s="48" t="str">
        <f>IF(H682="","",IF(COUNTIF($AL$7:AL681,H682)=0,H682,""))</f>
        <v/>
      </c>
      <c r="AM682" s="48" t="str">
        <f t="shared" si="164"/>
        <v/>
      </c>
    </row>
    <row r="683" spans="2:39" x14ac:dyDescent="0.25">
      <c r="B683" s="38"/>
      <c r="C683" s="38"/>
      <c r="D683" s="38"/>
      <c r="E683" s="38"/>
      <c r="F683" s="40"/>
      <c r="G683" s="38"/>
      <c r="H683" s="38"/>
      <c r="I683" s="40"/>
      <c r="J683" s="54" t="str">
        <f t="shared" si="165"/>
        <v/>
      </c>
      <c r="K683" s="38"/>
      <c r="O683" s="41" t="str">
        <f t="shared" si="166"/>
        <v/>
      </c>
      <c r="P683" s="41" t="str">
        <f t="shared" ca="1" si="167"/>
        <v/>
      </c>
      <c r="Q683" s="41" t="str">
        <f>IF(AND(C683="Abierto",D683="Urgente"),RANK(P683,$P$8:$P$1003,0)+COUNTIF($P$8:P683,P683)-1,"")</f>
        <v/>
      </c>
      <c r="R683" s="41" t="str">
        <f t="shared" si="168"/>
        <v/>
      </c>
      <c r="S683" s="41" t="str">
        <f t="shared" ca="1" si="169"/>
        <v/>
      </c>
      <c r="T683" s="41" t="str">
        <f>IF(AND(C683="Abierto",D683="Alta"),RANK(S683,$S$8:$S$1003,0)+COUNTIF($S$8:S683,S683)-1+MAX(Q:Q),"")</f>
        <v/>
      </c>
      <c r="U683" s="41" t="str">
        <f t="shared" si="170"/>
        <v/>
      </c>
      <c r="V683" s="41" t="str">
        <f t="shared" ca="1" si="171"/>
        <v/>
      </c>
      <c r="W683" s="41" t="str">
        <f>IF(AND(C683="Abierto",D683="Media"),RANK(V683,$V$8:$V$1003,0)+COUNTIF($V$8:V683,V683)-1+MAX(Q:Q,T:T),"")</f>
        <v/>
      </c>
      <c r="X683" s="41" t="str">
        <f t="shared" si="172"/>
        <v/>
      </c>
      <c r="Y683" s="41" t="str">
        <f t="shared" ca="1" si="173"/>
        <v/>
      </c>
      <c r="Z683" s="41" t="str">
        <f>IF(AND(C683="Abierto",D683="Baja"),RANK(Y683,$Y$8:$Y$1003,0)+COUNTIF($Y$8:Y683,Y683)-1+MAX(Q:Q,T:T,W:W),"")</f>
        <v/>
      </c>
      <c r="AA683" s="42" t="str">
        <f t="shared" si="174"/>
        <v/>
      </c>
      <c r="AB683" s="42" t="str">
        <f t="shared" si="175"/>
        <v/>
      </c>
      <c r="AC683" s="42" t="str">
        <f t="shared" si="176"/>
        <v/>
      </c>
      <c r="AD683" s="43">
        <v>676</v>
      </c>
      <c r="AE683" s="43" t="str">
        <f t="shared" si="162"/>
        <v/>
      </c>
      <c r="AF683" s="44" t="str">
        <f t="shared" si="163"/>
        <v/>
      </c>
      <c r="AK683" s="47" t="str">
        <f>IF(AL683="","",MAX($AK$1:AK682)+1)</f>
        <v/>
      </c>
      <c r="AL683" s="48" t="str">
        <f>IF(H683="","",IF(COUNTIF($AL$7:AL682,H683)=0,H683,""))</f>
        <v/>
      </c>
      <c r="AM683" s="48" t="str">
        <f t="shared" si="164"/>
        <v/>
      </c>
    </row>
    <row r="684" spans="2:39" x14ac:dyDescent="0.25">
      <c r="B684" s="38"/>
      <c r="C684" s="38"/>
      <c r="D684" s="38"/>
      <c r="E684" s="38"/>
      <c r="F684" s="40"/>
      <c r="G684" s="38"/>
      <c r="H684" s="38"/>
      <c r="I684" s="40"/>
      <c r="J684" s="54" t="str">
        <f t="shared" si="165"/>
        <v/>
      </c>
      <c r="K684" s="38"/>
      <c r="O684" s="41" t="str">
        <f t="shared" si="166"/>
        <v/>
      </c>
      <c r="P684" s="41" t="str">
        <f t="shared" ca="1" si="167"/>
        <v/>
      </c>
      <c r="Q684" s="41" t="str">
        <f>IF(AND(C684="Abierto",D684="Urgente"),RANK(P684,$P$8:$P$1003,0)+COUNTIF($P$8:P684,P684)-1,"")</f>
        <v/>
      </c>
      <c r="R684" s="41" t="str">
        <f t="shared" si="168"/>
        <v/>
      </c>
      <c r="S684" s="41" t="str">
        <f t="shared" ca="1" si="169"/>
        <v/>
      </c>
      <c r="T684" s="41" t="str">
        <f>IF(AND(C684="Abierto",D684="Alta"),RANK(S684,$S$8:$S$1003,0)+COUNTIF($S$8:S684,S684)-1+MAX(Q:Q),"")</f>
        <v/>
      </c>
      <c r="U684" s="41" t="str">
        <f t="shared" si="170"/>
        <v/>
      </c>
      <c r="V684" s="41" t="str">
        <f t="shared" ca="1" si="171"/>
        <v/>
      </c>
      <c r="W684" s="41" t="str">
        <f>IF(AND(C684="Abierto",D684="Media"),RANK(V684,$V$8:$V$1003,0)+COUNTIF($V$8:V684,V684)-1+MAX(Q:Q,T:T),"")</f>
        <v/>
      </c>
      <c r="X684" s="41" t="str">
        <f t="shared" si="172"/>
        <v/>
      </c>
      <c r="Y684" s="41" t="str">
        <f t="shared" ca="1" si="173"/>
        <v/>
      </c>
      <c r="Z684" s="41" t="str">
        <f>IF(AND(C684="Abierto",D684="Baja"),RANK(Y684,$Y$8:$Y$1003,0)+COUNTIF($Y$8:Y684,Y684)-1+MAX(Q:Q,T:T,W:W),"")</f>
        <v/>
      </c>
      <c r="AA684" s="42" t="str">
        <f t="shared" si="174"/>
        <v/>
      </c>
      <c r="AB684" s="42" t="str">
        <f t="shared" si="175"/>
        <v/>
      </c>
      <c r="AC684" s="42" t="str">
        <f t="shared" si="176"/>
        <v/>
      </c>
      <c r="AD684" s="43">
        <v>677</v>
      </c>
      <c r="AE684" s="43" t="str">
        <f t="shared" si="162"/>
        <v/>
      </c>
      <c r="AF684" s="44" t="str">
        <f t="shared" si="163"/>
        <v/>
      </c>
      <c r="AK684" s="47" t="str">
        <f>IF(AL684="","",MAX($AK$1:AK683)+1)</f>
        <v/>
      </c>
      <c r="AL684" s="48" t="str">
        <f>IF(H684="","",IF(COUNTIF($AL$7:AL683,H684)=0,H684,""))</f>
        <v/>
      </c>
      <c r="AM684" s="48" t="str">
        <f t="shared" si="164"/>
        <v/>
      </c>
    </row>
    <row r="685" spans="2:39" x14ac:dyDescent="0.25">
      <c r="B685" s="38"/>
      <c r="C685" s="38"/>
      <c r="D685" s="38"/>
      <c r="E685" s="38"/>
      <c r="F685" s="40"/>
      <c r="G685" s="38"/>
      <c r="H685" s="38"/>
      <c r="I685" s="40"/>
      <c r="J685" s="54" t="str">
        <f t="shared" si="165"/>
        <v/>
      </c>
      <c r="K685" s="38"/>
      <c r="O685" s="41" t="str">
        <f t="shared" si="166"/>
        <v/>
      </c>
      <c r="P685" s="41" t="str">
        <f t="shared" ca="1" si="167"/>
        <v/>
      </c>
      <c r="Q685" s="41" t="str">
        <f>IF(AND(C685="Abierto",D685="Urgente"),RANK(P685,$P$8:$P$1003,0)+COUNTIF($P$8:P685,P685)-1,"")</f>
        <v/>
      </c>
      <c r="R685" s="41" t="str">
        <f t="shared" si="168"/>
        <v/>
      </c>
      <c r="S685" s="41" t="str">
        <f t="shared" ca="1" si="169"/>
        <v/>
      </c>
      <c r="T685" s="41" t="str">
        <f>IF(AND(C685="Abierto",D685="Alta"),RANK(S685,$S$8:$S$1003,0)+COUNTIF($S$8:S685,S685)-1+MAX(Q:Q),"")</f>
        <v/>
      </c>
      <c r="U685" s="41" t="str">
        <f t="shared" si="170"/>
        <v/>
      </c>
      <c r="V685" s="41" t="str">
        <f t="shared" ca="1" si="171"/>
        <v/>
      </c>
      <c r="W685" s="41" t="str">
        <f>IF(AND(C685="Abierto",D685="Media"),RANK(V685,$V$8:$V$1003,0)+COUNTIF($V$8:V685,V685)-1+MAX(Q:Q,T:T),"")</f>
        <v/>
      </c>
      <c r="X685" s="41" t="str">
        <f t="shared" si="172"/>
        <v/>
      </c>
      <c r="Y685" s="41" t="str">
        <f t="shared" ca="1" si="173"/>
        <v/>
      </c>
      <c r="Z685" s="41" t="str">
        <f>IF(AND(C685="Abierto",D685="Baja"),RANK(Y685,$Y$8:$Y$1003,0)+COUNTIF($Y$8:Y685,Y685)-1+MAX(Q:Q,T:T,W:W),"")</f>
        <v/>
      </c>
      <c r="AA685" s="42" t="str">
        <f t="shared" si="174"/>
        <v/>
      </c>
      <c r="AB685" s="42" t="str">
        <f t="shared" si="175"/>
        <v/>
      </c>
      <c r="AC685" s="42" t="str">
        <f t="shared" si="176"/>
        <v/>
      </c>
      <c r="AD685" s="43">
        <v>678</v>
      </c>
      <c r="AE685" s="43" t="str">
        <f t="shared" si="162"/>
        <v/>
      </c>
      <c r="AF685" s="44" t="str">
        <f t="shared" si="163"/>
        <v/>
      </c>
      <c r="AK685" s="47" t="str">
        <f>IF(AL685="","",MAX($AK$1:AK684)+1)</f>
        <v/>
      </c>
      <c r="AL685" s="48" t="str">
        <f>IF(H685="","",IF(COUNTIF($AL$7:AL684,H685)=0,H685,""))</f>
        <v/>
      </c>
      <c r="AM685" s="48" t="str">
        <f t="shared" si="164"/>
        <v/>
      </c>
    </row>
    <row r="686" spans="2:39" x14ac:dyDescent="0.25">
      <c r="B686" s="38"/>
      <c r="C686" s="38"/>
      <c r="D686" s="38"/>
      <c r="E686" s="38"/>
      <c r="F686" s="40"/>
      <c r="G686" s="38"/>
      <c r="H686" s="38"/>
      <c r="I686" s="40"/>
      <c r="J686" s="54" t="str">
        <f t="shared" si="165"/>
        <v/>
      </c>
      <c r="K686" s="38"/>
      <c r="O686" s="41" t="str">
        <f t="shared" si="166"/>
        <v/>
      </c>
      <c r="P686" s="41" t="str">
        <f t="shared" ca="1" si="167"/>
        <v/>
      </c>
      <c r="Q686" s="41" t="str">
        <f>IF(AND(C686="Abierto",D686="Urgente"),RANK(P686,$P$8:$P$1003,0)+COUNTIF($P$8:P686,P686)-1,"")</f>
        <v/>
      </c>
      <c r="R686" s="41" t="str">
        <f t="shared" si="168"/>
        <v/>
      </c>
      <c r="S686" s="41" t="str">
        <f t="shared" ca="1" si="169"/>
        <v/>
      </c>
      <c r="T686" s="41" t="str">
        <f>IF(AND(C686="Abierto",D686="Alta"),RANK(S686,$S$8:$S$1003,0)+COUNTIF($S$8:S686,S686)-1+MAX(Q:Q),"")</f>
        <v/>
      </c>
      <c r="U686" s="41" t="str">
        <f t="shared" si="170"/>
        <v/>
      </c>
      <c r="V686" s="41" t="str">
        <f t="shared" ca="1" si="171"/>
        <v/>
      </c>
      <c r="W686" s="41" t="str">
        <f>IF(AND(C686="Abierto",D686="Media"),RANK(V686,$V$8:$V$1003,0)+COUNTIF($V$8:V686,V686)-1+MAX(Q:Q,T:T),"")</f>
        <v/>
      </c>
      <c r="X686" s="41" t="str">
        <f t="shared" si="172"/>
        <v/>
      </c>
      <c r="Y686" s="41" t="str">
        <f t="shared" ca="1" si="173"/>
        <v/>
      </c>
      <c r="Z686" s="41" t="str">
        <f>IF(AND(C686="Abierto",D686="Baja"),RANK(Y686,$Y$8:$Y$1003,0)+COUNTIF($Y$8:Y686,Y686)-1+MAX(Q:Q,T:T,W:W),"")</f>
        <v/>
      </c>
      <c r="AA686" s="42" t="str">
        <f t="shared" si="174"/>
        <v/>
      </c>
      <c r="AB686" s="42" t="str">
        <f t="shared" si="175"/>
        <v/>
      </c>
      <c r="AC686" s="42" t="str">
        <f t="shared" si="176"/>
        <v/>
      </c>
      <c r="AD686" s="43">
        <v>679</v>
      </c>
      <c r="AE686" s="43" t="str">
        <f t="shared" si="162"/>
        <v/>
      </c>
      <c r="AF686" s="44" t="str">
        <f t="shared" si="163"/>
        <v/>
      </c>
      <c r="AK686" s="47" t="str">
        <f>IF(AL686="","",MAX($AK$1:AK685)+1)</f>
        <v/>
      </c>
      <c r="AL686" s="48" t="str">
        <f>IF(H686="","",IF(COUNTIF($AL$7:AL685,H686)=0,H686,""))</f>
        <v/>
      </c>
      <c r="AM686" s="48" t="str">
        <f t="shared" si="164"/>
        <v/>
      </c>
    </row>
    <row r="687" spans="2:39" x14ac:dyDescent="0.25">
      <c r="B687" s="38"/>
      <c r="C687" s="38"/>
      <c r="D687" s="38"/>
      <c r="E687" s="38"/>
      <c r="F687" s="40"/>
      <c r="G687" s="38"/>
      <c r="H687" s="38"/>
      <c r="I687" s="40"/>
      <c r="J687" s="54" t="str">
        <f t="shared" si="165"/>
        <v/>
      </c>
      <c r="K687" s="38"/>
      <c r="O687" s="41" t="str">
        <f t="shared" si="166"/>
        <v/>
      </c>
      <c r="P687" s="41" t="str">
        <f t="shared" ca="1" si="167"/>
        <v/>
      </c>
      <c r="Q687" s="41" t="str">
        <f>IF(AND(C687="Abierto",D687="Urgente"),RANK(P687,$P$8:$P$1003,0)+COUNTIF($P$8:P687,P687)-1,"")</f>
        <v/>
      </c>
      <c r="R687" s="41" t="str">
        <f t="shared" si="168"/>
        <v/>
      </c>
      <c r="S687" s="41" t="str">
        <f t="shared" ca="1" si="169"/>
        <v/>
      </c>
      <c r="T687" s="41" t="str">
        <f>IF(AND(C687="Abierto",D687="Alta"),RANK(S687,$S$8:$S$1003,0)+COUNTIF($S$8:S687,S687)-1+MAX(Q:Q),"")</f>
        <v/>
      </c>
      <c r="U687" s="41" t="str">
        <f t="shared" si="170"/>
        <v/>
      </c>
      <c r="V687" s="41" t="str">
        <f t="shared" ca="1" si="171"/>
        <v/>
      </c>
      <c r="W687" s="41" t="str">
        <f>IF(AND(C687="Abierto",D687="Media"),RANK(V687,$V$8:$V$1003,0)+COUNTIF($V$8:V687,V687)-1+MAX(Q:Q,T:T),"")</f>
        <v/>
      </c>
      <c r="X687" s="41" t="str">
        <f t="shared" si="172"/>
        <v/>
      </c>
      <c r="Y687" s="41" t="str">
        <f t="shared" ca="1" si="173"/>
        <v/>
      </c>
      <c r="Z687" s="41" t="str">
        <f>IF(AND(C687="Abierto",D687="Baja"),RANK(Y687,$Y$8:$Y$1003,0)+COUNTIF($Y$8:Y687,Y687)-1+MAX(Q:Q,T:T,W:W),"")</f>
        <v/>
      </c>
      <c r="AA687" s="42" t="str">
        <f t="shared" si="174"/>
        <v/>
      </c>
      <c r="AB687" s="42" t="str">
        <f t="shared" si="175"/>
        <v/>
      </c>
      <c r="AC687" s="42" t="str">
        <f t="shared" si="176"/>
        <v/>
      </c>
      <c r="AD687" s="43">
        <v>680</v>
      </c>
      <c r="AE687" s="43" t="str">
        <f t="shared" si="162"/>
        <v/>
      </c>
      <c r="AF687" s="44" t="str">
        <f t="shared" si="163"/>
        <v/>
      </c>
      <c r="AK687" s="47" t="str">
        <f>IF(AL687="","",MAX($AK$1:AK686)+1)</f>
        <v/>
      </c>
      <c r="AL687" s="48" t="str">
        <f>IF(H687="","",IF(COUNTIF($AL$7:AL686,H687)=0,H687,""))</f>
        <v/>
      </c>
      <c r="AM687" s="48" t="str">
        <f t="shared" si="164"/>
        <v/>
      </c>
    </row>
    <row r="688" spans="2:39" x14ac:dyDescent="0.25">
      <c r="B688" s="38"/>
      <c r="C688" s="38"/>
      <c r="D688" s="38"/>
      <c r="E688" s="38"/>
      <c r="F688" s="40"/>
      <c r="G688" s="38"/>
      <c r="H688" s="38"/>
      <c r="I688" s="40"/>
      <c r="J688" s="54" t="str">
        <f t="shared" si="165"/>
        <v/>
      </c>
      <c r="K688" s="38"/>
      <c r="O688" s="41" t="str">
        <f t="shared" si="166"/>
        <v/>
      </c>
      <c r="P688" s="41" t="str">
        <f t="shared" ca="1" si="167"/>
        <v/>
      </c>
      <c r="Q688" s="41" t="str">
        <f>IF(AND(C688="Abierto",D688="Urgente"),RANK(P688,$P$8:$P$1003,0)+COUNTIF($P$8:P688,P688)-1,"")</f>
        <v/>
      </c>
      <c r="R688" s="41" t="str">
        <f t="shared" si="168"/>
        <v/>
      </c>
      <c r="S688" s="41" t="str">
        <f t="shared" ca="1" si="169"/>
        <v/>
      </c>
      <c r="T688" s="41" t="str">
        <f>IF(AND(C688="Abierto",D688="Alta"),RANK(S688,$S$8:$S$1003,0)+COUNTIF($S$8:S688,S688)-1+MAX(Q:Q),"")</f>
        <v/>
      </c>
      <c r="U688" s="41" t="str">
        <f t="shared" si="170"/>
        <v/>
      </c>
      <c r="V688" s="41" t="str">
        <f t="shared" ca="1" si="171"/>
        <v/>
      </c>
      <c r="W688" s="41" t="str">
        <f>IF(AND(C688="Abierto",D688="Media"),RANK(V688,$V$8:$V$1003,0)+COUNTIF($V$8:V688,V688)-1+MAX(Q:Q,T:T),"")</f>
        <v/>
      </c>
      <c r="X688" s="41" t="str">
        <f t="shared" si="172"/>
        <v/>
      </c>
      <c r="Y688" s="41" t="str">
        <f t="shared" ca="1" si="173"/>
        <v/>
      </c>
      <c r="Z688" s="41" t="str">
        <f>IF(AND(C688="Abierto",D688="Baja"),RANK(Y688,$Y$8:$Y$1003,0)+COUNTIF($Y$8:Y688,Y688)-1+MAX(Q:Q,T:T,W:W),"")</f>
        <v/>
      </c>
      <c r="AA688" s="42" t="str">
        <f t="shared" si="174"/>
        <v/>
      </c>
      <c r="AB688" s="42" t="str">
        <f t="shared" si="175"/>
        <v/>
      </c>
      <c r="AC688" s="42" t="str">
        <f t="shared" si="176"/>
        <v/>
      </c>
      <c r="AD688" s="43">
        <v>681</v>
      </c>
      <c r="AE688" s="43" t="str">
        <f t="shared" si="162"/>
        <v/>
      </c>
      <c r="AF688" s="44" t="str">
        <f t="shared" si="163"/>
        <v/>
      </c>
      <c r="AK688" s="47" t="str">
        <f>IF(AL688="","",MAX($AK$1:AK687)+1)</f>
        <v/>
      </c>
      <c r="AL688" s="48" t="str">
        <f>IF(H688="","",IF(COUNTIF($AL$7:AL687,H688)=0,H688,""))</f>
        <v/>
      </c>
      <c r="AM688" s="48" t="str">
        <f t="shared" si="164"/>
        <v/>
      </c>
    </row>
    <row r="689" spans="2:39" x14ac:dyDescent="0.25">
      <c r="B689" s="38"/>
      <c r="C689" s="38"/>
      <c r="D689" s="38"/>
      <c r="E689" s="38"/>
      <c r="F689" s="40"/>
      <c r="G689" s="38"/>
      <c r="H689" s="38"/>
      <c r="I689" s="40"/>
      <c r="J689" s="54" t="str">
        <f t="shared" si="165"/>
        <v/>
      </c>
      <c r="K689" s="38"/>
      <c r="O689" s="41" t="str">
        <f t="shared" si="166"/>
        <v/>
      </c>
      <c r="P689" s="41" t="str">
        <f t="shared" ca="1" si="167"/>
        <v/>
      </c>
      <c r="Q689" s="41" t="str">
        <f>IF(AND(C689="Abierto",D689="Urgente"),RANK(P689,$P$8:$P$1003,0)+COUNTIF($P$8:P689,P689)-1,"")</f>
        <v/>
      </c>
      <c r="R689" s="41" t="str">
        <f t="shared" si="168"/>
        <v/>
      </c>
      <c r="S689" s="41" t="str">
        <f t="shared" ca="1" si="169"/>
        <v/>
      </c>
      <c r="T689" s="41" t="str">
        <f>IF(AND(C689="Abierto",D689="Alta"),RANK(S689,$S$8:$S$1003,0)+COUNTIF($S$8:S689,S689)-1+MAX(Q:Q),"")</f>
        <v/>
      </c>
      <c r="U689" s="41" t="str">
        <f t="shared" si="170"/>
        <v/>
      </c>
      <c r="V689" s="41" t="str">
        <f t="shared" ca="1" si="171"/>
        <v/>
      </c>
      <c r="W689" s="41" t="str">
        <f>IF(AND(C689="Abierto",D689="Media"),RANK(V689,$V$8:$V$1003,0)+COUNTIF($V$8:V689,V689)-1+MAX(Q:Q,T:T),"")</f>
        <v/>
      </c>
      <c r="X689" s="41" t="str">
        <f t="shared" si="172"/>
        <v/>
      </c>
      <c r="Y689" s="41" t="str">
        <f t="shared" ca="1" si="173"/>
        <v/>
      </c>
      <c r="Z689" s="41" t="str">
        <f>IF(AND(C689="Abierto",D689="Baja"),RANK(Y689,$Y$8:$Y$1003,0)+COUNTIF($Y$8:Y689,Y689)-1+MAX(Q:Q,T:T,W:W),"")</f>
        <v/>
      </c>
      <c r="AA689" s="42" t="str">
        <f t="shared" si="174"/>
        <v/>
      </c>
      <c r="AB689" s="42" t="str">
        <f t="shared" si="175"/>
        <v/>
      </c>
      <c r="AC689" s="42" t="str">
        <f t="shared" si="176"/>
        <v/>
      </c>
      <c r="AD689" s="43">
        <v>682</v>
      </c>
      <c r="AE689" s="43" t="str">
        <f t="shared" si="162"/>
        <v/>
      </c>
      <c r="AF689" s="44" t="str">
        <f t="shared" si="163"/>
        <v/>
      </c>
      <c r="AK689" s="47" t="str">
        <f>IF(AL689="","",MAX($AK$1:AK688)+1)</f>
        <v/>
      </c>
      <c r="AL689" s="48" t="str">
        <f>IF(H689="","",IF(COUNTIF($AL$7:AL688,H689)=0,H689,""))</f>
        <v/>
      </c>
      <c r="AM689" s="48" t="str">
        <f t="shared" si="164"/>
        <v/>
      </c>
    </row>
    <row r="690" spans="2:39" x14ac:dyDescent="0.25">
      <c r="B690" s="38"/>
      <c r="C690" s="38"/>
      <c r="D690" s="38"/>
      <c r="E690" s="38"/>
      <c r="F690" s="40"/>
      <c r="G690" s="38"/>
      <c r="H690" s="38"/>
      <c r="I690" s="40"/>
      <c r="J690" s="54" t="str">
        <f t="shared" si="165"/>
        <v/>
      </c>
      <c r="K690" s="38"/>
      <c r="O690" s="41" t="str">
        <f t="shared" si="166"/>
        <v/>
      </c>
      <c r="P690" s="41" t="str">
        <f t="shared" ca="1" si="167"/>
        <v/>
      </c>
      <c r="Q690" s="41" t="str">
        <f>IF(AND(C690="Abierto",D690="Urgente"),RANK(P690,$P$8:$P$1003,0)+COUNTIF($P$8:P690,P690)-1,"")</f>
        <v/>
      </c>
      <c r="R690" s="41" t="str">
        <f t="shared" si="168"/>
        <v/>
      </c>
      <c r="S690" s="41" t="str">
        <f t="shared" ca="1" si="169"/>
        <v/>
      </c>
      <c r="T690" s="41" t="str">
        <f>IF(AND(C690="Abierto",D690="Alta"),RANK(S690,$S$8:$S$1003,0)+COUNTIF($S$8:S690,S690)-1+MAX(Q:Q),"")</f>
        <v/>
      </c>
      <c r="U690" s="41" t="str">
        <f t="shared" si="170"/>
        <v/>
      </c>
      <c r="V690" s="41" t="str">
        <f t="shared" ca="1" si="171"/>
        <v/>
      </c>
      <c r="W690" s="41" t="str">
        <f>IF(AND(C690="Abierto",D690="Media"),RANK(V690,$V$8:$V$1003,0)+COUNTIF($V$8:V690,V690)-1+MAX(Q:Q,T:T),"")</f>
        <v/>
      </c>
      <c r="X690" s="41" t="str">
        <f t="shared" si="172"/>
        <v/>
      </c>
      <c r="Y690" s="41" t="str">
        <f t="shared" ca="1" si="173"/>
        <v/>
      </c>
      <c r="Z690" s="41" t="str">
        <f>IF(AND(C690="Abierto",D690="Baja"),RANK(Y690,$Y$8:$Y$1003,0)+COUNTIF($Y$8:Y690,Y690)-1+MAX(Q:Q,T:T,W:W),"")</f>
        <v/>
      </c>
      <c r="AA690" s="42" t="str">
        <f t="shared" si="174"/>
        <v/>
      </c>
      <c r="AB690" s="42" t="str">
        <f t="shared" si="175"/>
        <v/>
      </c>
      <c r="AC690" s="42" t="str">
        <f t="shared" si="176"/>
        <v/>
      </c>
      <c r="AD690" s="43">
        <v>683</v>
      </c>
      <c r="AE690" s="43" t="str">
        <f t="shared" si="162"/>
        <v/>
      </c>
      <c r="AF690" s="44" t="str">
        <f t="shared" si="163"/>
        <v/>
      </c>
      <c r="AK690" s="47" t="str">
        <f>IF(AL690="","",MAX($AK$1:AK689)+1)</f>
        <v/>
      </c>
      <c r="AL690" s="48" t="str">
        <f>IF(H690="","",IF(COUNTIF($AL$7:AL689,H690)=0,H690,""))</f>
        <v/>
      </c>
      <c r="AM690" s="48" t="str">
        <f t="shared" si="164"/>
        <v/>
      </c>
    </row>
    <row r="691" spans="2:39" x14ac:dyDescent="0.25">
      <c r="B691" s="38"/>
      <c r="C691" s="38"/>
      <c r="D691" s="38"/>
      <c r="E691" s="38"/>
      <c r="F691" s="40"/>
      <c r="G691" s="38"/>
      <c r="H691" s="38"/>
      <c r="I691" s="40"/>
      <c r="J691" s="54" t="str">
        <f t="shared" si="165"/>
        <v/>
      </c>
      <c r="K691" s="38"/>
      <c r="O691" s="41" t="str">
        <f t="shared" si="166"/>
        <v/>
      </c>
      <c r="P691" s="41" t="str">
        <f t="shared" ca="1" si="167"/>
        <v/>
      </c>
      <c r="Q691" s="41" t="str">
        <f>IF(AND(C691="Abierto",D691="Urgente"),RANK(P691,$P$8:$P$1003,0)+COUNTIF($P$8:P691,P691)-1,"")</f>
        <v/>
      </c>
      <c r="R691" s="41" t="str">
        <f t="shared" si="168"/>
        <v/>
      </c>
      <c r="S691" s="41" t="str">
        <f t="shared" ca="1" si="169"/>
        <v/>
      </c>
      <c r="T691" s="41" t="str">
        <f>IF(AND(C691="Abierto",D691="Alta"),RANK(S691,$S$8:$S$1003,0)+COUNTIF($S$8:S691,S691)-1+MAX(Q:Q),"")</f>
        <v/>
      </c>
      <c r="U691" s="41" t="str">
        <f t="shared" si="170"/>
        <v/>
      </c>
      <c r="V691" s="41" t="str">
        <f t="shared" ca="1" si="171"/>
        <v/>
      </c>
      <c r="W691" s="41" t="str">
        <f>IF(AND(C691="Abierto",D691="Media"),RANK(V691,$V$8:$V$1003,0)+COUNTIF($V$8:V691,V691)-1+MAX(Q:Q,T:T),"")</f>
        <v/>
      </c>
      <c r="X691" s="41" t="str">
        <f t="shared" si="172"/>
        <v/>
      </c>
      <c r="Y691" s="41" t="str">
        <f t="shared" ca="1" si="173"/>
        <v/>
      </c>
      <c r="Z691" s="41" t="str">
        <f>IF(AND(C691="Abierto",D691="Baja"),RANK(Y691,$Y$8:$Y$1003,0)+COUNTIF($Y$8:Y691,Y691)-1+MAX(Q:Q,T:T,W:W),"")</f>
        <v/>
      </c>
      <c r="AA691" s="42" t="str">
        <f t="shared" si="174"/>
        <v/>
      </c>
      <c r="AB691" s="42" t="str">
        <f t="shared" si="175"/>
        <v/>
      </c>
      <c r="AC691" s="42" t="str">
        <f t="shared" si="176"/>
        <v/>
      </c>
      <c r="AD691" s="43">
        <v>684</v>
      </c>
      <c r="AE691" s="43" t="str">
        <f t="shared" si="162"/>
        <v/>
      </c>
      <c r="AF691" s="44" t="str">
        <f t="shared" si="163"/>
        <v/>
      </c>
      <c r="AK691" s="47" t="str">
        <f>IF(AL691="","",MAX($AK$1:AK690)+1)</f>
        <v/>
      </c>
      <c r="AL691" s="48" t="str">
        <f>IF(H691="","",IF(COUNTIF($AL$7:AL690,H691)=0,H691,""))</f>
        <v/>
      </c>
      <c r="AM691" s="48" t="str">
        <f t="shared" si="164"/>
        <v/>
      </c>
    </row>
    <row r="692" spans="2:39" x14ac:dyDescent="0.25">
      <c r="B692" s="38"/>
      <c r="C692" s="38"/>
      <c r="D692" s="38"/>
      <c r="E692" s="38"/>
      <c r="F692" s="40"/>
      <c r="G692" s="38"/>
      <c r="H692" s="38"/>
      <c r="I692" s="40"/>
      <c r="J692" s="54" t="str">
        <f t="shared" si="165"/>
        <v/>
      </c>
      <c r="K692" s="38"/>
      <c r="O692" s="41" t="str">
        <f t="shared" si="166"/>
        <v/>
      </c>
      <c r="P692" s="41" t="str">
        <f t="shared" ca="1" si="167"/>
        <v/>
      </c>
      <c r="Q692" s="41" t="str">
        <f>IF(AND(C692="Abierto",D692="Urgente"),RANK(P692,$P$8:$P$1003,0)+COUNTIF($P$8:P692,P692)-1,"")</f>
        <v/>
      </c>
      <c r="R692" s="41" t="str">
        <f t="shared" si="168"/>
        <v/>
      </c>
      <c r="S692" s="41" t="str">
        <f t="shared" ca="1" si="169"/>
        <v/>
      </c>
      <c r="T692" s="41" t="str">
        <f>IF(AND(C692="Abierto",D692="Alta"),RANK(S692,$S$8:$S$1003,0)+COUNTIF($S$8:S692,S692)-1+MAX(Q:Q),"")</f>
        <v/>
      </c>
      <c r="U692" s="41" t="str">
        <f t="shared" si="170"/>
        <v/>
      </c>
      <c r="V692" s="41" t="str">
        <f t="shared" ca="1" si="171"/>
        <v/>
      </c>
      <c r="W692" s="41" t="str">
        <f>IF(AND(C692="Abierto",D692="Media"),RANK(V692,$V$8:$V$1003,0)+COUNTIF($V$8:V692,V692)-1+MAX(Q:Q,T:T),"")</f>
        <v/>
      </c>
      <c r="X692" s="41" t="str">
        <f t="shared" si="172"/>
        <v/>
      </c>
      <c r="Y692" s="41" t="str">
        <f t="shared" ca="1" si="173"/>
        <v/>
      </c>
      <c r="Z692" s="41" t="str">
        <f>IF(AND(C692="Abierto",D692="Baja"),RANK(Y692,$Y$8:$Y$1003,0)+COUNTIF($Y$8:Y692,Y692)-1+MAX(Q:Q,T:T,W:W),"")</f>
        <v/>
      </c>
      <c r="AA692" s="42" t="str">
        <f t="shared" si="174"/>
        <v/>
      </c>
      <c r="AB692" s="42" t="str">
        <f t="shared" si="175"/>
        <v/>
      </c>
      <c r="AC692" s="42" t="str">
        <f t="shared" si="176"/>
        <v/>
      </c>
      <c r="AD692" s="43">
        <v>685</v>
      </c>
      <c r="AE692" s="43" t="str">
        <f t="shared" si="162"/>
        <v/>
      </c>
      <c r="AF692" s="44" t="str">
        <f t="shared" si="163"/>
        <v/>
      </c>
      <c r="AK692" s="47" t="str">
        <f>IF(AL692="","",MAX($AK$1:AK691)+1)</f>
        <v/>
      </c>
      <c r="AL692" s="48" t="str">
        <f>IF(H692="","",IF(COUNTIF($AL$7:AL691,H692)=0,H692,""))</f>
        <v/>
      </c>
      <c r="AM692" s="48" t="str">
        <f t="shared" si="164"/>
        <v/>
      </c>
    </row>
    <row r="693" spans="2:39" x14ac:dyDescent="0.25">
      <c r="B693" s="38"/>
      <c r="C693" s="38"/>
      <c r="D693" s="38"/>
      <c r="E693" s="38"/>
      <c r="F693" s="40"/>
      <c r="G693" s="38"/>
      <c r="H693" s="38"/>
      <c r="I693" s="40"/>
      <c r="J693" s="54" t="str">
        <f t="shared" si="165"/>
        <v/>
      </c>
      <c r="K693" s="38"/>
      <c r="O693" s="41" t="str">
        <f t="shared" si="166"/>
        <v/>
      </c>
      <c r="P693" s="41" t="str">
        <f t="shared" ca="1" si="167"/>
        <v/>
      </c>
      <c r="Q693" s="41" t="str">
        <f>IF(AND(C693="Abierto",D693="Urgente"),RANK(P693,$P$8:$P$1003,0)+COUNTIF($P$8:P693,P693)-1,"")</f>
        <v/>
      </c>
      <c r="R693" s="41" t="str">
        <f t="shared" si="168"/>
        <v/>
      </c>
      <c r="S693" s="41" t="str">
        <f t="shared" ca="1" si="169"/>
        <v/>
      </c>
      <c r="T693" s="41" t="str">
        <f>IF(AND(C693="Abierto",D693="Alta"),RANK(S693,$S$8:$S$1003,0)+COUNTIF($S$8:S693,S693)-1+MAX(Q:Q),"")</f>
        <v/>
      </c>
      <c r="U693" s="41" t="str">
        <f t="shared" si="170"/>
        <v/>
      </c>
      <c r="V693" s="41" t="str">
        <f t="shared" ca="1" si="171"/>
        <v/>
      </c>
      <c r="W693" s="41" t="str">
        <f>IF(AND(C693="Abierto",D693="Media"),RANK(V693,$V$8:$V$1003,0)+COUNTIF($V$8:V693,V693)-1+MAX(Q:Q,T:T),"")</f>
        <v/>
      </c>
      <c r="X693" s="41" t="str">
        <f t="shared" si="172"/>
        <v/>
      </c>
      <c r="Y693" s="41" t="str">
        <f t="shared" ca="1" si="173"/>
        <v/>
      </c>
      <c r="Z693" s="41" t="str">
        <f>IF(AND(C693="Abierto",D693="Baja"),RANK(Y693,$Y$8:$Y$1003,0)+COUNTIF($Y$8:Y693,Y693)-1+MAX(Q:Q,T:T,W:W),"")</f>
        <v/>
      </c>
      <c r="AA693" s="42" t="str">
        <f t="shared" si="174"/>
        <v/>
      </c>
      <c r="AB693" s="42" t="str">
        <f t="shared" si="175"/>
        <v/>
      </c>
      <c r="AC693" s="42" t="str">
        <f t="shared" si="176"/>
        <v/>
      </c>
      <c r="AD693" s="43">
        <v>686</v>
      </c>
      <c r="AE693" s="43" t="str">
        <f t="shared" si="162"/>
        <v/>
      </c>
      <c r="AF693" s="44" t="str">
        <f t="shared" si="163"/>
        <v/>
      </c>
      <c r="AK693" s="47" t="str">
        <f>IF(AL693="","",MAX($AK$1:AK692)+1)</f>
        <v/>
      </c>
      <c r="AL693" s="48" t="str">
        <f>IF(H693="","",IF(COUNTIF($AL$7:AL692,H693)=0,H693,""))</f>
        <v/>
      </c>
      <c r="AM693" s="48" t="str">
        <f t="shared" si="164"/>
        <v/>
      </c>
    </row>
    <row r="694" spans="2:39" x14ac:dyDescent="0.25">
      <c r="B694" s="38"/>
      <c r="C694" s="38"/>
      <c r="D694" s="38"/>
      <c r="E694" s="38"/>
      <c r="F694" s="40"/>
      <c r="G694" s="38"/>
      <c r="H694" s="38"/>
      <c r="I694" s="40"/>
      <c r="J694" s="54" t="str">
        <f t="shared" si="165"/>
        <v/>
      </c>
      <c r="K694" s="38"/>
      <c r="O694" s="41" t="str">
        <f t="shared" si="166"/>
        <v/>
      </c>
      <c r="P694" s="41" t="str">
        <f t="shared" ca="1" si="167"/>
        <v/>
      </c>
      <c r="Q694" s="41" t="str">
        <f>IF(AND(C694="Abierto",D694="Urgente"),RANK(P694,$P$8:$P$1003,0)+COUNTIF($P$8:P694,P694)-1,"")</f>
        <v/>
      </c>
      <c r="R694" s="41" t="str">
        <f t="shared" si="168"/>
        <v/>
      </c>
      <c r="S694" s="41" t="str">
        <f t="shared" ca="1" si="169"/>
        <v/>
      </c>
      <c r="T694" s="41" t="str">
        <f>IF(AND(C694="Abierto",D694="Alta"),RANK(S694,$S$8:$S$1003,0)+COUNTIF($S$8:S694,S694)-1+MAX(Q:Q),"")</f>
        <v/>
      </c>
      <c r="U694" s="41" t="str">
        <f t="shared" si="170"/>
        <v/>
      </c>
      <c r="V694" s="41" t="str">
        <f t="shared" ca="1" si="171"/>
        <v/>
      </c>
      <c r="W694" s="41" t="str">
        <f>IF(AND(C694="Abierto",D694="Media"),RANK(V694,$V$8:$V$1003,0)+COUNTIF($V$8:V694,V694)-1+MAX(Q:Q,T:T),"")</f>
        <v/>
      </c>
      <c r="X694" s="41" t="str">
        <f t="shared" si="172"/>
        <v/>
      </c>
      <c r="Y694" s="41" t="str">
        <f t="shared" ca="1" si="173"/>
        <v/>
      </c>
      <c r="Z694" s="41" t="str">
        <f>IF(AND(C694="Abierto",D694="Baja"),RANK(Y694,$Y$8:$Y$1003,0)+COUNTIF($Y$8:Y694,Y694)-1+MAX(Q:Q,T:T,W:W),"")</f>
        <v/>
      </c>
      <c r="AA694" s="42" t="str">
        <f t="shared" si="174"/>
        <v/>
      </c>
      <c r="AB694" s="42" t="str">
        <f t="shared" si="175"/>
        <v/>
      </c>
      <c r="AC694" s="42" t="str">
        <f t="shared" si="176"/>
        <v/>
      </c>
      <c r="AD694" s="43">
        <v>687</v>
      </c>
      <c r="AE694" s="43" t="str">
        <f t="shared" si="162"/>
        <v/>
      </c>
      <c r="AF694" s="44" t="str">
        <f t="shared" si="163"/>
        <v/>
      </c>
      <c r="AK694" s="47" t="str">
        <f>IF(AL694="","",MAX($AK$1:AK693)+1)</f>
        <v/>
      </c>
      <c r="AL694" s="48" t="str">
        <f>IF(H694="","",IF(COUNTIF($AL$7:AL693,H694)=0,H694,""))</f>
        <v/>
      </c>
      <c r="AM694" s="48" t="str">
        <f t="shared" si="164"/>
        <v/>
      </c>
    </row>
    <row r="695" spans="2:39" x14ac:dyDescent="0.25">
      <c r="B695" s="38"/>
      <c r="C695" s="38"/>
      <c r="D695" s="38"/>
      <c r="E695" s="38"/>
      <c r="F695" s="40"/>
      <c r="G695" s="38"/>
      <c r="H695" s="38"/>
      <c r="I695" s="40"/>
      <c r="J695" s="54" t="str">
        <f t="shared" si="165"/>
        <v/>
      </c>
      <c r="K695" s="38"/>
      <c r="O695" s="41" t="str">
        <f t="shared" si="166"/>
        <v/>
      </c>
      <c r="P695" s="41" t="str">
        <f t="shared" ca="1" si="167"/>
        <v/>
      </c>
      <c r="Q695" s="41" t="str">
        <f>IF(AND(C695="Abierto",D695="Urgente"),RANK(P695,$P$8:$P$1003,0)+COUNTIF($P$8:P695,P695)-1,"")</f>
        <v/>
      </c>
      <c r="R695" s="41" t="str">
        <f t="shared" si="168"/>
        <v/>
      </c>
      <c r="S695" s="41" t="str">
        <f t="shared" ca="1" si="169"/>
        <v/>
      </c>
      <c r="T695" s="41" t="str">
        <f>IF(AND(C695="Abierto",D695="Alta"),RANK(S695,$S$8:$S$1003,0)+COUNTIF($S$8:S695,S695)-1+MAX(Q:Q),"")</f>
        <v/>
      </c>
      <c r="U695" s="41" t="str">
        <f t="shared" si="170"/>
        <v/>
      </c>
      <c r="V695" s="41" t="str">
        <f t="shared" ca="1" si="171"/>
        <v/>
      </c>
      <c r="W695" s="41" t="str">
        <f>IF(AND(C695="Abierto",D695="Media"),RANK(V695,$V$8:$V$1003,0)+COUNTIF($V$8:V695,V695)-1+MAX(Q:Q,T:T),"")</f>
        <v/>
      </c>
      <c r="X695" s="41" t="str">
        <f t="shared" si="172"/>
        <v/>
      </c>
      <c r="Y695" s="41" t="str">
        <f t="shared" ca="1" si="173"/>
        <v/>
      </c>
      <c r="Z695" s="41" t="str">
        <f>IF(AND(C695="Abierto",D695="Baja"),RANK(Y695,$Y$8:$Y$1003,0)+COUNTIF($Y$8:Y695,Y695)-1+MAX(Q:Q,T:T,W:W),"")</f>
        <v/>
      </c>
      <c r="AA695" s="42" t="str">
        <f t="shared" si="174"/>
        <v/>
      </c>
      <c r="AB695" s="42" t="str">
        <f t="shared" si="175"/>
        <v/>
      </c>
      <c r="AC695" s="42" t="str">
        <f t="shared" si="176"/>
        <v/>
      </c>
      <c r="AD695" s="43">
        <v>688</v>
      </c>
      <c r="AE695" s="43" t="str">
        <f t="shared" si="162"/>
        <v/>
      </c>
      <c r="AF695" s="44" t="str">
        <f t="shared" si="163"/>
        <v/>
      </c>
      <c r="AK695" s="47" t="str">
        <f>IF(AL695="","",MAX($AK$1:AK694)+1)</f>
        <v/>
      </c>
      <c r="AL695" s="48" t="str">
        <f>IF(H695="","",IF(COUNTIF($AL$7:AL694,H695)=0,H695,""))</f>
        <v/>
      </c>
      <c r="AM695" s="48" t="str">
        <f t="shared" si="164"/>
        <v/>
      </c>
    </row>
    <row r="696" spans="2:39" x14ac:dyDescent="0.25">
      <c r="B696" s="38"/>
      <c r="C696" s="38"/>
      <c r="D696" s="38"/>
      <c r="E696" s="38"/>
      <c r="F696" s="40"/>
      <c r="G696" s="38"/>
      <c r="H696" s="38"/>
      <c r="I696" s="40"/>
      <c r="J696" s="54" t="str">
        <f t="shared" si="165"/>
        <v/>
      </c>
      <c r="K696" s="38"/>
      <c r="O696" s="41" t="str">
        <f t="shared" si="166"/>
        <v/>
      </c>
      <c r="P696" s="41" t="str">
        <f t="shared" ca="1" si="167"/>
        <v/>
      </c>
      <c r="Q696" s="41" t="str">
        <f>IF(AND(C696="Abierto",D696="Urgente"),RANK(P696,$P$8:$P$1003,0)+COUNTIF($P$8:P696,P696)-1,"")</f>
        <v/>
      </c>
      <c r="R696" s="41" t="str">
        <f t="shared" si="168"/>
        <v/>
      </c>
      <c r="S696" s="41" t="str">
        <f t="shared" ca="1" si="169"/>
        <v/>
      </c>
      <c r="T696" s="41" t="str">
        <f>IF(AND(C696="Abierto",D696="Alta"),RANK(S696,$S$8:$S$1003,0)+COUNTIF($S$8:S696,S696)-1+MAX(Q:Q),"")</f>
        <v/>
      </c>
      <c r="U696" s="41" t="str">
        <f t="shared" si="170"/>
        <v/>
      </c>
      <c r="V696" s="41" t="str">
        <f t="shared" ca="1" si="171"/>
        <v/>
      </c>
      <c r="W696" s="41" t="str">
        <f>IF(AND(C696="Abierto",D696="Media"),RANK(V696,$V$8:$V$1003,0)+COUNTIF($V$8:V696,V696)-1+MAX(Q:Q,T:T),"")</f>
        <v/>
      </c>
      <c r="X696" s="41" t="str">
        <f t="shared" si="172"/>
        <v/>
      </c>
      <c r="Y696" s="41" t="str">
        <f t="shared" ca="1" si="173"/>
        <v/>
      </c>
      <c r="Z696" s="41" t="str">
        <f>IF(AND(C696="Abierto",D696="Baja"),RANK(Y696,$Y$8:$Y$1003,0)+COUNTIF($Y$8:Y696,Y696)-1+MAX(Q:Q,T:T,W:W),"")</f>
        <v/>
      </c>
      <c r="AA696" s="42" t="str">
        <f t="shared" si="174"/>
        <v/>
      </c>
      <c r="AB696" s="42" t="str">
        <f t="shared" si="175"/>
        <v/>
      </c>
      <c r="AC696" s="42" t="str">
        <f t="shared" si="176"/>
        <v/>
      </c>
      <c r="AD696" s="43">
        <v>689</v>
      </c>
      <c r="AE696" s="43" t="str">
        <f t="shared" si="162"/>
        <v/>
      </c>
      <c r="AF696" s="44" t="str">
        <f t="shared" si="163"/>
        <v/>
      </c>
      <c r="AK696" s="47" t="str">
        <f>IF(AL696="","",MAX($AK$1:AK695)+1)</f>
        <v/>
      </c>
      <c r="AL696" s="48" t="str">
        <f>IF(H696="","",IF(COUNTIF($AL$7:AL695,H696)=0,H696,""))</f>
        <v/>
      </c>
      <c r="AM696" s="48" t="str">
        <f t="shared" si="164"/>
        <v/>
      </c>
    </row>
    <row r="697" spans="2:39" x14ac:dyDescent="0.25">
      <c r="B697" s="38"/>
      <c r="C697" s="38"/>
      <c r="D697" s="38"/>
      <c r="E697" s="38"/>
      <c r="F697" s="40"/>
      <c r="G697" s="38"/>
      <c r="H697" s="38"/>
      <c r="I697" s="40"/>
      <c r="J697" s="54" t="str">
        <f t="shared" si="165"/>
        <v/>
      </c>
      <c r="K697" s="38"/>
      <c r="O697" s="41" t="str">
        <f t="shared" si="166"/>
        <v/>
      </c>
      <c r="P697" s="41" t="str">
        <f t="shared" ca="1" si="167"/>
        <v/>
      </c>
      <c r="Q697" s="41" t="str">
        <f>IF(AND(C697="Abierto",D697="Urgente"),RANK(P697,$P$8:$P$1003,0)+COUNTIF($P$8:P697,P697)-1,"")</f>
        <v/>
      </c>
      <c r="R697" s="41" t="str">
        <f t="shared" si="168"/>
        <v/>
      </c>
      <c r="S697" s="41" t="str">
        <f t="shared" ca="1" si="169"/>
        <v/>
      </c>
      <c r="T697" s="41" t="str">
        <f>IF(AND(C697="Abierto",D697="Alta"),RANK(S697,$S$8:$S$1003,0)+COUNTIF($S$8:S697,S697)-1+MAX(Q:Q),"")</f>
        <v/>
      </c>
      <c r="U697" s="41" t="str">
        <f t="shared" si="170"/>
        <v/>
      </c>
      <c r="V697" s="41" t="str">
        <f t="shared" ca="1" si="171"/>
        <v/>
      </c>
      <c r="W697" s="41" t="str">
        <f>IF(AND(C697="Abierto",D697="Media"),RANK(V697,$V$8:$V$1003,0)+COUNTIF($V$8:V697,V697)-1+MAX(Q:Q,T:T),"")</f>
        <v/>
      </c>
      <c r="X697" s="41" t="str">
        <f t="shared" si="172"/>
        <v/>
      </c>
      <c r="Y697" s="41" t="str">
        <f t="shared" ca="1" si="173"/>
        <v/>
      </c>
      <c r="Z697" s="41" t="str">
        <f>IF(AND(C697="Abierto",D697="Baja"),RANK(Y697,$Y$8:$Y$1003,0)+COUNTIF($Y$8:Y697,Y697)-1+MAX(Q:Q,T:T,W:W),"")</f>
        <v/>
      </c>
      <c r="AA697" s="42" t="str">
        <f t="shared" si="174"/>
        <v/>
      </c>
      <c r="AB697" s="42" t="str">
        <f t="shared" si="175"/>
        <v/>
      </c>
      <c r="AC697" s="42" t="str">
        <f t="shared" si="176"/>
        <v/>
      </c>
      <c r="AD697" s="43">
        <v>690</v>
      </c>
      <c r="AE697" s="43" t="str">
        <f t="shared" si="162"/>
        <v/>
      </c>
      <c r="AF697" s="44" t="str">
        <f t="shared" si="163"/>
        <v/>
      </c>
      <c r="AK697" s="47" t="str">
        <f>IF(AL697="","",MAX($AK$1:AK696)+1)</f>
        <v/>
      </c>
      <c r="AL697" s="48" t="str">
        <f>IF(H697="","",IF(COUNTIF($AL$7:AL696,H697)=0,H697,""))</f>
        <v/>
      </c>
      <c r="AM697" s="48" t="str">
        <f t="shared" si="164"/>
        <v/>
      </c>
    </row>
    <row r="698" spans="2:39" x14ac:dyDescent="0.25">
      <c r="B698" s="38"/>
      <c r="C698" s="38"/>
      <c r="D698" s="38"/>
      <c r="E698" s="38"/>
      <c r="F698" s="40"/>
      <c r="G698" s="38"/>
      <c r="H698" s="38"/>
      <c r="I698" s="40"/>
      <c r="J698" s="54" t="str">
        <f t="shared" si="165"/>
        <v/>
      </c>
      <c r="K698" s="38"/>
      <c r="O698" s="41" t="str">
        <f t="shared" si="166"/>
        <v/>
      </c>
      <c r="P698" s="41" t="str">
        <f t="shared" ca="1" si="167"/>
        <v/>
      </c>
      <c r="Q698" s="41" t="str">
        <f>IF(AND(C698="Abierto",D698="Urgente"),RANK(P698,$P$8:$P$1003,0)+COUNTIF($P$8:P698,P698)-1,"")</f>
        <v/>
      </c>
      <c r="R698" s="41" t="str">
        <f t="shared" si="168"/>
        <v/>
      </c>
      <c r="S698" s="41" t="str">
        <f t="shared" ca="1" si="169"/>
        <v/>
      </c>
      <c r="T698" s="41" t="str">
        <f>IF(AND(C698="Abierto",D698="Alta"),RANK(S698,$S$8:$S$1003,0)+COUNTIF($S$8:S698,S698)-1+MAX(Q:Q),"")</f>
        <v/>
      </c>
      <c r="U698" s="41" t="str">
        <f t="shared" si="170"/>
        <v/>
      </c>
      <c r="V698" s="41" t="str">
        <f t="shared" ca="1" si="171"/>
        <v/>
      </c>
      <c r="W698" s="41" t="str">
        <f>IF(AND(C698="Abierto",D698="Media"),RANK(V698,$V$8:$V$1003,0)+COUNTIF($V$8:V698,V698)-1+MAX(Q:Q,T:T),"")</f>
        <v/>
      </c>
      <c r="X698" s="41" t="str">
        <f t="shared" si="172"/>
        <v/>
      </c>
      <c r="Y698" s="41" t="str">
        <f t="shared" ca="1" si="173"/>
        <v/>
      </c>
      <c r="Z698" s="41" t="str">
        <f>IF(AND(C698="Abierto",D698="Baja"),RANK(Y698,$Y$8:$Y$1003,0)+COUNTIF($Y$8:Y698,Y698)-1+MAX(Q:Q,T:T,W:W),"")</f>
        <v/>
      </c>
      <c r="AA698" s="42" t="str">
        <f t="shared" si="174"/>
        <v/>
      </c>
      <c r="AB698" s="42" t="str">
        <f t="shared" si="175"/>
        <v/>
      </c>
      <c r="AC698" s="42" t="str">
        <f t="shared" si="176"/>
        <v/>
      </c>
      <c r="AD698" s="43">
        <v>691</v>
      </c>
      <c r="AE698" s="43" t="str">
        <f t="shared" si="162"/>
        <v/>
      </c>
      <c r="AF698" s="44" t="str">
        <f t="shared" si="163"/>
        <v/>
      </c>
      <c r="AK698" s="47" t="str">
        <f>IF(AL698="","",MAX($AK$1:AK697)+1)</f>
        <v/>
      </c>
      <c r="AL698" s="48" t="str">
        <f>IF(H698="","",IF(COUNTIF($AL$7:AL697,H698)=0,H698,""))</f>
        <v/>
      </c>
      <c r="AM698" s="48" t="str">
        <f t="shared" si="164"/>
        <v/>
      </c>
    </row>
    <row r="699" spans="2:39" x14ac:dyDescent="0.25">
      <c r="B699" s="38"/>
      <c r="C699" s="38"/>
      <c r="D699" s="38"/>
      <c r="E699" s="38"/>
      <c r="F699" s="40"/>
      <c r="G699" s="38"/>
      <c r="H699" s="38"/>
      <c r="I699" s="40"/>
      <c r="J699" s="54" t="str">
        <f t="shared" si="165"/>
        <v/>
      </c>
      <c r="K699" s="38"/>
      <c r="O699" s="41" t="str">
        <f t="shared" si="166"/>
        <v/>
      </c>
      <c r="P699" s="41" t="str">
        <f t="shared" ca="1" si="167"/>
        <v/>
      </c>
      <c r="Q699" s="41" t="str">
        <f>IF(AND(C699="Abierto",D699="Urgente"),RANK(P699,$P$8:$P$1003,0)+COUNTIF($P$8:P699,P699)-1,"")</f>
        <v/>
      </c>
      <c r="R699" s="41" t="str">
        <f t="shared" si="168"/>
        <v/>
      </c>
      <c r="S699" s="41" t="str">
        <f t="shared" ca="1" si="169"/>
        <v/>
      </c>
      <c r="T699" s="41" t="str">
        <f>IF(AND(C699="Abierto",D699="Alta"),RANK(S699,$S$8:$S$1003,0)+COUNTIF($S$8:S699,S699)-1+MAX(Q:Q),"")</f>
        <v/>
      </c>
      <c r="U699" s="41" t="str">
        <f t="shared" si="170"/>
        <v/>
      </c>
      <c r="V699" s="41" t="str">
        <f t="shared" ca="1" si="171"/>
        <v/>
      </c>
      <c r="W699" s="41" t="str">
        <f>IF(AND(C699="Abierto",D699="Media"),RANK(V699,$V$8:$V$1003,0)+COUNTIF($V$8:V699,V699)-1+MAX(Q:Q,T:T),"")</f>
        <v/>
      </c>
      <c r="X699" s="41" t="str">
        <f t="shared" si="172"/>
        <v/>
      </c>
      <c r="Y699" s="41" t="str">
        <f t="shared" ca="1" si="173"/>
        <v/>
      </c>
      <c r="Z699" s="41" t="str">
        <f>IF(AND(C699="Abierto",D699="Baja"),RANK(Y699,$Y$8:$Y$1003,0)+COUNTIF($Y$8:Y699,Y699)-1+MAX(Q:Q,T:T,W:W),"")</f>
        <v/>
      </c>
      <c r="AA699" s="42" t="str">
        <f t="shared" si="174"/>
        <v/>
      </c>
      <c r="AB699" s="42" t="str">
        <f t="shared" si="175"/>
        <v/>
      </c>
      <c r="AC699" s="42" t="str">
        <f t="shared" si="176"/>
        <v/>
      </c>
      <c r="AD699" s="43">
        <v>692</v>
      </c>
      <c r="AE699" s="43" t="str">
        <f t="shared" si="162"/>
        <v/>
      </c>
      <c r="AF699" s="44" t="str">
        <f t="shared" si="163"/>
        <v/>
      </c>
      <c r="AK699" s="47" t="str">
        <f>IF(AL699="","",MAX($AK$1:AK698)+1)</f>
        <v/>
      </c>
      <c r="AL699" s="48" t="str">
        <f>IF(H699="","",IF(COUNTIF($AL$7:AL698,H699)=0,H699,""))</f>
        <v/>
      </c>
      <c r="AM699" s="48" t="str">
        <f t="shared" si="164"/>
        <v/>
      </c>
    </row>
    <row r="700" spans="2:39" x14ac:dyDescent="0.25">
      <c r="B700" s="38"/>
      <c r="C700" s="38"/>
      <c r="D700" s="38"/>
      <c r="E700" s="38"/>
      <c r="F700" s="40"/>
      <c r="G700" s="38"/>
      <c r="H700" s="38"/>
      <c r="I700" s="40"/>
      <c r="J700" s="54" t="str">
        <f t="shared" si="165"/>
        <v/>
      </c>
      <c r="K700" s="38"/>
      <c r="O700" s="41" t="str">
        <f t="shared" si="166"/>
        <v/>
      </c>
      <c r="P700" s="41" t="str">
        <f t="shared" ca="1" si="167"/>
        <v/>
      </c>
      <c r="Q700" s="41" t="str">
        <f>IF(AND(C700="Abierto",D700="Urgente"),RANK(P700,$P$8:$P$1003,0)+COUNTIF($P$8:P700,P700)-1,"")</f>
        <v/>
      </c>
      <c r="R700" s="41" t="str">
        <f t="shared" si="168"/>
        <v/>
      </c>
      <c r="S700" s="41" t="str">
        <f t="shared" ca="1" si="169"/>
        <v/>
      </c>
      <c r="T700" s="41" t="str">
        <f>IF(AND(C700="Abierto",D700="Alta"),RANK(S700,$S$8:$S$1003,0)+COUNTIF($S$8:S700,S700)-1+MAX(Q:Q),"")</f>
        <v/>
      </c>
      <c r="U700" s="41" t="str">
        <f t="shared" si="170"/>
        <v/>
      </c>
      <c r="V700" s="41" t="str">
        <f t="shared" ca="1" si="171"/>
        <v/>
      </c>
      <c r="W700" s="41" t="str">
        <f>IF(AND(C700="Abierto",D700="Media"),RANK(V700,$V$8:$V$1003,0)+COUNTIF($V$8:V700,V700)-1+MAX(Q:Q,T:T),"")</f>
        <v/>
      </c>
      <c r="X700" s="41" t="str">
        <f t="shared" si="172"/>
        <v/>
      </c>
      <c r="Y700" s="41" t="str">
        <f t="shared" ca="1" si="173"/>
        <v/>
      </c>
      <c r="Z700" s="41" t="str">
        <f>IF(AND(C700="Abierto",D700="Baja"),RANK(Y700,$Y$8:$Y$1003,0)+COUNTIF($Y$8:Y700,Y700)-1+MAX(Q:Q,T:T,W:W),"")</f>
        <v/>
      </c>
      <c r="AA700" s="42" t="str">
        <f t="shared" si="174"/>
        <v/>
      </c>
      <c r="AB700" s="42" t="str">
        <f t="shared" si="175"/>
        <v/>
      </c>
      <c r="AC700" s="42" t="str">
        <f t="shared" si="176"/>
        <v/>
      </c>
      <c r="AD700" s="43">
        <v>693</v>
      </c>
      <c r="AE700" s="43" t="str">
        <f t="shared" si="162"/>
        <v/>
      </c>
      <c r="AF700" s="44" t="str">
        <f t="shared" si="163"/>
        <v/>
      </c>
      <c r="AK700" s="47" t="str">
        <f>IF(AL700="","",MAX($AK$1:AK699)+1)</f>
        <v/>
      </c>
      <c r="AL700" s="48" t="str">
        <f>IF(H700="","",IF(COUNTIF($AL$7:AL699,H700)=0,H700,""))</f>
        <v/>
      </c>
      <c r="AM700" s="48" t="str">
        <f t="shared" si="164"/>
        <v/>
      </c>
    </row>
    <row r="701" spans="2:39" x14ac:dyDescent="0.25">
      <c r="B701" s="38"/>
      <c r="C701" s="38"/>
      <c r="D701" s="38"/>
      <c r="E701" s="38"/>
      <c r="F701" s="40"/>
      <c r="G701" s="38"/>
      <c r="H701" s="38"/>
      <c r="I701" s="40"/>
      <c r="J701" s="54" t="str">
        <f t="shared" si="165"/>
        <v/>
      </c>
      <c r="K701" s="38"/>
      <c r="O701" s="41" t="str">
        <f t="shared" si="166"/>
        <v/>
      </c>
      <c r="P701" s="41" t="str">
        <f t="shared" ca="1" si="167"/>
        <v/>
      </c>
      <c r="Q701" s="41" t="str">
        <f>IF(AND(C701="Abierto",D701="Urgente"),RANK(P701,$P$8:$P$1003,0)+COUNTIF($P$8:P701,P701)-1,"")</f>
        <v/>
      </c>
      <c r="R701" s="41" t="str">
        <f t="shared" si="168"/>
        <v/>
      </c>
      <c r="S701" s="41" t="str">
        <f t="shared" ca="1" si="169"/>
        <v/>
      </c>
      <c r="T701" s="41" t="str">
        <f>IF(AND(C701="Abierto",D701="Alta"),RANK(S701,$S$8:$S$1003,0)+COUNTIF($S$8:S701,S701)-1+MAX(Q:Q),"")</f>
        <v/>
      </c>
      <c r="U701" s="41" t="str">
        <f t="shared" si="170"/>
        <v/>
      </c>
      <c r="V701" s="41" t="str">
        <f t="shared" ca="1" si="171"/>
        <v/>
      </c>
      <c r="W701" s="41" t="str">
        <f>IF(AND(C701="Abierto",D701="Media"),RANK(V701,$V$8:$V$1003,0)+COUNTIF($V$8:V701,V701)-1+MAX(Q:Q,T:T),"")</f>
        <v/>
      </c>
      <c r="X701" s="41" t="str">
        <f t="shared" si="172"/>
        <v/>
      </c>
      <c r="Y701" s="41" t="str">
        <f t="shared" ca="1" si="173"/>
        <v/>
      </c>
      <c r="Z701" s="41" t="str">
        <f>IF(AND(C701="Abierto",D701="Baja"),RANK(Y701,$Y$8:$Y$1003,0)+COUNTIF($Y$8:Y701,Y701)-1+MAX(Q:Q,T:T,W:W),"")</f>
        <v/>
      </c>
      <c r="AA701" s="42" t="str">
        <f t="shared" si="174"/>
        <v/>
      </c>
      <c r="AB701" s="42" t="str">
        <f t="shared" si="175"/>
        <v/>
      </c>
      <c r="AC701" s="42" t="str">
        <f t="shared" si="176"/>
        <v/>
      </c>
      <c r="AD701" s="43">
        <v>694</v>
      </c>
      <c r="AE701" s="43" t="str">
        <f t="shared" si="162"/>
        <v/>
      </c>
      <c r="AF701" s="44" t="str">
        <f t="shared" si="163"/>
        <v/>
      </c>
      <c r="AK701" s="47" t="str">
        <f>IF(AL701="","",MAX($AK$1:AK700)+1)</f>
        <v/>
      </c>
      <c r="AL701" s="48" t="str">
        <f>IF(H701="","",IF(COUNTIF($AL$7:AL700,H701)=0,H701,""))</f>
        <v/>
      </c>
      <c r="AM701" s="48" t="str">
        <f t="shared" si="164"/>
        <v/>
      </c>
    </row>
    <row r="702" spans="2:39" x14ac:dyDescent="0.25">
      <c r="B702" s="38"/>
      <c r="C702" s="38"/>
      <c r="D702" s="38"/>
      <c r="E702" s="38"/>
      <c r="F702" s="40"/>
      <c r="G702" s="38"/>
      <c r="H702" s="38"/>
      <c r="I702" s="40"/>
      <c r="J702" s="54" t="str">
        <f t="shared" si="165"/>
        <v/>
      </c>
      <c r="K702" s="38"/>
      <c r="O702" s="41" t="str">
        <f t="shared" si="166"/>
        <v/>
      </c>
      <c r="P702" s="41" t="str">
        <f t="shared" ca="1" si="167"/>
        <v/>
      </c>
      <c r="Q702" s="41" t="str">
        <f>IF(AND(C702="Abierto",D702="Urgente"),RANK(P702,$P$8:$P$1003,0)+COUNTIF($P$8:P702,P702)-1,"")</f>
        <v/>
      </c>
      <c r="R702" s="41" t="str">
        <f t="shared" si="168"/>
        <v/>
      </c>
      <c r="S702" s="41" t="str">
        <f t="shared" ca="1" si="169"/>
        <v/>
      </c>
      <c r="T702" s="41" t="str">
        <f>IF(AND(C702="Abierto",D702="Alta"),RANK(S702,$S$8:$S$1003,0)+COUNTIF($S$8:S702,S702)-1+MAX(Q:Q),"")</f>
        <v/>
      </c>
      <c r="U702" s="41" t="str">
        <f t="shared" si="170"/>
        <v/>
      </c>
      <c r="V702" s="41" t="str">
        <f t="shared" ca="1" si="171"/>
        <v/>
      </c>
      <c r="W702" s="41" t="str">
        <f>IF(AND(C702="Abierto",D702="Media"),RANK(V702,$V$8:$V$1003,0)+COUNTIF($V$8:V702,V702)-1+MAX(Q:Q,T:T),"")</f>
        <v/>
      </c>
      <c r="X702" s="41" t="str">
        <f t="shared" si="172"/>
        <v/>
      </c>
      <c r="Y702" s="41" t="str">
        <f t="shared" ca="1" si="173"/>
        <v/>
      </c>
      <c r="Z702" s="41" t="str">
        <f>IF(AND(C702="Abierto",D702="Baja"),RANK(Y702,$Y$8:$Y$1003,0)+COUNTIF($Y$8:Y702,Y702)-1+MAX(Q:Q,T:T,W:W),"")</f>
        <v/>
      </c>
      <c r="AA702" s="42" t="str">
        <f t="shared" si="174"/>
        <v/>
      </c>
      <c r="AB702" s="42" t="str">
        <f t="shared" si="175"/>
        <v/>
      </c>
      <c r="AC702" s="42" t="str">
        <f t="shared" si="176"/>
        <v/>
      </c>
      <c r="AD702" s="43">
        <v>695</v>
      </c>
      <c r="AE702" s="43" t="str">
        <f t="shared" si="162"/>
        <v/>
      </c>
      <c r="AF702" s="44" t="str">
        <f t="shared" si="163"/>
        <v/>
      </c>
      <c r="AK702" s="47" t="str">
        <f>IF(AL702="","",MAX($AK$1:AK701)+1)</f>
        <v/>
      </c>
      <c r="AL702" s="48" t="str">
        <f>IF(H702="","",IF(COUNTIF($AL$7:AL701,H702)=0,H702,""))</f>
        <v/>
      </c>
      <c r="AM702" s="48" t="str">
        <f t="shared" si="164"/>
        <v/>
      </c>
    </row>
    <row r="703" spans="2:39" x14ac:dyDescent="0.25">
      <c r="B703" s="38"/>
      <c r="C703" s="38"/>
      <c r="D703" s="38"/>
      <c r="E703" s="38"/>
      <c r="F703" s="40"/>
      <c r="G703" s="38"/>
      <c r="H703" s="38"/>
      <c r="I703" s="40"/>
      <c r="J703" s="54" t="str">
        <f t="shared" si="165"/>
        <v/>
      </c>
      <c r="K703" s="38"/>
      <c r="O703" s="41" t="str">
        <f t="shared" si="166"/>
        <v/>
      </c>
      <c r="P703" s="41" t="str">
        <f t="shared" ca="1" si="167"/>
        <v/>
      </c>
      <c r="Q703" s="41" t="str">
        <f>IF(AND(C703="Abierto",D703="Urgente"),RANK(P703,$P$8:$P$1003,0)+COUNTIF($P$8:P703,P703)-1,"")</f>
        <v/>
      </c>
      <c r="R703" s="41" t="str">
        <f t="shared" si="168"/>
        <v/>
      </c>
      <c r="S703" s="41" t="str">
        <f t="shared" ca="1" si="169"/>
        <v/>
      </c>
      <c r="T703" s="41" t="str">
        <f>IF(AND(C703="Abierto",D703="Alta"),RANK(S703,$S$8:$S$1003,0)+COUNTIF($S$8:S703,S703)-1+MAX(Q:Q),"")</f>
        <v/>
      </c>
      <c r="U703" s="41" t="str">
        <f t="shared" si="170"/>
        <v/>
      </c>
      <c r="V703" s="41" t="str">
        <f t="shared" ca="1" si="171"/>
        <v/>
      </c>
      <c r="W703" s="41" t="str">
        <f>IF(AND(C703="Abierto",D703="Media"),RANK(V703,$V$8:$V$1003,0)+COUNTIF($V$8:V703,V703)-1+MAX(Q:Q,T:T),"")</f>
        <v/>
      </c>
      <c r="X703" s="41" t="str">
        <f t="shared" si="172"/>
        <v/>
      </c>
      <c r="Y703" s="41" t="str">
        <f t="shared" ca="1" si="173"/>
        <v/>
      </c>
      <c r="Z703" s="41" t="str">
        <f>IF(AND(C703="Abierto",D703="Baja"),RANK(Y703,$Y$8:$Y$1003,0)+COUNTIF($Y$8:Y703,Y703)-1+MAX(Q:Q,T:T,W:W),"")</f>
        <v/>
      </c>
      <c r="AA703" s="42" t="str">
        <f t="shared" si="174"/>
        <v/>
      </c>
      <c r="AB703" s="42" t="str">
        <f t="shared" si="175"/>
        <v/>
      </c>
      <c r="AC703" s="42" t="str">
        <f t="shared" si="176"/>
        <v/>
      </c>
      <c r="AD703" s="43">
        <v>696</v>
      </c>
      <c r="AE703" s="43" t="str">
        <f t="shared" si="162"/>
        <v/>
      </c>
      <c r="AF703" s="44" t="str">
        <f t="shared" si="163"/>
        <v/>
      </c>
      <c r="AK703" s="47" t="str">
        <f>IF(AL703="","",MAX($AK$1:AK702)+1)</f>
        <v/>
      </c>
      <c r="AL703" s="48" t="str">
        <f>IF(H703="","",IF(COUNTIF($AL$7:AL702,H703)=0,H703,""))</f>
        <v/>
      </c>
      <c r="AM703" s="48" t="str">
        <f t="shared" si="164"/>
        <v/>
      </c>
    </row>
    <row r="704" spans="2:39" x14ac:dyDescent="0.25">
      <c r="B704" s="38"/>
      <c r="C704" s="38"/>
      <c r="D704" s="38"/>
      <c r="E704" s="38"/>
      <c r="F704" s="40"/>
      <c r="G704" s="38"/>
      <c r="H704" s="38"/>
      <c r="I704" s="40"/>
      <c r="J704" s="54" t="str">
        <f t="shared" si="165"/>
        <v/>
      </c>
      <c r="K704" s="38"/>
      <c r="O704" s="41" t="str">
        <f t="shared" si="166"/>
        <v/>
      </c>
      <c r="P704" s="41" t="str">
        <f t="shared" ca="1" si="167"/>
        <v/>
      </c>
      <c r="Q704" s="41" t="str">
        <f>IF(AND(C704="Abierto",D704="Urgente"),RANK(P704,$P$8:$P$1003,0)+COUNTIF($P$8:P704,P704)-1,"")</f>
        <v/>
      </c>
      <c r="R704" s="41" t="str">
        <f t="shared" si="168"/>
        <v/>
      </c>
      <c r="S704" s="41" t="str">
        <f t="shared" ca="1" si="169"/>
        <v/>
      </c>
      <c r="T704" s="41" t="str">
        <f>IF(AND(C704="Abierto",D704="Alta"),RANK(S704,$S$8:$S$1003,0)+COUNTIF($S$8:S704,S704)-1+MAX(Q:Q),"")</f>
        <v/>
      </c>
      <c r="U704" s="41" t="str">
        <f t="shared" si="170"/>
        <v/>
      </c>
      <c r="V704" s="41" t="str">
        <f t="shared" ca="1" si="171"/>
        <v/>
      </c>
      <c r="W704" s="41" t="str">
        <f>IF(AND(C704="Abierto",D704="Media"),RANK(V704,$V$8:$V$1003,0)+COUNTIF($V$8:V704,V704)-1+MAX(Q:Q,T:T),"")</f>
        <v/>
      </c>
      <c r="X704" s="41" t="str">
        <f t="shared" si="172"/>
        <v/>
      </c>
      <c r="Y704" s="41" t="str">
        <f t="shared" ca="1" si="173"/>
        <v/>
      </c>
      <c r="Z704" s="41" t="str">
        <f>IF(AND(C704="Abierto",D704="Baja"),RANK(Y704,$Y$8:$Y$1003,0)+COUNTIF($Y$8:Y704,Y704)-1+MAX(Q:Q,T:T,W:W),"")</f>
        <v/>
      </c>
      <c r="AA704" s="42" t="str">
        <f t="shared" si="174"/>
        <v/>
      </c>
      <c r="AB704" s="42" t="str">
        <f t="shared" si="175"/>
        <v/>
      </c>
      <c r="AC704" s="42" t="str">
        <f t="shared" si="176"/>
        <v/>
      </c>
      <c r="AD704" s="43">
        <v>697</v>
      </c>
      <c r="AE704" s="43" t="str">
        <f t="shared" si="162"/>
        <v/>
      </c>
      <c r="AF704" s="44" t="str">
        <f t="shared" si="163"/>
        <v/>
      </c>
      <c r="AK704" s="47" t="str">
        <f>IF(AL704="","",MAX($AK$1:AK703)+1)</f>
        <v/>
      </c>
      <c r="AL704" s="48" t="str">
        <f>IF(H704="","",IF(COUNTIF($AL$7:AL703,H704)=0,H704,""))</f>
        <v/>
      </c>
      <c r="AM704" s="48" t="str">
        <f t="shared" si="164"/>
        <v/>
      </c>
    </row>
    <row r="705" spans="2:39" x14ac:dyDescent="0.25">
      <c r="B705" s="38"/>
      <c r="C705" s="38"/>
      <c r="D705" s="38"/>
      <c r="E705" s="38"/>
      <c r="F705" s="40"/>
      <c r="G705" s="38"/>
      <c r="H705" s="38"/>
      <c r="I705" s="40"/>
      <c r="J705" s="54" t="str">
        <f t="shared" si="165"/>
        <v/>
      </c>
      <c r="K705" s="38"/>
      <c r="O705" s="41" t="str">
        <f t="shared" si="166"/>
        <v/>
      </c>
      <c r="P705" s="41" t="str">
        <f t="shared" ca="1" si="167"/>
        <v/>
      </c>
      <c r="Q705" s="41" t="str">
        <f>IF(AND(C705="Abierto",D705="Urgente"),RANK(P705,$P$8:$P$1003,0)+COUNTIF($P$8:P705,P705)-1,"")</f>
        <v/>
      </c>
      <c r="R705" s="41" t="str">
        <f t="shared" si="168"/>
        <v/>
      </c>
      <c r="S705" s="41" t="str">
        <f t="shared" ca="1" si="169"/>
        <v/>
      </c>
      <c r="T705" s="41" t="str">
        <f>IF(AND(C705="Abierto",D705="Alta"),RANK(S705,$S$8:$S$1003,0)+COUNTIF($S$8:S705,S705)-1+MAX(Q:Q),"")</f>
        <v/>
      </c>
      <c r="U705" s="41" t="str">
        <f t="shared" si="170"/>
        <v/>
      </c>
      <c r="V705" s="41" t="str">
        <f t="shared" ca="1" si="171"/>
        <v/>
      </c>
      <c r="W705" s="41" t="str">
        <f>IF(AND(C705="Abierto",D705="Media"),RANK(V705,$V$8:$V$1003,0)+COUNTIF($V$8:V705,V705)-1+MAX(Q:Q,T:T),"")</f>
        <v/>
      </c>
      <c r="X705" s="41" t="str">
        <f t="shared" si="172"/>
        <v/>
      </c>
      <c r="Y705" s="41" t="str">
        <f t="shared" ca="1" si="173"/>
        <v/>
      </c>
      <c r="Z705" s="41" t="str">
        <f>IF(AND(C705="Abierto",D705="Baja"),RANK(Y705,$Y$8:$Y$1003,0)+COUNTIF($Y$8:Y705,Y705)-1+MAX(Q:Q,T:T,W:W),"")</f>
        <v/>
      </c>
      <c r="AA705" s="42" t="str">
        <f t="shared" si="174"/>
        <v/>
      </c>
      <c r="AB705" s="42" t="str">
        <f t="shared" si="175"/>
        <v/>
      </c>
      <c r="AC705" s="42" t="str">
        <f t="shared" si="176"/>
        <v/>
      </c>
      <c r="AD705" s="43">
        <v>698</v>
      </c>
      <c r="AE705" s="43" t="str">
        <f t="shared" si="162"/>
        <v/>
      </c>
      <c r="AF705" s="44" t="str">
        <f t="shared" si="163"/>
        <v/>
      </c>
      <c r="AK705" s="47" t="str">
        <f>IF(AL705="","",MAX($AK$1:AK704)+1)</f>
        <v/>
      </c>
      <c r="AL705" s="48" t="str">
        <f>IF(H705="","",IF(COUNTIF($AL$7:AL704,H705)=0,H705,""))</f>
        <v/>
      </c>
      <c r="AM705" s="48" t="str">
        <f t="shared" si="164"/>
        <v/>
      </c>
    </row>
    <row r="706" spans="2:39" x14ac:dyDescent="0.25">
      <c r="B706" s="38"/>
      <c r="C706" s="38"/>
      <c r="D706" s="38"/>
      <c r="E706" s="38"/>
      <c r="F706" s="40"/>
      <c r="G706" s="38"/>
      <c r="H706" s="38"/>
      <c r="I706" s="40"/>
      <c r="J706" s="54" t="str">
        <f t="shared" si="165"/>
        <v/>
      </c>
      <c r="K706" s="38"/>
      <c r="O706" s="41" t="str">
        <f t="shared" si="166"/>
        <v/>
      </c>
      <c r="P706" s="41" t="str">
        <f t="shared" ca="1" si="167"/>
        <v/>
      </c>
      <c r="Q706" s="41" t="str">
        <f>IF(AND(C706="Abierto",D706="Urgente"),RANK(P706,$P$8:$P$1003,0)+COUNTIF($P$8:P706,P706)-1,"")</f>
        <v/>
      </c>
      <c r="R706" s="41" t="str">
        <f t="shared" si="168"/>
        <v/>
      </c>
      <c r="S706" s="41" t="str">
        <f t="shared" ca="1" si="169"/>
        <v/>
      </c>
      <c r="T706" s="41" t="str">
        <f>IF(AND(C706="Abierto",D706="Alta"),RANK(S706,$S$8:$S$1003,0)+COUNTIF($S$8:S706,S706)-1+MAX(Q:Q),"")</f>
        <v/>
      </c>
      <c r="U706" s="41" t="str">
        <f t="shared" si="170"/>
        <v/>
      </c>
      <c r="V706" s="41" t="str">
        <f t="shared" ca="1" si="171"/>
        <v/>
      </c>
      <c r="W706" s="41" t="str">
        <f>IF(AND(C706="Abierto",D706="Media"),RANK(V706,$V$8:$V$1003,0)+COUNTIF($V$8:V706,V706)-1+MAX(Q:Q,T:T),"")</f>
        <v/>
      </c>
      <c r="X706" s="41" t="str">
        <f t="shared" si="172"/>
        <v/>
      </c>
      <c r="Y706" s="41" t="str">
        <f t="shared" ca="1" si="173"/>
        <v/>
      </c>
      <c r="Z706" s="41" t="str">
        <f>IF(AND(C706="Abierto",D706="Baja"),RANK(Y706,$Y$8:$Y$1003,0)+COUNTIF($Y$8:Y706,Y706)-1+MAX(Q:Q,T:T,W:W),"")</f>
        <v/>
      </c>
      <c r="AA706" s="42" t="str">
        <f t="shared" si="174"/>
        <v/>
      </c>
      <c r="AB706" s="42" t="str">
        <f t="shared" si="175"/>
        <v/>
      </c>
      <c r="AC706" s="42" t="str">
        <f t="shared" si="176"/>
        <v/>
      </c>
      <c r="AD706" s="43">
        <v>699</v>
      </c>
      <c r="AE706" s="43" t="str">
        <f t="shared" si="162"/>
        <v/>
      </c>
      <c r="AF706" s="44" t="str">
        <f t="shared" si="163"/>
        <v/>
      </c>
      <c r="AK706" s="47" t="str">
        <f>IF(AL706="","",MAX($AK$1:AK705)+1)</f>
        <v/>
      </c>
      <c r="AL706" s="48" t="str">
        <f>IF(H706="","",IF(COUNTIF($AL$7:AL705,H706)=0,H706,""))</f>
        <v/>
      </c>
      <c r="AM706" s="48" t="str">
        <f t="shared" si="164"/>
        <v/>
      </c>
    </row>
    <row r="707" spans="2:39" x14ac:dyDescent="0.25">
      <c r="B707" s="38"/>
      <c r="C707" s="38"/>
      <c r="D707" s="38"/>
      <c r="E707" s="38"/>
      <c r="F707" s="40"/>
      <c r="G707" s="38"/>
      <c r="H707" s="38"/>
      <c r="I707" s="40"/>
      <c r="J707" s="54" t="str">
        <f t="shared" si="165"/>
        <v/>
      </c>
      <c r="K707" s="38"/>
      <c r="O707" s="41" t="str">
        <f t="shared" si="166"/>
        <v/>
      </c>
      <c r="P707" s="41" t="str">
        <f t="shared" ca="1" si="167"/>
        <v/>
      </c>
      <c r="Q707" s="41" t="str">
        <f>IF(AND(C707="Abierto",D707="Urgente"),RANK(P707,$P$8:$P$1003,0)+COUNTIF($P$8:P707,P707)-1,"")</f>
        <v/>
      </c>
      <c r="R707" s="41" t="str">
        <f t="shared" si="168"/>
        <v/>
      </c>
      <c r="S707" s="41" t="str">
        <f t="shared" ca="1" si="169"/>
        <v/>
      </c>
      <c r="T707" s="41" t="str">
        <f>IF(AND(C707="Abierto",D707="Alta"),RANK(S707,$S$8:$S$1003,0)+COUNTIF($S$8:S707,S707)-1+MAX(Q:Q),"")</f>
        <v/>
      </c>
      <c r="U707" s="41" t="str">
        <f t="shared" si="170"/>
        <v/>
      </c>
      <c r="V707" s="41" t="str">
        <f t="shared" ca="1" si="171"/>
        <v/>
      </c>
      <c r="W707" s="41" t="str">
        <f>IF(AND(C707="Abierto",D707="Media"),RANK(V707,$V$8:$V$1003,0)+COUNTIF($V$8:V707,V707)-1+MAX(Q:Q,T:T),"")</f>
        <v/>
      </c>
      <c r="X707" s="41" t="str">
        <f t="shared" si="172"/>
        <v/>
      </c>
      <c r="Y707" s="41" t="str">
        <f t="shared" ca="1" si="173"/>
        <v/>
      </c>
      <c r="Z707" s="41" t="str">
        <f>IF(AND(C707="Abierto",D707="Baja"),RANK(Y707,$Y$8:$Y$1003,0)+COUNTIF($Y$8:Y707,Y707)-1+MAX(Q:Q,T:T,W:W),"")</f>
        <v/>
      </c>
      <c r="AA707" s="42" t="str">
        <f t="shared" si="174"/>
        <v/>
      </c>
      <c r="AB707" s="42" t="str">
        <f t="shared" si="175"/>
        <v/>
      </c>
      <c r="AC707" s="42" t="str">
        <f t="shared" si="176"/>
        <v/>
      </c>
      <c r="AD707" s="43">
        <v>700</v>
      </c>
      <c r="AE707" s="43" t="str">
        <f t="shared" si="162"/>
        <v/>
      </c>
      <c r="AF707" s="44" t="str">
        <f t="shared" si="163"/>
        <v/>
      </c>
      <c r="AK707" s="47" t="str">
        <f>IF(AL707="","",MAX($AK$1:AK706)+1)</f>
        <v/>
      </c>
      <c r="AL707" s="48" t="str">
        <f>IF(H707="","",IF(COUNTIF($AL$7:AL706,H707)=0,H707,""))</f>
        <v/>
      </c>
      <c r="AM707" s="48" t="str">
        <f t="shared" si="164"/>
        <v/>
      </c>
    </row>
    <row r="708" spans="2:39" x14ac:dyDescent="0.25">
      <c r="B708" s="38"/>
      <c r="C708" s="38"/>
      <c r="D708" s="38"/>
      <c r="E708" s="38"/>
      <c r="F708" s="40"/>
      <c r="G708" s="38"/>
      <c r="H708" s="38"/>
      <c r="I708" s="40"/>
      <c r="J708" s="54" t="str">
        <f t="shared" si="165"/>
        <v/>
      </c>
      <c r="K708" s="38"/>
      <c r="O708" s="41" t="str">
        <f t="shared" si="166"/>
        <v/>
      </c>
      <c r="P708" s="41" t="str">
        <f t="shared" ca="1" si="167"/>
        <v/>
      </c>
      <c r="Q708" s="41" t="str">
        <f>IF(AND(C708="Abierto",D708="Urgente"),RANK(P708,$P$8:$P$1003,0)+COUNTIF($P$8:P708,P708)-1,"")</f>
        <v/>
      </c>
      <c r="R708" s="41" t="str">
        <f t="shared" si="168"/>
        <v/>
      </c>
      <c r="S708" s="41" t="str">
        <f t="shared" ca="1" si="169"/>
        <v/>
      </c>
      <c r="T708" s="41" t="str">
        <f>IF(AND(C708="Abierto",D708="Alta"),RANK(S708,$S$8:$S$1003,0)+COUNTIF($S$8:S708,S708)-1+MAX(Q:Q),"")</f>
        <v/>
      </c>
      <c r="U708" s="41" t="str">
        <f t="shared" si="170"/>
        <v/>
      </c>
      <c r="V708" s="41" t="str">
        <f t="shared" ca="1" si="171"/>
        <v/>
      </c>
      <c r="W708" s="41" t="str">
        <f>IF(AND(C708="Abierto",D708="Media"),RANK(V708,$V$8:$V$1003,0)+COUNTIF($V$8:V708,V708)-1+MAX(Q:Q,T:T),"")</f>
        <v/>
      </c>
      <c r="X708" s="41" t="str">
        <f t="shared" si="172"/>
        <v/>
      </c>
      <c r="Y708" s="41" t="str">
        <f t="shared" ca="1" si="173"/>
        <v/>
      </c>
      <c r="Z708" s="41" t="str">
        <f>IF(AND(C708="Abierto",D708="Baja"),RANK(Y708,$Y$8:$Y$1003,0)+COUNTIF($Y$8:Y708,Y708)-1+MAX(Q:Q,T:T,W:W),"")</f>
        <v/>
      </c>
      <c r="AA708" s="42" t="str">
        <f t="shared" si="174"/>
        <v/>
      </c>
      <c r="AB708" s="42" t="str">
        <f t="shared" si="175"/>
        <v/>
      </c>
      <c r="AC708" s="42" t="str">
        <f t="shared" si="176"/>
        <v/>
      </c>
      <c r="AD708" s="43">
        <v>701</v>
      </c>
      <c r="AE708" s="43" t="str">
        <f t="shared" si="162"/>
        <v/>
      </c>
      <c r="AF708" s="44" t="str">
        <f t="shared" si="163"/>
        <v/>
      </c>
      <c r="AK708" s="47" t="str">
        <f>IF(AL708="","",MAX($AK$1:AK707)+1)</f>
        <v/>
      </c>
      <c r="AL708" s="48" t="str">
        <f>IF(H708="","",IF(COUNTIF($AL$7:AL707,H708)=0,H708,""))</f>
        <v/>
      </c>
      <c r="AM708" s="48" t="str">
        <f t="shared" si="164"/>
        <v/>
      </c>
    </row>
    <row r="709" spans="2:39" x14ac:dyDescent="0.25">
      <c r="B709" s="38"/>
      <c r="C709" s="38"/>
      <c r="D709" s="38"/>
      <c r="E709" s="38"/>
      <c r="F709" s="40"/>
      <c r="G709" s="38"/>
      <c r="H709" s="38"/>
      <c r="I709" s="40"/>
      <c r="J709" s="54" t="str">
        <f t="shared" si="165"/>
        <v/>
      </c>
      <c r="K709" s="38"/>
      <c r="O709" s="41" t="str">
        <f t="shared" si="166"/>
        <v/>
      </c>
      <c r="P709" s="41" t="str">
        <f t="shared" ca="1" si="167"/>
        <v/>
      </c>
      <c r="Q709" s="41" t="str">
        <f>IF(AND(C709="Abierto",D709="Urgente"),RANK(P709,$P$8:$P$1003,0)+COUNTIF($P$8:P709,P709)-1,"")</f>
        <v/>
      </c>
      <c r="R709" s="41" t="str">
        <f t="shared" si="168"/>
        <v/>
      </c>
      <c r="S709" s="41" t="str">
        <f t="shared" ca="1" si="169"/>
        <v/>
      </c>
      <c r="T709" s="41" t="str">
        <f>IF(AND(C709="Abierto",D709="Alta"),RANK(S709,$S$8:$S$1003,0)+COUNTIF($S$8:S709,S709)-1+MAX(Q:Q),"")</f>
        <v/>
      </c>
      <c r="U709" s="41" t="str">
        <f t="shared" si="170"/>
        <v/>
      </c>
      <c r="V709" s="41" t="str">
        <f t="shared" ca="1" si="171"/>
        <v/>
      </c>
      <c r="W709" s="41" t="str">
        <f>IF(AND(C709="Abierto",D709="Media"),RANK(V709,$V$8:$V$1003,0)+COUNTIF($V$8:V709,V709)-1+MAX(Q:Q,T:T),"")</f>
        <v/>
      </c>
      <c r="X709" s="41" t="str">
        <f t="shared" si="172"/>
        <v/>
      </c>
      <c r="Y709" s="41" t="str">
        <f t="shared" ca="1" si="173"/>
        <v/>
      </c>
      <c r="Z709" s="41" t="str">
        <f>IF(AND(C709="Abierto",D709="Baja"),RANK(Y709,$Y$8:$Y$1003,0)+COUNTIF($Y$8:Y709,Y709)-1+MAX(Q:Q,T:T,W:W),"")</f>
        <v/>
      </c>
      <c r="AA709" s="42" t="str">
        <f t="shared" si="174"/>
        <v/>
      </c>
      <c r="AB709" s="42" t="str">
        <f t="shared" si="175"/>
        <v/>
      </c>
      <c r="AC709" s="42" t="str">
        <f t="shared" si="176"/>
        <v/>
      </c>
      <c r="AD709" s="43">
        <v>702</v>
      </c>
      <c r="AE709" s="43" t="str">
        <f t="shared" si="162"/>
        <v/>
      </c>
      <c r="AF709" s="44" t="str">
        <f t="shared" si="163"/>
        <v/>
      </c>
      <c r="AK709" s="47" t="str">
        <f>IF(AL709="","",MAX($AK$1:AK708)+1)</f>
        <v/>
      </c>
      <c r="AL709" s="48" t="str">
        <f>IF(H709="","",IF(COUNTIF($AL$7:AL708,H709)=0,H709,""))</f>
        <v/>
      </c>
      <c r="AM709" s="48" t="str">
        <f t="shared" si="164"/>
        <v/>
      </c>
    </row>
    <row r="710" spans="2:39" x14ac:dyDescent="0.25">
      <c r="B710" s="38"/>
      <c r="C710" s="38"/>
      <c r="D710" s="38"/>
      <c r="E710" s="38"/>
      <c r="F710" s="40"/>
      <c r="G710" s="38"/>
      <c r="H710" s="38"/>
      <c r="I710" s="40"/>
      <c r="J710" s="54" t="str">
        <f t="shared" si="165"/>
        <v/>
      </c>
      <c r="K710" s="38"/>
      <c r="O710" s="41" t="str">
        <f t="shared" si="166"/>
        <v/>
      </c>
      <c r="P710" s="41" t="str">
        <f t="shared" ca="1" si="167"/>
        <v/>
      </c>
      <c r="Q710" s="41" t="str">
        <f>IF(AND(C710="Abierto",D710="Urgente"),RANK(P710,$P$8:$P$1003,0)+COUNTIF($P$8:P710,P710)-1,"")</f>
        <v/>
      </c>
      <c r="R710" s="41" t="str">
        <f t="shared" si="168"/>
        <v/>
      </c>
      <c r="S710" s="41" t="str">
        <f t="shared" ca="1" si="169"/>
        <v/>
      </c>
      <c r="T710" s="41" t="str">
        <f>IF(AND(C710="Abierto",D710="Alta"),RANK(S710,$S$8:$S$1003,0)+COUNTIF($S$8:S710,S710)-1+MAX(Q:Q),"")</f>
        <v/>
      </c>
      <c r="U710" s="41" t="str">
        <f t="shared" si="170"/>
        <v/>
      </c>
      <c r="V710" s="41" t="str">
        <f t="shared" ca="1" si="171"/>
        <v/>
      </c>
      <c r="W710" s="41" t="str">
        <f>IF(AND(C710="Abierto",D710="Media"),RANK(V710,$V$8:$V$1003,0)+COUNTIF($V$8:V710,V710)-1+MAX(Q:Q,T:T),"")</f>
        <v/>
      </c>
      <c r="X710" s="41" t="str">
        <f t="shared" si="172"/>
        <v/>
      </c>
      <c r="Y710" s="41" t="str">
        <f t="shared" ca="1" si="173"/>
        <v/>
      </c>
      <c r="Z710" s="41" t="str">
        <f>IF(AND(C710="Abierto",D710="Baja"),RANK(Y710,$Y$8:$Y$1003,0)+COUNTIF($Y$8:Y710,Y710)-1+MAX(Q:Q,T:T,W:W),"")</f>
        <v/>
      </c>
      <c r="AA710" s="42" t="str">
        <f t="shared" si="174"/>
        <v/>
      </c>
      <c r="AB710" s="42" t="str">
        <f t="shared" si="175"/>
        <v/>
      </c>
      <c r="AC710" s="42" t="str">
        <f t="shared" si="176"/>
        <v/>
      </c>
      <c r="AD710" s="43">
        <v>703</v>
      </c>
      <c r="AE710" s="43" t="str">
        <f t="shared" si="162"/>
        <v/>
      </c>
      <c r="AF710" s="44" t="str">
        <f t="shared" si="163"/>
        <v/>
      </c>
      <c r="AK710" s="47" t="str">
        <f>IF(AL710="","",MAX($AK$1:AK709)+1)</f>
        <v/>
      </c>
      <c r="AL710" s="48" t="str">
        <f>IF(H710="","",IF(COUNTIF($AL$7:AL709,H710)=0,H710,""))</f>
        <v/>
      </c>
      <c r="AM710" s="48" t="str">
        <f t="shared" si="164"/>
        <v/>
      </c>
    </row>
    <row r="711" spans="2:39" x14ac:dyDescent="0.25">
      <c r="B711" s="38"/>
      <c r="C711" s="38"/>
      <c r="D711" s="38"/>
      <c r="E711" s="38"/>
      <c r="F711" s="40"/>
      <c r="G711" s="38"/>
      <c r="H711" s="38"/>
      <c r="I711" s="40"/>
      <c r="J711" s="54" t="str">
        <f t="shared" si="165"/>
        <v/>
      </c>
      <c r="K711" s="38"/>
      <c r="O711" s="41" t="str">
        <f t="shared" si="166"/>
        <v/>
      </c>
      <c r="P711" s="41" t="str">
        <f t="shared" ca="1" si="167"/>
        <v/>
      </c>
      <c r="Q711" s="41" t="str">
        <f>IF(AND(C711="Abierto",D711="Urgente"),RANK(P711,$P$8:$P$1003,0)+COUNTIF($P$8:P711,P711)-1,"")</f>
        <v/>
      </c>
      <c r="R711" s="41" t="str">
        <f t="shared" si="168"/>
        <v/>
      </c>
      <c r="S711" s="41" t="str">
        <f t="shared" ca="1" si="169"/>
        <v/>
      </c>
      <c r="T711" s="41" t="str">
        <f>IF(AND(C711="Abierto",D711="Alta"),RANK(S711,$S$8:$S$1003,0)+COUNTIF($S$8:S711,S711)-1+MAX(Q:Q),"")</f>
        <v/>
      </c>
      <c r="U711" s="41" t="str">
        <f t="shared" si="170"/>
        <v/>
      </c>
      <c r="V711" s="41" t="str">
        <f t="shared" ca="1" si="171"/>
        <v/>
      </c>
      <c r="W711" s="41" t="str">
        <f>IF(AND(C711="Abierto",D711="Media"),RANK(V711,$V$8:$V$1003,0)+COUNTIF($V$8:V711,V711)-1+MAX(Q:Q,T:T),"")</f>
        <v/>
      </c>
      <c r="X711" s="41" t="str">
        <f t="shared" si="172"/>
        <v/>
      </c>
      <c r="Y711" s="41" t="str">
        <f t="shared" ca="1" si="173"/>
        <v/>
      </c>
      <c r="Z711" s="41" t="str">
        <f>IF(AND(C711="Abierto",D711="Baja"),RANK(Y711,$Y$8:$Y$1003,0)+COUNTIF($Y$8:Y711,Y711)-1+MAX(Q:Q,T:T,W:W),"")</f>
        <v/>
      </c>
      <c r="AA711" s="42" t="str">
        <f t="shared" si="174"/>
        <v/>
      </c>
      <c r="AB711" s="42" t="str">
        <f t="shared" si="175"/>
        <v/>
      </c>
      <c r="AC711" s="42" t="str">
        <f t="shared" si="176"/>
        <v/>
      </c>
      <c r="AD711" s="43">
        <v>704</v>
      </c>
      <c r="AE711" s="43" t="str">
        <f t="shared" si="162"/>
        <v/>
      </c>
      <c r="AF711" s="44" t="str">
        <f t="shared" si="163"/>
        <v/>
      </c>
      <c r="AK711" s="47" t="str">
        <f>IF(AL711="","",MAX($AK$1:AK710)+1)</f>
        <v/>
      </c>
      <c r="AL711" s="48" t="str">
        <f>IF(H711="","",IF(COUNTIF($AL$7:AL710,H711)=0,H711,""))</f>
        <v/>
      </c>
      <c r="AM711" s="48" t="str">
        <f t="shared" si="164"/>
        <v/>
      </c>
    </row>
    <row r="712" spans="2:39" x14ac:dyDescent="0.25">
      <c r="B712" s="38"/>
      <c r="C712" s="38"/>
      <c r="D712" s="38"/>
      <c r="E712" s="38"/>
      <c r="F712" s="40"/>
      <c r="G712" s="38"/>
      <c r="H712" s="38"/>
      <c r="I712" s="40"/>
      <c r="J712" s="54" t="str">
        <f t="shared" si="165"/>
        <v/>
      </c>
      <c r="K712" s="38"/>
      <c r="O712" s="41" t="str">
        <f t="shared" si="166"/>
        <v/>
      </c>
      <c r="P712" s="41" t="str">
        <f t="shared" ca="1" si="167"/>
        <v/>
      </c>
      <c r="Q712" s="41" t="str">
        <f>IF(AND(C712="Abierto",D712="Urgente"),RANK(P712,$P$8:$P$1003,0)+COUNTIF($P$8:P712,P712)-1,"")</f>
        <v/>
      </c>
      <c r="R712" s="41" t="str">
        <f t="shared" si="168"/>
        <v/>
      </c>
      <c r="S712" s="41" t="str">
        <f t="shared" ca="1" si="169"/>
        <v/>
      </c>
      <c r="T712" s="41" t="str">
        <f>IF(AND(C712="Abierto",D712="Alta"),RANK(S712,$S$8:$S$1003,0)+COUNTIF($S$8:S712,S712)-1+MAX(Q:Q),"")</f>
        <v/>
      </c>
      <c r="U712" s="41" t="str">
        <f t="shared" si="170"/>
        <v/>
      </c>
      <c r="V712" s="41" t="str">
        <f t="shared" ca="1" si="171"/>
        <v/>
      </c>
      <c r="W712" s="41" t="str">
        <f>IF(AND(C712="Abierto",D712="Media"),RANK(V712,$V$8:$V$1003,0)+COUNTIF($V$8:V712,V712)-1+MAX(Q:Q,T:T),"")</f>
        <v/>
      </c>
      <c r="X712" s="41" t="str">
        <f t="shared" si="172"/>
        <v/>
      </c>
      <c r="Y712" s="41" t="str">
        <f t="shared" ca="1" si="173"/>
        <v/>
      </c>
      <c r="Z712" s="41" t="str">
        <f>IF(AND(C712="Abierto",D712="Baja"),RANK(Y712,$Y$8:$Y$1003,0)+COUNTIF($Y$8:Y712,Y712)-1+MAX(Q:Q,T:T,W:W),"")</f>
        <v/>
      </c>
      <c r="AA712" s="42" t="str">
        <f t="shared" si="174"/>
        <v/>
      </c>
      <c r="AB712" s="42" t="str">
        <f t="shared" si="175"/>
        <v/>
      </c>
      <c r="AC712" s="42" t="str">
        <f t="shared" si="176"/>
        <v/>
      </c>
      <c r="AD712" s="43">
        <v>705</v>
      </c>
      <c r="AE712" s="43" t="str">
        <f t="shared" si="162"/>
        <v/>
      </c>
      <c r="AF712" s="44" t="str">
        <f t="shared" si="163"/>
        <v/>
      </c>
      <c r="AK712" s="47" t="str">
        <f>IF(AL712="","",MAX($AK$1:AK711)+1)</f>
        <v/>
      </c>
      <c r="AL712" s="48" t="str">
        <f>IF(H712="","",IF(COUNTIF($AL$7:AL711,H712)=0,H712,""))</f>
        <v/>
      </c>
      <c r="AM712" s="48" t="str">
        <f t="shared" si="164"/>
        <v/>
      </c>
    </row>
    <row r="713" spans="2:39" x14ac:dyDescent="0.25">
      <c r="B713" s="38"/>
      <c r="C713" s="38"/>
      <c r="D713" s="38"/>
      <c r="E713" s="38"/>
      <c r="F713" s="40"/>
      <c r="G713" s="38"/>
      <c r="H713" s="38"/>
      <c r="I713" s="40"/>
      <c r="J713" s="54" t="str">
        <f t="shared" si="165"/>
        <v/>
      </c>
      <c r="K713" s="38"/>
      <c r="O713" s="41" t="str">
        <f t="shared" si="166"/>
        <v/>
      </c>
      <c r="P713" s="41" t="str">
        <f t="shared" ca="1" si="167"/>
        <v/>
      </c>
      <c r="Q713" s="41" t="str">
        <f>IF(AND(C713="Abierto",D713="Urgente"),RANK(P713,$P$8:$P$1003,0)+COUNTIF($P$8:P713,P713)-1,"")</f>
        <v/>
      </c>
      <c r="R713" s="41" t="str">
        <f t="shared" si="168"/>
        <v/>
      </c>
      <c r="S713" s="41" t="str">
        <f t="shared" ca="1" si="169"/>
        <v/>
      </c>
      <c r="T713" s="41" t="str">
        <f>IF(AND(C713="Abierto",D713="Alta"),RANK(S713,$S$8:$S$1003,0)+COUNTIF($S$8:S713,S713)-1+MAX(Q:Q),"")</f>
        <v/>
      </c>
      <c r="U713" s="41" t="str">
        <f t="shared" si="170"/>
        <v/>
      </c>
      <c r="V713" s="41" t="str">
        <f t="shared" ca="1" si="171"/>
        <v/>
      </c>
      <c r="W713" s="41" t="str">
        <f>IF(AND(C713="Abierto",D713="Media"),RANK(V713,$V$8:$V$1003,0)+COUNTIF($V$8:V713,V713)-1+MAX(Q:Q,T:T),"")</f>
        <v/>
      </c>
      <c r="X713" s="41" t="str">
        <f t="shared" si="172"/>
        <v/>
      </c>
      <c r="Y713" s="41" t="str">
        <f t="shared" ca="1" si="173"/>
        <v/>
      </c>
      <c r="Z713" s="41" t="str">
        <f>IF(AND(C713="Abierto",D713="Baja"),RANK(Y713,$Y$8:$Y$1003,0)+COUNTIF($Y$8:Y713,Y713)-1+MAX(Q:Q,T:T,W:W),"")</f>
        <v/>
      </c>
      <c r="AA713" s="42" t="str">
        <f t="shared" si="174"/>
        <v/>
      </c>
      <c r="AB713" s="42" t="str">
        <f t="shared" si="175"/>
        <v/>
      </c>
      <c r="AC713" s="42" t="str">
        <f t="shared" si="176"/>
        <v/>
      </c>
      <c r="AD713" s="43">
        <v>706</v>
      </c>
      <c r="AE713" s="43" t="str">
        <f t="shared" ref="AE713:AE776" si="177">IF(ISNA(VLOOKUP(AD713,$AA$8:$AC$1000,3,FALSE))=TRUE,"",VLOOKUP(AD713,$AA$8:$AC$1000,3,FALSE))</f>
        <v/>
      </c>
      <c r="AF713" s="44" t="str">
        <f t="shared" ref="AF713:AF776" si="178">IF(ISNA(VLOOKUP(AD713,$AA$8:$AC$1000,2,FALSE))=TRUE,"",VLOOKUP(AD713,$AA$8:$AC$1000,2,FALSE))</f>
        <v/>
      </c>
      <c r="AK713" s="47" t="str">
        <f>IF(AL713="","",MAX($AK$1:AK712)+1)</f>
        <v/>
      </c>
      <c r="AL713" s="48" t="str">
        <f>IF(H713="","",IF(COUNTIF($AL$7:AL712,H713)=0,H713,""))</f>
        <v/>
      </c>
      <c r="AM713" s="48" t="str">
        <f t="shared" ref="AM713:AM776" si="179">IF(ISNA(VLOOKUP(AD713,$AK$8:$AL$1000,2,FALSE))=TRUE,"",VLOOKUP(AD713,$AK$8:$AL$1000,2,FALSE))</f>
        <v/>
      </c>
    </row>
    <row r="714" spans="2:39" x14ac:dyDescent="0.25">
      <c r="B714" s="38"/>
      <c r="C714" s="38"/>
      <c r="D714" s="38"/>
      <c r="E714" s="38"/>
      <c r="F714" s="40"/>
      <c r="G714" s="38"/>
      <c r="H714" s="38"/>
      <c r="I714" s="40"/>
      <c r="J714" s="54" t="str">
        <f t="shared" ref="J714:J777" si="180">IF(OR(F714=0,I714=0),"",I714-F714)</f>
        <v/>
      </c>
      <c r="K714" s="38"/>
      <c r="O714" s="41" t="str">
        <f t="shared" si="166"/>
        <v/>
      </c>
      <c r="P714" s="41" t="str">
        <f t="shared" ca="1" si="167"/>
        <v/>
      </c>
      <c r="Q714" s="41" t="str">
        <f>IF(AND(C714="Abierto",D714="Urgente"),RANK(P714,$P$8:$P$1003,0)+COUNTIF($P$8:P714,P714)-1,"")</f>
        <v/>
      </c>
      <c r="R714" s="41" t="str">
        <f t="shared" si="168"/>
        <v/>
      </c>
      <c r="S714" s="41" t="str">
        <f t="shared" ca="1" si="169"/>
        <v/>
      </c>
      <c r="T714" s="41" t="str">
        <f>IF(AND(C714="Abierto",D714="Alta"),RANK(S714,$S$8:$S$1003,0)+COUNTIF($S$8:S714,S714)-1+MAX(Q:Q),"")</f>
        <v/>
      </c>
      <c r="U714" s="41" t="str">
        <f t="shared" si="170"/>
        <v/>
      </c>
      <c r="V714" s="41" t="str">
        <f t="shared" ca="1" si="171"/>
        <v/>
      </c>
      <c r="W714" s="41" t="str">
        <f>IF(AND(C714="Abierto",D714="Media"),RANK(V714,$V$8:$V$1003,0)+COUNTIF($V$8:V714,V714)-1+MAX(Q:Q,T:T),"")</f>
        <v/>
      </c>
      <c r="X714" s="41" t="str">
        <f t="shared" si="172"/>
        <v/>
      </c>
      <c r="Y714" s="41" t="str">
        <f t="shared" ca="1" si="173"/>
        <v/>
      </c>
      <c r="Z714" s="41" t="str">
        <f>IF(AND(C714="Abierto",D714="Baja"),RANK(Y714,$Y$8:$Y$1003,0)+COUNTIF($Y$8:Y714,Y714)-1+MAX(Q:Q,T:T,W:W),"")</f>
        <v/>
      </c>
      <c r="AA714" s="42" t="str">
        <f t="shared" si="174"/>
        <v/>
      </c>
      <c r="AB714" s="42" t="str">
        <f t="shared" si="175"/>
        <v/>
      </c>
      <c r="AC714" s="42" t="str">
        <f t="shared" si="176"/>
        <v/>
      </c>
      <c r="AD714" s="43">
        <v>707</v>
      </c>
      <c r="AE714" s="43" t="str">
        <f t="shared" si="177"/>
        <v/>
      </c>
      <c r="AF714" s="44" t="str">
        <f t="shared" si="178"/>
        <v/>
      </c>
      <c r="AK714" s="47" t="str">
        <f>IF(AL714="","",MAX($AK$1:AK713)+1)</f>
        <v/>
      </c>
      <c r="AL714" s="48" t="str">
        <f>IF(H714="","",IF(COUNTIF($AL$7:AL713,H714)=0,H714,""))</f>
        <v/>
      </c>
      <c r="AM714" s="48" t="str">
        <f t="shared" si="179"/>
        <v/>
      </c>
    </row>
    <row r="715" spans="2:39" x14ac:dyDescent="0.25">
      <c r="B715" s="38"/>
      <c r="C715" s="38"/>
      <c r="D715" s="38"/>
      <c r="E715" s="38"/>
      <c r="F715" s="40"/>
      <c r="G715" s="38"/>
      <c r="H715" s="38"/>
      <c r="I715" s="40"/>
      <c r="J715" s="54" t="str">
        <f t="shared" si="180"/>
        <v/>
      </c>
      <c r="K715" s="38"/>
      <c r="O715" s="41" t="str">
        <f t="shared" si="166"/>
        <v/>
      </c>
      <c r="P715" s="41" t="str">
        <f t="shared" ca="1" si="167"/>
        <v/>
      </c>
      <c r="Q715" s="41" t="str">
        <f>IF(AND(C715="Abierto",D715="Urgente"),RANK(P715,$P$8:$P$1003,0)+COUNTIF($P$8:P715,P715)-1,"")</f>
        <v/>
      </c>
      <c r="R715" s="41" t="str">
        <f t="shared" si="168"/>
        <v/>
      </c>
      <c r="S715" s="41" t="str">
        <f t="shared" ca="1" si="169"/>
        <v/>
      </c>
      <c r="T715" s="41" t="str">
        <f>IF(AND(C715="Abierto",D715="Alta"),RANK(S715,$S$8:$S$1003,0)+COUNTIF($S$8:S715,S715)-1+MAX(Q:Q),"")</f>
        <v/>
      </c>
      <c r="U715" s="41" t="str">
        <f t="shared" si="170"/>
        <v/>
      </c>
      <c r="V715" s="41" t="str">
        <f t="shared" ca="1" si="171"/>
        <v/>
      </c>
      <c r="W715" s="41" t="str">
        <f>IF(AND(C715="Abierto",D715="Media"),RANK(V715,$V$8:$V$1003,0)+COUNTIF($V$8:V715,V715)-1+MAX(Q:Q,T:T),"")</f>
        <v/>
      </c>
      <c r="X715" s="41" t="str">
        <f t="shared" si="172"/>
        <v/>
      </c>
      <c r="Y715" s="41" t="str">
        <f t="shared" ca="1" si="173"/>
        <v/>
      </c>
      <c r="Z715" s="41" t="str">
        <f>IF(AND(C715="Abierto",D715="Baja"),RANK(Y715,$Y$8:$Y$1003,0)+COUNTIF($Y$8:Y715,Y715)-1+MAX(Q:Q,T:T,W:W),"")</f>
        <v/>
      </c>
      <c r="AA715" s="42" t="str">
        <f t="shared" si="174"/>
        <v/>
      </c>
      <c r="AB715" s="42" t="str">
        <f t="shared" si="175"/>
        <v/>
      </c>
      <c r="AC715" s="42" t="str">
        <f t="shared" si="176"/>
        <v/>
      </c>
      <c r="AD715" s="43">
        <v>708</v>
      </c>
      <c r="AE715" s="43" t="str">
        <f t="shared" si="177"/>
        <v/>
      </c>
      <c r="AF715" s="44" t="str">
        <f t="shared" si="178"/>
        <v/>
      </c>
      <c r="AK715" s="47" t="str">
        <f>IF(AL715="","",MAX($AK$1:AK714)+1)</f>
        <v/>
      </c>
      <c r="AL715" s="48" t="str">
        <f>IF(H715="","",IF(COUNTIF($AL$7:AL714,H715)=0,H715,""))</f>
        <v/>
      </c>
      <c r="AM715" s="48" t="str">
        <f t="shared" si="179"/>
        <v/>
      </c>
    </row>
    <row r="716" spans="2:39" x14ac:dyDescent="0.25">
      <c r="B716" s="38"/>
      <c r="C716" s="38"/>
      <c r="D716" s="38"/>
      <c r="E716" s="38"/>
      <c r="F716" s="40"/>
      <c r="G716" s="38"/>
      <c r="H716" s="38"/>
      <c r="I716" s="40"/>
      <c r="J716" s="54" t="str">
        <f t="shared" si="180"/>
        <v/>
      </c>
      <c r="K716" s="38"/>
      <c r="O716" s="41" t="str">
        <f t="shared" si="166"/>
        <v/>
      </c>
      <c r="P716" s="41" t="str">
        <f t="shared" ca="1" si="167"/>
        <v/>
      </c>
      <c r="Q716" s="41" t="str">
        <f>IF(AND(C716="Abierto",D716="Urgente"),RANK(P716,$P$8:$P$1003,0)+COUNTIF($P$8:P716,P716)-1,"")</f>
        <v/>
      </c>
      <c r="R716" s="41" t="str">
        <f t="shared" si="168"/>
        <v/>
      </c>
      <c r="S716" s="41" t="str">
        <f t="shared" ca="1" si="169"/>
        <v/>
      </c>
      <c r="T716" s="41" t="str">
        <f>IF(AND(C716="Abierto",D716="Alta"),RANK(S716,$S$8:$S$1003,0)+COUNTIF($S$8:S716,S716)-1+MAX(Q:Q),"")</f>
        <v/>
      </c>
      <c r="U716" s="41" t="str">
        <f t="shared" si="170"/>
        <v/>
      </c>
      <c r="V716" s="41" t="str">
        <f t="shared" ca="1" si="171"/>
        <v/>
      </c>
      <c r="W716" s="41" t="str">
        <f>IF(AND(C716="Abierto",D716="Media"),RANK(V716,$V$8:$V$1003,0)+COUNTIF($V$8:V716,V716)-1+MAX(Q:Q,T:T),"")</f>
        <v/>
      </c>
      <c r="X716" s="41" t="str">
        <f t="shared" si="172"/>
        <v/>
      </c>
      <c r="Y716" s="41" t="str">
        <f t="shared" ca="1" si="173"/>
        <v/>
      </c>
      <c r="Z716" s="41" t="str">
        <f>IF(AND(C716="Abierto",D716="Baja"),RANK(Y716,$Y$8:$Y$1003,0)+COUNTIF($Y$8:Y716,Y716)-1+MAX(Q:Q,T:T,W:W),"")</f>
        <v/>
      </c>
      <c r="AA716" s="42" t="str">
        <f t="shared" si="174"/>
        <v/>
      </c>
      <c r="AB716" s="42" t="str">
        <f t="shared" si="175"/>
        <v/>
      </c>
      <c r="AC716" s="42" t="str">
        <f t="shared" si="176"/>
        <v/>
      </c>
      <c r="AD716" s="43">
        <v>709</v>
      </c>
      <c r="AE716" s="43" t="str">
        <f t="shared" si="177"/>
        <v/>
      </c>
      <c r="AF716" s="44" t="str">
        <f t="shared" si="178"/>
        <v/>
      </c>
      <c r="AK716" s="47" t="str">
        <f>IF(AL716="","",MAX($AK$1:AK715)+1)</f>
        <v/>
      </c>
      <c r="AL716" s="48" t="str">
        <f>IF(H716="","",IF(COUNTIF($AL$7:AL715,H716)=0,H716,""))</f>
        <v/>
      </c>
      <c r="AM716" s="48" t="str">
        <f t="shared" si="179"/>
        <v/>
      </c>
    </row>
    <row r="717" spans="2:39" x14ac:dyDescent="0.25">
      <c r="B717" s="38"/>
      <c r="C717" s="38"/>
      <c r="D717" s="38"/>
      <c r="E717" s="38"/>
      <c r="F717" s="40"/>
      <c r="G717" s="38"/>
      <c r="H717" s="38"/>
      <c r="I717" s="40"/>
      <c r="J717" s="54" t="str">
        <f t="shared" si="180"/>
        <v/>
      </c>
      <c r="K717" s="38"/>
      <c r="O717" s="41" t="str">
        <f t="shared" si="166"/>
        <v/>
      </c>
      <c r="P717" s="41" t="str">
        <f t="shared" ca="1" si="167"/>
        <v/>
      </c>
      <c r="Q717" s="41" t="str">
        <f>IF(AND(C717="Abierto",D717="Urgente"),RANK(P717,$P$8:$P$1003,0)+COUNTIF($P$8:P717,P717)-1,"")</f>
        <v/>
      </c>
      <c r="R717" s="41" t="str">
        <f t="shared" si="168"/>
        <v/>
      </c>
      <c r="S717" s="41" t="str">
        <f t="shared" ca="1" si="169"/>
        <v/>
      </c>
      <c r="T717" s="41" t="str">
        <f>IF(AND(C717="Abierto",D717="Alta"),RANK(S717,$S$8:$S$1003,0)+COUNTIF($S$8:S717,S717)-1+MAX(Q:Q),"")</f>
        <v/>
      </c>
      <c r="U717" s="41" t="str">
        <f t="shared" si="170"/>
        <v/>
      </c>
      <c r="V717" s="41" t="str">
        <f t="shared" ca="1" si="171"/>
        <v/>
      </c>
      <c r="W717" s="41" t="str">
        <f>IF(AND(C717="Abierto",D717="Media"),RANK(V717,$V$8:$V$1003,0)+COUNTIF($V$8:V717,V717)-1+MAX(Q:Q,T:T),"")</f>
        <v/>
      </c>
      <c r="X717" s="41" t="str">
        <f t="shared" si="172"/>
        <v/>
      </c>
      <c r="Y717" s="41" t="str">
        <f t="shared" ca="1" si="173"/>
        <v/>
      </c>
      <c r="Z717" s="41" t="str">
        <f>IF(AND(C717="Abierto",D717="Baja"),RANK(Y717,$Y$8:$Y$1003,0)+COUNTIF($Y$8:Y717,Y717)-1+MAX(Q:Q,T:T,W:W),"")</f>
        <v/>
      </c>
      <c r="AA717" s="42" t="str">
        <f t="shared" si="174"/>
        <v/>
      </c>
      <c r="AB717" s="42" t="str">
        <f t="shared" si="175"/>
        <v/>
      </c>
      <c r="AC717" s="42" t="str">
        <f t="shared" si="176"/>
        <v/>
      </c>
      <c r="AD717" s="43">
        <v>710</v>
      </c>
      <c r="AE717" s="43" t="str">
        <f t="shared" si="177"/>
        <v/>
      </c>
      <c r="AF717" s="44" t="str">
        <f t="shared" si="178"/>
        <v/>
      </c>
      <c r="AK717" s="47" t="str">
        <f>IF(AL717="","",MAX($AK$1:AK716)+1)</f>
        <v/>
      </c>
      <c r="AL717" s="48" t="str">
        <f>IF(H717="","",IF(COUNTIF($AL$7:AL716,H717)=0,H717,""))</f>
        <v/>
      </c>
      <c r="AM717" s="48" t="str">
        <f t="shared" si="179"/>
        <v/>
      </c>
    </row>
    <row r="718" spans="2:39" x14ac:dyDescent="0.25">
      <c r="B718" s="38"/>
      <c r="C718" s="38"/>
      <c r="D718" s="38"/>
      <c r="E718" s="38"/>
      <c r="F718" s="40"/>
      <c r="G718" s="38"/>
      <c r="H718" s="38"/>
      <c r="I718" s="40"/>
      <c r="J718" s="54" t="str">
        <f t="shared" si="180"/>
        <v/>
      </c>
      <c r="K718" s="38"/>
      <c r="O718" s="41" t="str">
        <f t="shared" si="166"/>
        <v/>
      </c>
      <c r="P718" s="41" t="str">
        <f t="shared" ca="1" si="167"/>
        <v/>
      </c>
      <c r="Q718" s="41" t="str">
        <f>IF(AND(C718="Abierto",D718="Urgente"),RANK(P718,$P$8:$P$1003,0)+COUNTIF($P$8:P718,P718)-1,"")</f>
        <v/>
      </c>
      <c r="R718" s="41" t="str">
        <f t="shared" si="168"/>
        <v/>
      </c>
      <c r="S718" s="41" t="str">
        <f t="shared" ca="1" si="169"/>
        <v/>
      </c>
      <c r="T718" s="41" t="str">
        <f>IF(AND(C718="Abierto",D718="Alta"),RANK(S718,$S$8:$S$1003,0)+COUNTIF($S$8:S718,S718)-1+MAX(Q:Q),"")</f>
        <v/>
      </c>
      <c r="U718" s="41" t="str">
        <f t="shared" si="170"/>
        <v/>
      </c>
      <c r="V718" s="41" t="str">
        <f t="shared" ca="1" si="171"/>
        <v/>
      </c>
      <c r="W718" s="41" t="str">
        <f>IF(AND(C718="Abierto",D718="Media"),RANK(V718,$V$8:$V$1003,0)+COUNTIF($V$8:V718,V718)-1+MAX(Q:Q,T:T),"")</f>
        <v/>
      </c>
      <c r="X718" s="41" t="str">
        <f t="shared" si="172"/>
        <v/>
      </c>
      <c r="Y718" s="41" t="str">
        <f t="shared" ca="1" si="173"/>
        <v/>
      </c>
      <c r="Z718" s="41" t="str">
        <f>IF(AND(C718="Abierto",D718="Baja"),RANK(Y718,$Y$8:$Y$1003,0)+COUNTIF($Y$8:Y718,Y718)-1+MAX(Q:Q,T:T,W:W),"")</f>
        <v/>
      </c>
      <c r="AA718" s="42" t="str">
        <f t="shared" si="174"/>
        <v/>
      </c>
      <c r="AB718" s="42" t="str">
        <f t="shared" si="175"/>
        <v/>
      </c>
      <c r="AC718" s="42" t="str">
        <f t="shared" si="176"/>
        <v/>
      </c>
      <c r="AD718" s="43">
        <v>711</v>
      </c>
      <c r="AE718" s="43" t="str">
        <f t="shared" si="177"/>
        <v/>
      </c>
      <c r="AF718" s="44" t="str">
        <f t="shared" si="178"/>
        <v/>
      </c>
      <c r="AK718" s="47" t="str">
        <f>IF(AL718="","",MAX($AK$1:AK717)+1)</f>
        <v/>
      </c>
      <c r="AL718" s="48" t="str">
        <f>IF(H718="","",IF(COUNTIF($AL$7:AL717,H718)=0,H718,""))</f>
        <v/>
      </c>
      <c r="AM718" s="48" t="str">
        <f t="shared" si="179"/>
        <v/>
      </c>
    </row>
    <row r="719" spans="2:39" x14ac:dyDescent="0.25">
      <c r="B719" s="38"/>
      <c r="C719" s="38"/>
      <c r="D719" s="38"/>
      <c r="E719" s="38"/>
      <c r="F719" s="40"/>
      <c r="G719" s="38"/>
      <c r="H719" s="38"/>
      <c r="I719" s="40"/>
      <c r="J719" s="54" t="str">
        <f t="shared" si="180"/>
        <v/>
      </c>
      <c r="K719" s="38"/>
      <c r="O719" s="41" t="str">
        <f t="shared" si="166"/>
        <v/>
      </c>
      <c r="P719" s="41" t="str">
        <f t="shared" ca="1" si="167"/>
        <v/>
      </c>
      <c r="Q719" s="41" t="str">
        <f>IF(AND(C719="Abierto",D719="Urgente"),RANK(P719,$P$8:$P$1003,0)+COUNTIF($P$8:P719,P719)-1,"")</f>
        <v/>
      </c>
      <c r="R719" s="41" t="str">
        <f t="shared" si="168"/>
        <v/>
      </c>
      <c r="S719" s="41" t="str">
        <f t="shared" ca="1" si="169"/>
        <v/>
      </c>
      <c r="T719" s="41" t="str">
        <f>IF(AND(C719="Abierto",D719="Alta"),RANK(S719,$S$8:$S$1003,0)+COUNTIF($S$8:S719,S719)-1+MAX(Q:Q),"")</f>
        <v/>
      </c>
      <c r="U719" s="41" t="str">
        <f t="shared" si="170"/>
        <v/>
      </c>
      <c r="V719" s="41" t="str">
        <f t="shared" ca="1" si="171"/>
        <v/>
      </c>
      <c r="W719" s="41" t="str">
        <f>IF(AND(C719="Abierto",D719="Media"),RANK(V719,$V$8:$V$1003,0)+COUNTIF($V$8:V719,V719)-1+MAX(Q:Q,T:T),"")</f>
        <v/>
      </c>
      <c r="X719" s="41" t="str">
        <f t="shared" si="172"/>
        <v/>
      </c>
      <c r="Y719" s="41" t="str">
        <f t="shared" ca="1" si="173"/>
        <v/>
      </c>
      <c r="Z719" s="41" t="str">
        <f>IF(AND(C719="Abierto",D719="Baja"),RANK(Y719,$Y$8:$Y$1003,0)+COUNTIF($Y$8:Y719,Y719)-1+MAX(Q:Q,T:T,W:W),"")</f>
        <v/>
      </c>
      <c r="AA719" s="42" t="str">
        <f t="shared" si="174"/>
        <v/>
      </c>
      <c r="AB719" s="42" t="str">
        <f t="shared" si="175"/>
        <v/>
      </c>
      <c r="AC719" s="42" t="str">
        <f t="shared" si="176"/>
        <v/>
      </c>
      <c r="AD719" s="43">
        <v>712</v>
      </c>
      <c r="AE719" s="43" t="str">
        <f t="shared" si="177"/>
        <v/>
      </c>
      <c r="AF719" s="44" t="str">
        <f t="shared" si="178"/>
        <v/>
      </c>
      <c r="AK719" s="47" t="str">
        <f>IF(AL719="","",MAX($AK$1:AK718)+1)</f>
        <v/>
      </c>
      <c r="AL719" s="48" t="str">
        <f>IF(H719="","",IF(COUNTIF($AL$7:AL718,H719)=0,H719,""))</f>
        <v/>
      </c>
      <c r="AM719" s="48" t="str">
        <f t="shared" si="179"/>
        <v/>
      </c>
    </row>
    <row r="720" spans="2:39" x14ac:dyDescent="0.25">
      <c r="B720" s="38"/>
      <c r="C720" s="38"/>
      <c r="D720" s="38"/>
      <c r="E720" s="38"/>
      <c r="F720" s="40"/>
      <c r="G720" s="38"/>
      <c r="H720" s="38"/>
      <c r="I720" s="40"/>
      <c r="J720" s="54" t="str">
        <f t="shared" si="180"/>
        <v/>
      </c>
      <c r="K720" s="38"/>
      <c r="O720" s="41" t="str">
        <f t="shared" si="166"/>
        <v/>
      </c>
      <c r="P720" s="41" t="str">
        <f t="shared" ca="1" si="167"/>
        <v/>
      </c>
      <c r="Q720" s="41" t="str">
        <f>IF(AND(C720="Abierto",D720="Urgente"),RANK(P720,$P$8:$P$1003,0)+COUNTIF($P$8:P720,P720)-1,"")</f>
        <v/>
      </c>
      <c r="R720" s="41" t="str">
        <f t="shared" si="168"/>
        <v/>
      </c>
      <c r="S720" s="41" t="str">
        <f t="shared" ca="1" si="169"/>
        <v/>
      </c>
      <c r="T720" s="41" t="str">
        <f>IF(AND(C720="Abierto",D720="Alta"),RANK(S720,$S$8:$S$1003,0)+COUNTIF($S$8:S720,S720)-1+MAX(Q:Q),"")</f>
        <v/>
      </c>
      <c r="U720" s="41" t="str">
        <f t="shared" si="170"/>
        <v/>
      </c>
      <c r="V720" s="41" t="str">
        <f t="shared" ca="1" si="171"/>
        <v/>
      </c>
      <c r="W720" s="41" t="str">
        <f>IF(AND(C720="Abierto",D720="Media"),RANK(V720,$V$8:$V$1003,0)+COUNTIF($V$8:V720,V720)-1+MAX(Q:Q,T:T),"")</f>
        <v/>
      </c>
      <c r="X720" s="41" t="str">
        <f t="shared" si="172"/>
        <v/>
      </c>
      <c r="Y720" s="41" t="str">
        <f t="shared" ca="1" si="173"/>
        <v/>
      </c>
      <c r="Z720" s="41" t="str">
        <f>IF(AND(C720="Abierto",D720="Baja"),RANK(Y720,$Y$8:$Y$1003,0)+COUNTIF($Y$8:Y720,Y720)-1+MAX(Q:Q,T:T,W:W),"")</f>
        <v/>
      </c>
      <c r="AA720" s="42" t="str">
        <f t="shared" si="174"/>
        <v/>
      </c>
      <c r="AB720" s="42" t="str">
        <f t="shared" si="175"/>
        <v/>
      </c>
      <c r="AC720" s="42" t="str">
        <f t="shared" si="176"/>
        <v/>
      </c>
      <c r="AD720" s="43">
        <v>713</v>
      </c>
      <c r="AE720" s="43" t="str">
        <f t="shared" si="177"/>
        <v/>
      </c>
      <c r="AF720" s="44" t="str">
        <f t="shared" si="178"/>
        <v/>
      </c>
      <c r="AK720" s="47" t="str">
        <f>IF(AL720="","",MAX($AK$1:AK719)+1)</f>
        <v/>
      </c>
      <c r="AL720" s="48" t="str">
        <f>IF(H720="","",IF(COUNTIF($AL$7:AL719,H720)=0,H720,""))</f>
        <v/>
      </c>
      <c r="AM720" s="48" t="str">
        <f t="shared" si="179"/>
        <v/>
      </c>
    </row>
    <row r="721" spans="2:39" x14ac:dyDescent="0.25">
      <c r="B721" s="38"/>
      <c r="C721" s="38"/>
      <c r="D721" s="38"/>
      <c r="E721" s="38"/>
      <c r="F721" s="40"/>
      <c r="G721" s="38"/>
      <c r="H721" s="38"/>
      <c r="I721" s="40"/>
      <c r="J721" s="54" t="str">
        <f t="shared" si="180"/>
        <v/>
      </c>
      <c r="K721" s="38"/>
      <c r="O721" s="41" t="str">
        <f t="shared" si="166"/>
        <v/>
      </c>
      <c r="P721" s="41" t="str">
        <f t="shared" ca="1" si="167"/>
        <v/>
      </c>
      <c r="Q721" s="41" t="str">
        <f>IF(AND(C721="Abierto",D721="Urgente"),RANK(P721,$P$8:$P$1003,0)+COUNTIF($P$8:P721,P721)-1,"")</f>
        <v/>
      </c>
      <c r="R721" s="41" t="str">
        <f t="shared" si="168"/>
        <v/>
      </c>
      <c r="S721" s="41" t="str">
        <f t="shared" ca="1" si="169"/>
        <v/>
      </c>
      <c r="T721" s="41" t="str">
        <f>IF(AND(C721="Abierto",D721="Alta"),RANK(S721,$S$8:$S$1003,0)+COUNTIF($S$8:S721,S721)-1+MAX(Q:Q),"")</f>
        <v/>
      </c>
      <c r="U721" s="41" t="str">
        <f t="shared" si="170"/>
        <v/>
      </c>
      <c r="V721" s="41" t="str">
        <f t="shared" ca="1" si="171"/>
        <v/>
      </c>
      <c r="W721" s="41" t="str">
        <f>IF(AND(C721="Abierto",D721="Media"),RANK(V721,$V$8:$V$1003,0)+COUNTIF($V$8:V721,V721)-1+MAX(Q:Q,T:T),"")</f>
        <v/>
      </c>
      <c r="X721" s="41" t="str">
        <f t="shared" si="172"/>
        <v/>
      </c>
      <c r="Y721" s="41" t="str">
        <f t="shared" ca="1" si="173"/>
        <v/>
      </c>
      <c r="Z721" s="41" t="str">
        <f>IF(AND(C721="Abierto",D721="Baja"),RANK(Y721,$Y$8:$Y$1003,0)+COUNTIF($Y$8:Y721,Y721)-1+MAX(Q:Q,T:T,W:W),"")</f>
        <v/>
      </c>
      <c r="AA721" s="42" t="str">
        <f t="shared" si="174"/>
        <v/>
      </c>
      <c r="AB721" s="42" t="str">
        <f t="shared" si="175"/>
        <v/>
      </c>
      <c r="AC721" s="42" t="str">
        <f t="shared" si="176"/>
        <v/>
      </c>
      <c r="AD721" s="43">
        <v>714</v>
      </c>
      <c r="AE721" s="43" t="str">
        <f t="shared" si="177"/>
        <v/>
      </c>
      <c r="AF721" s="44" t="str">
        <f t="shared" si="178"/>
        <v/>
      </c>
      <c r="AK721" s="47" t="str">
        <f>IF(AL721="","",MAX($AK$1:AK720)+1)</f>
        <v/>
      </c>
      <c r="AL721" s="48" t="str">
        <f>IF(H721="","",IF(COUNTIF($AL$7:AL720,H721)=0,H721,""))</f>
        <v/>
      </c>
      <c r="AM721" s="48" t="str">
        <f t="shared" si="179"/>
        <v/>
      </c>
    </row>
    <row r="722" spans="2:39" x14ac:dyDescent="0.25">
      <c r="B722" s="38"/>
      <c r="C722" s="38"/>
      <c r="D722" s="38"/>
      <c r="E722" s="38"/>
      <c r="F722" s="40"/>
      <c r="G722" s="38"/>
      <c r="H722" s="38"/>
      <c r="I722" s="40"/>
      <c r="J722" s="54" t="str">
        <f t="shared" si="180"/>
        <v/>
      </c>
      <c r="K722" s="38"/>
      <c r="O722" s="41" t="str">
        <f t="shared" ref="O722:O785" si="181">IF(AND(C722="Abierto",D722="Urgente"),B722,"")</f>
        <v/>
      </c>
      <c r="P722" s="41" t="str">
        <f t="shared" ref="P722:P785" ca="1" si="182">IF(AND(C722="Abierto",D722="Urgente"),TODAY()-F722,"")</f>
        <v/>
      </c>
      <c r="Q722" s="41" t="str">
        <f>IF(AND(C722="Abierto",D722="Urgente"),RANK(P722,$P$8:$P$1003,0)+COUNTIF($P$8:P722,P722)-1,"")</f>
        <v/>
      </c>
      <c r="R722" s="41" t="str">
        <f t="shared" ref="R722:R785" si="183">IF(AND(C722="Abierto",D722="Alta"),B722,"")</f>
        <v/>
      </c>
      <c r="S722" s="41" t="str">
        <f t="shared" ref="S722:S785" ca="1" si="184">IF(AND(C722="Abierto",D722="Alta"),TODAY()-F722,"")</f>
        <v/>
      </c>
      <c r="T722" s="41" t="str">
        <f>IF(AND(C722="Abierto",D722="Alta"),RANK(S722,$S$8:$S$1003,0)+COUNTIF($S$8:S722,S722)-1+MAX(Q:Q),"")</f>
        <v/>
      </c>
      <c r="U722" s="41" t="str">
        <f t="shared" ref="U722:U785" si="185">IF(AND(C722="Abierto",D722="Media"),B722,"")</f>
        <v/>
      </c>
      <c r="V722" s="41" t="str">
        <f t="shared" ref="V722:V785" ca="1" si="186">IF(AND(C722="Abierto",D722="Media"),TODAY()-F722,"")</f>
        <v/>
      </c>
      <c r="W722" s="41" t="str">
        <f>IF(AND(C722="Abierto",D722="Media"),RANK(V722,$V$8:$V$1003,0)+COUNTIF($V$8:V722,V722)-1+MAX(Q:Q,T:T),"")</f>
        <v/>
      </c>
      <c r="X722" s="41" t="str">
        <f t="shared" ref="X722:X785" si="187">IF(AND(C722="Abierto",D722="Baja"),B722,"")</f>
        <v/>
      </c>
      <c r="Y722" s="41" t="str">
        <f t="shared" ref="Y722:Y785" ca="1" si="188">IF(AND(C722="Abierto",D722="Baja"),TODAY()-F722,"")</f>
        <v/>
      </c>
      <c r="Z722" s="41" t="str">
        <f>IF(AND(C722="Abierto",D722="Baja"),RANK(Y722,$Y$8:$Y$1003,0)+COUNTIF($Y$8:Y722,Y722)-1+MAX(Q:Q,T:T,W:W),"")</f>
        <v/>
      </c>
      <c r="AA722" s="42" t="str">
        <f t="shared" ref="AA722:AA785" si="189">IF(OR(C722="Resuelto",C722=""),"",SUM(Q722,T722,W722,Z722))</f>
        <v/>
      </c>
      <c r="AB722" s="42" t="str">
        <f t="shared" ref="AB722:AB785" si="190">IF(OR(C722="Resuelto",C722=""),"",SUM(P722,S722,V722,Y722))</f>
        <v/>
      </c>
      <c r="AC722" s="42" t="str">
        <f t="shared" ref="AC722:AC785" si="191">IF(OR(C722="Resuelto",C722=""),"",SUM(O722,R722,U722,X722))</f>
        <v/>
      </c>
      <c r="AD722" s="43">
        <v>715</v>
      </c>
      <c r="AE722" s="43" t="str">
        <f t="shared" si="177"/>
        <v/>
      </c>
      <c r="AF722" s="44" t="str">
        <f t="shared" si="178"/>
        <v/>
      </c>
      <c r="AK722" s="47" t="str">
        <f>IF(AL722="","",MAX($AK$1:AK721)+1)</f>
        <v/>
      </c>
      <c r="AL722" s="48" t="str">
        <f>IF(H722="","",IF(COUNTIF($AL$7:AL721,H722)=0,H722,""))</f>
        <v/>
      </c>
      <c r="AM722" s="48" t="str">
        <f t="shared" si="179"/>
        <v/>
      </c>
    </row>
    <row r="723" spans="2:39" x14ac:dyDescent="0.25">
      <c r="B723" s="38"/>
      <c r="C723" s="38"/>
      <c r="D723" s="38"/>
      <c r="E723" s="38"/>
      <c r="F723" s="40"/>
      <c r="G723" s="38"/>
      <c r="H723" s="38"/>
      <c r="I723" s="40"/>
      <c r="J723" s="54" t="str">
        <f t="shared" si="180"/>
        <v/>
      </c>
      <c r="K723" s="38"/>
      <c r="O723" s="41" t="str">
        <f t="shared" si="181"/>
        <v/>
      </c>
      <c r="P723" s="41" t="str">
        <f t="shared" ca="1" si="182"/>
        <v/>
      </c>
      <c r="Q723" s="41" t="str">
        <f>IF(AND(C723="Abierto",D723="Urgente"),RANK(P723,$P$8:$P$1003,0)+COUNTIF($P$8:P723,P723)-1,"")</f>
        <v/>
      </c>
      <c r="R723" s="41" t="str">
        <f t="shared" si="183"/>
        <v/>
      </c>
      <c r="S723" s="41" t="str">
        <f t="shared" ca="1" si="184"/>
        <v/>
      </c>
      <c r="T723" s="41" t="str">
        <f>IF(AND(C723="Abierto",D723="Alta"),RANK(S723,$S$8:$S$1003,0)+COUNTIF($S$8:S723,S723)-1+MAX(Q:Q),"")</f>
        <v/>
      </c>
      <c r="U723" s="41" t="str">
        <f t="shared" si="185"/>
        <v/>
      </c>
      <c r="V723" s="41" t="str">
        <f t="shared" ca="1" si="186"/>
        <v/>
      </c>
      <c r="W723" s="41" t="str">
        <f>IF(AND(C723="Abierto",D723="Media"),RANK(V723,$V$8:$V$1003,0)+COUNTIF($V$8:V723,V723)-1+MAX(Q:Q,T:T),"")</f>
        <v/>
      </c>
      <c r="X723" s="41" t="str">
        <f t="shared" si="187"/>
        <v/>
      </c>
      <c r="Y723" s="41" t="str">
        <f t="shared" ca="1" si="188"/>
        <v/>
      </c>
      <c r="Z723" s="41" t="str">
        <f>IF(AND(C723="Abierto",D723="Baja"),RANK(Y723,$Y$8:$Y$1003,0)+COUNTIF($Y$8:Y723,Y723)-1+MAX(Q:Q,T:T,W:W),"")</f>
        <v/>
      </c>
      <c r="AA723" s="42" t="str">
        <f t="shared" si="189"/>
        <v/>
      </c>
      <c r="AB723" s="42" t="str">
        <f t="shared" si="190"/>
        <v/>
      </c>
      <c r="AC723" s="42" t="str">
        <f t="shared" si="191"/>
        <v/>
      </c>
      <c r="AD723" s="43">
        <v>716</v>
      </c>
      <c r="AE723" s="43" t="str">
        <f t="shared" si="177"/>
        <v/>
      </c>
      <c r="AF723" s="44" t="str">
        <f t="shared" si="178"/>
        <v/>
      </c>
      <c r="AK723" s="47" t="str">
        <f>IF(AL723="","",MAX($AK$1:AK722)+1)</f>
        <v/>
      </c>
      <c r="AL723" s="48" t="str">
        <f>IF(H723="","",IF(COUNTIF($AL$7:AL722,H723)=0,H723,""))</f>
        <v/>
      </c>
      <c r="AM723" s="48" t="str">
        <f t="shared" si="179"/>
        <v/>
      </c>
    </row>
    <row r="724" spans="2:39" x14ac:dyDescent="0.25">
      <c r="B724" s="38"/>
      <c r="C724" s="38"/>
      <c r="D724" s="38"/>
      <c r="E724" s="38"/>
      <c r="F724" s="40"/>
      <c r="G724" s="38"/>
      <c r="H724" s="38"/>
      <c r="I724" s="40"/>
      <c r="J724" s="54" t="str">
        <f t="shared" si="180"/>
        <v/>
      </c>
      <c r="K724" s="38"/>
      <c r="O724" s="41" t="str">
        <f t="shared" si="181"/>
        <v/>
      </c>
      <c r="P724" s="41" t="str">
        <f t="shared" ca="1" si="182"/>
        <v/>
      </c>
      <c r="Q724" s="41" t="str">
        <f>IF(AND(C724="Abierto",D724="Urgente"),RANK(P724,$P$8:$P$1003,0)+COUNTIF($P$8:P724,P724)-1,"")</f>
        <v/>
      </c>
      <c r="R724" s="41" t="str">
        <f t="shared" si="183"/>
        <v/>
      </c>
      <c r="S724" s="41" t="str">
        <f t="shared" ca="1" si="184"/>
        <v/>
      </c>
      <c r="T724" s="41" t="str">
        <f>IF(AND(C724="Abierto",D724="Alta"),RANK(S724,$S$8:$S$1003,0)+COUNTIF($S$8:S724,S724)-1+MAX(Q:Q),"")</f>
        <v/>
      </c>
      <c r="U724" s="41" t="str">
        <f t="shared" si="185"/>
        <v/>
      </c>
      <c r="V724" s="41" t="str">
        <f t="shared" ca="1" si="186"/>
        <v/>
      </c>
      <c r="W724" s="41" t="str">
        <f>IF(AND(C724="Abierto",D724="Media"),RANK(V724,$V$8:$V$1003,0)+COUNTIF($V$8:V724,V724)-1+MAX(Q:Q,T:T),"")</f>
        <v/>
      </c>
      <c r="X724" s="41" t="str">
        <f t="shared" si="187"/>
        <v/>
      </c>
      <c r="Y724" s="41" t="str">
        <f t="shared" ca="1" si="188"/>
        <v/>
      </c>
      <c r="Z724" s="41" t="str">
        <f>IF(AND(C724="Abierto",D724="Baja"),RANK(Y724,$Y$8:$Y$1003,0)+COUNTIF($Y$8:Y724,Y724)-1+MAX(Q:Q,T:T,W:W),"")</f>
        <v/>
      </c>
      <c r="AA724" s="42" t="str">
        <f t="shared" si="189"/>
        <v/>
      </c>
      <c r="AB724" s="42" t="str">
        <f t="shared" si="190"/>
        <v/>
      </c>
      <c r="AC724" s="42" t="str">
        <f t="shared" si="191"/>
        <v/>
      </c>
      <c r="AD724" s="43">
        <v>717</v>
      </c>
      <c r="AE724" s="43" t="str">
        <f t="shared" si="177"/>
        <v/>
      </c>
      <c r="AF724" s="44" t="str">
        <f t="shared" si="178"/>
        <v/>
      </c>
      <c r="AK724" s="47" t="str">
        <f>IF(AL724="","",MAX($AK$1:AK723)+1)</f>
        <v/>
      </c>
      <c r="AL724" s="48" t="str">
        <f>IF(H724="","",IF(COUNTIF($AL$7:AL723,H724)=0,H724,""))</f>
        <v/>
      </c>
      <c r="AM724" s="48" t="str">
        <f t="shared" si="179"/>
        <v/>
      </c>
    </row>
    <row r="725" spans="2:39" x14ac:dyDescent="0.25">
      <c r="B725" s="38"/>
      <c r="C725" s="38"/>
      <c r="D725" s="38"/>
      <c r="E725" s="38"/>
      <c r="F725" s="40"/>
      <c r="G725" s="38"/>
      <c r="H725" s="38"/>
      <c r="I725" s="40"/>
      <c r="J725" s="54" t="str">
        <f t="shared" si="180"/>
        <v/>
      </c>
      <c r="K725" s="38"/>
      <c r="O725" s="41" t="str">
        <f t="shared" si="181"/>
        <v/>
      </c>
      <c r="P725" s="41" t="str">
        <f t="shared" ca="1" si="182"/>
        <v/>
      </c>
      <c r="Q725" s="41" t="str">
        <f>IF(AND(C725="Abierto",D725="Urgente"),RANK(P725,$P$8:$P$1003,0)+COUNTIF($P$8:P725,P725)-1,"")</f>
        <v/>
      </c>
      <c r="R725" s="41" t="str">
        <f t="shared" si="183"/>
        <v/>
      </c>
      <c r="S725" s="41" t="str">
        <f t="shared" ca="1" si="184"/>
        <v/>
      </c>
      <c r="T725" s="41" t="str">
        <f>IF(AND(C725="Abierto",D725="Alta"),RANK(S725,$S$8:$S$1003,0)+COUNTIF($S$8:S725,S725)-1+MAX(Q:Q),"")</f>
        <v/>
      </c>
      <c r="U725" s="41" t="str">
        <f t="shared" si="185"/>
        <v/>
      </c>
      <c r="V725" s="41" t="str">
        <f t="shared" ca="1" si="186"/>
        <v/>
      </c>
      <c r="W725" s="41" t="str">
        <f>IF(AND(C725="Abierto",D725="Media"),RANK(V725,$V$8:$V$1003,0)+COUNTIF($V$8:V725,V725)-1+MAX(Q:Q,T:T),"")</f>
        <v/>
      </c>
      <c r="X725" s="41" t="str">
        <f t="shared" si="187"/>
        <v/>
      </c>
      <c r="Y725" s="41" t="str">
        <f t="shared" ca="1" si="188"/>
        <v/>
      </c>
      <c r="Z725" s="41" t="str">
        <f>IF(AND(C725="Abierto",D725="Baja"),RANK(Y725,$Y$8:$Y$1003,0)+COUNTIF($Y$8:Y725,Y725)-1+MAX(Q:Q,T:T,W:W),"")</f>
        <v/>
      </c>
      <c r="AA725" s="42" t="str">
        <f t="shared" si="189"/>
        <v/>
      </c>
      <c r="AB725" s="42" t="str">
        <f t="shared" si="190"/>
        <v/>
      </c>
      <c r="AC725" s="42" t="str">
        <f t="shared" si="191"/>
        <v/>
      </c>
      <c r="AD725" s="43">
        <v>718</v>
      </c>
      <c r="AE725" s="43" t="str">
        <f t="shared" si="177"/>
        <v/>
      </c>
      <c r="AF725" s="44" t="str">
        <f t="shared" si="178"/>
        <v/>
      </c>
      <c r="AK725" s="47" t="str">
        <f>IF(AL725="","",MAX($AK$1:AK724)+1)</f>
        <v/>
      </c>
      <c r="AL725" s="48" t="str">
        <f>IF(H725="","",IF(COUNTIF($AL$7:AL724,H725)=0,H725,""))</f>
        <v/>
      </c>
      <c r="AM725" s="48" t="str">
        <f t="shared" si="179"/>
        <v/>
      </c>
    </row>
    <row r="726" spans="2:39" x14ac:dyDescent="0.25">
      <c r="B726" s="38"/>
      <c r="C726" s="38"/>
      <c r="D726" s="38"/>
      <c r="E726" s="38"/>
      <c r="F726" s="40"/>
      <c r="G726" s="38"/>
      <c r="H726" s="38"/>
      <c r="I726" s="40"/>
      <c r="J726" s="54" t="str">
        <f t="shared" si="180"/>
        <v/>
      </c>
      <c r="K726" s="38"/>
      <c r="O726" s="41" t="str">
        <f t="shared" si="181"/>
        <v/>
      </c>
      <c r="P726" s="41" t="str">
        <f t="shared" ca="1" si="182"/>
        <v/>
      </c>
      <c r="Q726" s="41" t="str">
        <f>IF(AND(C726="Abierto",D726="Urgente"),RANK(P726,$P$8:$P$1003,0)+COUNTIF($P$8:P726,P726)-1,"")</f>
        <v/>
      </c>
      <c r="R726" s="41" t="str">
        <f t="shared" si="183"/>
        <v/>
      </c>
      <c r="S726" s="41" t="str">
        <f t="shared" ca="1" si="184"/>
        <v/>
      </c>
      <c r="T726" s="41" t="str">
        <f>IF(AND(C726="Abierto",D726="Alta"),RANK(S726,$S$8:$S$1003,0)+COUNTIF($S$8:S726,S726)-1+MAX(Q:Q),"")</f>
        <v/>
      </c>
      <c r="U726" s="41" t="str">
        <f t="shared" si="185"/>
        <v/>
      </c>
      <c r="V726" s="41" t="str">
        <f t="shared" ca="1" si="186"/>
        <v/>
      </c>
      <c r="W726" s="41" t="str">
        <f>IF(AND(C726="Abierto",D726="Media"),RANK(V726,$V$8:$V$1003,0)+COUNTIF($V$8:V726,V726)-1+MAX(Q:Q,T:T),"")</f>
        <v/>
      </c>
      <c r="X726" s="41" t="str">
        <f t="shared" si="187"/>
        <v/>
      </c>
      <c r="Y726" s="41" t="str">
        <f t="shared" ca="1" si="188"/>
        <v/>
      </c>
      <c r="Z726" s="41" t="str">
        <f>IF(AND(C726="Abierto",D726="Baja"),RANK(Y726,$Y$8:$Y$1003,0)+COUNTIF($Y$8:Y726,Y726)-1+MAX(Q:Q,T:T,W:W),"")</f>
        <v/>
      </c>
      <c r="AA726" s="42" t="str">
        <f t="shared" si="189"/>
        <v/>
      </c>
      <c r="AB726" s="42" t="str">
        <f t="shared" si="190"/>
        <v/>
      </c>
      <c r="AC726" s="42" t="str">
        <f t="shared" si="191"/>
        <v/>
      </c>
      <c r="AD726" s="43">
        <v>719</v>
      </c>
      <c r="AE726" s="43" t="str">
        <f t="shared" si="177"/>
        <v/>
      </c>
      <c r="AF726" s="44" t="str">
        <f t="shared" si="178"/>
        <v/>
      </c>
      <c r="AK726" s="47" t="str">
        <f>IF(AL726="","",MAX($AK$1:AK725)+1)</f>
        <v/>
      </c>
      <c r="AL726" s="48" t="str">
        <f>IF(H726="","",IF(COUNTIF($AL$7:AL725,H726)=0,H726,""))</f>
        <v/>
      </c>
      <c r="AM726" s="48" t="str">
        <f t="shared" si="179"/>
        <v/>
      </c>
    </row>
    <row r="727" spans="2:39" x14ac:dyDescent="0.25">
      <c r="B727" s="38"/>
      <c r="C727" s="38"/>
      <c r="D727" s="38"/>
      <c r="E727" s="38"/>
      <c r="F727" s="40"/>
      <c r="G727" s="38"/>
      <c r="H727" s="38"/>
      <c r="I727" s="40"/>
      <c r="J727" s="54" t="str">
        <f t="shared" si="180"/>
        <v/>
      </c>
      <c r="K727" s="38"/>
      <c r="O727" s="41" t="str">
        <f t="shared" si="181"/>
        <v/>
      </c>
      <c r="P727" s="41" t="str">
        <f t="shared" ca="1" si="182"/>
        <v/>
      </c>
      <c r="Q727" s="41" t="str">
        <f>IF(AND(C727="Abierto",D727="Urgente"),RANK(P727,$P$8:$P$1003,0)+COUNTIF($P$8:P727,P727)-1,"")</f>
        <v/>
      </c>
      <c r="R727" s="41" t="str">
        <f t="shared" si="183"/>
        <v/>
      </c>
      <c r="S727" s="41" t="str">
        <f t="shared" ca="1" si="184"/>
        <v/>
      </c>
      <c r="T727" s="41" t="str">
        <f>IF(AND(C727="Abierto",D727="Alta"),RANK(S727,$S$8:$S$1003,0)+COUNTIF($S$8:S727,S727)-1+MAX(Q:Q),"")</f>
        <v/>
      </c>
      <c r="U727" s="41" t="str">
        <f t="shared" si="185"/>
        <v/>
      </c>
      <c r="V727" s="41" t="str">
        <f t="shared" ca="1" si="186"/>
        <v/>
      </c>
      <c r="W727" s="41" t="str">
        <f>IF(AND(C727="Abierto",D727="Media"),RANK(V727,$V$8:$V$1003,0)+COUNTIF($V$8:V727,V727)-1+MAX(Q:Q,T:T),"")</f>
        <v/>
      </c>
      <c r="X727" s="41" t="str">
        <f t="shared" si="187"/>
        <v/>
      </c>
      <c r="Y727" s="41" t="str">
        <f t="shared" ca="1" si="188"/>
        <v/>
      </c>
      <c r="Z727" s="41" t="str">
        <f>IF(AND(C727="Abierto",D727="Baja"),RANK(Y727,$Y$8:$Y$1003,0)+COUNTIF($Y$8:Y727,Y727)-1+MAX(Q:Q,T:T,W:W),"")</f>
        <v/>
      </c>
      <c r="AA727" s="42" t="str">
        <f t="shared" si="189"/>
        <v/>
      </c>
      <c r="AB727" s="42" t="str">
        <f t="shared" si="190"/>
        <v/>
      </c>
      <c r="AC727" s="42" t="str">
        <f t="shared" si="191"/>
        <v/>
      </c>
      <c r="AD727" s="43">
        <v>720</v>
      </c>
      <c r="AE727" s="43" t="str">
        <f t="shared" si="177"/>
        <v/>
      </c>
      <c r="AF727" s="44" t="str">
        <f t="shared" si="178"/>
        <v/>
      </c>
      <c r="AK727" s="47" t="str">
        <f>IF(AL727="","",MAX($AK$1:AK726)+1)</f>
        <v/>
      </c>
      <c r="AL727" s="48" t="str">
        <f>IF(H727="","",IF(COUNTIF($AL$7:AL726,H727)=0,H727,""))</f>
        <v/>
      </c>
      <c r="AM727" s="48" t="str">
        <f t="shared" si="179"/>
        <v/>
      </c>
    </row>
    <row r="728" spans="2:39" x14ac:dyDescent="0.25">
      <c r="B728" s="38"/>
      <c r="C728" s="38"/>
      <c r="D728" s="38"/>
      <c r="E728" s="38"/>
      <c r="F728" s="40"/>
      <c r="G728" s="38"/>
      <c r="H728" s="38"/>
      <c r="I728" s="40"/>
      <c r="J728" s="54" t="str">
        <f t="shared" si="180"/>
        <v/>
      </c>
      <c r="K728" s="38"/>
      <c r="O728" s="41" t="str">
        <f t="shared" si="181"/>
        <v/>
      </c>
      <c r="P728" s="41" t="str">
        <f t="shared" ca="1" si="182"/>
        <v/>
      </c>
      <c r="Q728" s="41" t="str">
        <f>IF(AND(C728="Abierto",D728="Urgente"),RANK(P728,$P$8:$P$1003,0)+COUNTIF($P$8:P728,P728)-1,"")</f>
        <v/>
      </c>
      <c r="R728" s="41" t="str">
        <f t="shared" si="183"/>
        <v/>
      </c>
      <c r="S728" s="41" t="str">
        <f t="shared" ca="1" si="184"/>
        <v/>
      </c>
      <c r="T728" s="41" t="str">
        <f>IF(AND(C728="Abierto",D728="Alta"),RANK(S728,$S$8:$S$1003,0)+COUNTIF($S$8:S728,S728)-1+MAX(Q:Q),"")</f>
        <v/>
      </c>
      <c r="U728" s="41" t="str">
        <f t="shared" si="185"/>
        <v/>
      </c>
      <c r="V728" s="41" t="str">
        <f t="shared" ca="1" si="186"/>
        <v/>
      </c>
      <c r="W728" s="41" t="str">
        <f>IF(AND(C728="Abierto",D728="Media"),RANK(V728,$V$8:$V$1003,0)+COUNTIF($V$8:V728,V728)-1+MAX(Q:Q,T:T),"")</f>
        <v/>
      </c>
      <c r="X728" s="41" t="str">
        <f t="shared" si="187"/>
        <v/>
      </c>
      <c r="Y728" s="41" t="str">
        <f t="shared" ca="1" si="188"/>
        <v/>
      </c>
      <c r="Z728" s="41" t="str">
        <f>IF(AND(C728="Abierto",D728="Baja"),RANK(Y728,$Y$8:$Y$1003,0)+COUNTIF($Y$8:Y728,Y728)-1+MAX(Q:Q,T:T,W:W),"")</f>
        <v/>
      </c>
      <c r="AA728" s="42" t="str">
        <f t="shared" si="189"/>
        <v/>
      </c>
      <c r="AB728" s="42" t="str">
        <f t="shared" si="190"/>
        <v/>
      </c>
      <c r="AC728" s="42" t="str">
        <f t="shared" si="191"/>
        <v/>
      </c>
      <c r="AD728" s="43">
        <v>721</v>
      </c>
      <c r="AE728" s="43" t="str">
        <f t="shared" si="177"/>
        <v/>
      </c>
      <c r="AF728" s="44" t="str">
        <f t="shared" si="178"/>
        <v/>
      </c>
      <c r="AK728" s="47" t="str">
        <f>IF(AL728="","",MAX($AK$1:AK727)+1)</f>
        <v/>
      </c>
      <c r="AL728" s="48" t="str">
        <f>IF(H728="","",IF(COUNTIF($AL$7:AL727,H728)=0,H728,""))</f>
        <v/>
      </c>
      <c r="AM728" s="48" t="str">
        <f t="shared" si="179"/>
        <v/>
      </c>
    </row>
    <row r="729" spans="2:39" x14ac:dyDescent="0.25">
      <c r="B729" s="38"/>
      <c r="C729" s="38"/>
      <c r="D729" s="38"/>
      <c r="E729" s="38"/>
      <c r="F729" s="40"/>
      <c r="G729" s="38"/>
      <c r="H729" s="38"/>
      <c r="I729" s="40"/>
      <c r="J729" s="54" t="str">
        <f t="shared" si="180"/>
        <v/>
      </c>
      <c r="K729" s="38"/>
      <c r="O729" s="41" t="str">
        <f t="shared" si="181"/>
        <v/>
      </c>
      <c r="P729" s="41" t="str">
        <f t="shared" ca="1" si="182"/>
        <v/>
      </c>
      <c r="Q729" s="41" t="str">
        <f>IF(AND(C729="Abierto",D729="Urgente"),RANK(P729,$P$8:$P$1003,0)+COUNTIF($P$8:P729,P729)-1,"")</f>
        <v/>
      </c>
      <c r="R729" s="41" t="str">
        <f t="shared" si="183"/>
        <v/>
      </c>
      <c r="S729" s="41" t="str">
        <f t="shared" ca="1" si="184"/>
        <v/>
      </c>
      <c r="T729" s="41" t="str">
        <f>IF(AND(C729="Abierto",D729="Alta"),RANK(S729,$S$8:$S$1003,0)+COUNTIF($S$8:S729,S729)-1+MAX(Q:Q),"")</f>
        <v/>
      </c>
      <c r="U729" s="41" t="str">
        <f t="shared" si="185"/>
        <v/>
      </c>
      <c r="V729" s="41" t="str">
        <f t="shared" ca="1" si="186"/>
        <v/>
      </c>
      <c r="W729" s="41" t="str">
        <f>IF(AND(C729="Abierto",D729="Media"),RANK(V729,$V$8:$V$1003,0)+COUNTIF($V$8:V729,V729)-1+MAX(Q:Q,T:T),"")</f>
        <v/>
      </c>
      <c r="X729" s="41" t="str">
        <f t="shared" si="187"/>
        <v/>
      </c>
      <c r="Y729" s="41" t="str">
        <f t="shared" ca="1" si="188"/>
        <v/>
      </c>
      <c r="Z729" s="41" t="str">
        <f>IF(AND(C729="Abierto",D729="Baja"),RANK(Y729,$Y$8:$Y$1003,0)+COUNTIF($Y$8:Y729,Y729)-1+MAX(Q:Q,T:T,W:W),"")</f>
        <v/>
      </c>
      <c r="AA729" s="42" t="str">
        <f t="shared" si="189"/>
        <v/>
      </c>
      <c r="AB729" s="42" t="str">
        <f t="shared" si="190"/>
        <v/>
      </c>
      <c r="AC729" s="42" t="str">
        <f t="shared" si="191"/>
        <v/>
      </c>
      <c r="AD729" s="43">
        <v>722</v>
      </c>
      <c r="AE729" s="43" t="str">
        <f t="shared" si="177"/>
        <v/>
      </c>
      <c r="AF729" s="44" t="str">
        <f t="shared" si="178"/>
        <v/>
      </c>
      <c r="AK729" s="47" t="str">
        <f>IF(AL729="","",MAX($AK$1:AK728)+1)</f>
        <v/>
      </c>
      <c r="AL729" s="48" t="str">
        <f>IF(H729="","",IF(COUNTIF($AL$7:AL728,H729)=0,H729,""))</f>
        <v/>
      </c>
      <c r="AM729" s="48" t="str">
        <f t="shared" si="179"/>
        <v/>
      </c>
    </row>
    <row r="730" spans="2:39" x14ac:dyDescent="0.25">
      <c r="B730" s="38"/>
      <c r="C730" s="38"/>
      <c r="D730" s="38"/>
      <c r="E730" s="38"/>
      <c r="F730" s="40"/>
      <c r="G730" s="38"/>
      <c r="H730" s="38"/>
      <c r="I730" s="40"/>
      <c r="J730" s="54" t="str">
        <f t="shared" si="180"/>
        <v/>
      </c>
      <c r="K730" s="38"/>
      <c r="O730" s="41" t="str">
        <f t="shared" si="181"/>
        <v/>
      </c>
      <c r="P730" s="41" t="str">
        <f t="shared" ca="1" si="182"/>
        <v/>
      </c>
      <c r="Q730" s="41" t="str">
        <f>IF(AND(C730="Abierto",D730="Urgente"),RANK(P730,$P$8:$P$1003,0)+COUNTIF($P$8:P730,P730)-1,"")</f>
        <v/>
      </c>
      <c r="R730" s="41" t="str">
        <f t="shared" si="183"/>
        <v/>
      </c>
      <c r="S730" s="41" t="str">
        <f t="shared" ca="1" si="184"/>
        <v/>
      </c>
      <c r="T730" s="41" t="str">
        <f>IF(AND(C730="Abierto",D730="Alta"),RANK(S730,$S$8:$S$1003,0)+COUNTIF($S$8:S730,S730)-1+MAX(Q:Q),"")</f>
        <v/>
      </c>
      <c r="U730" s="41" t="str">
        <f t="shared" si="185"/>
        <v/>
      </c>
      <c r="V730" s="41" t="str">
        <f t="shared" ca="1" si="186"/>
        <v/>
      </c>
      <c r="W730" s="41" t="str">
        <f>IF(AND(C730="Abierto",D730="Media"),RANK(V730,$V$8:$V$1003,0)+COUNTIF($V$8:V730,V730)-1+MAX(Q:Q,T:T),"")</f>
        <v/>
      </c>
      <c r="X730" s="41" t="str">
        <f t="shared" si="187"/>
        <v/>
      </c>
      <c r="Y730" s="41" t="str">
        <f t="shared" ca="1" si="188"/>
        <v/>
      </c>
      <c r="Z730" s="41" t="str">
        <f>IF(AND(C730="Abierto",D730="Baja"),RANK(Y730,$Y$8:$Y$1003,0)+COUNTIF($Y$8:Y730,Y730)-1+MAX(Q:Q,T:T,W:W),"")</f>
        <v/>
      </c>
      <c r="AA730" s="42" t="str">
        <f t="shared" si="189"/>
        <v/>
      </c>
      <c r="AB730" s="42" t="str">
        <f t="shared" si="190"/>
        <v/>
      </c>
      <c r="AC730" s="42" t="str">
        <f t="shared" si="191"/>
        <v/>
      </c>
      <c r="AD730" s="43">
        <v>723</v>
      </c>
      <c r="AE730" s="43" t="str">
        <f t="shared" si="177"/>
        <v/>
      </c>
      <c r="AF730" s="44" t="str">
        <f t="shared" si="178"/>
        <v/>
      </c>
      <c r="AK730" s="47" t="str">
        <f>IF(AL730="","",MAX($AK$1:AK729)+1)</f>
        <v/>
      </c>
      <c r="AL730" s="48" t="str">
        <f>IF(H730="","",IF(COUNTIF($AL$7:AL729,H730)=0,H730,""))</f>
        <v/>
      </c>
      <c r="AM730" s="48" t="str">
        <f t="shared" si="179"/>
        <v/>
      </c>
    </row>
    <row r="731" spans="2:39" x14ac:dyDescent="0.25">
      <c r="B731" s="38"/>
      <c r="C731" s="38"/>
      <c r="D731" s="38"/>
      <c r="E731" s="38"/>
      <c r="F731" s="40"/>
      <c r="G731" s="38"/>
      <c r="H731" s="38"/>
      <c r="I731" s="40"/>
      <c r="J731" s="54" t="str">
        <f t="shared" si="180"/>
        <v/>
      </c>
      <c r="K731" s="38"/>
      <c r="O731" s="41" t="str">
        <f t="shared" si="181"/>
        <v/>
      </c>
      <c r="P731" s="41" t="str">
        <f t="shared" ca="1" si="182"/>
        <v/>
      </c>
      <c r="Q731" s="41" t="str">
        <f>IF(AND(C731="Abierto",D731="Urgente"),RANK(P731,$P$8:$P$1003,0)+COUNTIF($P$8:P731,P731)-1,"")</f>
        <v/>
      </c>
      <c r="R731" s="41" t="str">
        <f t="shared" si="183"/>
        <v/>
      </c>
      <c r="S731" s="41" t="str">
        <f t="shared" ca="1" si="184"/>
        <v/>
      </c>
      <c r="T731" s="41" t="str">
        <f>IF(AND(C731="Abierto",D731="Alta"),RANK(S731,$S$8:$S$1003,0)+COUNTIF($S$8:S731,S731)-1+MAX(Q:Q),"")</f>
        <v/>
      </c>
      <c r="U731" s="41" t="str">
        <f t="shared" si="185"/>
        <v/>
      </c>
      <c r="V731" s="41" t="str">
        <f t="shared" ca="1" si="186"/>
        <v/>
      </c>
      <c r="W731" s="41" t="str">
        <f>IF(AND(C731="Abierto",D731="Media"),RANK(V731,$V$8:$V$1003,0)+COUNTIF($V$8:V731,V731)-1+MAX(Q:Q,T:T),"")</f>
        <v/>
      </c>
      <c r="X731" s="41" t="str">
        <f t="shared" si="187"/>
        <v/>
      </c>
      <c r="Y731" s="41" t="str">
        <f t="shared" ca="1" si="188"/>
        <v/>
      </c>
      <c r="Z731" s="41" t="str">
        <f>IF(AND(C731="Abierto",D731="Baja"),RANK(Y731,$Y$8:$Y$1003,0)+COUNTIF($Y$8:Y731,Y731)-1+MAX(Q:Q,T:T,W:W),"")</f>
        <v/>
      </c>
      <c r="AA731" s="42" t="str">
        <f t="shared" si="189"/>
        <v/>
      </c>
      <c r="AB731" s="42" t="str">
        <f t="shared" si="190"/>
        <v/>
      </c>
      <c r="AC731" s="42" t="str">
        <f t="shared" si="191"/>
        <v/>
      </c>
      <c r="AD731" s="43">
        <v>724</v>
      </c>
      <c r="AE731" s="43" t="str">
        <f t="shared" si="177"/>
        <v/>
      </c>
      <c r="AF731" s="44" t="str">
        <f t="shared" si="178"/>
        <v/>
      </c>
      <c r="AK731" s="47" t="str">
        <f>IF(AL731="","",MAX($AK$1:AK730)+1)</f>
        <v/>
      </c>
      <c r="AL731" s="48" t="str">
        <f>IF(H731="","",IF(COUNTIF($AL$7:AL730,H731)=0,H731,""))</f>
        <v/>
      </c>
      <c r="AM731" s="48" t="str">
        <f t="shared" si="179"/>
        <v/>
      </c>
    </row>
    <row r="732" spans="2:39" x14ac:dyDescent="0.25">
      <c r="B732" s="38"/>
      <c r="C732" s="38"/>
      <c r="D732" s="38"/>
      <c r="E732" s="38"/>
      <c r="F732" s="40"/>
      <c r="G732" s="38"/>
      <c r="H732" s="38"/>
      <c r="I732" s="40"/>
      <c r="J732" s="54" t="str">
        <f t="shared" si="180"/>
        <v/>
      </c>
      <c r="K732" s="38"/>
      <c r="O732" s="41" t="str">
        <f t="shared" si="181"/>
        <v/>
      </c>
      <c r="P732" s="41" t="str">
        <f t="shared" ca="1" si="182"/>
        <v/>
      </c>
      <c r="Q732" s="41" t="str">
        <f>IF(AND(C732="Abierto",D732="Urgente"),RANK(P732,$P$8:$P$1003,0)+COUNTIF($P$8:P732,P732)-1,"")</f>
        <v/>
      </c>
      <c r="R732" s="41" t="str">
        <f t="shared" si="183"/>
        <v/>
      </c>
      <c r="S732" s="41" t="str">
        <f t="shared" ca="1" si="184"/>
        <v/>
      </c>
      <c r="T732" s="41" t="str">
        <f>IF(AND(C732="Abierto",D732="Alta"),RANK(S732,$S$8:$S$1003,0)+COUNTIF($S$8:S732,S732)-1+MAX(Q:Q),"")</f>
        <v/>
      </c>
      <c r="U732" s="41" t="str">
        <f t="shared" si="185"/>
        <v/>
      </c>
      <c r="V732" s="41" t="str">
        <f t="shared" ca="1" si="186"/>
        <v/>
      </c>
      <c r="W732" s="41" t="str">
        <f>IF(AND(C732="Abierto",D732="Media"),RANK(V732,$V$8:$V$1003,0)+COUNTIF($V$8:V732,V732)-1+MAX(Q:Q,T:T),"")</f>
        <v/>
      </c>
      <c r="X732" s="41" t="str">
        <f t="shared" si="187"/>
        <v/>
      </c>
      <c r="Y732" s="41" t="str">
        <f t="shared" ca="1" si="188"/>
        <v/>
      </c>
      <c r="Z732" s="41" t="str">
        <f>IF(AND(C732="Abierto",D732="Baja"),RANK(Y732,$Y$8:$Y$1003,0)+COUNTIF($Y$8:Y732,Y732)-1+MAX(Q:Q,T:T,W:W),"")</f>
        <v/>
      </c>
      <c r="AA732" s="42" t="str">
        <f t="shared" si="189"/>
        <v/>
      </c>
      <c r="AB732" s="42" t="str">
        <f t="shared" si="190"/>
        <v/>
      </c>
      <c r="AC732" s="42" t="str">
        <f t="shared" si="191"/>
        <v/>
      </c>
      <c r="AD732" s="43">
        <v>725</v>
      </c>
      <c r="AE732" s="43" t="str">
        <f t="shared" si="177"/>
        <v/>
      </c>
      <c r="AF732" s="44" t="str">
        <f t="shared" si="178"/>
        <v/>
      </c>
      <c r="AK732" s="47" t="str">
        <f>IF(AL732="","",MAX($AK$1:AK731)+1)</f>
        <v/>
      </c>
      <c r="AL732" s="48" t="str">
        <f>IF(H732="","",IF(COUNTIF($AL$7:AL731,H732)=0,H732,""))</f>
        <v/>
      </c>
      <c r="AM732" s="48" t="str">
        <f t="shared" si="179"/>
        <v/>
      </c>
    </row>
    <row r="733" spans="2:39" x14ac:dyDescent="0.25">
      <c r="B733" s="38"/>
      <c r="C733" s="38"/>
      <c r="D733" s="38"/>
      <c r="E733" s="38"/>
      <c r="F733" s="40"/>
      <c r="G733" s="38"/>
      <c r="H733" s="38"/>
      <c r="I733" s="40"/>
      <c r="J733" s="54" t="str">
        <f t="shared" si="180"/>
        <v/>
      </c>
      <c r="K733" s="38"/>
      <c r="O733" s="41" t="str">
        <f t="shared" si="181"/>
        <v/>
      </c>
      <c r="P733" s="41" t="str">
        <f t="shared" ca="1" si="182"/>
        <v/>
      </c>
      <c r="Q733" s="41" t="str">
        <f>IF(AND(C733="Abierto",D733="Urgente"),RANK(P733,$P$8:$P$1003,0)+COUNTIF($P$8:P733,P733)-1,"")</f>
        <v/>
      </c>
      <c r="R733" s="41" t="str">
        <f t="shared" si="183"/>
        <v/>
      </c>
      <c r="S733" s="41" t="str">
        <f t="shared" ca="1" si="184"/>
        <v/>
      </c>
      <c r="T733" s="41" t="str">
        <f>IF(AND(C733="Abierto",D733="Alta"),RANK(S733,$S$8:$S$1003,0)+COUNTIF($S$8:S733,S733)-1+MAX(Q:Q),"")</f>
        <v/>
      </c>
      <c r="U733" s="41" t="str">
        <f t="shared" si="185"/>
        <v/>
      </c>
      <c r="V733" s="41" t="str">
        <f t="shared" ca="1" si="186"/>
        <v/>
      </c>
      <c r="W733" s="41" t="str">
        <f>IF(AND(C733="Abierto",D733="Media"),RANK(V733,$V$8:$V$1003,0)+COUNTIF($V$8:V733,V733)-1+MAX(Q:Q,T:T),"")</f>
        <v/>
      </c>
      <c r="X733" s="41" t="str">
        <f t="shared" si="187"/>
        <v/>
      </c>
      <c r="Y733" s="41" t="str">
        <f t="shared" ca="1" si="188"/>
        <v/>
      </c>
      <c r="Z733" s="41" t="str">
        <f>IF(AND(C733="Abierto",D733="Baja"),RANK(Y733,$Y$8:$Y$1003,0)+COUNTIF($Y$8:Y733,Y733)-1+MAX(Q:Q,T:T,W:W),"")</f>
        <v/>
      </c>
      <c r="AA733" s="42" t="str">
        <f t="shared" si="189"/>
        <v/>
      </c>
      <c r="AB733" s="42" t="str">
        <f t="shared" si="190"/>
        <v/>
      </c>
      <c r="AC733" s="42" t="str">
        <f t="shared" si="191"/>
        <v/>
      </c>
      <c r="AD733" s="43">
        <v>726</v>
      </c>
      <c r="AE733" s="43" t="str">
        <f t="shared" si="177"/>
        <v/>
      </c>
      <c r="AF733" s="44" t="str">
        <f t="shared" si="178"/>
        <v/>
      </c>
      <c r="AK733" s="47" t="str">
        <f>IF(AL733="","",MAX($AK$1:AK732)+1)</f>
        <v/>
      </c>
      <c r="AL733" s="48" t="str">
        <f>IF(H733="","",IF(COUNTIF($AL$7:AL732,H733)=0,H733,""))</f>
        <v/>
      </c>
      <c r="AM733" s="48" t="str">
        <f t="shared" si="179"/>
        <v/>
      </c>
    </row>
    <row r="734" spans="2:39" x14ac:dyDescent="0.25">
      <c r="B734" s="38"/>
      <c r="C734" s="38"/>
      <c r="D734" s="38"/>
      <c r="E734" s="38"/>
      <c r="F734" s="40"/>
      <c r="G734" s="38"/>
      <c r="H734" s="38"/>
      <c r="I734" s="40"/>
      <c r="J734" s="54" t="str">
        <f t="shared" si="180"/>
        <v/>
      </c>
      <c r="K734" s="38"/>
      <c r="O734" s="41" t="str">
        <f t="shared" si="181"/>
        <v/>
      </c>
      <c r="P734" s="41" t="str">
        <f t="shared" ca="1" si="182"/>
        <v/>
      </c>
      <c r="Q734" s="41" t="str">
        <f>IF(AND(C734="Abierto",D734="Urgente"),RANK(P734,$P$8:$P$1003,0)+COUNTIF($P$8:P734,P734)-1,"")</f>
        <v/>
      </c>
      <c r="R734" s="41" t="str">
        <f t="shared" si="183"/>
        <v/>
      </c>
      <c r="S734" s="41" t="str">
        <f t="shared" ca="1" si="184"/>
        <v/>
      </c>
      <c r="T734" s="41" t="str">
        <f>IF(AND(C734="Abierto",D734="Alta"),RANK(S734,$S$8:$S$1003,0)+COUNTIF($S$8:S734,S734)-1+MAX(Q:Q),"")</f>
        <v/>
      </c>
      <c r="U734" s="41" t="str">
        <f t="shared" si="185"/>
        <v/>
      </c>
      <c r="V734" s="41" t="str">
        <f t="shared" ca="1" si="186"/>
        <v/>
      </c>
      <c r="W734" s="41" t="str">
        <f>IF(AND(C734="Abierto",D734="Media"),RANK(V734,$V$8:$V$1003,0)+COUNTIF($V$8:V734,V734)-1+MAX(Q:Q,T:T),"")</f>
        <v/>
      </c>
      <c r="X734" s="41" t="str">
        <f t="shared" si="187"/>
        <v/>
      </c>
      <c r="Y734" s="41" t="str">
        <f t="shared" ca="1" si="188"/>
        <v/>
      </c>
      <c r="Z734" s="41" t="str">
        <f>IF(AND(C734="Abierto",D734="Baja"),RANK(Y734,$Y$8:$Y$1003,0)+COUNTIF($Y$8:Y734,Y734)-1+MAX(Q:Q,T:T,W:W),"")</f>
        <v/>
      </c>
      <c r="AA734" s="42" t="str">
        <f t="shared" si="189"/>
        <v/>
      </c>
      <c r="AB734" s="42" t="str">
        <f t="shared" si="190"/>
        <v/>
      </c>
      <c r="AC734" s="42" t="str">
        <f t="shared" si="191"/>
        <v/>
      </c>
      <c r="AD734" s="43">
        <v>727</v>
      </c>
      <c r="AE734" s="43" t="str">
        <f t="shared" si="177"/>
        <v/>
      </c>
      <c r="AF734" s="44" t="str">
        <f t="shared" si="178"/>
        <v/>
      </c>
      <c r="AK734" s="47" t="str">
        <f>IF(AL734="","",MAX($AK$1:AK733)+1)</f>
        <v/>
      </c>
      <c r="AL734" s="48" t="str">
        <f>IF(H734="","",IF(COUNTIF($AL$7:AL733,H734)=0,H734,""))</f>
        <v/>
      </c>
      <c r="AM734" s="48" t="str">
        <f t="shared" si="179"/>
        <v/>
      </c>
    </row>
    <row r="735" spans="2:39" x14ac:dyDescent="0.25">
      <c r="B735" s="38"/>
      <c r="C735" s="38"/>
      <c r="D735" s="38"/>
      <c r="E735" s="38"/>
      <c r="F735" s="40"/>
      <c r="G735" s="38"/>
      <c r="H735" s="38"/>
      <c r="I735" s="40"/>
      <c r="J735" s="54" t="str">
        <f t="shared" si="180"/>
        <v/>
      </c>
      <c r="K735" s="38"/>
      <c r="O735" s="41" t="str">
        <f t="shared" si="181"/>
        <v/>
      </c>
      <c r="P735" s="41" t="str">
        <f t="shared" ca="1" si="182"/>
        <v/>
      </c>
      <c r="Q735" s="41" t="str">
        <f>IF(AND(C735="Abierto",D735="Urgente"),RANK(P735,$P$8:$P$1003,0)+COUNTIF($P$8:P735,P735)-1,"")</f>
        <v/>
      </c>
      <c r="R735" s="41" t="str">
        <f t="shared" si="183"/>
        <v/>
      </c>
      <c r="S735" s="41" t="str">
        <f t="shared" ca="1" si="184"/>
        <v/>
      </c>
      <c r="T735" s="41" t="str">
        <f>IF(AND(C735="Abierto",D735="Alta"),RANK(S735,$S$8:$S$1003,0)+COUNTIF($S$8:S735,S735)-1+MAX(Q:Q),"")</f>
        <v/>
      </c>
      <c r="U735" s="41" t="str">
        <f t="shared" si="185"/>
        <v/>
      </c>
      <c r="V735" s="41" t="str">
        <f t="shared" ca="1" si="186"/>
        <v/>
      </c>
      <c r="W735" s="41" t="str">
        <f>IF(AND(C735="Abierto",D735="Media"),RANK(V735,$V$8:$V$1003,0)+COUNTIF($V$8:V735,V735)-1+MAX(Q:Q,T:T),"")</f>
        <v/>
      </c>
      <c r="X735" s="41" t="str">
        <f t="shared" si="187"/>
        <v/>
      </c>
      <c r="Y735" s="41" t="str">
        <f t="shared" ca="1" si="188"/>
        <v/>
      </c>
      <c r="Z735" s="41" t="str">
        <f>IF(AND(C735="Abierto",D735="Baja"),RANK(Y735,$Y$8:$Y$1003,0)+COUNTIF($Y$8:Y735,Y735)-1+MAX(Q:Q,T:T,W:W),"")</f>
        <v/>
      </c>
      <c r="AA735" s="42" t="str">
        <f t="shared" si="189"/>
        <v/>
      </c>
      <c r="AB735" s="42" t="str">
        <f t="shared" si="190"/>
        <v/>
      </c>
      <c r="AC735" s="42" t="str">
        <f t="shared" si="191"/>
        <v/>
      </c>
      <c r="AD735" s="43">
        <v>728</v>
      </c>
      <c r="AE735" s="43" t="str">
        <f t="shared" si="177"/>
        <v/>
      </c>
      <c r="AF735" s="44" t="str">
        <f t="shared" si="178"/>
        <v/>
      </c>
      <c r="AK735" s="47" t="str">
        <f>IF(AL735="","",MAX($AK$1:AK734)+1)</f>
        <v/>
      </c>
      <c r="AL735" s="48" t="str">
        <f>IF(H735="","",IF(COUNTIF($AL$7:AL734,H735)=0,H735,""))</f>
        <v/>
      </c>
      <c r="AM735" s="48" t="str">
        <f t="shared" si="179"/>
        <v/>
      </c>
    </row>
    <row r="736" spans="2:39" x14ac:dyDescent="0.25">
      <c r="B736" s="38"/>
      <c r="C736" s="38"/>
      <c r="D736" s="38"/>
      <c r="E736" s="38"/>
      <c r="F736" s="40"/>
      <c r="G736" s="38"/>
      <c r="H736" s="38"/>
      <c r="I736" s="40"/>
      <c r="J736" s="54" t="str">
        <f t="shared" si="180"/>
        <v/>
      </c>
      <c r="K736" s="38"/>
      <c r="O736" s="41" t="str">
        <f t="shared" si="181"/>
        <v/>
      </c>
      <c r="P736" s="41" t="str">
        <f t="shared" ca="1" si="182"/>
        <v/>
      </c>
      <c r="Q736" s="41" t="str">
        <f>IF(AND(C736="Abierto",D736="Urgente"),RANK(P736,$P$8:$P$1003,0)+COUNTIF($P$8:P736,P736)-1,"")</f>
        <v/>
      </c>
      <c r="R736" s="41" t="str">
        <f t="shared" si="183"/>
        <v/>
      </c>
      <c r="S736" s="41" t="str">
        <f t="shared" ca="1" si="184"/>
        <v/>
      </c>
      <c r="T736" s="41" t="str">
        <f>IF(AND(C736="Abierto",D736="Alta"),RANK(S736,$S$8:$S$1003,0)+COUNTIF($S$8:S736,S736)-1+MAX(Q:Q),"")</f>
        <v/>
      </c>
      <c r="U736" s="41" t="str">
        <f t="shared" si="185"/>
        <v/>
      </c>
      <c r="V736" s="41" t="str">
        <f t="shared" ca="1" si="186"/>
        <v/>
      </c>
      <c r="W736" s="41" t="str">
        <f>IF(AND(C736="Abierto",D736="Media"),RANK(V736,$V$8:$V$1003,0)+COUNTIF($V$8:V736,V736)-1+MAX(Q:Q,T:T),"")</f>
        <v/>
      </c>
      <c r="X736" s="41" t="str">
        <f t="shared" si="187"/>
        <v/>
      </c>
      <c r="Y736" s="41" t="str">
        <f t="shared" ca="1" si="188"/>
        <v/>
      </c>
      <c r="Z736" s="41" t="str">
        <f>IF(AND(C736="Abierto",D736="Baja"),RANK(Y736,$Y$8:$Y$1003,0)+COUNTIF($Y$8:Y736,Y736)-1+MAX(Q:Q,T:T,W:W),"")</f>
        <v/>
      </c>
      <c r="AA736" s="42" t="str">
        <f t="shared" si="189"/>
        <v/>
      </c>
      <c r="AB736" s="42" t="str">
        <f t="shared" si="190"/>
        <v/>
      </c>
      <c r="AC736" s="42" t="str">
        <f t="shared" si="191"/>
        <v/>
      </c>
      <c r="AD736" s="43">
        <v>729</v>
      </c>
      <c r="AE736" s="43" t="str">
        <f t="shared" si="177"/>
        <v/>
      </c>
      <c r="AF736" s="44" t="str">
        <f t="shared" si="178"/>
        <v/>
      </c>
      <c r="AK736" s="47" t="str">
        <f>IF(AL736="","",MAX($AK$1:AK735)+1)</f>
        <v/>
      </c>
      <c r="AL736" s="48" t="str">
        <f>IF(H736="","",IF(COUNTIF($AL$7:AL735,H736)=0,H736,""))</f>
        <v/>
      </c>
      <c r="AM736" s="48" t="str">
        <f t="shared" si="179"/>
        <v/>
      </c>
    </row>
    <row r="737" spans="2:39" x14ac:dyDescent="0.25">
      <c r="B737" s="38"/>
      <c r="C737" s="38"/>
      <c r="D737" s="38"/>
      <c r="E737" s="38"/>
      <c r="F737" s="40"/>
      <c r="G737" s="38"/>
      <c r="H737" s="38"/>
      <c r="I737" s="40"/>
      <c r="J737" s="54" t="str">
        <f t="shared" si="180"/>
        <v/>
      </c>
      <c r="K737" s="38"/>
      <c r="O737" s="41" t="str">
        <f t="shared" si="181"/>
        <v/>
      </c>
      <c r="P737" s="41" t="str">
        <f t="shared" ca="1" si="182"/>
        <v/>
      </c>
      <c r="Q737" s="41" t="str">
        <f>IF(AND(C737="Abierto",D737="Urgente"),RANK(P737,$P$8:$P$1003,0)+COUNTIF($P$8:P737,P737)-1,"")</f>
        <v/>
      </c>
      <c r="R737" s="41" t="str">
        <f t="shared" si="183"/>
        <v/>
      </c>
      <c r="S737" s="41" t="str">
        <f t="shared" ca="1" si="184"/>
        <v/>
      </c>
      <c r="T737" s="41" t="str">
        <f>IF(AND(C737="Abierto",D737="Alta"),RANK(S737,$S$8:$S$1003,0)+COUNTIF($S$8:S737,S737)-1+MAX(Q:Q),"")</f>
        <v/>
      </c>
      <c r="U737" s="41" t="str">
        <f t="shared" si="185"/>
        <v/>
      </c>
      <c r="V737" s="41" t="str">
        <f t="shared" ca="1" si="186"/>
        <v/>
      </c>
      <c r="W737" s="41" t="str">
        <f>IF(AND(C737="Abierto",D737="Media"),RANK(V737,$V$8:$V$1003,0)+COUNTIF($V$8:V737,V737)-1+MAX(Q:Q,T:T),"")</f>
        <v/>
      </c>
      <c r="X737" s="41" t="str">
        <f t="shared" si="187"/>
        <v/>
      </c>
      <c r="Y737" s="41" t="str">
        <f t="shared" ca="1" si="188"/>
        <v/>
      </c>
      <c r="Z737" s="41" t="str">
        <f>IF(AND(C737="Abierto",D737="Baja"),RANK(Y737,$Y$8:$Y$1003,0)+COUNTIF($Y$8:Y737,Y737)-1+MAX(Q:Q,T:T,W:W),"")</f>
        <v/>
      </c>
      <c r="AA737" s="42" t="str">
        <f t="shared" si="189"/>
        <v/>
      </c>
      <c r="AB737" s="42" t="str">
        <f t="shared" si="190"/>
        <v/>
      </c>
      <c r="AC737" s="42" t="str">
        <f t="shared" si="191"/>
        <v/>
      </c>
      <c r="AD737" s="43">
        <v>730</v>
      </c>
      <c r="AE737" s="43" t="str">
        <f t="shared" si="177"/>
        <v/>
      </c>
      <c r="AF737" s="44" t="str">
        <f t="shared" si="178"/>
        <v/>
      </c>
      <c r="AK737" s="47" t="str">
        <f>IF(AL737="","",MAX($AK$1:AK736)+1)</f>
        <v/>
      </c>
      <c r="AL737" s="48" t="str">
        <f>IF(H737="","",IF(COUNTIF($AL$7:AL736,H737)=0,H737,""))</f>
        <v/>
      </c>
      <c r="AM737" s="48" t="str">
        <f t="shared" si="179"/>
        <v/>
      </c>
    </row>
    <row r="738" spans="2:39" x14ac:dyDescent="0.25">
      <c r="B738" s="38"/>
      <c r="C738" s="38"/>
      <c r="D738" s="38"/>
      <c r="E738" s="38"/>
      <c r="F738" s="40"/>
      <c r="G738" s="38"/>
      <c r="H738" s="38"/>
      <c r="I738" s="40"/>
      <c r="J738" s="54" t="str">
        <f t="shared" si="180"/>
        <v/>
      </c>
      <c r="K738" s="38"/>
      <c r="O738" s="41" t="str">
        <f t="shared" si="181"/>
        <v/>
      </c>
      <c r="P738" s="41" t="str">
        <f t="shared" ca="1" si="182"/>
        <v/>
      </c>
      <c r="Q738" s="41" t="str">
        <f>IF(AND(C738="Abierto",D738="Urgente"),RANK(P738,$P$8:$P$1003,0)+COUNTIF($P$8:P738,P738)-1,"")</f>
        <v/>
      </c>
      <c r="R738" s="41" t="str">
        <f t="shared" si="183"/>
        <v/>
      </c>
      <c r="S738" s="41" t="str">
        <f t="shared" ca="1" si="184"/>
        <v/>
      </c>
      <c r="T738" s="41" t="str">
        <f>IF(AND(C738="Abierto",D738="Alta"),RANK(S738,$S$8:$S$1003,0)+COUNTIF($S$8:S738,S738)-1+MAX(Q:Q),"")</f>
        <v/>
      </c>
      <c r="U738" s="41" t="str">
        <f t="shared" si="185"/>
        <v/>
      </c>
      <c r="V738" s="41" t="str">
        <f t="shared" ca="1" si="186"/>
        <v/>
      </c>
      <c r="W738" s="41" t="str">
        <f>IF(AND(C738="Abierto",D738="Media"),RANK(V738,$V$8:$V$1003,0)+COUNTIF($V$8:V738,V738)-1+MAX(Q:Q,T:T),"")</f>
        <v/>
      </c>
      <c r="X738" s="41" t="str">
        <f t="shared" si="187"/>
        <v/>
      </c>
      <c r="Y738" s="41" t="str">
        <f t="shared" ca="1" si="188"/>
        <v/>
      </c>
      <c r="Z738" s="41" t="str">
        <f>IF(AND(C738="Abierto",D738="Baja"),RANK(Y738,$Y$8:$Y$1003,0)+COUNTIF($Y$8:Y738,Y738)-1+MAX(Q:Q,T:T,W:W),"")</f>
        <v/>
      </c>
      <c r="AA738" s="42" t="str">
        <f t="shared" si="189"/>
        <v/>
      </c>
      <c r="AB738" s="42" t="str">
        <f t="shared" si="190"/>
        <v/>
      </c>
      <c r="AC738" s="42" t="str">
        <f t="shared" si="191"/>
        <v/>
      </c>
      <c r="AD738" s="43">
        <v>731</v>
      </c>
      <c r="AE738" s="43" t="str">
        <f t="shared" si="177"/>
        <v/>
      </c>
      <c r="AF738" s="44" t="str">
        <f t="shared" si="178"/>
        <v/>
      </c>
      <c r="AK738" s="47" t="str">
        <f>IF(AL738="","",MAX($AK$1:AK737)+1)</f>
        <v/>
      </c>
      <c r="AL738" s="48" t="str">
        <f>IF(H738="","",IF(COUNTIF($AL$7:AL737,H738)=0,H738,""))</f>
        <v/>
      </c>
      <c r="AM738" s="48" t="str">
        <f t="shared" si="179"/>
        <v/>
      </c>
    </row>
    <row r="739" spans="2:39" x14ac:dyDescent="0.25">
      <c r="B739" s="38"/>
      <c r="C739" s="38"/>
      <c r="D739" s="38"/>
      <c r="E739" s="38"/>
      <c r="F739" s="40"/>
      <c r="G739" s="38"/>
      <c r="H739" s="38"/>
      <c r="I739" s="40"/>
      <c r="J739" s="54" t="str">
        <f t="shared" si="180"/>
        <v/>
      </c>
      <c r="K739" s="38"/>
      <c r="O739" s="41" t="str">
        <f t="shared" si="181"/>
        <v/>
      </c>
      <c r="P739" s="41" t="str">
        <f t="shared" ca="1" si="182"/>
        <v/>
      </c>
      <c r="Q739" s="41" t="str">
        <f>IF(AND(C739="Abierto",D739="Urgente"),RANK(P739,$P$8:$P$1003,0)+COUNTIF($P$8:P739,P739)-1,"")</f>
        <v/>
      </c>
      <c r="R739" s="41" t="str">
        <f t="shared" si="183"/>
        <v/>
      </c>
      <c r="S739" s="41" t="str">
        <f t="shared" ca="1" si="184"/>
        <v/>
      </c>
      <c r="T739" s="41" t="str">
        <f>IF(AND(C739="Abierto",D739="Alta"),RANK(S739,$S$8:$S$1003,0)+COUNTIF($S$8:S739,S739)-1+MAX(Q:Q),"")</f>
        <v/>
      </c>
      <c r="U739" s="41" t="str">
        <f t="shared" si="185"/>
        <v/>
      </c>
      <c r="V739" s="41" t="str">
        <f t="shared" ca="1" si="186"/>
        <v/>
      </c>
      <c r="W739" s="41" t="str">
        <f>IF(AND(C739="Abierto",D739="Media"),RANK(V739,$V$8:$V$1003,0)+COUNTIF($V$8:V739,V739)-1+MAX(Q:Q,T:T),"")</f>
        <v/>
      </c>
      <c r="X739" s="41" t="str">
        <f t="shared" si="187"/>
        <v/>
      </c>
      <c r="Y739" s="41" t="str">
        <f t="shared" ca="1" si="188"/>
        <v/>
      </c>
      <c r="Z739" s="41" t="str">
        <f>IF(AND(C739="Abierto",D739="Baja"),RANK(Y739,$Y$8:$Y$1003,0)+COUNTIF($Y$8:Y739,Y739)-1+MAX(Q:Q,T:T,W:W),"")</f>
        <v/>
      </c>
      <c r="AA739" s="42" t="str">
        <f t="shared" si="189"/>
        <v/>
      </c>
      <c r="AB739" s="42" t="str">
        <f t="shared" si="190"/>
        <v/>
      </c>
      <c r="AC739" s="42" t="str">
        <f t="shared" si="191"/>
        <v/>
      </c>
      <c r="AD739" s="43">
        <v>732</v>
      </c>
      <c r="AE739" s="43" t="str">
        <f t="shared" si="177"/>
        <v/>
      </c>
      <c r="AF739" s="44" t="str">
        <f t="shared" si="178"/>
        <v/>
      </c>
      <c r="AK739" s="47" t="str">
        <f>IF(AL739="","",MAX($AK$1:AK738)+1)</f>
        <v/>
      </c>
      <c r="AL739" s="48" t="str">
        <f>IF(H739="","",IF(COUNTIF($AL$7:AL738,H739)=0,H739,""))</f>
        <v/>
      </c>
      <c r="AM739" s="48" t="str">
        <f t="shared" si="179"/>
        <v/>
      </c>
    </row>
    <row r="740" spans="2:39" x14ac:dyDescent="0.25">
      <c r="B740" s="38"/>
      <c r="C740" s="38"/>
      <c r="D740" s="38"/>
      <c r="E740" s="38"/>
      <c r="F740" s="40"/>
      <c r="G740" s="38"/>
      <c r="H740" s="38"/>
      <c r="I740" s="40"/>
      <c r="J740" s="54" t="str">
        <f t="shared" si="180"/>
        <v/>
      </c>
      <c r="K740" s="38"/>
      <c r="O740" s="41" t="str">
        <f t="shared" si="181"/>
        <v/>
      </c>
      <c r="P740" s="41" t="str">
        <f t="shared" ca="1" si="182"/>
        <v/>
      </c>
      <c r="Q740" s="41" t="str">
        <f>IF(AND(C740="Abierto",D740="Urgente"),RANK(P740,$P$8:$P$1003,0)+COUNTIF($P$8:P740,P740)-1,"")</f>
        <v/>
      </c>
      <c r="R740" s="41" t="str">
        <f t="shared" si="183"/>
        <v/>
      </c>
      <c r="S740" s="41" t="str">
        <f t="shared" ca="1" si="184"/>
        <v/>
      </c>
      <c r="T740" s="41" t="str">
        <f>IF(AND(C740="Abierto",D740="Alta"),RANK(S740,$S$8:$S$1003,0)+COUNTIF($S$8:S740,S740)-1+MAX(Q:Q),"")</f>
        <v/>
      </c>
      <c r="U740" s="41" t="str">
        <f t="shared" si="185"/>
        <v/>
      </c>
      <c r="V740" s="41" t="str">
        <f t="shared" ca="1" si="186"/>
        <v/>
      </c>
      <c r="W740" s="41" t="str">
        <f>IF(AND(C740="Abierto",D740="Media"),RANK(V740,$V$8:$V$1003,0)+COUNTIF($V$8:V740,V740)-1+MAX(Q:Q,T:T),"")</f>
        <v/>
      </c>
      <c r="X740" s="41" t="str">
        <f t="shared" si="187"/>
        <v/>
      </c>
      <c r="Y740" s="41" t="str">
        <f t="shared" ca="1" si="188"/>
        <v/>
      </c>
      <c r="Z740" s="41" t="str">
        <f>IF(AND(C740="Abierto",D740="Baja"),RANK(Y740,$Y$8:$Y$1003,0)+COUNTIF($Y$8:Y740,Y740)-1+MAX(Q:Q,T:T,W:W),"")</f>
        <v/>
      </c>
      <c r="AA740" s="42" t="str">
        <f t="shared" si="189"/>
        <v/>
      </c>
      <c r="AB740" s="42" t="str">
        <f t="shared" si="190"/>
        <v/>
      </c>
      <c r="AC740" s="42" t="str">
        <f t="shared" si="191"/>
        <v/>
      </c>
      <c r="AD740" s="43">
        <v>733</v>
      </c>
      <c r="AE740" s="43" t="str">
        <f t="shared" si="177"/>
        <v/>
      </c>
      <c r="AF740" s="44" t="str">
        <f t="shared" si="178"/>
        <v/>
      </c>
      <c r="AK740" s="47" t="str">
        <f>IF(AL740="","",MAX($AK$1:AK739)+1)</f>
        <v/>
      </c>
      <c r="AL740" s="48" t="str">
        <f>IF(H740="","",IF(COUNTIF($AL$7:AL739,H740)=0,H740,""))</f>
        <v/>
      </c>
      <c r="AM740" s="48" t="str">
        <f t="shared" si="179"/>
        <v/>
      </c>
    </row>
    <row r="741" spans="2:39" x14ac:dyDescent="0.25">
      <c r="B741" s="38"/>
      <c r="C741" s="38"/>
      <c r="D741" s="38"/>
      <c r="E741" s="38"/>
      <c r="F741" s="40"/>
      <c r="G741" s="38"/>
      <c r="H741" s="38"/>
      <c r="I741" s="40"/>
      <c r="J741" s="54" t="str">
        <f t="shared" si="180"/>
        <v/>
      </c>
      <c r="K741" s="38"/>
      <c r="O741" s="41" t="str">
        <f t="shared" si="181"/>
        <v/>
      </c>
      <c r="P741" s="41" t="str">
        <f t="shared" ca="1" si="182"/>
        <v/>
      </c>
      <c r="Q741" s="41" t="str">
        <f>IF(AND(C741="Abierto",D741="Urgente"),RANK(P741,$P$8:$P$1003,0)+COUNTIF($P$8:P741,P741)-1,"")</f>
        <v/>
      </c>
      <c r="R741" s="41" t="str">
        <f t="shared" si="183"/>
        <v/>
      </c>
      <c r="S741" s="41" t="str">
        <f t="shared" ca="1" si="184"/>
        <v/>
      </c>
      <c r="T741" s="41" t="str">
        <f>IF(AND(C741="Abierto",D741="Alta"),RANK(S741,$S$8:$S$1003,0)+COUNTIF($S$8:S741,S741)-1+MAX(Q:Q),"")</f>
        <v/>
      </c>
      <c r="U741" s="41" t="str">
        <f t="shared" si="185"/>
        <v/>
      </c>
      <c r="V741" s="41" t="str">
        <f t="shared" ca="1" si="186"/>
        <v/>
      </c>
      <c r="W741" s="41" t="str">
        <f>IF(AND(C741="Abierto",D741="Media"),RANK(V741,$V$8:$V$1003,0)+COUNTIF($V$8:V741,V741)-1+MAX(Q:Q,T:T),"")</f>
        <v/>
      </c>
      <c r="X741" s="41" t="str">
        <f t="shared" si="187"/>
        <v/>
      </c>
      <c r="Y741" s="41" t="str">
        <f t="shared" ca="1" si="188"/>
        <v/>
      </c>
      <c r="Z741" s="41" t="str">
        <f>IF(AND(C741="Abierto",D741="Baja"),RANK(Y741,$Y$8:$Y$1003,0)+COUNTIF($Y$8:Y741,Y741)-1+MAX(Q:Q,T:T,W:W),"")</f>
        <v/>
      </c>
      <c r="AA741" s="42" t="str">
        <f t="shared" si="189"/>
        <v/>
      </c>
      <c r="AB741" s="42" t="str">
        <f t="shared" si="190"/>
        <v/>
      </c>
      <c r="AC741" s="42" t="str">
        <f t="shared" si="191"/>
        <v/>
      </c>
      <c r="AD741" s="43">
        <v>734</v>
      </c>
      <c r="AE741" s="43" t="str">
        <f t="shared" si="177"/>
        <v/>
      </c>
      <c r="AF741" s="44" t="str">
        <f t="shared" si="178"/>
        <v/>
      </c>
      <c r="AK741" s="47" t="str">
        <f>IF(AL741="","",MAX($AK$1:AK740)+1)</f>
        <v/>
      </c>
      <c r="AL741" s="48" t="str">
        <f>IF(H741="","",IF(COUNTIF($AL$7:AL740,H741)=0,H741,""))</f>
        <v/>
      </c>
      <c r="AM741" s="48" t="str">
        <f t="shared" si="179"/>
        <v/>
      </c>
    </row>
    <row r="742" spans="2:39" x14ac:dyDescent="0.25">
      <c r="B742" s="38"/>
      <c r="C742" s="38"/>
      <c r="D742" s="38"/>
      <c r="E742" s="38"/>
      <c r="F742" s="40"/>
      <c r="G742" s="38"/>
      <c r="H742" s="38"/>
      <c r="I742" s="40"/>
      <c r="J742" s="54" t="str">
        <f t="shared" si="180"/>
        <v/>
      </c>
      <c r="K742" s="38"/>
      <c r="O742" s="41" t="str">
        <f t="shared" si="181"/>
        <v/>
      </c>
      <c r="P742" s="41" t="str">
        <f t="shared" ca="1" si="182"/>
        <v/>
      </c>
      <c r="Q742" s="41" t="str">
        <f>IF(AND(C742="Abierto",D742="Urgente"),RANK(P742,$P$8:$P$1003,0)+COUNTIF($P$8:P742,P742)-1,"")</f>
        <v/>
      </c>
      <c r="R742" s="41" t="str">
        <f t="shared" si="183"/>
        <v/>
      </c>
      <c r="S742" s="41" t="str">
        <f t="shared" ca="1" si="184"/>
        <v/>
      </c>
      <c r="T742" s="41" t="str">
        <f>IF(AND(C742="Abierto",D742="Alta"),RANK(S742,$S$8:$S$1003,0)+COUNTIF($S$8:S742,S742)-1+MAX(Q:Q),"")</f>
        <v/>
      </c>
      <c r="U742" s="41" t="str">
        <f t="shared" si="185"/>
        <v/>
      </c>
      <c r="V742" s="41" t="str">
        <f t="shared" ca="1" si="186"/>
        <v/>
      </c>
      <c r="W742" s="41" t="str">
        <f>IF(AND(C742="Abierto",D742="Media"),RANK(V742,$V$8:$V$1003,0)+COUNTIF($V$8:V742,V742)-1+MAX(Q:Q,T:T),"")</f>
        <v/>
      </c>
      <c r="X742" s="41" t="str">
        <f t="shared" si="187"/>
        <v/>
      </c>
      <c r="Y742" s="41" t="str">
        <f t="shared" ca="1" si="188"/>
        <v/>
      </c>
      <c r="Z742" s="41" t="str">
        <f>IF(AND(C742="Abierto",D742="Baja"),RANK(Y742,$Y$8:$Y$1003,0)+COUNTIF($Y$8:Y742,Y742)-1+MAX(Q:Q,T:T,W:W),"")</f>
        <v/>
      </c>
      <c r="AA742" s="42" t="str">
        <f t="shared" si="189"/>
        <v/>
      </c>
      <c r="AB742" s="42" t="str">
        <f t="shared" si="190"/>
        <v/>
      </c>
      <c r="AC742" s="42" t="str">
        <f t="shared" si="191"/>
        <v/>
      </c>
      <c r="AD742" s="43">
        <v>735</v>
      </c>
      <c r="AE742" s="43" t="str">
        <f t="shared" si="177"/>
        <v/>
      </c>
      <c r="AF742" s="44" t="str">
        <f t="shared" si="178"/>
        <v/>
      </c>
      <c r="AK742" s="47" t="str">
        <f>IF(AL742="","",MAX($AK$1:AK741)+1)</f>
        <v/>
      </c>
      <c r="AL742" s="48" t="str">
        <f>IF(H742="","",IF(COUNTIF($AL$7:AL741,H742)=0,H742,""))</f>
        <v/>
      </c>
      <c r="AM742" s="48" t="str">
        <f t="shared" si="179"/>
        <v/>
      </c>
    </row>
    <row r="743" spans="2:39" x14ac:dyDescent="0.25">
      <c r="B743" s="38"/>
      <c r="C743" s="38"/>
      <c r="D743" s="38"/>
      <c r="E743" s="38"/>
      <c r="F743" s="40"/>
      <c r="G743" s="38"/>
      <c r="H743" s="38"/>
      <c r="I743" s="40"/>
      <c r="J743" s="54" t="str">
        <f t="shared" si="180"/>
        <v/>
      </c>
      <c r="K743" s="38"/>
      <c r="O743" s="41" t="str">
        <f t="shared" si="181"/>
        <v/>
      </c>
      <c r="P743" s="41" t="str">
        <f t="shared" ca="1" si="182"/>
        <v/>
      </c>
      <c r="Q743" s="41" t="str">
        <f>IF(AND(C743="Abierto",D743="Urgente"),RANK(P743,$P$8:$P$1003,0)+COUNTIF($P$8:P743,P743)-1,"")</f>
        <v/>
      </c>
      <c r="R743" s="41" t="str">
        <f t="shared" si="183"/>
        <v/>
      </c>
      <c r="S743" s="41" t="str">
        <f t="shared" ca="1" si="184"/>
        <v/>
      </c>
      <c r="T743" s="41" t="str">
        <f>IF(AND(C743="Abierto",D743="Alta"),RANK(S743,$S$8:$S$1003,0)+COUNTIF($S$8:S743,S743)-1+MAX(Q:Q),"")</f>
        <v/>
      </c>
      <c r="U743" s="41" t="str">
        <f t="shared" si="185"/>
        <v/>
      </c>
      <c r="V743" s="41" t="str">
        <f t="shared" ca="1" si="186"/>
        <v/>
      </c>
      <c r="W743" s="41" t="str">
        <f>IF(AND(C743="Abierto",D743="Media"),RANK(V743,$V$8:$V$1003,0)+COUNTIF($V$8:V743,V743)-1+MAX(Q:Q,T:T),"")</f>
        <v/>
      </c>
      <c r="X743" s="41" t="str">
        <f t="shared" si="187"/>
        <v/>
      </c>
      <c r="Y743" s="41" t="str">
        <f t="shared" ca="1" si="188"/>
        <v/>
      </c>
      <c r="Z743" s="41" t="str">
        <f>IF(AND(C743="Abierto",D743="Baja"),RANK(Y743,$Y$8:$Y$1003,0)+COUNTIF($Y$8:Y743,Y743)-1+MAX(Q:Q,T:T,W:W),"")</f>
        <v/>
      </c>
      <c r="AA743" s="42" t="str">
        <f t="shared" si="189"/>
        <v/>
      </c>
      <c r="AB743" s="42" t="str">
        <f t="shared" si="190"/>
        <v/>
      </c>
      <c r="AC743" s="42" t="str">
        <f t="shared" si="191"/>
        <v/>
      </c>
      <c r="AD743" s="43">
        <v>736</v>
      </c>
      <c r="AE743" s="43" t="str">
        <f t="shared" si="177"/>
        <v/>
      </c>
      <c r="AF743" s="44" t="str">
        <f t="shared" si="178"/>
        <v/>
      </c>
      <c r="AK743" s="47" t="str">
        <f>IF(AL743="","",MAX($AK$1:AK742)+1)</f>
        <v/>
      </c>
      <c r="AL743" s="48" t="str">
        <f>IF(H743="","",IF(COUNTIF($AL$7:AL742,H743)=0,H743,""))</f>
        <v/>
      </c>
      <c r="AM743" s="48" t="str">
        <f t="shared" si="179"/>
        <v/>
      </c>
    </row>
    <row r="744" spans="2:39" x14ac:dyDescent="0.25">
      <c r="B744" s="38"/>
      <c r="C744" s="38"/>
      <c r="D744" s="38"/>
      <c r="E744" s="38"/>
      <c r="F744" s="40"/>
      <c r="G744" s="38"/>
      <c r="H744" s="38"/>
      <c r="I744" s="40"/>
      <c r="J744" s="54" t="str">
        <f t="shared" si="180"/>
        <v/>
      </c>
      <c r="K744" s="38"/>
      <c r="O744" s="41" t="str">
        <f t="shared" si="181"/>
        <v/>
      </c>
      <c r="P744" s="41" t="str">
        <f t="shared" ca="1" si="182"/>
        <v/>
      </c>
      <c r="Q744" s="41" t="str">
        <f>IF(AND(C744="Abierto",D744="Urgente"),RANK(P744,$P$8:$P$1003,0)+COUNTIF($P$8:P744,P744)-1,"")</f>
        <v/>
      </c>
      <c r="R744" s="41" t="str">
        <f t="shared" si="183"/>
        <v/>
      </c>
      <c r="S744" s="41" t="str">
        <f t="shared" ca="1" si="184"/>
        <v/>
      </c>
      <c r="T744" s="41" t="str">
        <f>IF(AND(C744="Abierto",D744="Alta"),RANK(S744,$S$8:$S$1003,0)+COUNTIF($S$8:S744,S744)-1+MAX(Q:Q),"")</f>
        <v/>
      </c>
      <c r="U744" s="41" t="str">
        <f t="shared" si="185"/>
        <v/>
      </c>
      <c r="V744" s="41" t="str">
        <f t="shared" ca="1" si="186"/>
        <v/>
      </c>
      <c r="W744" s="41" t="str">
        <f>IF(AND(C744="Abierto",D744="Media"),RANK(V744,$V$8:$V$1003,0)+COUNTIF($V$8:V744,V744)-1+MAX(Q:Q,T:T),"")</f>
        <v/>
      </c>
      <c r="X744" s="41" t="str">
        <f t="shared" si="187"/>
        <v/>
      </c>
      <c r="Y744" s="41" t="str">
        <f t="shared" ca="1" si="188"/>
        <v/>
      </c>
      <c r="Z744" s="41" t="str">
        <f>IF(AND(C744="Abierto",D744="Baja"),RANK(Y744,$Y$8:$Y$1003,0)+COUNTIF($Y$8:Y744,Y744)-1+MAX(Q:Q,T:T,W:W),"")</f>
        <v/>
      </c>
      <c r="AA744" s="42" t="str">
        <f t="shared" si="189"/>
        <v/>
      </c>
      <c r="AB744" s="42" t="str">
        <f t="shared" si="190"/>
        <v/>
      </c>
      <c r="AC744" s="42" t="str">
        <f t="shared" si="191"/>
        <v/>
      </c>
      <c r="AD744" s="43">
        <v>737</v>
      </c>
      <c r="AE744" s="43" t="str">
        <f t="shared" si="177"/>
        <v/>
      </c>
      <c r="AF744" s="44" t="str">
        <f t="shared" si="178"/>
        <v/>
      </c>
      <c r="AK744" s="47" t="str">
        <f>IF(AL744="","",MAX($AK$1:AK743)+1)</f>
        <v/>
      </c>
      <c r="AL744" s="48" t="str">
        <f>IF(H744="","",IF(COUNTIF($AL$7:AL743,H744)=0,H744,""))</f>
        <v/>
      </c>
      <c r="AM744" s="48" t="str">
        <f t="shared" si="179"/>
        <v/>
      </c>
    </row>
    <row r="745" spans="2:39" x14ac:dyDescent="0.25">
      <c r="B745" s="38"/>
      <c r="C745" s="38"/>
      <c r="D745" s="38"/>
      <c r="E745" s="38"/>
      <c r="F745" s="40"/>
      <c r="G745" s="38"/>
      <c r="H745" s="38"/>
      <c r="I745" s="40"/>
      <c r="J745" s="54" t="str">
        <f t="shared" si="180"/>
        <v/>
      </c>
      <c r="K745" s="38"/>
      <c r="O745" s="41" t="str">
        <f t="shared" si="181"/>
        <v/>
      </c>
      <c r="P745" s="41" t="str">
        <f t="shared" ca="1" si="182"/>
        <v/>
      </c>
      <c r="Q745" s="41" t="str">
        <f>IF(AND(C745="Abierto",D745="Urgente"),RANK(P745,$P$8:$P$1003,0)+COUNTIF($P$8:P745,P745)-1,"")</f>
        <v/>
      </c>
      <c r="R745" s="41" t="str">
        <f t="shared" si="183"/>
        <v/>
      </c>
      <c r="S745" s="41" t="str">
        <f t="shared" ca="1" si="184"/>
        <v/>
      </c>
      <c r="T745" s="41" t="str">
        <f>IF(AND(C745="Abierto",D745="Alta"),RANK(S745,$S$8:$S$1003,0)+COUNTIF($S$8:S745,S745)-1+MAX(Q:Q),"")</f>
        <v/>
      </c>
      <c r="U745" s="41" t="str">
        <f t="shared" si="185"/>
        <v/>
      </c>
      <c r="V745" s="41" t="str">
        <f t="shared" ca="1" si="186"/>
        <v/>
      </c>
      <c r="W745" s="41" t="str">
        <f>IF(AND(C745="Abierto",D745="Media"),RANK(V745,$V$8:$V$1003,0)+COUNTIF($V$8:V745,V745)-1+MAX(Q:Q,T:T),"")</f>
        <v/>
      </c>
      <c r="X745" s="41" t="str">
        <f t="shared" si="187"/>
        <v/>
      </c>
      <c r="Y745" s="41" t="str">
        <f t="shared" ca="1" si="188"/>
        <v/>
      </c>
      <c r="Z745" s="41" t="str">
        <f>IF(AND(C745="Abierto",D745="Baja"),RANK(Y745,$Y$8:$Y$1003,0)+COUNTIF($Y$8:Y745,Y745)-1+MAX(Q:Q,T:T,W:W),"")</f>
        <v/>
      </c>
      <c r="AA745" s="42" t="str">
        <f t="shared" si="189"/>
        <v/>
      </c>
      <c r="AB745" s="42" t="str">
        <f t="shared" si="190"/>
        <v/>
      </c>
      <c r="AC745" s="42" t="str">
        <f t="shared" si="191"/>
        <v/>
      </c>
      <c r="AD745" s="43">
        <v>738</v>
      </c>
      <c r="AE745" s="43" t="str">
        <f t="shared" si="177"/>
        <v/>
      </c>
      <c r="AF745" s="44" t="str">
        <f t="shared" si="178"/>
        <v/>
      </c>
      <c r="AK745" s="47" t="str">
        <f>IF(AL745="","",MAX($AK$1:AK744)+1)</f>
        <v/>
      </c>
      <c r="AL745" s="48" t="str">
        <f>IF(H745="","",IF(COUNTIF($AL$7:AL744,H745)=0,H745,""))</f>
        <v/>
      </c>
      <c r="AM745" s="48" t="str">
        <f t="shared" si="179"/>
        <v/>
      </c>
    </row>
    <row r="746" spans="2:39" x14ac:dyDescent="0.25">
      <c r="B746" s="38"/>
      <c r="C746" s="38"/>
      <c r="D746" s="38"/>
      <c r="E746" s="38"/>
      <c r="F746" s="40"/>
      <c r="G746" s="38"/>
      <c r="H746" s="38"/>
      <c r="I746" s="40"/>
      <c r="J746" s="54" t="str">
        <f t="shared" si="180"/>
        <v/>
      </c>
      <c r="K746" s="38"/>
      <c r="O746" s="41" t="str">
        <f t="shared" si="181"/>
        <v/>
      </c>
      <c r="P746" s="41" t="str">
        <f t="shared" ca="1" si="182"/>
        <v/>
      </c>
      <c r="Q746" s="41" t="str">
        <f>IF(AND(C746="Abierto",D746="Urgente"),RANK(P746,$P$8:$P$1003,0)+COUNTIF($P$8:P746,P746)-1,"")</f>
        <v/>
      </c>
      <c r="R746" s="41" t="str">
        <f t="shared" si="183"/>
        <v/>
      </c>
      <c r="S746" s="41" t="str">
        <f t="shared" ca="1" si="184"/>
        <v/>
      </c>
      <c r="T746" s="41" t="str">
        <f>IF(AND(C746="Abierto",D746="Alta"),RANK(S746,$S$8:$S$1003,0)+COUNTIF($S$8:S746,S746)-1+MAX(Q:Q),"")</f>
        <v/>
      </c>
      <c r="U746" s="41" t="str">
        <f t="shared" si="185"/>
        <v/>
      </c>
      <c r="V746" s="41" t="str">
        <f t="shared" ca="1" si="186"/>
        <v/>
      </c>
      <c r="W746" s="41" t="str">
        <f>IF(AND(C746="Abierto",D746="Media"),RANK(V746,$V$8:$V$1003,0)+COUNTIF($V$8:V746,V746)-1+MAX(Q:Q,T:T),"")</f>
        <v/>
      </c>
      <c r="X746" s="41" t="str">
        <f t="shared" si="187"/>
        <v/>
      </c>
      <c r="Y746" s="41" t="str">
        <f t="shared" ca="1" si="188"/>
        <v/>
      </c>
      <c r="Z746" s="41" t="str">
        <f>IF(AND(C746="Abierto",D746="Baja"),RANK(Y746,$Y$8:$Y$1003,0)+COUNTIF($Y$8:Y746,Y746)-1+MAX(Q:Q,T:T,W:W),"")</f>
        <v/>
      </c>
      <c r="AA746" s="42" t="str">
        <f t="shared" si="189"/>
        <v/>
      </c>
      <c r="AB746" s="42" t="str">
        <f t="shared" si="190"/>
        <v/>
      </c>
      <c r="AC746" s="42" t="str">
        <f t="shared" si="191"/>
        <v/>
      </c>
      <c r="AD746" s="43">
        <v>739</v>
      </c>
      <c r="AE746" s="43" t="str">
        <f t="shared" si="177"/>
        <v/>
      </c>
      <c r="AF746" s="44" t="str">
        <f t="shared" si="178"/>
        <v/>
      </c>
      <c r="AK746" s="47" t="str">
        <f>IF(AL746="","",MAX($AK$1:AK745)+1)</f>
        <v/>
      </c>
      <c r="AL746" s="48" t="str">
        <f>IF(H746="","",IF(COUNTIF($AL$7:AL745,H746)=0,H746,""))</f>
        <v/>
      </c>
      <c r="AM746" s="48" t="str">
        <f t="shared" si="179"/>
        <v/>
      </c>
    </row>
    <row r="747" spans="2:39" x14ac:dyDescent="0.25">
      <c r="B747" s="38"/>
      <c r="C747" s="38"/>
      <c r="D747" s="38"/>
      <c r="E747" s="38"/>
      <c r="F747" s="40"/>
      <c r="G747" s="38"/>
      <c r="H747" s="38"/>
      <c r="I747" s="40"/>
      <c r="J747" s="54" t="str">
        <f t="shared" si="180"/>
        <v/>
      </c>
      <c r="K747" s="38"/>
      <c r="O747" s="41" t="str">
        <f t="shared" si="181"/>
        <v/>
      </c>
      <c r="P747" s="41" t="str">
        <f t="shared" ca="1" si="182"/>
        <v/>
      </c>
      <c r="Q747" s="41" t="str">
        <f>IF(AND(C747="Abierto",D747="Urgente"),RANK(P747,$P$8:$P$1003,0)+COUNTIF($P$8:P747,P747)-1,"")</f>
        <v/>
      </c>
      <c r="R747" s="41" t="str">
        <f t="shared" si="183"/>
        <v/>
      </c>
      <c r="S747" s="41" t="str">
        <f t="shared" ca="1" si="184"/>
        <v/>
      </c>
      <c r="T747" s="41" t="str">
        <f>IF(AND(C747="Abierto",D747="Alta"),RANK(S747,$S$8:$S$1003,0)+COUNTIF($S$8:S747,S747)-1+MAX(Q:Q),"")</f>
        <v/>
      </c>
      <c r="U747" s="41" t="str">
        <f t="shared" si="185"/>
        <v/>
      </c>
      <c r="V747" s="41" t="str">
        <f t="shared" ca="1" si="186"/>
        <v/>
      </c>
      <c r="W747" s="41" t="str">
        <f>IF(AND(C747="Abierto",D747="Media"),RANK(V747,$V$8:$V$1003,0)+COUNTIF($V$8:V747,V747)-1+MAX(Q:Q,T:T),"")</f>
        <v/>
      </c>
      <c r="X747" s="41" t="str">
        <f t="shared" si="187"/>
        <v/>
      </c>
      <c r="Y747" s="41" t="str">
        <f t="shared" ca="1" si="188"/>
        <v/>
      </c>
      <c r="Z747" s="41" t="str">
        <f>IF(AND(C747="Abierto",D747="Baja"),RANK(Y747,$Y$8:$Y$1003,0)+COUNTIF($Y$8:Y747,Y747)-1+MAX(Q:Q,T:T,W:W),"")</f>
        <v/>
      </c>
      <c r="AA747" s="42" t="str">
        <f t="shared" si="189"/>
        <v/>
      </c>
      <c r="AB747" s="42" t="str">
        <f t="shared" si="190"/>
        <v/>
      </c>
      <c r="AC747" s="42" t="str">
        <f t="shared" si="191"/>
        <v/>
      </c>
      <c r="AD747" s="43">
        <v>740</v>
      </c>
      <c r="AE747" s="43" t="str">
        <f t="shared" si="177"/>
        <v/>
      </c>
      <c r="AF747" s="44" t="str">
        <f t="shared" si="178"/>
        <v/>
      </c>
      <c r="AK747" s="47" t="str">
        <f>IF(AL747="","",MAX($AK$1:AK746)+1)</f>
        <v/>
      </c>
      <c r="AL747" s="48" t="str">
        <f>IF(H747="","",IF(COUNTIF($AL$7:AL746,H747)=0,H747,""))</f>
        <v/>
      </c>
      <c r="AM747" s="48" t="str">
        <f t="shared" si="179"/>
        <v/>
      </c>
    </row>
    <row r="748" spans="2:39" x14ac:dyDescent="0.25">
      <c r="B748" s="38"/>
      <c r="C748" s="38"/>
      <c r="D748" s="38"/>
      <c r="E748" s="38"/>
      <c r="F748" s="40"/>
      <c r="G748" s="38"/>
      <c r="H748" s="38"/>
      <c r="I748" s="40"/>
      <c r="J748" s="54" t="str">
        <f t="shared" si="180"/>
        <v/>
      </c>
      <c r="K748" s="38"/>
      <c r="O748" s="41" t="str">
        <f t="shared" si="181"/>
        <v/>
      </c>
      <c r="P748" s="41" t="str">
        <f t="shared" ca="1" si="182"/>
        <v/>
      </c>
      <c r="Q748" s="41" t="str">
        <f>IF(AND(C748="Abierto",D748="Urgente"),RANK(P748,$P$8:$P$1003,0)+COUNTIF($P$8:P748,P748)-1,"")</f>
        <v/>
      </c>
      <c r="R748" s="41" t="str">
        <f t="shared" si="183"/>
        <v/>
      </c>
      <c r="S748" s="41" t="str">
        <f t="shared" ca="1" si="184"/>
        <v/>
      </c>
      <c r="T748" s="41" t="str">
        <f>IF(AND(C748="Abierto",D748="Alta"),RANK(S748,$S$8:$S$1003,0)+COUNTIF($S$8:S748,S748)-1+MAX(Q:Q),"")</f>
        <v/>
      </c>
      <c r="U748" s="41" t="str">
        <f t="shared" si="185"/>
        <v/>
      </c>
      <c r="V748" s="41" t="str">
        <f t="shared" ca="1" si="186"/>
        <v/>
      </c>
      <c r="W748" s="41" t="str">
        <f>IF(AND(C748="Abierto",D748="Media"),RANK(V748,$V$8:$V$1003,0)+COUNTIF($V$8:V748,V748)-1+MAX(Q:Q,T:T),"")</f>
        <v/>
      </c>
      <c r="X748" s="41" t="str">
        <f t="shared" si="187"/>
        <v/>
      </c>
      <c r="Y748" s="41" t="str">
        <f t="shared" ca="1" si="188"/>
        <v/>
      </c>
      <c r="Z748" s="41" t="str">
        <f>IF(AND(C748="Abierto",D748="Baja"),RANK(Y748,$Y$8:$Y$1003,0)+COUNTIF($Y$8:Y748,Y748)-1+MAX(Q:Q,T:T,W:W),"")</f>
        <v/>
      </c>
      <c r="AA748" s="42" t="str">
        <f t="shared" si="189"/>
        <v/>
      </c>
      <c r="AB748" s="42" t="str">
        <f t="shared" si="190"/>
        <v/>
      </c>
      <c r="AC748" s="42" t="str">
        <f t="shared" si="191"/>
        <v/>
      </c>
      <c r="AD748" s="43">
        <v>741</v>
      </c>
      <c r="AE748" s="43" t="str">
        <f t="shared" si="177"/>
        <v/>
      </c>
      <c r="AF748" s="44" t="str">
        <f t="shared" si="178"/>
        <v/>
      </c>
      <c r="AK748" s="47" t="str">
        <f>IF(AL748="","",MAX($AK$1:AK747)+1)</f>
        <v/>
      </c>
      <c r="AL748" s="48" t="str">
        <f>IF(H748="","",IF(COUNTIF($AL$7:AL747,H748)=0,H748,""))</f>
        <v/>
      </c>
      <c r="AM748" s="48" t="str">
        <f t="shared" si="179"/>
        <v/>
      </c>
    </row>
    <row r="749" spans="2:39" x14ac:dyDescent="0.25">
      <c r="B749" s="38"/>
      <c r="C749" s="38"/>
      <c r="D749" s="38"/>
      <c r="E749" s="38"/>
      <c r="F749" s="40"/>
      <c r="G749" s="38"/>
      <c r="H749" s="38"/>
      <c r="I749" s="40"/>
      <c r="J749" s="54" t="str">
        <f t="shared" si="180"/>
        <v/>
      </c>
      <c r="K749" s="38"/>
      <c r="O749" s="41" t="str">
        <f t="shared" si="181"/>
        <v/>
      </c>
      <c r="P749" s="41" t="str">
        <f t="shared" ca="1" si="182"/>
        <v/>
      </c>
      <c r="Q749" s="41" t="str">
        <f>IF(AND(C749="Abierto",D749="Urgente"),RANK(P749,$P$8:$P$1003,0)+COUNTIF($P$8:P749,P749)-1,"")</f>
        <v/>
      </c>
      <c r="R749" s="41" t="str">
        <f t="shared" si="183"/>
        <v/>
      </c>
      <c r="S749" s="41" t="str">
        <f t="shared" ca="1" si="184"/>
        <v/>
      </c>
      <c r="T749" s="41" t="str">
        <f>IF(AND(C749="Abierto",D749="Alta"),RANK(S749,$S$8:$S$1003,0)+COUNTIF($S$8:S749,S749)-1+MAX(Q:Q),"")</f>
        <v/>
      </c>
      <c r="U749" s="41" t="str">
        <f t="shared" si="185"/>
        <v/>
      </c>
      <c r="V749" s="41" t="str">
        <f t="shared" ca="1" si="186"/>
        <v/>
      </c>
      <c r="W749" s="41" t="str">
        <f>IF(AND(C749="Abierto",D749="Media"),RANK(V749,$V$8:$V$1003,0)+COUNTIF($V$8:V749,V749)-1+MAX(Q:Q,T:T),"")</f>
        <v/>
      </c>
      <c r="X749" s="41" t="str">
        <f t="shared" si="187"/>
        <v/>
      </c>
      <c r="Y749" s="41" t="str">
        <f t="shared" ca="1" si="188"/>
        <v/>
      </c>
      <c r="Z749" s="41" t="str">
        <f>IF(AND(C749="Abierto",D749="Baja"),RANK(Y749,$Y$8:$Y$1003,0)+COUNTIF($Y$8:Y749,Y749)-1+MAX(Q:Q,T:T,W:W),"")</f>
        <v/>
      </c>
      <c r="AA749" s="42" t="str">
        <f t="shared" si="189"/>
        <v/>
      </c>
      <c r="AB749" s="42" t="str">
        <f t="shared" si="190"/>
        <v/>
      </c>
      <c r="AC749" s="42" t="str">
        <f t="shared" si="191"/>
        <v/>
      </c>
      <c r="AD749" s="43">
        <v>742</v>
      </c>
      <c r="AE749" s="43" t="str">
        <f t="shared" si="177"/>
        <v/>
      </c>
      <c r="AF749" s="44" t="str">
        <f t="shared" si="178"/>
        <v/>
      </c>
      <c r="AK749" s="47" t="str">
        <f>IF(AL749="","",MAX($AK$1:AK748)+1)</f>
        <v/>
      </c>
      <c r="AL749" s="48" t="str">
        <f>IF(H749="","",IF(COUNTIF($AL$7:AL748,H749)=0,H749,""))</f>
        <v/>
      </c>
      <c r="AM749" s="48" t="str">
        <f t="shared" si="179"/>
        <v/>
      </c>
    </row>
    <row r="750" spans="2:39" x14ac:dyDescent="0.25">
      <c r="B750" s="38"/>
      <c r="C750" s="38"/>
      <c r="D750" s="38"/>
      <c r="E750" s="38"/>
      <c r="F750" s="40"/>
      <c r="G750" s="38"/>
      <c r="H750" s="38"/>
      <c r="I750" s="40"/>
      <c r="J750" s="54" t="str">
        <f t="shared" si="180"/>
        <v/>
      </c>
      <c r="K750" s="38"/>
      <c r="O750" s="41" t="str">
        <f t="shared" si="181"/>
        <v/>
      </c>
      <c r="P750" s="41" t="str">
        <f t="shared" ca="1" si="182"/>
        <v/>
      </c>
      <c r="Q750" s="41" t="str">
        <f>IF(AND(C750="Abierto",D750="Urgente"),RANK(P750,$P$8:$P$1003,0)+COUNTIF($P$8:P750,P750)-1,"")</f>
        <v/>
      </c>
      <c r="R750" s="41" t="str">
        <f t="shared" si="183"/>
        <v/>
      </c>
      <c r="S750" s="41" t="str">
        <f t="shared" ca="1" si="184"/>
        <v/>
      </c>
      <c r="T750" s="41" t="str">
        <f>IF(AND(C750="Abierto",D750="Alta"),RANK(S750,$S$8:$S$1003,0)+COUNTIF($S$8:S750,S750)-1+MAX(Q:Q),"")</f>
        <v/>
      </c>
      <c r="U750" s="41" t="str">
        <f t="shared" si="185"/>
        <v/>
      </c>
      <c r="V750" s="41" t="str">
        <f t="shared" ca="1" si="186"/>
        <v/>
      </c>
      <c r="W750" s="41" t="str">
        <f>IF(AND(C750="Abierto",D750="Media"),RANK(V750,$V$8:$V$1003,0)+COUNTIF($V$8:V750,V750)-1+MAX(Q:Q,T:T),"")</f>
        <v/>
      </c>
      <c r="X750" s="41" t="str">
        <f t="shared" si="187"/>
        <v/>
      </c>
      <c r="Y750" s="41" t="str">
        <f t="shared" ca="1" si="188"/>
        <v/>
      </c>
      <c r="Z750" s="41" t="str">
        <f>IF(AND(C750="Abierto",D750="Baja"),RANK(Y750,$Y$8:$Y$1003,0)+COUNTIF($Y$8:Y750,Y750)-1+MAX(Q:Q,T:T,W:W),"")</f>
        <v/>
      </c>
      <c r="AA750" s="42" t="str">
        <f t="shared" si="189"/>
        <v/>
      </c>
      <c r="AB750" s="42" t="str">
        <f t="shared" si="190"/>
        <v/>
      </c>
      <c r="AC750" s="42" t="str">
        <f t="shared" si="191"/>
        <v/>
      </c>
      <c r="AD750" s="43">
        <v>743</v>
      </c>
      <c r="AE750" s="43" t="str">
        <f t="shared" si="177"/>
        <v/>
      </c>
      <c r="AF750" s="44" t="str">
        <f t="shared" si="178"/>
        <v/>
      </c>
      <c r="AK750" s="47" t="str">
        <f>IF(AL750="","",MAX($AK$1:AK749)+1)</f>
        <v/>
      </c>
      <c r="AL750" s="48" t="str">
        <f>IF(H750="","",IF(COUNTIF($AL$7:AL749,H750)=0,H750,""))</f>
        <v/>
      </c>
      <c r="AM750" s="48" t="str">
        <f t="shared" si="179"/>
        <v/>
      </c>
    </row>
    <row r="751" spans="2:39" x14ac:dyDescent="0.25">
      <c r="B751" s="38"/>
      <c r="C751" s="38"/>
      <c r="D751" s="38"/>
      <c r="E751" s="38"/>
      <c r="F751" s="40"/>
      <c r="G751" s="38"/>
      <c r="H751" s="38"/>
      <c r="I751" s="40"/>
      <c r="J751" s="54" t="str">
        <f t="shared" si="180"/>
        <v/>
      </c>
      <c r="K751" s="38"/>
      <c r="O751" s="41" t="str">
        <f t="shared" si="181"/>
        <v/>
      </c>
      <c r="P751" s="41" t="str">
        <f t="shared" ca="1" si="182"/>
        <v/>
      </c>
      <c r="Q751" s="41" t="str">
        <f>IF(AND(C751="Abierto",D751="Urgente"),RANK(P751,$P$8:$P$1003,0)+COUNTIF($P$8:P751,P751)-1,"")</f>
        <v/>
      </c>
      <c r="R751" s="41" t="str">
        <f t="shared" si="183"/>
        <v/>
      </c>
      <c r="S751" s="41" t="str">
        <f t="shared" ca="1" si="184"/>
        <v/>
      </c>
      <c r="T751" s="41" t="str">
        <f>IF(AND(C751="Abierto",D751="Alta"),RANK(S751,$S$8:$S$1003,0)+COUNTIF($S$8:S751,S751)-1+MAX(Q:Q),"")</f>
        <v/>
      </c>
      <c r="U751" s="41" t="str">
        <f t="shared" si="185"/>
        <v/>
      </c>
      <c r="V751" s="41" t="str">
        <f t="shared" ca="1" si="186"/>
        <v/>
      </c>
      <c r="W751" s="41" t="str">
        <f>IF(AND(C751="Abierto",D751="Media"),RANK(V751,$V$8:$V$1003,0)+COUNTIF($V$8:V751,V751)-1+MAX(Q:Q,T:T),"")</f>
        <v/>
      </c>
      <c r="X751" s="41" t="str">
        <f t="shared" si="187"/>
        <v/>
      </c>
      <c r="Y751" s="41" t="str">
        <f t="shared" ca="1" si="188"/>
        <v/>
      </c>
      <c r="Z751" s="41" t="str">
        <f>IF(AND(C751="Abierto",D751="Baja"),RANK(Y751,$Y$8:$Y$1003,0)+COUNTIF($Y$8:Y751,Y751)-1+MAX(Q:Q,T:T,W:W),"")</f>
        <v/>
      </c>
      <c r="AA751" s="42" t="str">
        <f t="shared" si="189"/>
        <v/>
      </c>
      <c r="AB751" s="42" t="str">
        <f t="shared" si="190"/>
        <v/>
      </c>
      <c r="AC751" s="42" t="str">
        <f t="shared" si="191"/>
        <v/>
      </c>
      <c r="AD751" s="43">
        <v>744</v>
      </c>
      <c r="AE751" s="43" t="str">
        <f t="shared" si="177"/>
        <v/>
      </c>
      <c r="AF751" s="44" t="str">
        <f t="shared" si="178"/>
        <v/>
      </c>
      <c r="AK751" s="47" t="str">
        <f>IF(AL751="","",MAX($AK$1:AK750)+1)</f>
        <v/>
      </c>
      <c r="AL751" s="48" t="str">
        <f>IF(H751="","",IF(COUNTIF($AL$7:AL750,H751)=0,H751,""))</f>
        <v/>
      </c>
      <c r="AM751" s="48" t="str">
        <f t="shared" si="179"/>
        <v/>
      </c>
    </row>
    <row r="752" spans="2:39" x14ac:dyDescent="0.25">
      <c r="B752" s="38"/>
      <c r="C752" s="38"/>
      <c r="D752" s="38"/>
      <c r="E752" s="38"/>
      <c r="F752" s="40"/>
      <c r="G752" s="38"/>
      <c r="H752" s="38"/>
      <c r="I752" s="40"/>
      <c r="J752" s="54" t="str">
        <f t="shared" si="180"/>
        <v/>
      </c>
      <c r="K752" s="38"/>
      <c r="O752" s="41" t="str">
        <f t="shared" si="181"/>
        <v/>
      </c>
      <c r="P752" s="41" t="str">
        <f t="shared" ca="1" si="182"/>
        <v/>
      </c>
      <c r="Q752" s="41" t="str">
        <f>IF(AND(C752="Abierto",D752="Urgente"),RANK(P752,$P$8:$P$1003,0)+COUNTIF($P$8:P752,P752)-1,"")</f>
        <v/>
      </c>
      <c r="R752" s="41" t="str">
        <f t="shared" si="183"/>
        <v/>
      </c>
      <c r="S752" s="41" t="str">
        <f t="shared" ca="1" si="184"/>
        <v/>
      </c>
      <c r="T752" s="41" t="str">
        <f>IF(AND(C752="Abierto",D752="Alta"),RANK(S752,$S$8:$S$1003,0)+COUNTIF($S$8:S752,S752)-1+MAX(Q:Q),"")</f>
        <v/>
      </c>
      <c r="U752" s="41" t="str">
        <f t="shared" si="185"/>
        <v/>
      </c>
      <c r="V752" s="41" t="str">
        <f t="shared" ca="1" si="186"/>
        <v/>
      </c>
      <c r="W752" s="41" t="str">
        <f>IF(AND(C752="Abierto",D752="Media"),RANK(V752,$V$8:$V$1003,0)+COUNTIF($V$8:V752,V752)-1+MAX(Q:Q,T:T),"")</f>
        <v/>
      </c>
      <c r="X752" s="41" t="str">
        <f t="shared" si="187"/>
        <v/>
      </c>
      <c r="Y752" s="41" t="str">
        <f t="shared" ca="1" si="188"/>
        <v/>
      </c>
      <c r="Z752" s="41" t="str">
        <f>IF(AND(C752="Abierto",D752="Baja"),RANK(Y752,$Y$8:$Y$1003,0)+COUNTIF($Y$8:Y752,Y752)-1+MAX(Q:Q,T:T,W:W),"")</f>
        <v/>
      </c>
      <c r="AA752" s="42" t="str">
        <f t="shared" si="189"/>
        <v/>
      </c>
      <c r="AB752" s="42" t="str">
        <f t="shared" si="190"/>
        <v/>
      </c>
      <c r="AC752" s="42" t="str">
        <f t="shared" si="191"/>
        <v/>
      </c>
      <c r="AD752" s="43">
        <v>745</v>
      </c>
      <c r="AE752" s="43" t="str">
        <f t="shared" si="177"/>
        <v/>
      </c>
      <c r="AF752" s="44" t="str">
        <f t="shared" si="178"/>
        <v/>
      </c>
      <c r="AK752" s="47" t="str">
        <f>IF(AL752="","",MAX($AK$1:AK751)+1)</f>
        <v/>
      </c>
      <c r="AL752" s="48" t="str">
        <f>IF(H752="","",IF(COUNTIF($AL$7:AL751,H752)=0,H752,""))</f>
        <v/>
      </c>
      <c r="AM752" s="48" t="str">
        <f t="shared" si="179"/>
        <v/>
      </c>
    </row>
    <row r="753" spans="2:39" x14ac:dyDescent="0.25">
      <c r="B753" s="38"/>
      <c r="C753" s="38"/>
      <c r="D753" s="38"/>
      <c r="E753" s="38"/>
      <c r="F753" s="40"/>
      <c r="G753" s="38"/>
      <c r="H753" s="38"/>
      <c r="I753" s="40"/>
      <c r="J753" s="54" t="str">
        <f t="shared" si="180"/>
        <v/>
      </c>
      <c r="K753" s="38"/>
      <c r="O753" s="41" t="str">
        <f t="shared" si="181"/>
        <v/>
      </c>
      <c r="P753" s="41" t="str">
        <f t="shared" ca="1" si="182"/>
        <v/>
      </c>
      <c r="Q753" s="41" t="str">
        <f>IF(AND(C753="Abierto",D753="Urgente"),RANK(P753,$P$8:$P$1003,0)+COUNTIF($P$8:P753,P753)-1,"")</f>
        <v/>
      </c>
      <c r="R753" s="41" t="str">
        <f t="shared" si="183"/>
        <v/>
      </c>
      <c r="S753" s="41" t="str">
        <f t="shared" ca="1" si="184"/>
        <v/>
      </c>
      <c r="T753" s="41" t="str">
        <f>IF(AND(C753="Abierto",D753="Alta"),RANK(S753,$S$8:$S$1003,0)+COUNTIF($S$8:S753,S753)-1+MAX(Q:Q),"")</f>
        <v/>
      </c>
      <c r="U753" s="41" t="str">
        <f t="shared" si="185"/>
        <v/>
      </c>
      <c r="V753" s="41" t="str">
        <f t="shared" ca="1" si="186"/>
        <v/>
      </c>
      <c r="W753" s="41" t="str">
        <f>IF(AND(C753="Abierto",D753="Media"),RANK(V753,$V$8:$V$1003,0)+COUNTIF($V$8:V753,V753)-1+MAX(Q:Q,T:T),"")</f>
        <v/>
      </c>
      <c r="X753" s="41" t="str">
        <f t="shared" si="187"/>
        <v/>
      </c>
      <c r="Y753" s="41" t="str">
        <f t="shared" ca="1" si="188"/>
        <v/>
      </c>
      <c r="Z753" s="41" t="str">
        <f>IF(AND(C753="Abierto",D753="Baja"),RANK(Y753,$Y$8:$Y$1003,0)+COUNTIF($Y$8:Y753,Y753)-1+MAX(Q:Q,T:T,W:W),"")</f>
        <v/>
      </c>
      <c r="AA753" s="42" t="str">
        <f t="shared" si="189"/>
        <v/>
      </c>
      <c r="AB753" s="42" t="str">
        <f t="shared" si="190"/>
        <v/>
      </c>
      <c r="AC753" s="42" t="str">
        <f t="shared" si="191"/>
        <v/>
      </c>
      <c r="AD753" s="43">
        <v>746</v>
      </c>
      <c r="AE753" s="43" t="str">
        <f t="shared" si="177"/>
        <v/>
      </c>
      <c r="AF753" s="44" t="str">
        <f t="shared" si="178"/>
        <v/>
      </c>
      <c r="AK753" s="47" t="str">
        <f>IF(AL753="","",MAX($AK$1:AK752)+1)</f>
        <v/>
      </c>
      <c r="AL753" s="48" t="str">
        <f>IF(H753="","",IF(COUNTIF($AL$7:AL752,H753)=0,H753,""))</f>
        <v/>
      </c>
      <c r="AM753" s="48" t="str">
        <f t="shared" si="179"/>
        <v/>
      </c>
    </row>
    <row r="754" spans="2:39" x14ac:dyDescent="0.25">
      <c r="B754" s="38"/>
      <c r="C754" s="38"/>
      <c r="D754" s="38"/>
      <c r="E754" s="38"/>
      <c r="F754" s="40"/>
      <c r="G754" s="38"/>
      <c r="H754" s="38"/>
      <c r="I754" s="40"/>
      <c r="J754" s="54" t="str">
        <f t="shared" si="180"/>
        <v/>
      </c>
      <c r="K754" s="38"/>
      <c r="O754" s="41" t="str">
        <f t="shared" si="181"/>
        <v/>
      </c>
      <c r="P754" s="41" t="str">
        <f t="shared" ca="1" si="182"/>
        <v/>
      </c>
      <c r="Q754" s="41" t="str">
        <f>IF(AND(C754="Abierto",D754="Urgente"),RANK(P754,$P$8:$P$1003,0)+COUNTIF($P$8:P754,P754)-1,"")</f>
        <v/>
      </c>
      <c r="R754" s="41" t="str">
        <f t="shared" si="183"/>
        <v/>
      </c>
      <c r="S754" s="41" t="str">
        <f t="shared" ca="1" si="184"/>
        <v/>
      </c>
      <c r="T754" s="41" t="str">
        <f>IF(AND(C754="Abierto",D754="Alta"),RANK(S754,$S$8:$S$1003,0)+COUNTIF($S$8:S754,S754)-1+MAX(Q:Q),"")</f>
        <v/>
      </c>
      <c r="U754" s="41" t="str">
        <f t="shared" si="185"/>
        <v/>
      </c>
      <c r="V754" s="41" t="str">
        <f t="shared" ca="1" si="186"/>
        <v/>
      </c>
      <c r="W754" s="41" t="str">
        <f>IF(AND(C754="Abierto",D754="Media"),RANK(V754,$V$8:$V$1003,0)+COUNTIF($V$8:V754,V754)-1+MAX(Q:Q,T:T),"")</f>
        <v/>
      </c>
      <c r="X754" s="41" t="str">
        <f t="shared" si="187"/>
        <v/>
      </c>
      <c r="Y754" s="41" t="str">
        <f t="shared" ca="1" si="188"/>
        <v/>
      </c>
      <c r="Z754" s="41" t="str">
        <f>IF(AND(C754="Abierto",D754="Baja"),RANK(Y754,$Y$8:$Y$1003,0)+COUNTIF($Y$8:Y754,Y754)-1+MAX(Q:Q,T:T,W:W),"")</f>
        <v/>
      </c>
      <c r="AA754" s="42" t="str">
        <f t="shared" si="189"/>
        <v/>
      </c>
      <c r="AB754" s="42" t="str">
        <f t="shared" si="190"/>
        <v/>
      </c>
      <c r="AC754" s="42" t="str">
        <f t="shared" si="191"/>
        <v/>
      </c>
      <c r="AD754" s="43">
        <v>747</v>
      </c>
      <c r="AE754" s="43" t="str">
        <f t="shared" si="177"/>
        <v/>
      </c>
      <c r="AF754" s="44" t="str">
        <f t="shared" si="178"/>
        <v/>
      </c>
      <c r="AK754" s="47" t="str">
        <f>IF(AL754="","",MAX($AK$1:AK753)+1)</f>
        <v/>
      </c>
      <c r="AL754" s="48" t="str">
        <f>IF(H754="","",IF(COUNTIF($AL$7:AL753,H754)=0,H754,""))</f>
        <v/>
      </c>
      <c r="AM754" s="48" t="str">
        <f t="shared" si="179"/>
        <v/>
      </c>
    </row>
    <row r="755" spans="2:39" x14ac:dyDescent="0.25">
      <c r="B755" s="38"/>
      <c r="C755" s="38"/>
      <c r="D755" s="38"/>
      <c r="E755" s="38"/>
      <c r="F755" s="40"/>
      <c r="G755" s="38"/>
      <c r="H755" s="38"/>
      <c r="I755" s="40"/>
      <c r="J755" s="54" t="str">
        <f t="shared" si="180"/>
        <v/>
      </c>
      <c r="K755" s="38"/>
      <c r="O755" s="41" t="str">
        <f t="shared" si="181"/>
        <v/>
      </c>
      <c r="P755" s="41" t="str">
        <f t="shared" ca="1" si="182"/>
        <v/>
      </c>
      <c r="Q755" s="41" t="str">
        <f>IF(AND(C755="Abierto",D755="Urgente"),RANK(P755,$P$8:$P$1003,0)+COUNTIF($P$8:P755,P755)-1,"")</f>
        <v/>
      </c>
      <c r="R755" s="41" t="str">
        <f t="shared" si="183"/>
        <v/>
      </c>
      <c r="S755" s="41" t="str">
        <f t="shared" ca="1" si="184"/>
        <v/>
      </c>
      <c r="T755" s="41" t="str">
        <f>IF(AND(C755="Abierto",D755="Alta"),RANK(S755,$S$8:$S$1003,0)+COUNTIF($S$8:S755,S755)-1+MAX(Q:Q),"")</f>
        <v/>
      </c>
      <c r="U755" s="41" t="str">
        <f t="shared" si="185"/>
        <v/>
      </c>
      <c r="V755" s="41" t="str">
        <f t="shared" ca="1" si="186"/>
        <v/>
      </c>
      <c r="W755" s="41" t="str">
        <f>IF(AND(C755="Abierto",D755="Media"),RANK(V755,$V$8:$V$1003,0)+COUNTIF($V$8:V755,V755)-1+MAX(Q:Q,T:T),"")</f>
        <v/>
      </c>
      <c r="X755" s="41" t="str">
        <f t="shared" si="187"/>
        <v/>
      </c>
      <c r="Y755" s="41" t="str">
        <f t="shared" ca="1" si="188"/>
        <v/>
      </c>
      <c r="Z755" s="41" t="str">
        <f>IF(AND(C755="Abierto",D755="Baja"),RANK(Y755,$Y$8:$Y$1003,0)+COUNTIF($Y$8:Y755,Y755)-1+MAX(Q:Q,T:T,W:W),"")</f>
        <v/>
      </c>
      <c r="AA755" s="42" t="str">
        <f t="shared" si="189"/>
        <v/>
      </c>
      <c r="AB755" s="42" t="str">
        <f t="shared" si="190"/>
        <v/>
      </c>
      <c r="AC755" s="42" t="str">
        <f t="shared" si="191"/>
        <v/>
      </c>
      <c r="AD755" s="43">
        <v>748</v>
      </c>
      <c r="AE755" s="43" t="str">
        <f t="shared" si="177"/>
        <v/>
      </c>
      <c r="AF755" s="44" t="str">
        <f t="shared" si="178"/>
        <v/>
      </c>
      <c r="AK755" s="47" t="str">
        <f>IF(AL755="","",MAX($AK$1:AK754)+1)</f>
        <v/>
      </c>
      <c r="AL755" s="48" t="str">
        <f>IF(H755="","",IF(COUNTIF($AL$7:AL754,H755)=0,H755,""))</f>
        <v/>
      </c>
      <c r="AM755" s="48" t="str">
        <f t="shared" si="179"/>
        <v/>
      </c>
    </row>
    <row r="756" spans="2:39" x14ac:dyDescent="0.25">
      <c r="B756" s="38"/>
      <c r="C756" s="38"/>
      <c r="D756" s="38"/>
      <c r="E756" s="38"/>
      <c r="F756" s="40"/>
      <c r="G756" s="38"/>
      <c r="H756" s="38"/>
      <c r="I756" s="40"/>
      <c r="J756" s="54" t="str">
        <f t="shared" si="180"/>
        <v/>
      </c>
      <c r="K756" s="38"/>
      <c r="O756" s="41" t="str">
        <f t="shared" si="181"/>
        <v/>
      </c>
      <c r="P756" s="41" t="str">
        <f t="shared" ca="1" si="182"/>
        <v/>
      </c>
      <c r="Q756" s="41" t="str">
        <f>IF(AND(C756="Abierto",D756="Urgente"),RANK(P756,$P$8:$P$1003,0)+COUNTIF($P$8:P756,P756)-1,"")</f>
        <v/>
      </c>
      <c r="R756" s="41" t="str">
        <f t="shared" si="183"/>
        <v/>
      </c>
      <c r="S756" s="41" t="str">
        <f t="shared" ca="1" si="184"/>
        <v/>
      </c>
      <c r="T756" s="41" t="str">
        <f>IF(AND(C756="Abierto",D756="Alta"),RANK(S756,$S$8:$S$1003,0)+COUNTIF($S$8:S756,S756)-1+MAX(Q:Q),"")</f>
        <v/>
      </c>
      <c r="U756" s="41" t="str">
        <f t="shared" si="185"/>
        <v/>
      </c>
      <c r="V756" s="41" t="str">
        <f t="shared" ca="1" si="186"/>
        <v/>
      </c>
      <c r="W756" s="41" t="str">
        <f>IF(AND(C756="Abierto",D756="Media"),RANK(V756,$V$8:$V$1003,0)+COUNTIF($V$8:V756,V756)-1+MAX(Q:Q,T:T),"")</f>
        <v/>
      </c>
      <c r="X756" s="41" t="str">
        <f t="shared" si="187"/>
        <v/>
      </c>
      <c r="Y756" s="41" t="str">
        <f t="shared" ca="1" si="188"/>
        <v/>
      </c>
      <c r="Z756" s="41" t="str">
        <f>IF(AND(C756="Abierto",D756="Baja"),RANK(Y756,$Y$8:$Y$1003,0)+COUNTIF($Y$8:Y756,Y756)-1+MAX(Q:Q,T:T,W:W),"")</f>
        <v/>
      </c>
      <c r="AA756" s="42" t="str">
        <f t="shared" si="189"/>
        <v/>
      </c>
      <c r="AB756" s="42" t="str">
        <f t="shared" si="190"/>
        <v/>
      </c>
      <c r="AC756" s="42" t="str">
        <f t="shared" si="191"/>
        <v/>
      </c>
      <c r="AD756" s="43">
        <v>749</v>
      </c>
      <c r="AE756" s="43" t="str">
        <f t="shared" si="177"/>
        <v/>
      </c>
      <c r="AF756" s="44" t="str">
        <f t="shared" si="178"/>
        <v/>
      </c>
      <c r="AK756" s="47" t="str">
        <f>IF(AL756="","",MAX($AK$1:AK755)+1)</f>
        <v/>
      </c>
      <c r="AL756" s="48" t="str">
        <f>IF(H756="","",IF(COUNTIF($AL$7:AL755,H756)=0,H756,""))</f>
        <v/>
      </c>
      <c r="AM756" s="48" t="str">
        <f t="shared" si="179"/>
        <v/>
      </c>
    </row>
    <row r="757" spans="2:39" x14ac:dyDescent="0.25">
      <c r="B757" s="38"/>
      <c r="C757" s="38"/>
      <c r="D757" s="38"/>
      <c r="E757" s="38"/>
      <c r="F757" s="40"/>
      <c r="G757" s="38"/>
      <c r="H757" s="38"/>
      <c r="I757" s="40"/>
      <c r="J757" s="54" t="str">
        <f t="shared" si="180"/>
        <v/>
      </c>
      <c r="K757" s="38"/>
      <c r="O757" s="41" t="str">
        <f t="shared" si="181"/>
        <v/>
      </c>
      <c r="P757" s="41" t="str">
        <f t="shared" ca="1" si="182"/>
        <v/>
      </c>
      <c r="Q757" s="41" t="str">
        <f>IF(AND(C757="Abierto",D757="Urgente"),RANK(P757,$P$8:$P$1003,0)+COUNTIF($P$8:P757,P757)-1,"")</f>
        <v/>
      </c>
      <c r="R757" s="41" t="str">
        <f t="shared" si="183"/>
        <v/>
      </c>
      <c r="S757" s="41" t="str">
        <f t="shared" ca="1" si="184"/>
        <v/>
      </c>
      <c r="T757" s="41" t="str">
        <f>IF(AND(C757="Abierto",D757="Alta"),RANK(S757,$S$8:$S$1003,0)+COUNTIF($S$8:S757,S757)-1+MAX(Q:Q),"")</f>
        <v/>
      </c>
      <c r="U757" s="41" t="str">
        <f t="shared" si="185"/>
        <v/>
      </c>
      <c r="V757" s="41" t="str">
        <f t="shared" ca="1" si="186"/>
        <v/>
      </c>
      <c r="W757" s="41" t="str">
        <f>IF(AND(C757="Abierto",D757="Media"),RANK(V757,$V$8:$V$1003,0)+COUNTIF($V$8:V757,V757)-1+MAX(Q:Q,T:T),"")</f>
        <v/>
      </c>
      <c r="X757" s="41" t="str">
        <f t="shared" si="187"/>
        <v/>
      </c>
      <c r="Y757" s="41" t="str">
        <f t="shared" ca="1" si="188"/>
        <v/>
      </c>
      <c r="Z757" s="41" t="str">
        <f>IF(AND(C757="Abierto",D757="Baja"),RANK(Y757,$Y$8:$Y$1003,0)+COUNTIF($Y$8:Y757,Y757)-1+MAX(Q:Q,T:T,W:W),"")</f>
        <v/>
      </c>
      <c r="AA757" s="42" t="str">
        <f t="shared" si="189"/>
        <v/>
      </c>
      <c r="AB757" s="42" t="str">
        <f t="shared" si="190"/>
        <v/>
      </c>
      <c r="AC757" s="42" t="str">
        <f t="shared" si="191"/>
        <v/>
      </c>
      <c r="AD757" s="43">
        <v>750</v>
      </c>
      <c r="AE757" s="43" t="str">
        <f t="shared" si="177"/>
        <v/>
      </c>
      <c r="AF757" s="44" t="str">
        <f t="shared" si="178"/>
        <v/>
      </c>
      <c r="AK757" s="47" t="str">
        <f>IF(AL757="","",MAX($AK$1:AK756)+1)</f>
        <v/>
      </c>
      <c r="AL757" s="48" t="str">
        <f>IF(H757="","",IF(COUNTIF($AL$7:AL756,H757)=0,H757,""))</f>
        <v/>
      </c>
      <c r="AM757" s="48" t="str">
        <f t="shared" si="179"/>
        <v/>
      </c>
    </row>
    <row r="758" spans="2:39" x14ac:dyDescent="0.25">
      <c r="B758" s="38"/>
      <c r="C758" s="38"/>
      <c r="D758" s="38"/>
      <c r="E758" s="38"/>
      <c r="F758" s="40"/>
      <c r="G758" s="38"/>
      <c r="H758" s="38"/>
      <c r="I758" s="40"/>
      <c r="J758" s="54" t="str">
        <f t="shared" si="180"/>
        <v/>
      </c>
      <c r="K758" s="38"/>
      <c r="O758" s="41" t="str">
        <f t="shared" si="181"/>
        <v/>
      </c>
      <c r="P758" s="41" t="str">
        <f t="shared" ca="1" si="182"/>
        <v/>
      </c>
      <c r="Q758" s="41" t="str">
        <f>IF(AND(C758="Abierto",D758="Urgente"),RANK(P758,$P$8:$P$1003,0)+COUNTIF($P$8:P758,P758)-1,"")</f>
        <v/>
      </c>
      <c r="R758" s="41" t="str">
        <f t="shared" si="183"/>
        <v/>
      </c>
      <c r="S758" s="41" t="str">
        <f t="shared" ca="1" si="184"/>
        <v/>
      </c>
      <c r="T758" s="41" t="str">
        <f>IF(AND(C758="Abierto",D758="Alta"),RANK(S758,$S$8:$S$1003,0)+COUNTIF($S$8:S758,S758)-1+MAX(Q:Q),"")</f>
        <v/>
      </c>
      <c r="U758" s="41" t="str">
        <f t="shared" si="185"/>
        <v/>
      </c>
      <c r="V758" s="41" t="str">
        <f t="shared" ca="1" si="186"/>
        <v/>
      </c>
      <c r="W758" s="41" t="str">
        <f>IF(AND(C758="Abierto",D758="Media"),RANK(V758,$V$8:$V$1003,0)+COUNTIF($V$8:V758,V758)-1+MAX(Q:Q,T:T),"")</f>
        <v/>
      </c>
      <c r="X758" s="41" t="str">
        <f t="shared" si="187"/>
        <v/>
      </c>
      <c r="Y758" s="41" t="str">
        <f t="shared" ca="1" si="188"/>
        <v/>
      </c>
      <c r="Z758" s="41" t="str">
        <f>IF(AND(C758="Abierto",D758="Baja"),RANK(Y758,$Y$8:$Y$1003,0)+COUNTIF($Y$8:Y758,Y758)-1+MAX(Q:Q,T:T,W:W),"")</f>
        <v/>
      </c>
      <c r="AA758" s="42" t="str">
        <f t="shared" si="189"/>
        <v/>
      </c>
      <c r="AB758" s="42" t="str">
        <f t="shared" si="190"/>
        <v/>
      </c>
      <c r="AC758" s="42" t="str">
        <f t="shared" si="191"/>
        <v/>
      </c>
      <c r="AD758" s="43">
        <v>751</v>
      </c>
      <c r="AE758" s="43" t="str">
        <f t="shared" si="177"/>
        <v/>
      </c>
      <c r="AF758" s="44" t="str">
        <f t="shared" si="178"/>
        <v/>
      </c>
      <c r="AK758" s="47" t="str">
        <f>IF(AL758="","",MAX($AK$1:AK757)+1)</f>
        <v/>
      </c>
      <c r="AL758" s="48" t="str">
        <f>IF(H758="","",IF(COUNTIF($AL$7:AL757,H758)=0,H758,""))</f>
        <v/>
      </c>
      <c r="AM758" s="48" t="str">
        <f t="shared" si="179"/>
        <v/>
      </c>
    </row>
    <row r="759" spans="2:39" x14ac:dyDescent="0.25">
      <c r="B759" s="38"/>
      <c r="C759" s="38"/>
      <c r="D759" s="38"/>
      <c r="E759" s="38"/>
      <c r="F759" s="40"/>
      <c r="G759" s="38"/>
      <c r="H759" s="38"/>
      <c r="I759" s="40"/>
      <c r="J759" s="54" t="str">
        <f t="shared" si="180"/>
        <v/>
      </c>
      <c r="K759" s="38"/>
      <c r="O759" s="41" t="str">
        <f t="shared" si="181"/>
        <v/>
      </c>
      <c r="P759" s="41" t="str">
        <f t="shared" ca="1" si="182"/>
        <v/>
      </c>
      <c r="Q759" s="41" t="str">
        <f>IF(AND(C759="Abierto",D759="Urgente"),RANK(P759,$P$8:$P$1003,0)+COUNTIF($P$8:P759,P759)-1,"")</f>
        <v/>
      </c>
      <c r="R759" s="41" t="str">
        <f t="shared" si="183"/>
        <v/>
      </c>
      <c r="S759" s="41" t="str">
        <f t="shared" ca="1" si="184"/>
        <v/>
      </c>
      <c r="T759" s="41" t="str">
        <f>IF(AND(C759="Abierto",D759="Alta"),RANK(S759,$S$8:$S$1003,0)+COUNTIF($S$8:S759,S759)-1+MAX(Q:Q),"")</f>
        <v/>
      </c>
      <c r="U759" s="41" t="str">
        <f t="shared" si="185"/>
        <v/>
      </c>
      <c r="V759" s="41" t="str">
        <f t="shared" ca="1" si="186"/>
        <v/>
      </c>
      <c r="W759" s="41" t="str">
        <f>IF(AND(C759="Abierto",D759="Media"),RANK(V759,$V$8:$V$1003,0)+COUNTIF($V$8:V759,V759)-1+MAX(Q:Q,T:T),"")</f>
        <v/>
      </c>
      <c r="X759" s="41" t="str">
        <f t="shared" si="187"/>
        <v/>
      </c>
      <c r="Y759" s="41" t="str">
        <f t="shared" ca="1" si="188"/>
        <v/>
      </c>
      <c r="Z759" s="41" t="str">
        <f>IF(AND(C759="Abierto",D759="Baja"),RANK(Y759,$Y$8:$Y$1003,0)+COUNTIF($Y$8:Y759,Y759)-1+MAX(Q:Q,T:T,W:W),"")</f>
        <v/>
      </c>
      <c r="AA759" s="42" t="str">
        <f t="shared" si="189"/>
        <v/>
      </c>
      <c r="AB759" s="42" t="str">
        <f t="shared" si="190"/>
        <v/>
      </c>
      <c r="AC759" s="42" t="str">
        <f t="shared" si="191"/>
        <v/>
      </c>
      <c r="AD759" s="43">
        <v>752</v>
      </c>
      <c r="AE759" s="43" t="str">
        <f t="shared" si="177"/>
        <v/>
      </c>
      <c r="AF759" s="44" t="str">
        <f t="shared" si="178"/>
        <v/>
      </c>
      <c r="AK759" s="47" t="str">
        <f>IF(AL759="","",MAX($AK$1:AK758)+1)</f>
        <v/>
      </c>
      <c r="AL759" s="48" t="str">
        <f>IF(H759="","",IF(COUNTIF($AL$7:AL758,H759)=0,H759,""))</f>
        <v/>
      </c>
      <c r="AM759" s="48" t="str">
        <f t="shared" si="179"/>
        <v/>
      </c>
    </row>
    <row r="760" spans="2:39" x14ac:dyDescent="0.25">
      <c r="B760" s="38"/>
      <c r="C760" s="38"/>
      <c r="D760" s="38"/>
      <c r="E760" s="38"/>
      <c r="F760" s="40"/>
      <c r="G760" s="38"/>
      <c r="H760" s="38"/>
      <c r="I760" s="40"/>
      <c r="J760" s="54" t="str">
        <f t="shared" si="180"/>
        <v/>
      </c>
      <c r="K760" s="38"/>
      <c r="O760" s="41" t="str">
        <f t="shared" si="181"/>
        <v/>
      </c>
      <c r="P760" s="41" t="str">
        <f t="shared" ca="1" si="182"/>
        <v/>
      </c>
      <c r="Q760" s="41" t="str">
        <f>IF(AND(C760="Abierto",D760="Urgente"),RANK(P760,$P$8:$P$1003,0)+COUNTIF($P$8:P760,P760)-1,"")</f>
        <v/>
      </c>
      <c r="R760" s="41" t="str">
        <f t="shared" si="183"/>
        <v/>
      </c>
      <c r="S760" s="41" t="str">
        <f t="shared" ca="1" si="184"/>
        <v/>
      </c>
      <c r="T760" s="41" t="str">
        <f>IF(AND(C760="Abierto",D760="Alta"),RANK(S760,$S$8:$S$1003,0)+COUNTIF($S$8:S760,S760)-1+MAX(Q:Q),"")</f>
        <v/>
      </c>
      <c r="U760" s="41" t="str">
        <f t="shared" si="185"/>
        <v/>
      </c>
      <c r="V760" s="41" t="str">
        <f t="shared" ca="1" si="186"/>
        <v/>
      </c>
      <c r="W760" s="41" t="str">
        <f>IF(AND(C760="Abierto",D760="Media"),RANK(V760,$V$8:$V$1003,0)+COUNTIF($V$8:V760,V760)-1+MAX(Q:Q,T:T),"")</f>
        <v/>
      </c>
      <c r="X760" s="41" t="str">
        <f t="shared" si="187"/>
        <v/>
      </c>
      <c r="Y760" s="41" t="str">
        <f t="shared" ca="1" si="188"/>
        <v/>
      </c>
      <c r="Z760" s="41" t="str">
        <f>IF(AND(C760="Abierto",D760="Baja"),RANK(Y760,$Y$8:$Y$1003,0)+COUNTIF($Y$8:Y760,Y760)-1+MAX(Q:Q,T:T,W:W),"")</f>
        <v/>
      </c>
      <c r="AA760" s="42" t="str">
        <f t="shared" si="189"/>
        <v/>
      </c>
      <c r="AB760" s="42" t="str">
        <f t="shared" si="190"/>
        <v/>
      </c>
      <c r="AC760" s="42" t="str">
        <f t="shared" si="191"/>
        <v/>
      </c>
      <c r="AD760" s="43">
        <v>753</v>
      </c>
      <c r="AE760" s="43" t="str">
        <f t="shared" si="177"/>
        <v/>
      </c>
      <c r="AF760" s="44" t="str">
        <f t="shared" si="178"/>
        <v/>
      </c>
      <c r="AK760" s="47" t="str">
        <f>IF(AL760="","",MAX($AK$1:AK759)+1)</f>
        <v/>
      </c>
      <c r="AL760" s="48" t="str">
        <f>IF(H760="","",IF(COUNTIF($AL$7:AL759,H760)=0,H760,""))</f>
        <v/>
      </c>
      <c r="AM760" s="48" t="str">
        <f t="shared" si="179"/>
        <v/>
      </c>
    </row>
    <row r="761" spans="2:39" x14ac:dyDescent="0.25">
      <c r="B761" s="38"/>
      <c r="C761" s="38"/>
      <c r="D761" s="38"/>
      <c r="E761" s="38"/>
      <c r="F761" s="40"/>
      <c r="G761" s="38"/>
      <c r="H761" s="38"/>
      <c r="I761" s="40"/>
      <c r="J761" s="54" t="str">
        <f t="shared" si="180"/>
        <v/>
      </c>
      <c r="K761" s="38"/>
      <c r="O761" s="41" t="str">
        <f t="shared" si="181"/>
        <v/>
      </c>
      <c r="P761" s="41" t="str">
        <f t="shared" ca="1" si="182"/>
        <v/>
      </c>
      <c r="Q761" s="41" t="str">
        <f>IF(AND(C761="Abierto",D761="Urgente"),RANK(P761,$P$8:$P$1003,0)+COUNTIF($P$8:P761,P761)-1,"")</f>
        <v/>
      </c>
      <c r="R761" s="41" t="str">
        <f t="shared" si="183"/>
        <v/>
      </c>
      <c r="S761" s="41" t="str">
        <f t="shared" ca="1" si="184"/>
        <v/>
      </c>
      <c r="T761" s="41" t="str">
        <f>IF(AND(C761="Abierto",D761="Alta"),RANK(S761,$S$8:$S$1003,0)+COUNTIF($S$8:S761,S761)-1+MAX(Q:Q),"")</f>
        <v/>
      </c>
      <c r="U761" s="41" t="str">
        <f t="shared" si="185"/>
        <v/>
      </c>
      <c r="V761" s="41" t="str">
        <f t="shared" ca="1" si="186"/>
        <v/>
      </c>
      <c r="W761" s="41" t="str">
        <f>IF(AND(C761="Abierto",D761="Media"),RANK(V761,$V$8:$V$1003,0)+COUNTIF($V$8:V761,V761)-1+MAX(Q:Q,T:T),"")</f>
        <v/>
      </c>
      <c r="X761" s="41" t="str">
        <f t="shared" si="187"/>
        <v/>
      </c>
      <c r="Y761" s="41" t="str">
        <f t="shared" ca="1" si="188"/>
        <v/>
      </c>
      <c r="Z761" s="41" t="str">
        <f>IF(AND(C761="Abierto",D761="Baja"),RANK(Y761,$Y$8:$Y$1003,0)+COUNTIF($Y$8:Y761,Y761)-1+MAX(Q:Q,T:T,W:W),"")</f>
        <v/>
      </c>
      <c r="AA761" s="42" t="str">
        <f t="shared" si="189"/>
        <v/>
      </c>
      <c r="AB761" s="42" t="str">
        <f t="shared" si="190"/>
        <v/>
      </c>
      <c r="AC761" s="42" t="str">
        <f t="shared" si="191"/>
        <v/>
      </c>
      <c r="AD761" s="43">
        <v>754</v>
      </c>
      <c r="AE761" s="43" t="str">
        <f t="shared" si="177"/>
        <v/>
      </c>
      <c r="AF761" s="44" t="str">
        <f t="shared" si="178"/>
        <v/>
      </c>
      <c r="AK761" s="47" t="str">
        <f>IF(AL761="","",MAX($AK$1:AK760)+1)</f>
        <v/>
      </c>
      <c r="AL761" s="48" t="str">
        <f>IF(H761="","",IF(COUNTIF($AL$7:AL760,H761)=0,H761,""))</f>
        <v/>
      </c>
      <c r="AM761" s="48" t="str">
        <f t="shared" si="179"/>
        <v/>
      </c>
    </row>
    <row r="762" spans="2:39" x14ac:dyDescent="0.25">
      <c r="B762" s="38"/>
      <c r="C762" s="38"/>
      <c r="D762" s="38"/>
      <c r="E762" s="38"/>
      <c r="F762" s="40"/>
      <c r="G762" s="38"/>
      <c r="H762" s="38"/>
      <c r="I762" s="40"/>
      <c r="J762" s="54" t="str">
        <f t="shared" si="180"/>
        <v/>
      </c>
      <c r="K762" s="38"/>
      <c r="O762" s="41" t="str">
        <f t="shared" si="181"/>
        <v/>
      </c>
      <c r="P762" s="41" t="str">
        <f t="shared" ca="1" si="182"/>
        <v/>
      </c>
      <c r="Q762" s="41" t="str">
        <f>IF(AND(C762="Abierto",D762="Urgente"),RANK(P762,$P$8:$P$1003,0)+COUNTIF($P$8:P762,P762)-1,"")</f>
        <v/>
      </c>
      <c r="R762" s="41" t="str">
        <f t="shared" si="183"/>
        <v/>
      </c>
      <c r="S762" s="41" t="str">
        <f t="shared" ca="1" si="184"/>
        <v/>
      </c>
      <c r="T762" s="41" t="str">
        <f>IF(AND(C762="Abierto",D762="Alta"),RANK(S762,$S$8:$S$1003,0)+COUNTIF($S$8:S762,S762)-1+MAX(Q:Q),"")</f>
        <v/>
      </c>
      <c r="U762" s="41" t="str">
        <f t="shared" si="185"/>
        <v/>
      </c>
      <c r="V762" s="41" t="str">
        <f t="shared" ca="1" si="186"/>
        <v/>
      </c>
      <c r="W762" s="41" t="str">
        <f>IF(AND(C762="Abierto",D762="Media"),RANK(V762,$V$8:$V$1003,0)+COUNTIF($V$8:V762,V762)-1+MAX(Q:Q,T:T),"")</f>
        <v/>
      </c>
      <c r="X762" s="41" t="str">
        <f t="shared" si="187"/>
        <v/>
      </c>
      <c r="Y762" s="41" t="str">
        <f t="shared" ca="1" si="188"/>
        <v/>
      </c>
      <c r="Z762" s="41" t="str">
        <f>IF(AND(C762="Abierto",D762="Baja"),RANK(Y762,$Y$8:$Y$1003,0)+COUNTIF($Y$8:Y762,Y762)-1+MAX(Q:Q,T:T,W:W),"")</f>
        <v/>
      </c>
      <c r="AA762" s="42" t="str">
        <f t="shared" si="189"/>
        <v/>
      </c>
      <c r="AB762" s="42" t="str">
        <f t="shared" si="190"/>
        <v/>
      </c>
      <c r="AC762" s="42" t="str">
        <f t="shared" si="191"/>
        <v/>
      </c>
      <c r="AD762" s="43">
        <v>755</v>
      </c>
      <c r="AE762" s="43" t="str">
        <f t="shared" si="177"/>
        <v/>
      </c>
      <c r="AF762" s="44" t="str">
        <f t="shared" si="178"/>
        <v/>
      </c>
      <c r="AK762" s="47" t="str">
        <f>IF(AL762="","",MAX($AK$1:AK761)+1)</f>
        <v/>
      </c>
      <c r="AL762" s="48" t="str">
        <f>IF(H762="","",IF(COUNTIF($AL$7:AL761,H762)=0,H762,""))</f>
        <v/>
      </c>
      <c r="AM762" s="48" t="str">
        <f t="shared" si="179"/>
        <v/>
      </c>
    </row>
    <row r="763" spans="2:39" x14ac:dyDescent="0.25">
      <c r="B763" s="38"/>
      <c r="C763" s="38"/>
      <c r="D763" s="38"/>
      <c r="E763" s="38"/>
      <c r="F763" s="40"/>
      <c r="G763" s="38"/>
      <c r="H763" s="38"/>
      <c r="I763" s="40"/>
      <c r="J763" s="54" t="str">
        <f t="shared" si="180"/>
        <v/>
      </c>
      <c r="K763" s="38"/>
      <c r="O763" s="41" t="str">
        <f t="shared" si="181"/>
        <v/>
      </c>
      <c r="P763" s="41" t="str">
        <f t="shared" ca="1" si="182"/>
        <v/>
      </c>
      <c r="Q763" s="41" t="str">
        <f>IF(AND(C763="Abierto",D763="Urgente"),RANK(P763,$P$8:$P$1003,0)+COUNTIF($P$8:P763,P763)-1,"")</f>
        <v/>
      </c>
      <c r="R763" s="41" t="str">
        <f t="shared" si="183"/>
        <v/>
      </c>
      <c r="S763" s="41" t="str">
        <f t="shared" ca="1" si="184"/>
        <v/>
      </c>
      <c r="T763" s="41" t="str">
        <f>IF(AND(C763="Abierto",D763="Alta"),RANK(S763,$S$8:$S$1003,0)+COUNTIF($S$8:S763,S763)-1+MAX(Q:Q),"")</f>
        <v/>
      </c>
      <c r="U763" s="41" t="str">
        <f t="shared" si="185"/>
        <v/>
      </c>
      <c r="V763" s="41" t="str">
        <f t="shared" ca="1" si="186"/>
        <v/>
      </c>
      <c r="W763" s="41" t="str">
        <f>IF(AND(C763="Abierto",D763="Media"),RANK(V763,$V$8:$V$1003,0)+COUNTIF($V$8:V763,V763)-1+MAX(Q:Q,T:T),"")</f>
        <v/>
      </c>
      <c r="X763" s="41" t="str">
        <f t="shared" si="187"/>
        <v/>
      </c>
      <c r="Y763" s="41" t="str">
        <f t="shared" ca="1" si="188"/>
        <v/>
      </c>
      <c r="Z763" s="41" t="str">
        <f>IF(AND(C763="Abierto",D763="Baja"),RANK(Y763,$Y$8:$Y$1003,0)+COUNTIF($Y$8:Y763,Y763)-1+MAX(Q:Q,T:T,W:W),"")</f>
        <v/>
      </c>
      <c r="AA763" s="42" t="str">
        <f t="shared" si="189"/>
        <v/>
      </c>
      <c r="AB763" s="42" t="str">
        <f t="shared" si="190"/>
        <v/>
      </c>
      <c r="AC763" s="42" t="str">
        <f t="shared" si="191"/>
        <v/>
      </c>
      <c r="AD763" s="43">
        <v>756</v>
      </c>
      <c r="AE763" s="43" t="str">
        <f t="shared" si="177"/>
        <v/>
      </c>
      <c r="AF763" s="44" t="str">
        <f t="shared" si="178"/>
        <v/>
      </c>
      <c r="AK763" s="47" t="str">
        <f>IF(AL763="","",MAX($AK$1:AK762)+1)</f>
        <v/>
      </c>
      <c r="AL763" s="48" t="str">
        <f>IF(H763="","",IF(COUNTIF($AL$7:AL762,H763)=0,H763,""))</f>
        <v/>
      </c>
      <c r="AM763" s="48" t="str">
        <f t="shared" si="179"/>
        <v/>
      </c>
    </row>
    <row r="764" spans="2:39" x14ac:dyDescent="0.25">
      <c r="B764" s="38"/>
      <c r="C764" s="38"/>
      <c r="D764" s="38"/>
      <c r="E764" s="38"/>
      <c r="F764" s="40"/>
      <c r="G764" s="38"/>
      <c r="H764" s="38"/>
      <c r="I764" s="40"/>
      <c r="J764" s="54" t="str">
        <f t="shared" si="180"/>
        <v/>
      </c>
      <c r="K764" s="38"/>
      <c r="O764" s="41" t="str">
        <f t="shared" si="181"/>
        <v/>
      </c>
      <c r="P764" s="41" t="str">
        <f t="shared" ca="1" si="182"/>
        <v/>
      </c>
      <c r="Q764" s="41" t="str">
        <f>IF(AND(C764="Abierto",D764="Urgente"),RANK(P764,$P$8:$P$1003,0)+COUNTIF($P$8:P764,P764)-1,"")</f>
        <v/>
      </c>
      <c r="R764" s="41" t="str">
        <f t="shared" si="183"/>
        <v/>
      </c>
      <c r="S764" s="41" t="str">
        <f t="shared" ca="1" si="184"/>
        <v/>
      </c>
      <c r="T764" s="41" t="str">
        <f>IF(AND(C764="Abierto",D764="Alta"),RANK(S764,$S$8:$S$1003,0)+COUNTIF($S$8:S764,S764)-1+MAX(Q:Q),"")</f>
        <v/>
      </c>
      <c r="U764" s="41" t="str">
        <f t="shared" si="185"/>
        <v/>
      </c>
      <c r="V764" s="41" t="str">
        <f t="shared" ca="1" si="186"/>
        <v/>
      </c>
      <c r="W764" s="41" t="str">
        <f>IF(AND(C764="Abierto",D764="Media"),RANK(V764,$V$8:$V$1003,0)+COUNTIF($V$8:V764,V764)-1+MAX(Q:Q,T:T),"")</f>
        <v/>
      </c>
      <c r="X764" s="41" t="str">
        <f t="shared" si="187"/>
        <v/>
      </c>
      <c r="Y764" s="41" t="str">
        <f t="shared" ca="1" si="188"/>
        <v/>
      </c>
      <c r="Z764" s="41" t="str">
        <f>IF(AND(C764="Abierto",D764="Baja"),RANK(Y764,$Y$8:$Y$1003,0)+COUNTIF($Y$8:Y764,Y764)-1+MAX(Q:Q,T:T,W:W),"")</f>
        <v/>
      </c>
      <c r="AA764" s="42" t="str">
        <f t="shared" si="189"/>
        <v/>
      </c>
      <c r="AB764" s="42" t="str">
        <f t="shared" si="190"/>
        <v/>
      </c>
      <c r="AC764" s="42" t="str">
        <f t="shared" si="191"/>
        <v/>
      </c>
      <c r="AD764" s="43">
        <v>757</v>
      </c>
      <c r="AE764" s="43" t="str">
        <f t="shared" si="177"/>
        <v/>
      </c>
      <c r="AF764" s="44" t="str">
        <f t="shared" si="178"/>
        <v/>
      </c>
      <c r="AK764" s="47" t="str">
        <f>IF(AL764="","",MAX($AK$1:AK763)+1)</f>
        <v/>
      </c>
      <c r="AL764" s="48" t="str">
        <f>IF(H764="","",IF(COUNTIF($AL$7:AL763,H764)=0,H764,""))</f>
        <v/>
      </c>
      <c r="AM764" s="48" t="str">
        <f t="shared" si="179"/>
        <v/>
      </c>
    </row>
    <row r="765" spans="2:39" x14ac:dyDescent="0.25">
      <c r="B765" s="38"/>
      <c r="C765" s="38"/>
      <c r="D765" s="38"/>
      <c r="E765" s="38"/>
      <c r="F765" s="40"/>
      <c r="G765" s="38"/>
      <c r="H765" s="38"/>
      <c r="I765" s="40"/>
      <c r="J765" s="54" t="str">
        <f t="shared" si="180"/>
        <v/>
      </c>
      <c r="K765" s="38"/>
      <c r="O765" s="41" t="str">
        <f t="shared" si="181"/>
        <v/>
      </c>
      <c r="P765" s="41" t="str">
        <f t="shared" ca="1" si="182"/>
        <v/>
      </c>
      <c r="Q765" s="41" t="str">
        <f>IF(AND(C765="Abierto",D765="Urgente"),RANK(P765,$P$8:$P$1003,0)+COUNTIF($P$8:P765,P765)-1,"")</f>
        <v/>
      </c>
      <c r="R765" s="41" t="str">
        <f t="shared" si="183"/>
        <v/>
      </c>
      <c r="S765" s="41" t="str">
        <f t="shared" ca="1" si="184"/>
        <v/>
      </c>
      <c r="T765" s="41" t="str">
        <f>IF(AND(C765="Abierto",D765="Alta"),RANK(S765,$S$8:$S$1003,0)+COUNTIF($S$8:S765,S765)-1+MAX(Q:Q),"")</f>
        <v/>
      </c>
      <c r="U765" s="41" t="str">
        <f t="shared" si="185"/>
        <v/>
      </c>
      <c r="V765" s="41" t="str">
        <f t="shared" ca="1" si="186"/>
        <v/>
      </c>
      <c r="W765" s="41" t="str">
        <f>IF(AND(C765="Abierto",D765="Media"),RANK(V765,$V$8:$V$1003,0)+COUNTIF($V$8:V765,V765)-1+MAX(Q:Q,T:T),"")</f>
        <v/>
      </c>
      <c r="X765" s="41" t="str">
        <f t="shared" si="187"/>
        <v/>
      </c>
      <c r="Y765" s="41" t="str">
        <f t="shared" ca="1" si="188"/>
        <v/>
      </c>
      <c r="Z765" s="41" t="str">
        <f>IF(AND(C765="Abierto",D765="Baja"),RANK(Y765,$Y$8:$Y$1003,0)+COUNTIF($Y$8:Y765,Y765)-1+MAX(Q:Q,T:T,W:W),"")</f>
        <v/>
      </c>
      <c r="AA765" s="42" t="str">
        <f t="shared" si="189"/>
        <v/>
      </c>
      <c r="AB765" s="42" t="str">
        <f t="shared" si="190"/>
        <v/>
      </c>
      <c r="AC765" s="42" t="str">
        <f t="shared" si="191"/>
        <v/>
      </c>
      <c r="AD765" s="43">
        <v>758</v>
      </c>
      <c r="AE765" s="43" t="str">
        <f t="shared" si="177"/>
        <v/>
      </c>
      <c r="AF765" s="44" t="str">
        <f t="shared" si="178"/>
        <v/>
      </c>
      <c r="AK765" s="47" t="str">
        <f>IF(AL765="","",MAX($AK$1:AK764)+1)</f>
        <v/>
      </c>
      <c r="AL765" s="48" t="str">
        <f>IF(H765="","",IF(COUNTIF($AL$7:AL764,H765)=0,H765,""))</f>
        <v/>
      </c>
      <c r="AM765" s="48" t="str">
        <f t="shared" si="179"/>
        <v/>
      </c>
    </row>
    <row r="766" spans="2:39" x14ac:dyDescent="0.25">
      <c r="B766" s="38"/>
      <c r="C766" s="38"/>
      <c r="D766" s="38"/>
      <c r="E766" s="38"/>
      <c r="F766" s="40"/>
      <c r="G766" s="38"/>
      <c r="H766" s="38"/>
      <c r="I766" s="40"/>
      <c r="J766" s="54" t="str">
        <f t="shared" si="180"/>
        <v/>
      </c>
      <c r="K766" s="38"/>
      <c r="O766" s="41" t="str">
        <f t="shared" si="181"/>
        <v/>
      </c>
      <c r="P766" s="41" t="str">
        <f t="shared" ca="1" si="182"/>
        <v/>
      </c>
      <c r="Q766" s="41" t="str">
        <f>IF(AND(C766="Abierto",D766="Urgente"),RANK(P766,$P$8:$P$1003,0)+COUNTIF($P$8:P766,P766)-1,"")</f>
        <v/>
      </c>
      <c r="R766" s="41" t="str">
        <f t="shared" si="183"/>
        <v/>
      </c>
      <c r="S766" s="41" t="str">
        <f t="shared" ca="1" si="184"/>
        <v/>
      </c>
      <c r="T766" s="41" t="str">
        <f>IF(AND(C766="Abierto",D766="Alta"),RANK(S766,$S$8:$S$1003,0)+COUNTIF($S$8:S766,S766)-1+MAX(Q:Q),"")</f>
        <v/>
      </c>
      <c r="U766" s="41" t="str">
        <f t="shared" si="185"/>
        <v/>
      </c>
      <c r="V766" s="41" t="str">
        <f t="shared" ca="1" si="186"/>
        <v/>
      </c>
      <c r="W766" s="41" t="str">
        <f>IF(AND(C766="Abierto",D766="Media"),RANK(V766,$V$8:$V$1003,0)+COUNTIF($V$8:V766,V766)-1+MAX(Q:Q,T:T),"")</f>
        <v/>
      </c>
      <c r="X766" s="41" t="str">
        <f t="shared" si="187"/>
        <v/>
      </c>
      <c r="Y766" s="41" t="str">
        <f t="shared" ca="1" si="188"/>
        <v/>
      </c>
      <c r="Z766" s="41" t="str">
        <f>IF(AND(C766="Abierto",D766="Baja"),RANK(Y766,$Y$8:$Y$1003,0)+COUNTIF($Y$8:Y766,Y766)-1+MAX(Q:Q,T:T,W:W),"")</f>
        <v/>
      </c>
      <c r="AA766" s="42" t="str">
        <f t="shared" si="189"/>
        <v/>
      </c>
      <c r="AB766" s="42" t="str">
        <f t="shared" si="190"/>
        <v/>
      </c>
      <c r="AC766" s="42" t="str">
        <f t="shared" si="191"/>
        <v/>
      </c>
      <c r="AD766" s="43">
        <v>759</v>
      </c>
      <c r="AE766" s="43" t="str">
        <f t="shared" si="177"/>
        <v/>
      </c>
      <c r="AF766" s="44" t="str">
        <f t="shared" si="178"/>
        <v/>
      </c>
      <c r="AK766" s="47" t="str">
        <f>IF(AL766="","",MAX($AK$1:AK765)+1)</f>
        <v/>
      </c>
      <c r="AL766" s="48" t="str">
        <f>IF(H766="","",IF(COUNTIF($AL$7:AL765,H766)=0,H766,""))</f>
        <v/>
      </c>
      <c r="AM766" s="48" t="str">
        <f t="shared" si="179"/>
        <v/>
      </c>
    </row>
    <row r="767" spans="2:39" x14ac:dyDescent="0.25">
      <c r="B767" s="38"/>
      <c r="C767" s="38"/>
      <c r="D767" s="38"/>
      <c r="E767" s="38"/>
      <c r="F767" s="40"/>
      <c r="G767" s="38"/>
      <c r="H767" s="38"/>
      <c r="I767" s="40"/>
      <c r="J767" s="54" t="str">
        <f t="shared" si="180"/>
        <v/>
      </c>
      <c r="K767" s="38"/>
      <c r="O767" s="41" t="str">
        <f t="shared" si="181"/>
        <v/>
      </c>
      <c r="P767" s="41" t="str">
        <f t="shared" ca="1" si="182"/>
        <v/>
      </c>
      <c r="Q767" s="41" t="str">
        <f>IF(AND(C767="Abierto",D767="Urgente"),RANK(P767,$P$8:$P$1003,0)+COUNTIF($P$8:P767,P767)-1,"")</f>
        <v/>
      </c>
      <c r="R767" s="41" t="str">
        <f t="shared" si="183"/>
        <v/>
      </c>
      <c r="S767" s="41" t="str">
        <f t="shared" ca="1" si="184"/>
        <v/>
      </c>
      <c r="T767" s="41" t="str">
        <f>IF(AND(C767="Abierto",D767="Alta"),RANK(S767,$S$8:$S$1003,0)+COUNTIF($S$8:S767,S767)-1+MAX(Q:Q),"")</f>
        <v/>
      </c>
      <c r="U767" s="41" t="str">
        <f t="shared" si="185"/>
        <v/>
      </c>
      <c r="V767" s="41" t="str">
        <f t="shared" ca="1" si="186"/>
        <v/>
      </c>
      <c r="W767" s="41" t="str">
        <f>IF(AND(C767="Abierto",D767="Media"),RANK(V767,$V$8:$V$1003,0)+COUNTIF($V$8:V767,V767)-1+MAX(Q:Q,T:T),"")</f>
        <v/>
      </c>
      <c r="X767" s="41" t="str">
        <f t="shared" si="187"/>
        <v/>
      </c>
      <c r="Y767" s="41" t="str">
        <f t="shared" ca="1" si="188"/>
        <v/>
      </c>
      <c r="Z767" s="41" t="str">
        <f>IF(AND(C767="Abierto",D767="Baja"),RANK(Y767,$Y$8:$Y$1003,0)+COUNTIF($Y$8:Y767,Y767)-1+MAX(Q:Q,T:T,W:W),"")</f>
        <v/>
      </c>
      <c r="AA767" s="42" t="str">
        <f t="shared" si="189"/>
        <v/>
      </c>
      <c r="AB767" s="42" t="str">
        <f t="shared" si="190"/>
        <v/>
      </c>
      <c r="AC767" s="42" t="str">
        <f t="shared" si="191"/>
        <v/>
      </c>
      <c r="AD767" s="43">
        <v>760</v>
      </c>
      <c r="AE767" s="43" t="str">
        <f t="shared" si="177"/>
        <v/>
      </c>
      <c r="AF767" s="44" t="str">
        <f t="shared" si="178"/>
        <v/>
      </c>
      <c r="AK767" s="47" t="str">
        <f>IF(AL767="","",MAX($AK$1:AK766)+1)</f>
        <v/>
      </c>
      <c r="AL767" s="48" t="str">
        <f>IF(H767="","",IF(COUNTIF($AL$7:AL766,H767)=0,H767,""))</f>
        <v/>
      </c>
      <c r="AM767" s="48" t="str">
        <f t="shared" si="179"/>
        <v/>
      </c>
    </row>
    <row r="768" spans="2:39" x14ac:dyDescent="0.25">
      <c r="B768" s="38"/>
      <c r="C768" s="38"/>
      <c r="D768" s="38"/>
      <c r="E768" s="38"/>
      <c r="F768" s="40"/>
      <c r="G768" s="38"/>
      <c r="H768" s="38"/>
      <c r="I768" s="40"/>
      <c r="J768" s="54" t="str">
        <f t="shared" si="180"/>
        <v/>
      </c>
      <c r="K768" s="38"/>
      <c r="O768" s="41" t="str">
        <f t="shared" si="181"/>
        <v/>
      </c>
      <c r="P768" s="41" t="str">
        <f t="shared" ca="1" si="182"/>
        <v/>
      </c>
      <c r="Q768" s="41" t="str">
        <f>IF(AND(C768="Abierto",D768="Urgente"),RANK(P768,$P$8:$P$1003,0)+COUNTIF($P$8:P768,P768)-1,"")</f>
        <v/>
      </c>
      <c r="R768" s="41" t="str">
        <f t="shared" si="183"/>
        <v/>
      </c>
      <c r="S768" s="41" t="str">
        <f t="shared" ca="1" si="184"/>
        <v/>
      </c>
      <c r="T768" s="41" t="str">
        <f>IF(AND(C768="Abierto",D768="Alta"),RANK(S768,$S$8:$S$1003,0)+COUNTIF($S$8:S768,S768)-1+MAX(Q:Q),"")</f>
        <v/>
      </c>
      <c r="U768" s="41" t="str">
        <f t="shared" si="185"/>
        <v/>
      </c>
      <c r="V768" s="41" t="str">
        <f t="shared" ca="1" si="186"/>
        <v/>
      </c>
      <c r="W768" s="41" t="str">
        <f>IF(AND(C768="Abierto",D768="Media"),RANK(V768,$V$8:$V$1003,0)+COUNTIF($V$8:V768,V768)-1+MAX(Q:Q,T:T),"")</f>
        <v/>
      </c>
      <c r="X768" s="41" t="str">
        <f t="shared" si="187"/>
        <v/>
      </c>
      <c r="Y768" s="41" t="str">
        <f t="shared" ca="1" si="188"/>
        <v/>
      </c>
      <c r="Z768" s="41" t="str">
        <f>IF(AND(C768="Abierto",D768="Baja"),RANK(Y768,$Y$8:$Y$1003,0)+COUNTIF($Y$8:Y768,Y768)-1+MAX(Q:Q,T:T,W:W),"")</f>
        <v/>
      </c>
      <c r="AA768" s="42" t="str">
        <f t="shared" si="189"/>
        <v/>
      </c>
      <c r="AB768" s="42" t="str">
        <f t="shared" si="190"/>
        <v/>
      </c>
      <c r="AC768" s="42" t="str">
        <f t="shared" si="191"/>
        <v/>
      </c>
      <c r="AD768" s="43">
        <v>761</v>
      </c>
      <c r="AE768" s="43" t="str">
        <f t="shared" si="177"/>
        <v/>
      </c>
      <c r="AF768" s="44" t="str">
        <f t="shared" si="178"/>
        <v/>
      </c>
      <c r="AK768" s="47" t="str">
        <f>IF(AL768="","",MAX($AK$1:AK767)+1)</f>
        <v/>
      </c>
      <c r="AL768" s="48" t="str">
        <f>IF(H768="","",IF(COUNTIF($AL$7:AL767,H768)=0,H768,""))</f>
        <v/>
      </c>
      <c r="AM768" s="48" t="str">
        <f t="shared" si="179"/>
        <v/>
      </c>
    </row>
    <row r="769" spans="2:39" x14ac:dyDescent="0.25">
      <c r="B769" s="38"/>
      <c r="C769" s="38"/>
      <c r="D769" s="38"/>
      <c r="E769" s="38"/>
      <c r="F769" s="40"/>
      <c r="G769" s="38"/>
      <c r="H769" s="38"/>
      <c r="I769" s="40"/>
      <c r="J769" s="54" t="str">
        <f t="shared" si="180"/>
        <v/>
      </c>
      <c r="K769" s="38"/>
      <c r="O769" s="41" t="str">
        <f t="shared" si="181"/>
        <v/>
      </c>
      <c r="P769" s="41" t="str">
        <f t="shared" ca="1" si="182"/>
        <v/>
      </c>
      <c r="Q769" s="41" t="str">
        <f>IF(AND(C769="Abierto",D769="Urgente"),RANK(P769,$P$8:$P$1003,0)+COUNTIF($P$8:P769,P769)-1,"")</f>
        <v/>
      </c>
      <c r="R769" s="41" t="str">
        <f t="shared" si="183"/>
        <v/>
      </c>
      <c r="S769" s="41" t="str">
        <f t="shared" ca="1" si="184"/>
        <v/>
      </c>
      <c r="T769" s="41" t="str">
        <f>IF(AND(C769="Abierto",D769="Alta"),RANK(S769,$S$8:$S$1003,0)+COUNTIF($S$8:S769,S769)-1+MAX(Q:Q),"")</f>
        <v/>
      </c>
      <c r="U769" s="41" t="str">
        <f t="shared" si="185"/>
        <v/>
      </c>
      <c r="V769" s="41" t="str">
        <f t="shared" ca="1" si="186"/>
        <v/>
      </c>
      <c r="W769" s="41" t="str">
        <f>IF(AND(C769="Abierto",D769="Media"),RANK(V769,$V$8:$V$1003,0)+COUNTIF($V$8:V769,V769)-1+MAX(Q:Q,T:T),"")</f>
        <v/>
      </c>
      <c r="X769" s="41" t="str">
        <f t="shared" si="187"/>
        <v/>
      </c>
      <c r="Y769" s="41" t="str">
        <f t="shared" ca="1" si="188"/>
        <v/>
      </c>
      <c r="Z769" s="41" t="str">
        <f>IF(AND(C769="Abierto",D769="Baja"),RANK(Y769,$Y$8:$Y$1003,0)+COUNTIF($Y$8:Y769,Y769)-1+MAX(Q:Q,T:T,W:W),"")</f>
        <v/>
      </c>
      <c r="AA769" s="42" t="str">
        <f t="shared" si="189"/>
        <v/>
      </c>
      <c r="AB769" s="42" t="str">
        <f t="shared" si="190"/>
        <v/>
      </c>
      <c r="AC769" s="42" t="str">
        <f t="shared" si="191"/>
        <v/>
      </c>
      <c r="AD769" s="43">
        <v>762</v>
      </c>
      <c r="AE769" s="43" t="str">
        <f t="shared" si="177"/>
        <v/>
      </c>
      <c r="AF769" s="44" t="str">
        <f t="shared" si="178"/>
        <v/>
      </c>
      <c r="AK769" s="47" t="str">
        <f>IF(AL769="","",MAX($AK$1:AK768)+1)</f>
        <v/>
      </c>
      <c r="AL769" s="48" t="str">
        <f>IF(H769="","",IF(COUNTIF($AL$7:AL768,H769)=0,H769,""))</f>
        <v/>
      </c>
      <c r="AM769" s="48" t="str">
        <f t="shared" si="179"/>
        <v/>
      </c>
    </row>
    <row r="770" spans="2:39" x14ac:dyDescent="0.25">
      <c r="B770" s="38"/>
      <c r="C770" s="38"/>
      <c r="D770" s="38"/>
      <c r="E770" s="38"/>
      <c r="F770" s="40"/>
      <c r="G770" s="38"/>
      <c r="H770" s="38"/>
      <c r="I770" s="40"/>
      <c r="J770" s="54" t="str">
        <f t="shared" si="180"/>
        <v/>
      </c>
      <c r="K770" s="38"/>
      <c r="O770" s="41" t="str">
        <f t="shared" si="181"/>
        <v/>
      </c>
      <c r="P770" s="41" t="str">
        <f t="shared" ca="1" si="182"/>
        <v/>
      </c>
      <c r="Q770" s="41" t="str">
        <f>IF(AND(C770="Abierto",D770="Urgente"),RANK(P770,$P$8:$P$1003,0)+COUNTIF($P$8:P770,P770)-1,"")</f>
        <v/>
      </c>
      <c r="R770" s="41" t="str">
        <f t="shared" si="183"/>
        <v/>
      </c>
      <c r="S770" s="41" t="str">
        <f t="shared" ca="1" si="184"/>
        <v/>
      </c>
      <c r="T770" s="41" t="str">
        <f>IF(AND(C770="Abierto",D770="Alta"),RANK(S770,$S$8:$S$1003,0)+COUNTIF($S$8:S770,S770)-1+MAX(Q:Q),"")</f>
        <v/>
      </c>
      <c r="U770" s="41" t="str">
        <f t="shared" si="185"/>
        <v/>
      </c>
      <c r="V770" s="41" t="str">
        <f t="shared" ca="1" si="186"/>
        <v/>
      </c>
      <c r="W770" s="41" t="str">
        <f>IF(AND(C770="Abierto",D770="Media"),RANK(V770,$V$8:$V$1003,0)+COUNTIF($V$8:V770,V770)-1+MAX(Q:Q,T:T),"")</f>
        <v/>
      </c>
      <c r="X770" s="41" t="str">
        <f t="shared" si="187"/>
        <v/>
      </c>
      <c r="Y770" s="41" t="str">
        <f t="shared" ca="1" si="188"/>
        <v/>
      </c>
      <c r="Z770" s="41" t="str">
        <f>IF(AND(C770="Abierto",D770="Baja"),RANK(Y770,$Y$8:$Y$1003,0)+COUNTIF($Y$8:Y770,Y770)-1+MAX(Q:Q,T:T,W:W),"")</f>
        <v/>
      </c>
      <c r="AA770" s="42" t="str">
        <f t="shared" si="189"/>
        <v/>
      </c>
      <c r="AB770" s="42" t="str">
        <f t="shared" si="190"/>
        <v/>
      </c>
      <c r="AC770" s="42" t="str">
        <f t="shared" si="191"/>
        <v/>
      </c>
      <c r="AD770" s="43">
        <v>763</v>
      </c>
      <c r="AE770" s="43" t="str">
        <f t="shared" si="177"/>
        <v/>
      </c>
      <c r="AF770" s="44" t="str">
        <f t="shared" si="178"/>
        <v/>
      </c>
      <c r="AK770" s="47" t="str">
        <f>IF(AL770="","",MAX($AK$1:AK769)+1)</f>
        <v/>
      </c>
      <c r="AL770" s="48" t="str">
        <f>IF(H770="","",IF(COUNTIF($AL$7:AL769,H770)=0,H770,""))</f>
        <v/>
      </c>
      <c r="AM770" s="48" t="str">
        <f t="shared" si="179"/>
        <v/>
      </c>
    </row>
    <row r="771" spans="2:39" x14ac:dyDescent="0.25">
      <c r="B771" s="38"/>
      <c r="C771" s="38"/>
      <c r="D771" s="38"/>
      <c r="E771" s="38"/>
      <c r="F771" s="40"/>
      <c r="G771" s="38"/>
      <c r="H771" s="38"/>
      <c r="I771" s="40"/>
      <c r="J771" s="54" t="str">
        <f t="shared" si="180"/>
        <v/>
      </c>
      <c r="K771" s="38"/>
      <c r="O771" s="41" t="str">
        <f t="shared" si="181"/>
        <v/>
      </c>
      <c r="P771" s="41" t="str">
        <f t="shared" ca="1" si="182"/>
        <v/>
      </c>
      <c r="Q771" s="41" t="str">
        <f>IF(AND(C771="Abierto",D771="Urgente"),RANK(P771,$P$8:$P$1003,0)+COUNTIF($P$8:P771,P771)-1,"")</f>
        <v/>
      </c>
      <c r="R771" s="41" t="str">
        <f t="shared" si="183"/>
        <v/>
      </c>
      <c r="S771" s="41" t="str">
        <f t="shared" ca="1" si="184"/>
        <v/>
      </c>
      <c r="T771" s="41" t="str">
        <f>IF(AND(C771="Abierto",D771="Alta"),RANK(S771,$S$8:$S$1003,0)+COUNTIF($S$8:S771,S771)-1+MAX(Q:Q),"")</f>
        <v/>
      </c>
      <c r="U771" s="41" t="str">
        <f t="shared" si="185"/>
        <v/>
      </c>
      <c r="V771" s="41" t="str">
        <f t="shared" ca="1" si="186"/>
        <v/>
      </c>
      <c r="W771" s="41" t="str">
        <f>IF(AND(C771="Abierto",D771="Media"),RANK(V771,$V$8:$V$1003,0)+COUNTIF($V$8:V771,V771)-1+MAX(Q:Q,T:T),"")</f>
        <v/>
      </c>
      <c r="X771" s="41" t="str">
        <f t="shared" si="187"/>
        <v/>
      </c>
      <c r="Y771" s="41" t="str">
        <f t="shared" ca="1" si="188"/>
        <v/>
      </c>
      <c r="Z771" s="41" t="str">
        <f>IF(AND(C771="Abierto",D771="Baja"),RANK(Y771,$Y$8:$Y$1003,0)+COUNTIF($Y$8:Y771,Y771)-1+MAX(Q:Q,T:T,W:W),"")</f>
        <v/>
      </c>
      <c r="AA771" s="42" t="str">
        <f t="shared" si="189"/>
        <v/>
      </c>
      <c r="AB771" s="42" t="str">
        <f t="shared" si="190"/>
        <v/>
      </c>
      <c r="AC771" s="42" t="str">
        <f t="shared" si="191"/>
        <v/>
      </c>
      <c r="AD771" s="43">
        <v>764</v>
      </c>
      <c r="AE771" s="43" t="str">
        <f t="shared" si="177"/>
        <v/>
      </c>
      <c r="AF771" s="44" t="str">
        <f t="shared" si="178"/>
        <v/>
      </c>
      <c r="AK771" s="47" t="str">
        <f>IF(AL771="","",MAX($AK$1:AK770)+1)</f>
        <v/>
      </c>
      <c r="AL771" s="48" t="str">
        <f>IF(H771="","",IF(COUNTIF($AL$7:AL770,H771)=0,H771,""))</f>
        <v/>
      </c>
      <c r="AM771" s="48" t="str">
        <f t="shared" si="179"/>
        <v/>
      </c>
    </row>
    <row r="772" spans="2:39" x14ac:dyDescent="0.25">
      <c r="B772" s="38"/>
      <c r="C772" s="38"/>
      <c r="D772" s="38"/>
      <c r="E772" s="38"/>
      <c r="F772" s="40"/>
      <c r="G772" s="38"/>
      <c r="H772" s="38"/>
      <c r="I772" s="40"/>
      <c r="J772" s="54" t="str">
        <f t="shared" si="180"/>
        <v/>
      </c>
      <c r="K772" s="38"/>
      <c r="O772" s="41" t="str">
        <f t="shared" si="181"/>
        <v/>
      </c>
      <c r="P772" s="41" t="str">
        <f t="shared" ca="1" si="182"/>
        <v/>
      </c>
      <c r="Q772" s="41" t="str">
        <f>IF(AND(C772="Abierto",D772="Urgente"),RANK(P772,$P$8:$P$1003,0)+COUNTIF($P$8:P772,P772)-1,"")</f>
        <v/>
      </c>
      <c r="R772" s="41" t="str">
        <f t="shared" si="183"/>
        <v/>
      </c>
      <c r="S772" s="41" t="str">
        <f t="shared" ca="1" si="184"/>
        <v/>
      </c>
      <c r="T772" s="41" t="str">
        <f>IF(AND(C772="Abierto",D772="Alta"),RANK(S772,$S$8:$S$1003,0)+COUNTIF($S$8:S772,S772)-1+MAX(Q:Q),"")</f>
        <v/>
      </c>
      <c r="U772" s="41" t="str">
        <f t="shared" si="185"/>
        <v/>
      </c>
      <c r="V772" s="41" t="str">
        <f t="shared" ca="1" si="186"/>
        <v/>
      </c>
      <c r="W772" s="41" t="str">
        <f>IF(AND(C772="Abierto",D772="Media"),RANK(V772,$V$8:$V$1003,0)+COUNTIF($V$8:V772,V772)-1+MAX(Q:Q,T:T),"")</f>
        <v/>
      </c>
      <c r="X772" s="41" t="str">
        <f t="shared" si="187"/>
        <v/>
      </c>
      <c r="Y772" s="41" t="str">
        <f t="shared" ca="1" si="188"/>
        <v/>
      </c>
      <c r="Z772" s="41" t="str">
        <f>IF(AND(C772="Abierto",D772="Baja"),RANK(Y772,$Y$8:$Y$1003,0)+COUNTIF($Y$8:Y772,Y772)-1+MAX(Q:Q,T:T,W:W),"")</f>
        <v/>
      </c>
      <c r="AA772" s="42" t="str">
        <f t="shared" si="189"/>
        <v/>
      </c>
      <c r="AB772" s="42" t="str">
        <f t="shared" si="190"/>
        <v/>
      </c>
      <c r="AC772" s="42" t="str">
        <f t="shared" si="191"/>
        <v/>
      </c>
      <c r="AD772" s="43">
        <v>765</v>
      </c>
      <c r="AE772" s="43" t="str">
        <f t="shared" si="177"/>
        <v/>
      </c>
      <c r="AF772" s="44" t="str">
        <f t="shared" si="178"/>
        <v/>
      </c>
      <c r="AK772" s="47" t="str">
        <f>IF(AL772="","",MAX($AK$1:AK771)+1)</f>
        <v/>
      </c>
      <c r="AL772" s="48" t="str">
        <f>IF(H772="","",IF(COUNTIF($AL$7:AL771,H772)=0,H772,""))</f>
        <v/>
      </c>
      <c r="AM772" s="48" t="str">
        <f t="shared" si="179"/>
        <v/>
      </c>
    </row>
    <row r="773" spans="2:39" x14ac:dyDescent="0.25">
      <c r="B773" s="38"/>
      <c r="C773" s="38"/>
      <c r="D773" s="38"/>
      <c r="E773" s="38"/>
      <c r="F773" s="40"/>
      <c r="G773" s="38"/>
      <c r="H773" s="38"/>
      <c r="I773" s="40"/>
      <c r="J773" s="54" t="str">
        <f t="shared" si="180"/>
        <v/>
      </c>
      <c r="K773" s="38"/>
      <c r="O773" s="41" t="str">
        <f t="shared" si="181"/>
        <v/>
      </c>
      <c r="P773" s="41" t="str">
        <f t="shared" ca="1" si="182"/>
        <v/>
      </c>
      <c r="Q773" s="41" t="str">
        <f>IF(AND(C773="Abierto",D773="Urgente"),RANK(P773,$P$8:$P$1003,0)+COUNTIF($P$8:P773,P773)-1,"")</f>
        <v/>
      </c>
      <c r="R773" s="41" t="str">
        <f t="shared" si="183"/>
        <v/>
      </c>
      <c r="S773" s="41" t="str">
        <f t="shared" ca="1" si="184"/>
        <v/>
      </c>
      <c r="T773" s="41" t="str">
        <f>IF(AND(C773="Abierto",D773="Alta"),RANK(S773,$S$8:$S$1003,0)+COUNTIF($S$8:S773,S773)-1+MAX(Q:Q),"")</f>
        <v/>
      </c>
      <c r="U773" s="41" t="str">
        <f t="shared" si="185"/>
        <v/>
      </c>
      <c r="V773" s="41" t="str">
        <f t="shared" ca="1" si="186"/>
        <v/>
      </c>
      <c r="W773" s="41" t="str">
        <f>IF(AND(C773="Abierto",D773="Media"),RANK(V773,$V$8:$V$1003,0)+COUNTIF($V$8:V773,V773)-1+MAX(Q:Q,T:T),"")</f>
        <v/>
      </c>
      <c r="X773" s="41" t="str">
        <f t="shared" si="187"/>
        <v/>
      </c>
      <c r="Y773" s="41" t="str">
        <f t="shared" ca="1" si="188"/>
        <v/>
      </c>
      <c r="Z773" s="41" t="str">
        <f>IF(AND(C773="Abierto",D773="Baja"),RANK(Y773,$Y$8:$Y$1003,0)+COUNTIF($Y$8:Y773,Y773)-1+MAX(Q:Q,T:T,W:W),"")</f>
        <v/>
      </c>
      <c r="AA773" s="42" t="str">
        <f t="shared" si="189"/>
        <v/>
      </c>
      <c r="AB773" s="42" t="str">
        <f t="shared" si="190"/>
        <v/>
      </c>
      <c r="AC773" s="42" t="str">
        <f t="shared" si="191"/>
        <v/>
      </c>
      <c r="AD773" s="43">
        <v>766</v>
      </c>
      <c r="AE773" s="43" t="str">
        <f t="shared" si="177"/>
        <v/>
      </c>
      <c r="AF773" s="44" t="str">
        <f t="shared" si="178"/>
        <v/>
      </c>
      <c r="AK773" s="47" t="str">
        <f>IF(AL773="","",MAX($AK$1:AK772)+1)</f>
        <v/>
      </c>
      <c r="AL773" s="48" t="str">
        <f>IF(H773="","",IF(COUNTIF($AL$7:AL772,H773)=0,H773,""))</f>
        <v/>
      </c>
      <c r="AM773" s="48" t="str">
        <f t="shared" si="179"/>
        <v/>
      </c>
    </row>
    <row r="774" spans="2:39" x14ac:dyDescent="0.25">
      <c r="B774" s="38"/>
      <c r="C774" s="38"/>
      <c r="D774" s="38"/>
      <c r="E774" s="38"/>
      <c r="F774" s="40"/>
      <c r="G774" s="38"/>
      <c r="H774" s="38"/>
      <c r="I774" s="40"/>
      <c r="J774" s="54" t="str">
        <f t="shared" si="180"/>
        <v/>
      </c>
      <c r="K774" s="38"/>
      <c r="O774" s="41" t="str">
        <f t="shared" si="181"/>
        <v/>
      </c>
      <c r="P774" s="41" t="str">
        <f t="shared" ca="1" si="182"/>
        <v/>
      </c>
      <c r="Q774" s="41" t="str">
        <f>IF(AND(C774="Abierto",D774="Urgente"),RANK(P774,$P$8:$P$1003,0)+COUNTIF($P$8:P774,P774)-1,"")</f>
        <v/>
      </c>
      <c r="R774" s="41" t="str">
        <f t="shared" si="183"/>
        <v/>
      </c>
      <c r="S774" s="41" t="str">
        <f t="shared" ca="1" si="184"/>
        <v/>
      </c>
      <c r="T774" s="41" t="str">
        <f>IF(AND(C774="Abierto",D774="Alta"),RANK(S774,$S$8:$S$1003,0)+COUNTIF($S$8:S774,S774)-1+MAX(Q:Q),"")</f>
        <v/>
      </c>
      <c r="U774" s="41" t="str">
        <f t="shared" si="185"/>
        <v/>
      </c>
      <c r="V774" s="41" t="str">
        <f t="shared" ca="1" si="186"/>
        <v/>
      </c>
      <c r="W774" s="41" t="str">
        <f>IF(AND(C774="Abierto",D774="Media"),RANK(V774,$V$8:$V$1003,0)+COUNTIF($V$8:V774,V774)-1+MAX(Q:Q,T:T),"")</f>
        <v/>
      </c>
      <c r="X774" s="41" t="str">
        <f t="shared" si="187"/>
        <v/>
      </c>
      <c r="Y774" s="41" t="str">
        <f t="shared" ca="1" si="188"/>
        <v/>
      </c>
      <c r="Z774" s="41" t="str">
        <f>IF(AND(C774="Abierto",D774="Baja"),RANK(Y774,$Y$8:$Y$1003,0)+COUNTIF($Y$8:Y774,Y774)-1+MAX(Q:Q,T:T,W:W),"")</f>
        <v/>
      </c>
      <c r="AA774" s="42" t="str">
        <f t="shared" si="189"/>
        <v/>
      </c>
      <c r="AB774" s="42" t="str">
        <f t="shared" si="190"/>
        <v/>
      </c>
      <c r="AC774" s="42" t="str">
        <f t="shared" si="191"/>
        <v/>
      </c>
      <c r="AD774" s="43">
        <v>767</v>
      </c>
      <c r="AE774" s="43" t="str">
        <f t="shared" si="177"/>
        <v/>
      </c>
      <c r="AF774" s="44" t="str">
        <f t="shared" si="178"/>
        <v/>
      </c>
      <c r="AK774" s="47" t="str">
        <f>IF(AL774="","",MAX($AK$1:AK773)+1)</f>
        <v/>
      </c>
      <c r="AL774" s="48" t="str">
        <f>IF(H774="","",IF(COUNTIF($AL$7:AL773,H774)=0,H774,""))</f>
        <v/>
      </c>
      <c r="AM774" s="48" t="str">
        <f t="shared" si="179"/>
        <v/>
      </c>
    </row>
    <row r="775" spans="2:39" x14ac:dyDescent="0.25">
      <c r="B775" s="38"/>
      <c r="C775" s="38"/>
      <c r="D775" s="38"/>
      <c r="E775" s="38"/>
      <c r="F775" s="40"/>
      <c r="G775" s="38"/>
      <c r="H775" s="38"/>
      <c r="I775" s="40"/>
      <c r="J775" s="54" t="str">
        <f t="shared" si="180"/>
        <v/>
      </c>
      <c r="K775" s="38"/>
      <c r="O775" s="41" t="str">
        <f t="shared" si="181"/>
        <v/>
      </c>
      <c r="P775" s="41" t="str">
        <f t="shared" ca="1" si="182"/>
        <v/>
      </c>
      <c r="Q775" s="41" t="str">
        <f>IF(AND(C775="Abierto",D775="Urgente"),RANK(P775,$P$8:$P$1003,0)+COUNTIF($P$8:P775,P775)-1,"")</f>
        <v/>
      </c>
      <c r="R775" s="41" t="str">
        <f t="shared" si="183"/>
        <v/>
      </c>
      <c r="S775" s="41" t="str">
        <f t="shared" ca="1" si="184"/>
        <v/>
      </c>
      <c r="T775" s="41" t="str">
        <f>IF(AND(C775="Abierto",D775="Alta"),RANK(S775,$S$8:$S$1003,0)+COUNTIF($S$8:S775,S775)-1+MAX(Q:Q),"")</f>
        <v/>
      </c>
      <c r="U775" s="41" t="str">
        <f t="shared" si="185"/>
        <v/>
      </c>
      <c r="V775" s="41" t="str">
        <f t="shared" ca="1" si="186"/>
        <v/>
      </c>
      <c r="W775" s="41" t="str">
        <f>IF(AND(C775="Abierto",D775="Media"),RANK(V775,$V$8:$V$1003,0)+COUNTIF($V$8:V775,V775)-1+MAX(Q:Q,T:T),"")</f>
        <v/>
      </c>
      <c r="X775" s="41" t="str">
        <f t="shared" si="187"/>
        <v/>
      </c>
      <c r="Y775" s="41" t="str">
        <f t="shared" ca="1" si="188"/>
        <v/>
      </c>
      <c r="Z775" s="41" t="str">
        <f>IF(AND(C775="Abierto",D775="Baja"),RANK(Y775,$Y$8:$Y$1003,0)+COUNTIF($Y$8:Y775,Y775)-1+MAX(Q:Q,T:T,W:W),"")</f>
        <v/>
      </c>
      <c r="AA775" s="42" t="str">
        <f t="shared" si="189"/>
        <v/>
      </c>
      <c r="AB775" s="42" t="str">
        <f t="shared" si="190"/>
        <v/>
      </c>
      <c r="AC775" s="42" t="str">
        <f t="shared" si="191"/>
        <v/>
      </c>
      <c r="AD775" s="43">
        <v>768</v>
      </c>
      <c r="AE775" s="43" t="str">
        <f t="shared" si="177"/>
        <v/>
      </c>
      <c r="AF775" s="44" t="str">
        <f t="shared" si="178"/>
        <v/>
      </c>
      <c r="AK775" s="47" t="str">
        <f>IF(AL775="","",MAX($AK$1:AK774)+1)</f>
        <v/>
      </c>
      <c r="AL775" s="48" t="str">
        <f>IF(H775="","",IF(COUNTIF($AL$7:AL774,H775)=0,H775,""))</f>
        <v/>
      </c>
      <c r="AM775" s="48" t="str">
        <f t="shared" si="179"/>
        <v/>
      </c>
    </row>
    <row r="776" spans="2:39" x14ac:dyDescent="0.25">
      <c r="B776" s="38"/>
      <c r="C776" s="38"/>
      <c r="D776" s="38"/>
      <c r="E776" s="38"/>
      <c r="F776" s="40"/>
      <c r="G776" s="38"/>
      <c r="H776" s="38"/>
      <c r="I776" s="40"/>
      <c r="J776" s="54" t="str">
        <f t="shared" si="180"/>
        <v/>
      </c>
      <c r="K776" s="38"/>
      <c r="O776" s="41" t="str">
        <f t="shared" si="181"/>
        <v/>
      </c>
      <c r="P776" s="41" t="str">
        <f t="shared" ca="1" si="182"/>
        <v/>
      </c>
      <c r="Q776" s="41" t="str">
        <f>IF(AND(C776="Abierto",D776="Urgente"),RANK(P776,$P$8:$P$1003,0)+COUNTIF($P$8:P776,P776)-1,"")</f>
        <v/>
      </c>
      <c r="R776" s="41" t="str">
        <f t="shared" si="183"/>
        <v/>
      </c>
      <c r="S776" s="41" t="str">
        <f t="shared" ca="1" si="184"/>
        <v/>
      </c>
      <c r="T776" s="41" t="str">
        <f>IF(AND(C776="Abierto",D776="Alta"),RANK(S776,$S$8:$S$1003,0)+COUNTIF($S$8:S776,S776)-1+MAX(Q:Q),"")</f>
        <v/>
      </c>
      <c r="U776" s="41" t="str">
        <f t="shared" si="185"/>
        <v/>
      </c>
      <c r="V776" s="41" t="str">
        <f t="shared" ca="1" si="186"/>
        <v/>
      </c>
      <c r="W776" s="41" t="str">
        <f>IF(AND(C776="Abierto",D776="Media"),RANK(V776,$V$8:$V$1003,0)+COUNTIF($V$8:V776,V776)-1+MAX(Q:Q,T:T),"")</f>
        <v/>
      </c>
      <c r="X776" s="41" t="str">
        <f t="shared" si="187"/>
        <v/>
      </c>
      <c r="Y776" s="41" t="str">
        <f t="shared" ca="1" si="188"/>
        <v/>
      </c>
      <c r="Z776" s="41" t="str">
        <f>IF(AND(C776="Abierto",D776="Baja"),RANK(Y776,$Y$8:$Y$1003,0)+COUNTIF($Y$8:Y776,Y776)-1+MAX(Q:Q,T:T,W:W),"")</f>
        <v/>
      </c>
      <c r="AA776" s="42" t="str">
        <f t="shared" si="189"/>
        <v/>
      </c>
      <c r="AB776" s="42" t="str">
        <f t="shared" si="190"/>
        <v/>
      </c>
      <c r="AC776" s="42" t="str">
        <f t="shared" si="191"/>
        <v/>
      </c>
      <c r="AD776" s="43">
        <v>769</v>
      </c>
      <c r="AE776" s="43" t="str">
        <f t="shared" si="177"/>
        <v/>
      </c>
      <c r="AF776" s="44" t="str">
        <f t="shared" si="178"/>
        <v/>
      </c>
      <c r="AK776" s="47" t="str">
        <f>IF(AL776="","",MAX($AK$1:AK775)+1)</f>
        <v/>
      </c>
      <c r="AL776" s="48" t="str">
        <f>IF(H776="","",IF(COUNTIF($AL$7:AL775,H776)=0,H776,""))</f>
        <v/>
      </c>
      <c r="AM776" s="48" t="str">
        <f t="shared" si="179"/>
        <v/>
      </c>
    </row>
    <row r="777" spans="2:39" x14ac:dyDescent="0.25">
      <c r="B777" s="38"/>
      <c r="C777" s="38"/>
      <c r="D777" s="38"/>
      <c r="E777" s="38"/>
      <c r="F777" s="40"/>
      <c r="G777" s="38"/>
      <c r="H777" s="38"/>
      <c r="I777" s="40"/>
      <c r="J777" s="54" t="str">
        <f t="shared" si="180"/>
        <v/>
      </c>
      <c r="K777" s="38"/>
      <c r="O777" s="41" t="str">
        <f t="shared" si="181"/>
        <v/>
      </c>
      <c r="P777" s="41" t="str">
        <f t="shared" ca="1" si="182"/>
        <v/>
      </c>
      <c r="Q777" s="41" t="str">
        <f>IF(AND(C777="Abierto",D777="Urgente"),RANK(P777,$P$8:$P$1003,0)+COUNTIF($P$8:P777,P777)-1,"")</f>
        <v/>
      </c>
      <c r="R777" s="41" t="str">
        <f t="shared" si="183"/>
        <v/>
      </c>
      <c r="S777" s="41" t="str">
        <f t="shared" ca="1" si="184"/>
        <v/>
      </c>
      <c r="T777" s="41" t="str">
        <f>IF(AND(C777="Abierto",D777="Alta"),RANK(S777,$S$8:$S$1003,0)+COUNTIF($S$8:S777,S777)-1+MAX(Q:Q),"")</f>
        <v/>
      </c>
      <c r="U777" s="41" t="str">
        <f t="shared" si="185"/>
        <v/>
      </c>
      <c r="V777" s="41" t="str">
        <f t="shared" ca="1" si="186"/>
        <v/>
      </c>
      <c r="W777" s="41" t="str">
        <f>IF(AND(C777="Abierto",D777="Media"),RANK(V777,$V$8:$V$1003,0)+COUNTIF($V$8:V777,V777)-1+MAX(Q:Q,T:T),"")</f>
        <v/>
      </c>
      <c r="X777" s="41" t="str">
        <f t="shared" si="187"/>
        <v/>
      </c>
      <c r="Y777" s="41" t="str">
        <f t="shared" ca="1" si="188"/>
        <v/>
      </c>
      <c r="Z777" s="41" t="str">
        <f>IF(AND(C777="Abierto",D777="Baja"),RANK(Y777,$Y$8:$Y$1003,0)+COUNTIF($Y$8:Y777,Y777)-1+MAX(Q:Q,T:T,W:W),"")</f>
        <v/>
      </c>
      <c r="AA777" s="42" t="str">
        <f t="shared" si="189"/>
        <v/>
      </c>
      <c r="AB777" s="42" t="str">
        <f t="shared" si="190"/>
        <v/>
      </c>
      <c r="AC777" s="42" t="str">
        <f t="shared" si="191"/>
        <v/>
      </c>
      <c r="AD777" s="43">
        <v>770</v>
      </c>
      <c r="AE777" s="43" t="str">
        <f t="shared" ref="AE777:AE840" si="192">IF(ISNA(VLOOKUP(AD777,$AA$8:$AC$1000,3,FALSE))=TRUE,"",VLOOKUP(AD777,$AA$8:$AC$1000,3,FALSE))</f>
        <v/>
      </c>
      <c r="AF777" s="44" t="str">
        <f t="shared" ref="AF777:AF840" si="193">IF(ISNA(VLOOKUP(AD777,$AA$8:$AC$1000,2,FALSE))=TRUE,"",VLOOKUP(AD777,$AA$8:$AC$1000,2,FALSE))</f>
        <v/>
      </c>
      <c r="AK777" s="47" t="str">
        <f>IF(AL777="","",MAX($AK$1:AK776)+1)</f>
        <v/>
      </c>
      <c r="AL777" s="48" t="str">
        <f>IF(H777="","",IF(COUNTIF($AL$7:AL776,H777)=0,H777,""))</f>
        <v/>
      </c>
      <c r="AM777" s="48" t="str">
        <f t="shared" ref="AM777:AM840" si="194">IF(ISNA(VLOOKUP(AD777,$AK$8:$AL$1000,2,FALSE))=TRUE,"",VLOOKUP(AD777,$AK$8:$AL$1000,2,FALSE))</f>
        <v/>
      </c>
    </row>
    <row r="778" spans="2:39" x14ac:dyDescent="0.25">
      <c r="B778" s="38"/>
      <c r="C778" s="38"/>
      <c r="D778" s="38"/>
      <c r="E778" s="38"/>
      <c r="F778" s="40"/>
      <c r="G778" s="38"/>
      <c r="H778" s="38"/>
      <c r="I778" s="40"/>
      <c r="J778" s="54" t="str">
        <f t="shared" ref="J778:J841" si="195">IF(OR(F778=0,I778=0),"",I778-F778)</f>
        <v/>
      </c>
      <c r="K778" s="38"/>
      <c r="O778" s="41" t="str">
        <f t="shared" si="181"/>
        <v/>
      </c>
      <c r="P778" s="41" t="str">
        <f t="shared" ca="1" si="182"/>
        <v/>
      </c>
      <c r="Q778" s="41" t="str">
        <f>IF(AND(C778="Abierto",D778="Urgente"),RANK(P778,$P$8:$P$1003,0)+COUNTIF($P$8:P778,P778)-1,"")</f>
        <v/>
      </c>
      <c r="R778" s="41" t="str">
        <f t="shared" si="183"/>
        <v/>
      </c>
      <c r="S778" s="41" t="str">
        <f t="shared" ca="1" si="184"/>
        <v/>
      </c>
      <c r="T778" s="41" t="str">
        <f>IF(AND(C778="Abierto",D778="Alta"),RANK(S778,$S$8:$S$1003,0)+COUNTIF($S$8:S778,S778)-1+MAX(Q:Q),"")</f>
        <v/>
      </c>
      <c r="U778" s="41" t="str">
        <f t="shared" si="185"/>
        <v/>
      </c>
      <c r="V778" s="41" t="str">
        <f t="shared" ca="1" si="186"/>
        <v/>
      </c>
      <c r="W778" s="41" t="str">
        <f>IF(AND(C778="Abierto",D778="Media"),RANK(V778,$V$8:$V$1003,0)+COUNTIF($V$8:V778,V778)-1+MAX(Q:Q,T:T),"")</f>
        <v/>
      </c>
      <c r="X778" s="41" t="str">
        <f t="shared" si="187"/>
        <v/>
      </c>
      <c r="Y778" s="41" t="str">
        <f t="shared" ca="1" si="188"/>
        <v/>
      </c>
      <c r="Z778" s="41" t="str">
        <f>IF(AND(C778="Abierto",D778="Baja"),RANK(Y778,$Y$8:$Y$1003,0)+COUNTIF($Y$8:Y778,Y778)-1+MAX(Q:Q,T:T,W:W),"")</f>
        <v/>
      </c>
      <c r="AA778" s="42" t="str">
        <f t="shared" si="189"/>
        <v/>
      </c>
      <c r="AB778" s="42" t="str">
        <f t="shared" si="190"/>
        <v/>
      </c>
      <c r="AC778" s="42" t="str">
        <f t="shared" si="191"/>
        <v/>
      </c>
      <c r="AD778" s="43">
        <v>771</v>
      </c>
      <c r="AE778" s="43" t="str">
        <f t="shared" si="192"/>
        <v/>
      </c>
      <c r="AF778" s="44" t="str">
        <f t="shared" si="193"/>
        <v/>
      </c>
      <c r="AK778" s="47" t="str">
        <f>IF(AL778="","",MAX($AK$1:AK777)+1)</f>
        <v/>
      </c>
      <c r="AL778" s="48" t="str">
        <f>IF(H778="","",IF(COUNTIF($AL$7:AL777,H778)=0,H778,""))</f>
        <v/>
      </c>
      <c r="AM778" s="48" t="str">
        <f t="shared" si="194"/>
        <v/>
      </c>
    </row>
    <row r="779" spans="2:39" x14ac:dyDescent="0.25">
      <c r="B779" s="38"/>
      <c r="C779" s="38"/>
      <c r="D779" s="38"/>
      <c r="E779" s="38"/>
      <c r="F779" s="40"/>
      <c r="G779" s="38"/>
      <c r="H779" s="38"/>
      <c r="I779" s="40"/>
      <c r="J779" s="54" t="str">
        <f t="shared" si="195"/>
        <v/>
      </c>
      <c r="K779" s="38"/>
      <c r="O779" s="41" t="str">
        <f t="shared" si="181"/>
        <v/>
      </c>
      <c r="P779" s="41" t="str">
        <f t="shared" ca="1" si="182"/>
        <v/>
      </c>
      <c r="Q779" s="41" t="str">
        <f>IF(AND(C779="Abierto",D779="Urgente"),RANK(P779,$P$8:$P$1003,0)+COUNTIF($P$8:P779,P779)-1,"")</f>
        <v/>
      </c>
      <c r="R779" s="41" t="str">
        <f t="shared" si="183"/>
        <v/>
      </c>
      <c r="S779" s="41" t="str">
        <f t="shared" ca="1" si="184"/>
        <v/>
      </c>
      <c r="T779" s="41" t="str">
        <f>IF(AND(C779="Abierto",D779="Alta"),RANK(S779,$S$8:$S$1003,0)+COUNTIF($S$8:S779,S779)-1+MAX(Q:Q),"")</f>
        <v/>
      </c>
      <c r="U779" s="41" t="str">
        <f t="shared" si="185"/>
        <v/>
      </c>
      <c r="V779" s="41" t="str">
        <f t="shared" ca="1" si="186"/>
        <v/>
      </c>
      <c r="W779" s="41" t="str">
        <f>IF(AND(C779="Abierto",D779="Media"),RANK(V779,$V$8:$V$1003,0)+COUNTIF($V$8:V779,V779)-1+MAX(Q:Q,T:T),"")</f>
        <v/>
      </c>
      <c r="X779" s="41" t="str">
        <f t="shared" si="187"/>
        <v/>
      </c>
      <c r="Y779" s="41" t="str">
        <f t="shared" ca="1" si="188"/>
        <v/>
      </c>
      <c r="Z779" s="41" t="str">
        <f>IF(AND(C779="Abierto",D779="Baja"),RANK(Y779,$Y$8:$Y$1003,0)+COUNTIF($Y$8:Y779,Y779)-1+MAX(Q:Q,T:T,W:W),"")</f>
        <v/>
      </c>
      <c r="AA779" s="42" t="str">
        <f t="shared" si="189"/>
        <v/>
      </c>
      <c r="AB779" s="42" t="str">
        <f t="shared" si="190"/>
        <v/>
      </c>
      <c r="AC779" s="42" t="str">
        <f t="shared" si="191"/>
        <v/>
      </c>
      <c r="AD779" s="43">
        <v>772</v>
      </c>
      <c r="AE779" s="43" t="str">
        <f t="shared" si="192"/>
        <v/>
      </c>
      <c r="AF779" s="44" t="str">
        <f t="shared" si="193"/>
        <v/>
      </c>
      <c r="AK779" s="47" t="str">
        <f>IF(AL779="","",MAX($AK$1:AK778)+1)</f>
        <v/>
      </c>
      <c r="AL779" s="48" t="str">
        <f>IF(H779="","",IF(COUNTIF($AL$7:AL778,H779)=0,H779,""))</f>
        <v/>
      </c>
      <c r="AM779" s="48" t="str">
        <f t="shared" si="194"/>
        <v/>
      </c>
    </row>
    <row r="780" spans="2:39" x14ac:dyDescent="0.25">
      <c r="B780" s="38"/>
      <c r="C780" s="38"/>
      <c r="D780" s="38"/>
      <c r="E780" s="38"/>
      <c r="F780" s="40"/>
      <c r="G780" s="38"/>
      <c r="H780" s="38"/>
      <c r="I780" s="40"/>
      <c r="J780" s="54" t="str">
        <f t="shared" si="195"/>
        <v/>
      </c>
      <c r="K780" s="38"/>
      <c r="O780" s="41" t="str">
        <f t="shared" si="181"/>
        <v/>
      </c>
      <c r="P780" s="41" t="str">
        <f t="shared" ca="1" si="182"/>
        <v/>
      </c>
      <c r="Q780" s="41" t="str">
        <f>IF(AND(C780="Abierto",D780="Urgente"),RANK(P780,$P$8:$P$1003,0)+COUNTIF($P$8:P780,P780)-1,"")</f>
        <v/>
      </c>
      <c r="R780" s="41" t="str">
        <f t="shared" si="183"/>
        <v/>
      </c>
      <c r="S780" s="41" t="str">
        <f t="shared" ca="1" si="184"/>
        <v/>
      </c>
      <c r="T780" s="41" t="str">
        <f>IF(AND(C780="Abierto",D780="Alta"),RANK(S780,$S$8:$S$1003,0)+COUNTIF($S$8:S780,S780)-1+MAX(Q:Q),"")</f>
        <v/>
      </c>
      <c r="U780" s="41" t="str">
        <f t="shared" si="185"/>
        <v/>
      </c>
      <c r="V780" s="41" t="str">
        <f t="shared" ca="1" si="186"/>
        <v/>
      </c>
      <c r="W780" s="41" t="str">
        <f>IF(AND(C780="Abierto",D780="Media"),RANK(V780,$V$8:$V$1003,0)+COUNTIF($V$8:V780,V780)-1+MAX(Q:Q,T:T),"")</f>
        <v/>
      </c>
      <c r="X780" s="41" t="str">
        <f t="shared" si="187"/>
        <v/>
      </c>
      <c r="Y780" s="41" t="str">
        <f t="shared" ca="1" si="188"/>
        <v/>
      </c>
      <c r="Z780" s="41" t="str">
        <f>IF(AND(C780="Abierto",D780="Baja"),RANK(Y780,$Y$8:$Y$1003,0)+COUNTIF($Y$8:Y780,Y780)-1+MAX(Q:Q,T:T,W:W),"")</f>
        <v/>
      </c>
      <c r="AA780" s="42" t="str">
        <f t="shared" si="189"/>
        <v/>
      </c>
      <c r="AB780" s="42" t="str">
        <f t="shared" si="190"/>
        <v/>
      </c>
      <c r="AC780" s="42" t="str">
        <f t="shared" si="191"/>
        <v/>
      </c>
      <c r="AD780" s="43">
        <v>773</v>
      </c>
      <c r="AE780" s="43" t="str">
        <f t="shared" si="192"/>
        <v/>
      </c>
      <c r="AF780" s="44" t="str">
        <f t="shared" si="193"/>
        <v/>
      </c>
      <c r="AK780" s="47" t="str">
        <f>IF(AL780="","",MAX($AK$1:AK779)+1)</f>
        <v/>
      </c>
      <c r="AL780" s="48" t="str">
        <f>IF(H780="","",IF(COUNTIF($AL$7:AL779,H780)=0,H780,""))</f>
        <v/>
      </c>
      <c r="AM780" s="48" t="str">
        <f t="shared" si="194"/>
        <v/>
      </c>
    </row>
    <row r="781" spans="2:39" x14ac:dyDescent="0.25">
      <c r="B781" s="38"/>
      <c r="C781" s="38"/>
      <c r="D781" s="38"/>
      <c r="E781" s="38"/>
      <c r="F781" s="40"/>
      <c r="G781" s="38"/>
      <c r="H781" s="38"/>
      <c r="I781" s="40"/>
      <c r="J781" s="54" t="str">
        <f t="shared" si="195"/>
        <v/>
      </c>
      <c r="K781" s="38"/>
      <c r="O781" s="41" t="str">
        <f t="shared" si="181"/>
        <v/>
      </c>
      <c r="P781" s="41" t="str">
        <f t="shared" ca="1" si="182"/>
        <v/>
      </c>
      <c r="Q781" s="41" t="str">
        <f>IF(AND(C781="Abierto",D781="Urgente"),RANK(P781,$P$8:$P$1003,0)+COUNTIF($P$8:P781,P781)-1,"")</f>
        <v/>
      </c>
      <c r="R781" s="41" t="str">
        <f t="shared" si="183"/>
        <v/>
      </c>
      <c r="S781" s="41" t="str">
        <f t="shared" ca="1" si="184"/>
        <v/>
      </c>
      <c r="T781" s="41" t="str">
        <f>IF(AND(C781="Abierto",D781="Alta"),RANK(S781,$S$8:$S$1003,0)+COUNTIF($S$8:S781,S781)-1+MAX(Q:Q),"")</f>
        <v/>
      </c>
      <c r="U781" s="41" t="str">
        <f t="shared" si="185"/>
        <v/>
      </c>
      <c r="V781" s="41" t="str">
        <f t="shared" ca="1" si="186"/>
        <v/>
      </c>
      <c r="W781" s="41" t="str">
        <f>IF(AND(C781="Abierto",D781="Media"),RANK(V781,$V$8:$V$1003,0)+COUNTIF($V$8:V781,V781)-1+MAX(Q:Q,T:T),"")</f>
        <v/>
      </c>
      <c r="X781" s="41" t="str">
        <f t="shared" si="187"/>
        <v/>
      </c>
      <c r="Y781" s="41" t="str">
        <f t="shared" ca="1" si="188"/>
        <v/>
      </c>
      <c r="Z781" s="41" t="str">
        <f>IF(AND(C781="Abierto",D781="Baja"),RANK(Y781,$Y$8:$Y$1003,0)+COUNTIF($Y$8:Y781,Y781)-1+MAX(Q:Q,T:T,W:W),"")</f>
        <v/>
      </c>
      <c r="AA781" s="42" t="str">
        <f t="shared" si="189"/>
        <v/>
      </c>
      <c r="AB781" s="42" t="str">
        <f t="shared" si="190"/>
        <v/>
      </c>
      <c r="AC781" s="42" t="str">
        <f t="shared" si="191"/>
        <v/>
      </c>
      <c r="AD781" s="43">
        <v>774</v>
      </c>
      <c r="AE781" s="43" t="str">
        <f t="shared" si="192"/>
        <v/>
      </c>
      <c r="AF781" s="44" t="str">
        <f t="shared" si="193"/>
        <v/>
      </c>
      <c r="AK781" s="47" t="str">
        <f>IF(AL781="","",MAX($AK$1:AK780)+1)</f>
        <v/>
      </c>
      <c r="AL781" s="48" t="str">
        <f>IF(H781="","",IF(COUNTIF($AL$7:AL780,H781)=0,H781,""))</f>
        <v/>
      </c>
      <c r="AM781" s="48" t="str">
        <f t="shared" si="194"/>
        <v/>
      </c>
    </row>
    <row r="782" spans="2:39" x14ac:dyDescent="0.25">
      <c r="B782" s="38"/>
      <c r="C782" s="38"/>
      <c r="D782" s="38"/>
      <c r="E782" s="38"/>
      <c r="F782" s="40"/>
      <c r="G782" s="38"/>
      <c r="H782" s="38"/>
      <c r="I782" s="40"/>
      <c r="J782" s="54" t="str">
        <f t="shared" si="195"/>
        <v/>
      </c>
      <c r="K782" s="38"/>
      <c r="O782" s="41" t="str">
        <f t="shared" si="181"/>
        <v/>
      </c>
      <c r="P782" s="41" t="str">
        <f t="shared" ca="1" si="182"/>
        <v/>
      </c>
      <c r="Q782" s="41" t="str">
        <f>IF(AND(C782="Abierto",D782="Urgente"),RANK(P782,$P$8:$P$1003,0)+COUNTIF($P$8:P782,P782)-1,"")</f>
        <v/>
      </c>
      <c r="R782" s="41" t="str">
        <f t="shared" si="183"/>
        <v/>
      </c>
      <c r="S782" s="41" t="str">
        <f t="shared" ca="1" si="184"/>
        <v/>
      </c>
      <c r="T782" s="41" t="str">
        <f>IF(AND(C782="Abierto",D782="Alta"),RANK(S782,$S$8:$S$1003,0)+COUNTIF($S$8:S782,S782)-1+MAX(Q:Q),"")</f>
        <v/>
      </c>
      <c r="U782" s="41" t="str">
        <f t="shared" si="185"/>
        <v/>
      </c>
      <c r="V782" s="41" t="str">
        <f t="shared" ca="1" si="186"/>
        <v/>
      </c>
      <c r="W782" s="41" t="str">
        <f>IF(AND(C782="Abierto",D782="Media"),RANK(V782,$V$8:$V$1003,0)+COUNTIF($V$8:V782,V782)-1+MAX(Q:Q,T:T),"")</f>
        <v/>
      </c>
      <c r="X782" s="41" t="str">
        <f t="shared" si="187"/>
        <v/>
      </c>
      <c r="Y782" s="41" t="str">
        <f t="shared" ca="1" si="188"/>
        <v/>
      </c>
      <c r="Z782" s="41" t="str">
        <f>IF(AND(C782="Abierto",D782="Baja"),RANK(Y782,$Y$8:$Y$1003,0)+COUNTIF($Y$8:Y782,Y782)-1+MAX(Q:Q,T:T,W:W),"")</f>
        <v/>
      </c>
      <c r="AA782" s="42" t="str">
        <f t="shared" si="189"/>
        <v/>
      </c>
      <c r="AB782" s="42" t="str">
        <f t="shared" si="190"/>
        <v/>
      </c>
      <c r="AC782" s="42" t="str">
        <f t="shared" si="191"/>
        <v/>
      </c>
      <c r="AD782" s="43">
        <v>775</v>
      </c>
      <c r="AE782" s="43" t="str">
        <f t="shared" si="192"/>
        <v/>
      </c>
      <c r="AF782" s="44" t="str">
        <f t="shared" si="193"/>
        <v/>
      </c>
      <c r="AK782" s="47" t="str">
        <f>IF(AL782="","",MAX($AK$1:AK781)+1)</f>
        <v/>
      </c>
      <c r="AL782" s="48" t="str">
        <f>IF(H782="","",IF(COUNTIF($AL$7:AL781,H782)=0,H782,""))</f>
        <v/>
      </c>
      <c r="AM782" s="48" t="str">
        <f t="shared" si="194"/>
        <v/>
      </c>
    </row>
    <row r="783" spans="2:39" x14ac:dyDescent="0.25">
      <c r="B783" s="38"/>
      <c r="C783" s="38"/>
      <c r="D783" s="38"/>
      <c r="E783" s="38"/>
      <c r="F783" s="40"/>
      <c r="G783" s="38"/>
      <c r="H783" s="38"/>
      <c r="I783" s="40"/>
      <c r="J783" s="54" t="str">
        <f t="shared" si="195"/>
        <v/>
      </c>
      <c r="K783" s="38"/>
      <c r="O783" s="41" t="str">
        <f t="shared" si="181"/>
        <v/>
      </c>
      <c r="P783" s="41" t="str">
        <f t="shared" ca="1" si="182"/>
        <v/>
      </c>
      <c r="Q783" s="41" t="str">
        <f>IF(AND(C783="Abierto",D783="Urgente"),RANK(P783,$P$8:$P$1003,0)+COUNTIF($P$8:P783,P783)-1,"")</f>
        <v/>
      </c>
      <c r="R783" s="41" t="str">
        <f t="shared" si="183"/>
        <v/>
      </c>
      <c r="S783" s="41" t="str">
        <f t="shared" ca="1" si="184"/>
        <v/>
      </c>
      <c r="T783" s="41" t="str">
        <f>IF(AND(C783="Abierto",D783="Alta"),RANK(S783,$S$8:$S$1003,0)+COUNTIF($S$8:S783,S783)-1+MAX(Q:Q),"")</f>
        <v/>
      </c>
      <c r="U783" s="41" t="str">
        <f t="shared" si="185"/>
        <v/>
      </c>
      <c r="V783" s="41" t="str">
        <f t="shared" ca="1" si="186"/>
        <v/>
      </c>
      <c r="W783" s="41" t="str">
        <f>IF(AND(C783="Abierto",D783="Media"),RANK(V783,$V$8:$V$1003,0)+COUNTIF($V$8:V783,V783)-1+MAX(Q:Q,T:T),"")</f>
        <v/>
      </c>
      <c r="X783" s="41" t="str">
        <f t="shared" si="187"/>
        <v/>
      </c>
      <c r="Y783" s="41" t="str">
        <f t="shared" ca="1" si="188"/>
        <v/>
      </c>
      <c r="Z783" s="41" t="str">
        <f>IF(AND(C783="Abierto",D783="Baja"),RANK(Y783,$Y$8:$Y$1003,0)+COUNTIF($Y$8:Y783,Y783)-1+MAX(Q:Q,T:T,W:W),"")</f>
        <v/>
      </c>
      <c r="AA783" s="42" t="str">
        <f t="shared" si="189"/>
        <v/>
      </c>
      <c r="AB783" s="42" t="str">
        <f t="shared" si="190"/>
        <v/>
      </c>
      <c r="AC783" s="42" t="str">
        <f t="shared" si="191"/>
        <v/>
      </c>
      <c r="AD783" s="43">
        <v>776</v>
      </c>
      <c r="AE783" s="43" t="str">
        <f t="shared" si="192"/>
        <v/>
      </c>
      <c r="AF783" s="44" t="str">
        <f t="shared" si="193"/>
        <v/>
      </c>
      <c r="AK783" s="47" t="str">
        <f>IF(AL783="","",MAX($AK$1:AK782)+1)</f>
        <v/>
      </c>
      <c r="AL783" s="48" t="str">
        <f>IF(H783="","",IF(COUNTIF($AL$7:AL782,H783)=0,H783,""))</f>
        <v/>
      </c>
      <c r="AM783" s="48" t="str">
        <f t="shared" si="194"/>
        <v/>
      </c>
    </row>
    <row r="784" spans="2:39" x14ac:dyDescent="0.25">
      <c r="B784" s="38"/>
      <c r="C784" s="38"/>
      <c r="D784" s="38"/>
      <c r="E784" s="38"/>
      <c r="F784" s="40"/>
      <c r="G784" s="38"/>
      <c r="H784" s="38"/>
      <c r="I784" s="40"/>
      <c r="J784" s="54" t="str">
        <f t="shared" si="195"/>
        <v/>
      </c>
      <c r="K784" s="38"/>
      <c r="O784" s="41" t="str">
        <f t="shared" si="181"/>
        <v/>
      </c>
      <c r="P784" s="41" t="str">
        <f t="shared" ca="1" si="182"/>
        <v/>
      </c>
      <c r="Q784" s="41" t="str">
        <f>IF(AND(C784="Abierto",D784="Urgente"),RANK(P784,$P$8:$P$1003,0)+COUNTIF($P$8:P784,P784)-1,"")</f>
        <v/>
      </c>
      <c r="R784" s="41" t="str">
        <f t="shared" si="183"/>
        <v/>
      </c>
      <c r="S784" s="41" t="str">
        <f t="shared" ca="1" si="184"/>
        <v/>
      </c>
      <c r="T784" s="41" t="str">
        <f>IF(AND(C784="Abierto",D784="Alta"),RANK(S784,$S$8:$S$1003,0)+COUNTIF($S$8:S784,S784)-1+MAX(Q:Q),"")</f>
        <v/>
      </c>
      <c r="U784" s="41" t="str">
        <f t="shared" si="185"/>
        <v/>
      </c>
      <c r="V784" s="41" t="str">
        <f t="shared" ca="1" si="186"/>
        <v/>
      </c>
      <c r="W784" s="41" t="str">
        <f>IF(AND(C784="Abierto",D784="Media"),RANK(V784,$V$8:$V$1003,0)+COUNTIF($V$8:V784,V784)-1+MAX(Q:Q,T:T),"")</f>
        <v/>
      </c>
      <c r="X784" s="41" t="str">
        <f t="shared" si="187"/>
        <v/>
      </c>
      <c r="Y784" s="41" t="str">
        <f t="shared" ca="1" si="188"/>
        <v/>
      </c>
      <c r="Z784" s="41" t="str">
        <f>IF(AND(C784="Abierto",D784="Baja"),RANK(Y784,$Y$8:$Y$1003,0)+COUNTIF($Y$8:Y784,Y784)-1+MAX(Q:Q,T:T,W:W),"")</f>
        <v/>
      </c>
      <c r="AA784" s="42" t="str">
        <f t="shared" si="189"/>
        <v/>
      </c>
      <c r="AB784" s="42" t="str">
        <f t="shared" si="190"/>
        <v/>
      </c>
      <c r="AC784" s="42" t="str">
        <f t="shared" si="191"/>
        <v/>
      </c>
      <c r="AD784" s="43">
        <v>777</v>
      </c>
      <c r="AE784" s="43" t="str">
        <f t="shared" si="192"/>
        <v/>
      </c>
      <c r="AF784" s="44" t="str">
        <f t="shared" si="193"/>
        <v/>
      </c>
      <c r="AK784" s="47" t="str">
        <f>IF(AL784="","",MAX($AK$1:AK783)+1)</f>
        <v/>
      </c>
      <c r="AL784" s="48" t="str">
        <f>IF(H784="","",IF(COUNTIF($AL$7:AL783,H784)=0,H784,""))</f>
        <v/>
      </c>
      <c r="AM784" s="48" t="str">
        <f t="shared" si="194"/>
        <v/>
      </c>
    </row>
    <row r="785" spans="2:39" x14ac:dyDescent="0.25">
      <c r="B785" s="38"/>
      <c r="C785" s="38"/>
      <c r="D785" s="38"/>
      <c r="E785" s="38"/>
      <c r="F785" s="40"/>
      <c r="G785" s="38"/>
      <c r="H785" s="38"/>
      <c r="I785" s="40"/>
      <c r="J785" s="54" t="str">
        <f t="shared" si="195"/>
        <v/>
      </c>
      <c r="K785" s="38"/>
      <c r="O785" s="41" t="str">
        <f t="shared" si="181"/>
        <v/>
      </c>
      <c r="P785" s="41" t="str">
        <f t="shared" ca="1" si="182"/>
        <v/>
      </c>
      <c r="Q785" s="41" t="str">
        <f>IF(AND(C785="Abierto",D785="Urgente"),RANK(P785,$P$8:$P$1003,0)+COUNTIF($P$8:P785,P785)-1,"")</f>
        <v/>
      </c>
      <c r="R785" s="41" t="str">
        <f t="shared" si="183"/>
        <v/>
      </c>
      <c r="S785" s="41" t="str">
        <f t="shared" ca="1" si="184"/>
        <v/>
      </c>
      <c r="T785" s="41" t="str">
        <f>IF(AND(C785="Abierto",D785="Alta"),RANK(S785,$S$8:$S$1003,0)+COUNTIF($S$8:S785,S785)-1+MAX(Q:Q),"")</f>
        <v/>
      </c>
      <c r="U785" s="41" t="str">
        <f t="shared" si="185"/>
        <v/>
      </c>
      <c r="V785" s="41" t="str">
        <f t="shared" ca="1" si="186"/>
        <v/>
      </c>
      <c r="W785" s="41" t="str">
        <f>IF(AND(C785="Abierto",D785="Media"),RANK(V785,$V$8:$V$1003,0)+COUNTIF($V$8:V785,V785)-1+MAX(Q:Q,T:T),"")</f>
        <v/>
      </c>
      <c r="X785" s="41" t="str">
        <f t="shared" si="187"/>
        <v/>
      </c>
      <c r="Y785" s="41" t="str">
        <f t="shared" ca="1" si="188"/>
        <v/>
      </c>
      <c r="Z785" s="41" t="str">
        <f>IF(AND(C785="Abierto",D785="Baja"),RANK(Y785,$Y$8:$Y$1003,0)+COUNTIF($Y$8:Y785,Y785)-1+MAX(Q:Q,T:T,W:W),"")</f>
        <v/>
      </c>
      <c r="AA785" s="42" t="str">
        <f t="shared" si="189"/>
        <v/>
      </c>
      <c r="AB785" s="42" t="str">
        <f t="shared" si="190"/>
        <v/>
      </c>
      <c r="AC785" s="42" t="str">
        <f t="shared" si="191"/>
        <v/>
      </c>
      <c r="AD785" s="43">
        <v>778</v>
      </c>
      <c r="AE785" s="43" t="str">
        <f t="shared" si="192"/>
        <v/>
      </c>
      <c r="AF785" s="44" t="str">
        <f t="shared" si="193"/>
        <v/>
      </c>
      <c r="AK785" s="47" t="str">
        <f>IF(AL785="","",MAX($AK$1:AK784)+1)</f>
        <v/>
      </c>
      <c r="AL785" s="48" t="str">
        <f>IF(H785="","",IF(COUNTIF($AL$7:AL784,H785)=0,H785,""))</f>
        <v/>
      </c>
      <c r="AM785" s="48" t="str">
        <f t="shared" si="194"/>
        <v/>
      </c>
    </row>
    <row r="786" spans="2:39" x14ac:dyDescent="0.25">
      <c r="B786" s="38"/>
      <c r="C786" s="38"/>
      <c r="D786" s="38"/>
      <c r="E786" s="38"/>
      <c r="F786" s="40"/>
      <c r="G786" s="38"/>
      <c r="H786" s="38"/>
      <c r="I786" s="40"/>
      <c r="J786" s="54" t="str">
        <f t="shared" si="195"/>
        <v/>
      </c>
      <c r="K786" s="38"/>
      <c r="O786" s="41" t="str">
        <f t="shared" ref="O786:O849" si="196">IF(AND(C786="Abierto",D786="Urgente"),B786,"")</f>
        <v/>
      </c>
      <c r="P786" s="41" t="str">
        <f t="shared" ref="P786:P849" ca="1" si="197">IF(AND(C786="Abierto",D786="Urgente"),TODAY()-F786,"")</f>
        <v/>
      </c>
      <c r="Q786" s="41" t="str">
        <f>IF(AND(C786="Abierto",D786="Urgente"),RANK(P786,$P$8:$P$1003,0)+COUNTIF($P$8:P786,P786)-1,"")</f>
        <v/>
      </c>
      <c r="R786" s="41" t="str">
        <f t="shared" ref="R786:R849" si="198">IF(AND(C786="Abierto",D786="Alta"),B786,"")</f>
        <v/>
      </c>
      <c r="S786" s="41" t="str">
        <f t="shared" ref="S786:S849" ca="1" si="199">IF(AND(C786="Abierto",D786="Alta"),TODAY()-F786,"")</f>
        <v/>
      </c>
      <c r="T786" s="41" t="str">
        <f>IF(AND(C786="Abierto",D786="Alta"),RANK(S786,$S$8:$S$1003,0)+COUNTIF($S$8:S786,S786)-1+MAX(Q:Q),"")</f>
        <v/>
      </c>
      <c r="U786" s="41" t="str">
        <f t="shared" ref="U786:U849" si="200">IF(AND(C786="Abierto",D786="Media"),B786,"")</f>
        <v/>
      </c>
      <c r="V786" s="41" t="str">
        <f t="shared" ref="V786:V849" ca="1" si="201">IF(AND(C786="Abierto",D786="Media"),TODAY()-F786,"")</f>
        <v/>
      </c>
      <c r="W786" s="41" t="str">
        <f>IF(AND(C786="Abierto",D786="Media"),RANK(V786,$V$8:$V$1003,0)+COUNTIF($V$8:V786,V786)-1+MAX(Q:Q,T:T),"")</f>
        <v/>
      </c>
      <c r="X786" s="41" t="str">
        <f t="shared" ref="X786:X849" si="202">IF(AND(C786="Abierto",D786="Baja"),B786,"")</f>
        <v/>
      </c>
      <c r="Y786" s="41" t="str">
        <f t="shared" ref="Y786:Y849" ca="1" si="203">IF(AND(C786="Abierto",D786="Baja"),TODAY()-F786,"")</f>
        <v/>
      </c>
      <c r="Z786" s="41" t="str">
        <f>IF(AND(C786="Abierto",D786="Baja"),RANK(Y786,$Y$8:$Y$1003,0)+COUNTIF($Y$8:Y786,Y786)-1+MAX(Q:Q,T:T,W:W),"")</f>
        <v/>
      </c>
      <c r="AA786" s="42" t="str">
        <f t="shared" ref="AA786:AA849" si="204">IF(OR(C786="Resuelto",C786=""),"",SUM(Q786,T786,W786,Z786))</f>
        <v/>
      </c>
      <c r="AB786" s="42" t="str">
        <f t="shared" ref="AB786:AB849" si="205">IF(OR(C786="Resuelto",C786=""),"",SUM(P786,S786,V786,Y786))</f>
        <v/>
      </c>
      <c r="AC786" s="42" t="str">
        <f t="shared" ref="AC786:AC849" si="206">IF(OR(C786="Resuelto",C786=""),"",SUM(O786,R786,U786,X786))</f>
        <v/>
      </c>
      <c r="AD786" s="43">
        <v>779</v>
      </c>
      <c r="AE786" s="43" t="str">
        <f t="shared" si="192"/>
        <v/>
      </c>
      <c r="AF786" s="44" t="str">
        <f t="shared" si="193"/>
        <v/>
      </c>
      <c r="AK786" s="47" t="str">
        <f>IF(AL786="","",MAX($AK$1:AK785)+1)</f>
        <v/>
      </c>
      <c r="AL786" s="48" t="str">
        <f>IF(H786="","",IF(COUNTIF($AL$7:AL785,H786)=0,H786,""))</f>
        <v/>
      </c>
      <c r="AM786" s="48" t="str">
        <f t="shared" si="194"/>
        <v/>
      </c>
    </row>
    <row r="787" spans="2:39" x14ac:dyDescent="0.25">
      <c r="B787" s="38"/>
      <c r="C787" s="38"/>
      <c r="D787" s="38"/>
      <c r="E787" s="38"/>
      <c r="F787" s="40"/>
      <c r="G787" s="38"/>
      <c r="H787" s="38"/>
      <c r="I787" s="40"/>
      <c r="J787" s="54" t="str">
        <f t="shared" si="195"/>
        <v/>
      </c>
      <c r="K787" s="38"/>
      <c r="O787" s="41" t="str">
        <f t="shared" si="196"/>
        <v/>
      </c>
      <c r="P787" s="41" t="str">
        <f t="shared" ca="1" si="197"/>
        <v/>
      </c>
      <c r="Q787" s="41" t="str">
        <f>IF(AND(C787="Abierto",D787="Urgente"),RANK(P787,$P$8:$P$1003,0)+COUNTIF($P$8:P787,P787)-1,"")</f>
        <v/>
      </c>
      <c r="R787" s="41" t="str">
        <f t="shared" si="198"/>
        <v/>
      </c>
      <c r="S787" s="41" t="str">
        <f t="shared" ca="1" si="199"/>
        <v/>
      </c>
      <c r="T787" s="41" t="str">
        <f>IF(AND(C787="Abierto",D787="Alta"),RANK(S787,$S$8:$S$1003,0)+COUNTIF($S$8:S787,S787)-1+MAX(Q:Q),"")</f>
        <v/>
      </c>
      <c r="U787" s="41" t="str">
        <f t="shared" si="200"/>
        <v/>
      </c>
      <c r="V787" s="41" t="str">
        <f t="shared" ca="1" si="201"/>
        <v/>
      </c>
      <c r="W787" s="41" t="str">
        <f>IF(AND(C787="Abierto",D787="Media"),RANK(V787,$V$8:$V$1003,0)+COUNTIF($V$8:V787,V787)-1+MAX(Q:Q,T:T),"")</f>
        <v/>
      </c>
      <c r="X787" s="41" t="str">
        <f t="shared" si="202"/>
        <v/>
      </c>
      <c r="Y787" s="41" t="str">
        <f t="shared" ca="1" si="203"/>
        <v/>
      </c>
      <c r="Z787" s="41" t="str">
        <f>IF(AND(C787="Abierto",D787="Baja"),RANK(Y787,$Y$8:$Y$1003,0)+COUNTIF($Y$8:Y787,Y787)-1+MAX(Q:Q,T:T,W:W),"")</f>
        <v/>
      </c>
      <c r="AA787" s="42" t="str">
        <f t="shared" si="204"/>
        <v/>
      </c>
      <c r="AB787" s="42" t="str">
        <f t="shared" si="205"/>
        <v/>
      </c>
      <c r="AC787" s="42" t="str">
        <f t="shared" si="206"/>
        <v/>
      </c>
      <c r="AD787" s="43">
        <v>780</v>
      </c>
      <c r="AE787" s="43" t="str">
        <f t="shared" si="192"/>
        <v/>
      </c>
      <c r="AF787" s="44" t="str">
        <f t="shared" si="193"/>
        <v/>
      </c>
      <c r="AK787" s="47" t="str">
        <f>IF(AL787="","",MAX($AK$1:AK786)+1)</f>
        <v/>
      </c>
      <c r="AL787" s="48" t="str">
        <f>IF(H787="","",IF(COUNTIF($AL$7:AL786,H787)=0,H787,""))</f>
        <v/>
      </c>
      <c r="AM787" s="48" t="str">
        <f t="shared" si="194"/>
        <v/>
      </c>
    </row>
    <row r="788" spans="2:39" x14ac:dyDescent="0.25">
      <c r="B788" s="38"/>
      <c r="C788" s="38"/>
      <c r="D788" s="38"/>
      <c r="E788" s="38"/>
      <c r="F788" s="40"/>
      <c r="G788" s="38"/>
      <c r="H788" s="38"/>
      <c r="I788" s="40"/>
      <c r="J788" s="54" t="str">
        <f t="shared" si="195"/>
        <v/>
      </c>
      <c r="K788" s="38"/>
      <c r="O788" s="41" t="str">
        <f t="shared" si="196"/>
        <v/>
      </c>
      <c r="P788" s="41" t="str">
        <f t="shared" ca="1" si="197"/>
        <v/>
      </c>
      <c r="Q788" s="41" t="str">
        <f>IF(AND(C788="Abierto",D788="Urgente"),RANK(P788,$P$8:$P$1003,0)+COUNTIF($P$8:P788,P788)-1,"")</f>
        <v/>
      </c>
      <c r="R788" s="41" t="str">
        <f t="shared" si="198"/>
        <v/>
      </c>
      <c r="S788" s="41" t="str">
        <f t="shared" ca="1" si="199"/>
        <v/>
      </c>
      <c r="T788" s="41" t="str">
        <f>IF(AND(C788="Abierto",D788="Alta"),RANK(S788,$S$8:$S$1003,0)+COUNTIF($S$8:S788,S788)-1+MAX(Q:Q),"")</f>
        <v/>
      </c>
      <c r="U788" s="41" t="str">
        <f t="shared" si="200"/>
        <v/>
      </c>
      <c r="V788" s="41" t="str">
        <f t="shared" ca="1" si="201"/>
        <v/>
      </c>
      <c r="W788" s="41" t="str">
        <f>IF(AND(C788="Abierto",D788="Media"),RANK(V788,$V$8:$V$1003,0)+COUNTIF($V$8:V788,V788)-1+MAX(Q:Q,T:T),"")</f>
        <v/>
      </c>
      <c r="X788" s="41" t="str">
        <f t="shared" si="202"/>
        <v/>
      </c>
      <c r="Y788" s="41" t="str">
        <f t="shared" ca="1" si="203"/>
        <v/>
      </c>
      <c r="Z788" s="41" t="str">
        <f>IF(AND(C788="Abierto",D788="Baja"),RANK(Y788,$Y$8:$Y$1003,0)+COUNTIF($Y$8:Y788,Y788)-1+MAX(Q:Q,T:T,W:W),"")</f>
        <v/>
      </c>
      <c r="AA788" s="42" t="str">
        <f t="shared" si="204"/>
        <v/>
      </c>
      <c r="AB788" s="42" t="str">
        <f t="shared" si="205"/>
        <v/>
      </c>
      <c r="AC788" s="42" t="str">
        <f t="shared" si="206"/>
        <v/>
      </c>
      <c r="AD788" s="43">
        <v>781</v>
      </c>
      <c r="AE788" s="43" t="str">
        <f t="shared" si="192"/>
        <v/>
      </c>
      <c r="AF788" s="44" t="str">
        <f t="shared" si="193"/>
        <v/>
      </c>
      <c r="AK788" s="47" t="str">
        <f>IF(AL788="","",MAX($AK$1:AK787)+1)</f>
        <v/>
      </c>
      <c r="AL788" s="48" t="str">
        <f>IF(H788="","",IF(COUNTIF($AL$7:AL787,H788)=0,H788,""))</f>
        <v/>
      </c>
      <c r="AM788" s="48" t="str">
        <f t="shared" si="194"/>
        <v/>
      </c>
    </row>
    <row r="789" spans="2:39" x14ac:dyDescent="0.25">
      <c r="B789" s="38"/>
      <c r="C789" s="38"/>
      <c r="D789" s="38"/>
      <c r="E789" s="38"/>
      <c r="F789" s="40"/>
      <c r="G789" s="38"/>
      <c r="H789" s="38"/>
      <c r="I789" s="40"/>
      <c r="J789" s="54" t="str">
        <f t="shared" si="195"/>
        <v/>
      </c>
      <c r="K789" s="38"/>
      <c r="O789" s="41" t="str">
        <f t="shared" si="196"/>
        <v/>
      </c>
      <c r="P789" s="41" t="str">
        <f t="shared" ca="1" si="197"/>
        <v/>
      </c>
      <c r="Q789" s="41" t="str">
        <f>IF(AND(C789="Abierto",D789="Urgente"),RANK(P789,$P$8:$P$1003,0)+COUNTIF($P$8:P789,P789)-1,"")</f>
        <v/>
      </c>
      <c r="R789" s="41" t="str">
        <f t="shared" si="198"/>
        <v/>
      </c>
      <c r="S789" s="41" t="str">
        <f t="shared" ca="1" si="199"/>
        <v/>
      </c>
      <c r="T789" s="41" t="str">
        <f>IF(AND(C789="Abierto",D789="Alta"),RANK(S789,$S$8:$S$1003,0)+COUNTIF($S$8:S789,S789)-1+MAX(Q:Q),"")</f>
        <v/>
      </c>
      <c r="U789" s="41" t="str">
        <f t="shared" si="200"/>
        <v/>
      </c>
      <c r="V789" s="41" t="str">
        <f t="shared" ca="1" si="201"/>
        <v/>
      </c>
      <c r="W789" s="41" t="str">
        <f>IF(AND(C789="Abierto",D789="Media"),RANK(V789,$V$8:$V$1003,0)+COUNTIF($V$8:V789,V789)-1+MAX(Q:Q,T:T),"")</f>
        <v/>
      </c>
      <c r="X789" s="41" t="str">
        <f t="shared" si="202"/>
        <v/>
      </c>
      <c r="Y789" s="41" t="str">
        <f t="shared" ca="1" si="203"/>
        <v/>
      </c>
      <c r="Z789" s="41" t="str">
        <f>IF(AND(C789="Abierto",D789="Baja"),RANK(Y789,$Y$8:$Y$1003,0)+COUNTIF($Y$8:Y789,Y789)-1+MAX(Q:Q,T:T,W:W),"")</f>
        <v/>
      </c>
      <c r="AA789" s="42" t="str">
        <f t="shared" si="204"/>
        <v/>
      </c>
      <c r="AB789" s="42" t="str">
        <f t="shared" si="205"/>
        <v/>
      </c>
      <c r="AC789" s="42" t="str">
        <f t="shared" si="206"/>
        <v/>
      </c>
      <c r="AD789" s="43">
        <v>782</v>
      </c>
      <c r="AE789" s="43" t="str">
        <f t="shared" si="192"/>
        <v/>
      </c>
      <c r="AF789" s="44" t="str">
        <f t="shared" si="193"/>
        <v/>
      </c>
      <c r="AK789" s="47" t="str">
        <f>IF(AL789="","",MAX($AK$1:AK788)+1)</f>
        <v/>
      </c>
      <c r="AL789" s="48" t="str">
        <f>IF(H789="","",IF(COUNTIF($AL$7:AL788,H789)=0,H789,""))</f>
        <v/>
      </c>
      <c r="AM789" s="48" t="str">
        <f t="shared" si="194"/>
        <v/>
      </c>
    </row>
    <row r="790" spans="2:39" x14ac:dyDescent="0.25">
      <c r="B790" s="38"/>
      <c r="C790" s="38"/>
      <c r="D790" s="38"/>
      <c r="E790" s="38"/>
      <c r="F790" s="40"/>
      <c r="G790" s="38"/>
      <c r="H790" s="38"/>
      <c r="I790" s="40"/>
      <c r="J790" s="54" t="str">
        <f t="shared" si="195"/>
        <v/>
      </c>
      <c r="K790" s="38"/>
      <c r="O790" s="41" t="str">
        <f t="shared" si="196"/>
        <v/>
      </c>
      <c r="P790" s="41" t="str">
        <f t="shared" ca="1" si="197"/>
        <v/>
      </c>
      <c r="Q790" s="41" t="str">
        <f>IF(AND(C790="Abierto",D790="Urgente"),RANK(P790,$P$8:$P$1003,0)+COUNTIF($P$8:P790,P790)-1,"")</f>
        <v/>
      </c>
      <c r="R790" s="41" t="str">
        <f t="shared" si="198"/>
        <v/>
      </c>
      <c r="S790" s="41" t="str">
        <f t="shared" ca="1" si="199"/>
        <v/>
      </c>
      <c r="T790" s="41" t="str">
        <f>IF(AND(C790="Abierto",D790="Alta"),RANK(S790,$S$8:$S$1003,0)+COUNTIF($S$8:S790,S790)-1+MAX(Q:Q),"")</f>
        <v/>
      </c>
      <c r="U790" s="41" t="str">
        <f t="shared" si="200"/>
        <v/>
      </c>
      <c r="V790" s="41" t="str">
        <f t="shared" ca="1" si="201"/>
        <v/>
      </c>
      <c r="W790" s="41" t="str">
        <f>IF(AND(C790="Abierto",D790="Media"),RANK(V790,$V$8:$V$1003,0)+COUNTIF($V$8:V790,V790)-1+MAX(Q:Q,T:T),"")</f>
        <v/>
      </c>
      <c r="X790" s="41" t="str">
        <f t="shared" si="202"/>
        <v/>
      </c>
      <c r="Y790" s="41" t="str">
        <f t="shared" ca="1" si="203"/>
        <v/>
      </c>
      <c r="Z790" s="41" t="str">
        <f>IF(AND(C790="Abierto",D790="Baja"),RANK(Y790,$Y$8:$Y$1003,0)+COUNTIF($Y$8:Y790,Y790)-1+MAX(Q:Q,T:T,W:W),"")</f>
        <v/>
      </c>
      <c r="AA790" s="42" t="str">
        <f t="shared" si="204"/>
        <v/>
      </c>
      <c r="AB790" s="42" t="str">
        <f t="shared" si="205"/>
        <v/>
      </c>
      <c r="AC790" s="42" t="str">
        <f t="shared" si="206"/>
        <v/>
      </c>
      <c r="AD790" s="43">
        <v>783</v>
      </c>
      <c r="AE790" s="43" t="str">
        <f t="shared" si="192"/>
        <v/>
      </c>
      <c r="AF790" s="44" t="str">
        <f t="shared" si="193"/>
        <v/>
      </c>
      <c r="AK790" s="47" t="str">
        <f>IF(AL790="","",MAX($AK$1:AK789)+1)</f>
        <v/>
      </c>
      <c r="AL790" s="48" t="str">
        <f>IF(H790="","",IF(COUNTIF($AL$7:AL789,H790)=0,H790,""))</f>
        <v/>
      </c>
      <c r="AM790" s="48" t="str">
        <f t="shared" si="194"/>
        <v/>
      </c>
    </row>
    <row r="791" spans="2:39" x14ac:dyDescent="0.25">
      <c r="B791" s="38"/>
      <c r="C791" s="38"/>
      <c r="D791" s="38"/>
      <c r="E791" s="38"/>
      <c r="F791" s="40"/>
      <c r="G791" s="38"/>
      <c r="H791" s="38"/>
      <c r="I791" s="40"/>
      <c r="J791" s="54" t="str">
        <f t="shared" si="195"/>
        <v/>
      </c>
      <c r="K791" s="38"/>
      <c r="O791" s="41" t="str">
        <f t="shared" si="196"/>
        <v/>
      </c>
      <c r="P791" s="41" t="str">
        <f t="shared" ca="1" si="197"/>
        <v/>
      </c>
      <c r="Q791" s="41" t="str">
        <f>IF(AND(C791="Abierto",D791="Urgente"),RANK(P791,$P$8:$P$1003,0)+COUNTIF($P$8:P791,P791)-1,"")</f>
        <v/>
      </c>
      <c r="R791" s="41" t="str">
        <f t="shared" si="198"/>
        <v/>
      </c>
      <c r="S791" s="41" t="str">
        <f t="shared" ca="1" si="199"/>
        <v/>
      </c>
      <c r="T791" s="41" t="str">
        <f>IF(AND(C791="Abierto",D791="Alta"),RANK(S791,$S$8:$S$1003,0)+COUNTIF($S$8:S791,S791)-1+MAX(Q:Q),"")</f>
        <v/>
      </c>
      <c r="U791" s="41" t="str">
        <f t="shared" si="200"/>
        <v/>
      </c>
      <c r="V791" s="41" t="str">
        <f t="shared" ca="1" si="201"/>
        <v/>
      </c>
      <c r="W791" s="41" t="str">
        <f>IF(AND(C791="Abierto",D791="Media"),RANK(V791,$V$8:$V$1003,0)+COUNTIF($V$8:V791,V791)-1+MAX(Q:Q,T:T),"")</f>
        <v/>
      </c>
      <c r="X791" s="41" t="str">
        <f t="shared" si="202"/>
        <v/>
      </c>
      <c r="Y791" s="41" t="str">
        <f t="shared" ca="1" si="203"/>
        <v/>
      </c>
      <c r="Z791" s="41" t="str">
        <f>IF(AND(C791="Abierto",D791="Baja"),RANK(Y791,$Y$8:$Y$1003,0)+COUNTIF($Y$8:Y791,Y791)-1+MAX(Q:Q,T:T,W:W),"")</f>
        <v/>
      </c>
      <c r="AA791" s="42" t="str">
        <f t="shared" si="204"/>
        <v/>
      </c>
      <c r="AB791" s="42" t="str">
        <f t="shared" si="205"/>
        <v/>
      </c>
      <c r="AC791" s="42" t="str">
        <f t="shared" si="206"/>
        <v/>
      </c>
      <c r="AD791" s="43">
        <v>784</v>
      </c>
      <c r="AE791" s="43" t="str">
        <f t="shared" si="192"/>
        <v/>
      </c>
      <c r="AF791" s="44" t="str">
        <f t="shared" si="193"/>
        <v/>
      </c>
      <c r="AK791" s="47" t="str">
        <f>IF(AL791="","",MAX($AK$1:AK790)+1)</f>
        <v/>
      </c>
      <c r="AL791" s="48" t="str">
        <f>IF(H791="","",IF(COUNTIF($AL$7:AL790,H791)=0,H791,""))</f>
        <v/>
      </c>
      <c r="AM791" s="48" t="str">
        <f t="shared" si="194"/>
        <v/>
      </c>
    </row>
    <row r="792" spans="2:39" x14ac:dyDescent="0.25">
      <c r="B792" s="38"/>
      <c r="C792" s="38"/>
      <c r="D792" s="38"/>
      <c r="E792" s="38"/>
      <c r="F792" s="40"/>
      <c r="G792" s="38"/>
      <c r="H792" s="38"/>
      <c r="I792" s="40"/>
      <c r="J792" s="54" t="str">
        <f t="shared" si="195"/>
        <v/>
      </c>
      <c r="K792" s="38"/>
      <c r="O792" s="41" t="str">
        <f t="shared" si="196"/>
        <v/>
      </c>
      <c r="P792" s="41" t="str">
        <f t="shared" ca="1" si="197"/>
        <v/>
      </c>
      <c r="Q792" s="41" t="str">
        <f>IF(AND(C792="Abierto",D792="Urgente"),RANK(P792,$P$8:$P$1003,0)+COUNTIF($P$8:P792,P792)-1,"")</f>
        <v/>
      </c>
      <c r="R792" s="41" t="str">
        <f t="shared" si="198"/>
        <v/>
      </c>
      <c r="S792" s="41" t="str">
        <f t="shared" ca="1" si="199"/>
        <v/>
      </c>
      <c r="T792" s="41" t="str">
        <f>IF(AND(C792="Abierto",D792="Alta"),RANK(S792,$S$8:$S$1003,0)+COUNTIF($S$8:S792,S792)-1+MAX(Q:Q),"")</f>
        <v/>
      </c>
      <c r="U792" s="41" t="str">
        <f t="shared" si="200"/>
        <v/>
      </c>
      <c r="V792" s="41" t="str">
        <f t="shared" ca="1" si="201"/>
        <v/>
      </c>
      <c r="W792" s="41" t="str">
        <f>IF(AND(C792="Abierto",D792="Media"),RANK(V792,$V$8:$V$1003,0)+COUNTIF($V$8:V792,V792)-1+MAX(Q:Q,T:T),"")</f>
        <v/>
      </c>
      <c r="X792" s="41" t="str">
        <f t="shared" si="202"/>
        <v/>
      </c>
      <c r="Y792" s="41" t="str">
        <f t="shared" ca="1" si="203"/>
        <v/>
      </c>
      <c r="Z792" s="41" t="str">
        <f>IF(AND(C792="Abierto",D792="Baja"),RANK(Y792,$Y$8:$Y$1003,0)+COUNTIF($Y$8:Y792,Y792)-1+MAX(Q:Q,T:T,W:W),"")</f>
        <v/>
      </c>
      <c r="AA792" s="42" t="str">
        <f t="shared" si="204"/>
        <v/>
      </c>
      <c r="AB792" s="42" t="str">
        <f t="shared" si="205"/>
        <v/>
      </c>
      <c r="AC792" s="42" t="str">
        <f t="shared" si="206"/>
        <v/>
      </c>
      <c r="AD792" s="43">
        <v>785</v>
      </c>
      <c r="AE792" s="43" t="str">
        <f t="shared" si="192"/>
        <v/>
      </c>
      <c r="AF792" s="44" t="str">
        <f t="shared" si="193"/>
        <v/>
      </c>
      <c r="AK792" s="47" t="str">
        <f>IF(AL792="","",MAX($AK$1:AK791)+1)</f>
        <v/>
      </c>
      <c r="AL792" s="48" t="str">
        <f>IF(H792="","",IF(COUNTIF($AL$7:AL791,H792)=0,H792,""))</f>
        <v/>
      </c>
      <c r="AM792" s="48" t="str">
        <f t="shared" si="194"/>
        <v/>
      </c>
    </row>
    <row r="793" spans="2:39" x14ac:dyDescent="0.25">
      <c r="B793" s="38"/>
      <c r="C793" s="38"/>
      <c r="D793" s="38"/>
      <c r="E793" s="38"/>
      <c r="F793" s="40"/>
      <c r="G793" s="38"/>
      <c r="H793" s="38"/>
      <c r="I793" s="40"/>
      <c r="J793" s="54" t="str">
        <f t="shared" si="195"/>
        <v/>
      </c>
      <c r="K793" s="38"/>
      <c r="O793" s="41" t="str">
        <f t="shared" si="196"/>
        <v/>
      </c>
      <c r="P793" s="41" t="str">
        <f t="shared" ca="1" si="197"/>
        <v/>
      </c>
      <c r="Q793" s="41" t="str">
        <f>IF(AND(C793="Abierto",D793="Urgente"),RANK(P793,$P$8:$P$1003,0)+COUNTIF($P$8:P793,P793)-1,"")</f>
        <v/>
      </c>
      <c r="R793" s="41" t="str">
        <f t="shared" si="198"/>
        <v/>
      </c>
      <c r="S793" s="41" t="str">
        <f t="shared" ca="1" si="199"/>
        <v/>
      </c>
      <c r="T793" s="41" t="str">
        <f>IF(AND(C793="Abierto",D793="Alta"),RANK(S793,$S$8:$S$1003,0)+COUNTIF($S$8:S793,S793)-1+MAX(Q:Q),"")</f>
        <v/>
      </c>
      <c r="U793" s="41" t="str">
        <f t="shared" si="200"/>
        <v/>
      </c>
      <c r="V793" s="41" t="str">
        <f t="shared" ca="1" si="201"/>
        <v/>
      </c>
      <c r="W793" s="41" t="str">
        <f>IF(AND(C793="Abierto",D793="Media"),RANK(V793,$V$8:$V$1003,0)+COUNTIF($V$8:V793,V793)-1+MAX(Q:Q,T:T),"")</f>
        <v/>
      </c>
      <c r="X793" s="41" t="str">
        <f t="shared" si="202"/>
        <v/>
      </c>
      <c r="Y793" s="41" t="str">
        <f t="shared" ca="1" si="203"/>
        <v/>
      </c>
      <c r="Z793" s="41" t="str">
        <f>IF(AND(C793="Abierto",D793="Baja"),RANK(Y793,$Y$8:$Y$1003,0)+COUNTIF($Y$8:Y793,Y793)-1+MAX(Q:Q,T:T,W:W),"")</f>
        <v/>
      </c>
      <c r="AA793" s="42" t="str">
        <f t="shared" si="204"/>
        <v/>
      </c>
      <c r="AB793" s="42" t="str">
        <f t="shared" si="205"/>
        <v/>
      </c>
      <c r="AC793" s="42" t="str">
        <f t="shared" si="206"/>
        <v/>
      </c>
      <c r="AD793" s="43">
        <v>786</v>
      </c>
      <c r="AE793" s="43" t="str">
        <f t="shared" si="192"/>
        <v/>
      </c>
      <c r="AF793" s="44" t="str">
        <f t="shared" si="193"/>
        <v/>
      </c>
      <c r="AK793" s="47" t="str">
        <f>IF(AL793="","",MAX($AK$1:AK792)+1)</f>
        <v/>
      </c>
      <c r="AL793" s="48" t="str">
        <f>IF(H793="","",IF(COUNTIF($AL$7:AL792,H793)=0,H793,""))</f>
        <v/>
      </c>
      <c r="AM793" s="48" t="str">
        <f t="shared" si="194"/>
        <v/>
      </c>
    </row>
    <row r="794" spans="2:39" x14ac:dyDescent="0.25">
      <c r="B794" s="38"/>
      <c r="C794" s="38"/>
      <c r="D794" s="38"/>
      <c r="E794" s="38"/>
      <c r="F794" s="40"/>
      <c r="G794" s="38"/>
      <c r="H794" s="38"/>
      <c r="I794" s="40"/>
      <c r="J794" s="54" t="str">
        <f t="shared" si="195"/>
        <v/>
      </c>
      <c r="K794" s="38"/>
      <c r="O794" s="41" t="str">
        <f t="shared" si="196"/>
        <v/>
      </c>
      <c r="P794" s="41" t="str">
        <f t="shared" ca="1" si="197"/>
        <v/>
      </c>
      <c r="Q794" s="41" t="str">
        <f>IF(AND(C794="Abierto",D794="Urgente"),RANK(P794,$P$8:$P$1003,0)+COUNTIF($P$8:P794,P794)-1,"")</f>
        <v/>
      </c>
      <c r="R794" s="41" t="str">
        <f t="shared" si="198"/>
        <v/>
      </c>
      <c r="S794" s="41" t="str">
        <f t="shared" ca="1" si="199"/>
        <v/>
      </c>
      <c r="T794" s="41" t="str">
        <f>IF(AND(C794="Abierto",D794="Alta"),RANK(S794,$S$8:$S$1003,0)+COUNTIF($S$8:S794,S794)-1+MAX(Q:Q),"")</f>
        <v/>
      </c>
      <c r="U794" s="41" t="str">
        <f t="shared" si="200"/>
        <v/>
      </c>
      <c r="V794" s="41" t="str">
        <f t="shared" ca="1" si="201"/>
        <v/>
      </c>
      <c r="W794" s="41" t="str">
        <f>IF(AND(C794="Abierto",D794="Media"),RANK(V794,$V$8:$V$1003,0)+COUNTIF($V$8:V794,V794)-1+MAX(Q:Q,T:T),"")</f>
        <v/>
      </c>
      <c r="X794" s="41" t="str">
        <f t="shared" si="202"/>
        <v/>
      </c>
      <c r="Y794" s="41" t="str">
        <f t="shared" ca="1" si="203"/>
        <v/>
      </c>
      <c r="Z794" s="41" t="str">
        <f>IF(AND(C794="Abierto",D794="Baja"),RANK(Y794,$Y$8:$Y$1003,0)+COUNTIF($Y$8:Y794,Y794)-1+MAX(Q:Q,T:T,W:W),"")</f>
        <v/>
      </c>
      <c r="AA794" s="42" t="str">
        <f t="shared" si="204"/>
        <v/>
      </c>
      <c r="AB794" s="42" t="str">
        <f t="shared" si="205"/>
        <v/>
      </c>
      <c r="AC794" s="42" t="str">
        <f t="shared" si="206"/>
        <v/>
      </c>
      <c r="AD794" s="43">
        <v>787</v>
      </c>
      <c r="AE794" s="43" t="str">
        <f t="shared" si="192"/>
        <v/>
      </c>
      <c r="AF794" s="44" t="str">
        <f t="shared" si="193"/>
        <v/>
      </c>
      <c r="AK794" s="47" t="str">
        <f>IF(AL794="","",MAX($AK$1:AK793)+1)</f>
        <v/>
      </c>
      <c r="AL794" s="48" t="str">
        <f>IF(H794="","",IF(COUNTIF($AL$7:AL793,H794)=0,H794,""))</f>
        <v/>
      </c>
      <c r="AM794" s="48" t="str">
        <f t="shared" si="194"/>
        <v/>
      </c>
    </row>
    <row r="795" spans="2:39" x14ac:dyDescent="0.25">
      <c r="B795" s="38"/>
      <c r="C795" s="38"/>
      <c r="D795" s="38"/>
      <c r="E795" s="38"/>
      <c r="F795" s="40"/>
      <c r="G795" s="38"/>
      <c r="H795" s="38"/>
      <c r="I795" s="40"/>
      <c r="J795" s="54" t="str">
        <f t="shared" si="195"/>
        <v/>
      </c>
      <c r="K795" s="38"/>
      <c r="O795" s="41" t="str">
        <f t="shared" si="196"/>
        <v/>
      </c>
      <c r="P795" s="41" t="str">
        <f t="shared" ca="1" si="197"/>
        <v/>
      </c>
      <c r="Q795" s="41" t="str">
        <f>IF(AND(C795="Abierto",D795="Urgente"),RANK(P795,$P$8:$P$1003,0)+COUNTIF($P$8:P795,P795)-1,"")</f>
        <v/>
      </c>
      <c r="R795" s="41" t="str">
        <f t="shared" si="198"/>
        <v/>
      </c>
      <c r="S795" s="41" t="str">
        <f t="shared" ca="1" si="199"/>
        <v/>
      </c>
      <c r="T795" s="41" t="str">
        <f>IF(AND(C795="Abierto",D795="Alta"),RANK(S795,$S$8:$S$1003,0)+COUNTIF($S$8:S795,S795)-1+MAX(Q:Q),"")</f>
        <v/>
      </c>
      <c r="U795" s="41" t="str">
        <f t="shared" si="200"/>
        <v/>
      </c>
      <c r="V795" s="41" t="str">
        <f t="shared" ca="1" si="201"/>
        <v/>
      </c>
      <c r="W795" s="41" t="str">
        <f>IF(AND(C795="Abierto",D795="Media"),RANK(V795,$V$8:$V$1003,0)+COUNTIF($V$8:V795,V795)-1+MAX(Q:Q,T:T),"")</f>
        <v/>
      </c>
      <c r="X795" s="41" t="str">
        <f t="shared" si="202"/>
        <v/>
      </c>
      <c r="Y795" s="41" t="str">
        <f t="shared" ca="1" si="203"/>
        <v/>
      </c>
      <c r="Z795" s="41" t="str">
        <f>IF(AND(C795="Abierto",D795="Baja"),RANK(Y795,$Y$8:$Y$1003,0)+COUNTIF($Y$8:Y795,Y795)-1+MAX(Q:Q,T:T,W:W),"")</f>
        <v/>
      </c>
      <c r="AA795" s="42" t="str">
        <f t="shared" si="204"/>
        <v/>
      </c>
      <c r="AB795" s="42" t="str">
        <f t="shared" si="205"/>
        <v/>
      </c>
      <c r="AC795" s="42" t="str">
        <f t="shared" si="206"/>
        <v/>
      </c>
      <c r="AD795" s="43">
        <v>788</v>
      </c>
      <c r="AE795" s="43" t="str">
        <f t="shared" si="192"/>
        <v/>
      </c>
      <c r="AF795" s="44" t="str">
        <f t="shared" si="193"/>
        <v/>
      </c>
      <c r="AK795" s="47" t="str">
        <f>IF(AL795="","",MAX($AK$1:AK794)+1)</f>
        <v/>
      </c>
      <c r="AL795" s="48" t="str">
        <f>IF(H795="","",IF(COUNTIF($AL$7:AL794,H795)=0,H795,""))</f>
        <v/>
      </c>
      <c r="AM795" s="48" t="str">
        <f t="shared" si="194"/>
        <v/>
      </c>
    </row>
    <row r="796" spans="2:39" x14ac:dyDescent="0.25">
      <c r="B796" s="38"/>
      <c r="C796" s="38"/>
      <c r="D796" s="38"/>
      <c r="E796" s="38"/>
      <c r="F796" s="40"/>
      <c r="G796" s="38"/>
      <c r="H796" s="38"/>
      <c r="I796" s="40"/>
      <c r="J796" s="54" t="str">
        <f t="shared" si="195"/>
        <v/>
      </c>
      <c r="K796" s="38"/>
      <c r="O796" s="41" t="str">
        <f t="shared" si="196"/>
        <v/>
      </c>
      <c r="P796" s="41" t="str">
        <f t="shared" ca="1" si="197"/>
        <v/>
      </c>
      <c r="Q796" s="41" t="str">
        <f>IF(AND(C796="Abierto",D796="Urgente"),RANK(P796,$P$8:$P$1003,0)+COUNTIF($P$8:P796,P796)-1,"")</f>
        <v/>
      </c>
      <c r="R796" s="41" t="str">
        <f t="shared" si="198"/>
        <v/>
      </c>
      <c r="S796" s="41" t="str">
        <f t="shared" ca="1" si="199"/>
        <v/>
      </c>
      <c r="T796" s="41" t="str">
        <f>IF(AND(C796="Abierto",D796="Alta"),RANK(S796,$S$8:$S$1003,0)+COUNTIF($S$8:S796,S796)-1+MAX(Q:Q),"")</f>
        <v/>
      </c>
      <c r="U796" s="41" t="str">
        <f t="shared" si="200"/>
        <v/>
      </c>
      <c r="V796" s="41" t="str">
        <f t="shared" ca="1" si="201"/>
        <v/>
      </c>
      <c r="W796" s="41" t="str">
        <f>IF(AND(C796="Abierto",D796="Media"),RANK(V796,$V$8:$V$1003,0)+COUNTIF($V$8:V796,V796)-1+MAX(Q:Q,T:T),"")</f>
        <v/>
      </c>
      <c r="X796" s="41" t="str">
        <f t="shared" si="202"/>
        <v/>
      </c>
      <c r="Y796" s="41" t="str">
        <f t="shared" ca="1" si="203"/>
        <v/>
      </c>
      <c r="Z796" s="41" t="str">
        <f>IF(AND(C796="Abierto",D796="Baja"),RANK(Y796,$Y$8:$Y$1003,0)+COUNTIF($Y$8:Y796,Y796)-1+MAX(Q:Q,T:T,W:W),"")</f>
        <v/>
      </c>
      <c r="AA796" s="42" t="str">
        <f t="shared" si="204"/>
        <v/>
      </c>
      <c r="AB796" s="42" t="str">
        <f t="shared" si="205"/>
        <v/>
      </c>
      <c r="AC796" s="42" t="str">
        <f t="shared" si="206"/>
        <v/>
      </c>
      <c r="AD796" s="43">
        <v>789</v>
      </c>
      <c r="AE796" s="43" t="str">
        <f t="shared" si="192"/>
        <v/>
      </c>
      <c r="AF796" s="44" t="str">
        <f t="shared" si="193"/>
        <v/>
      </c>
      <c r="AK796" s="47" t="str">
        <f>IF(AL796="","",MAX($AK$1:AK795)+1)</f>
        <v/>
      </c>
      <c r="AL796" s="48" t="str">
        <f>IF(H796="","",IF(COUNTIF($AL$7:AL795,H796)=0,H796,""))</f>
        <v/>
      </c>
      <c r="AM796" s="48" t="str">
        <f t="shared" si="194"/>
        <v/>
      </c>
    </row>
    <row r="797" spans="2:39" x14ac:dyDescent="0.25">
      <c r="B797" s="38"/>
      <c r="C797" s="38"/>
      <c r="D797" s="38"/>
      <c r="E797" s="38"/>
      <c r="F797" s="40"/>
      <c r="G797" s="38"/>
      <c r="H797" s="38"/>
      <c r="I797" s="40"/>
      <c r="J797" s="54" t="str">
        <f t="shared" si="195"/>
        <v/>
      </c>
      <c r="K797" s="38"/>
      <c r="O797" s="41" t="str">
        <f t="shared" si="196"/>
        <v/>
      </c>
      <c r="P797" s="41" t="str">
        <f t="shared" ca="1" si="197"/>
        <v/>
      </c>
      <c r="Q797" s="41" t="str">
        <f>IF(AND(C797="Abierto",D797="Urgente"),RANK(P797,$P$8:$P$1003,0)+COUNTIF($P$8:P797,P797)-1,"")</f>
        <v/>
      </c>
      <c r="R797" s="41" t="str">
        <f t="shared" si="198"/>
        <v/>
      </c>
      <c r="S797" s="41" t="str">
        <f t="shared" ca="1" si="199"/>
        <v/>
      </c>
      <c r="T797" s="41" t="str">
        <f>IF(AND(C797="Abierto",D797="Alta"),RANK(S797,$S$8:$S$1003,0)+COUNTIF($S$8:S797,S797)-1+MAX(Q:Q),"")</f>
        <v/>
      </c>
      <c r="U797" s="41" t="str">
        <f t="shared" si="200"/>
        <v/>
      </c>
      <c r="V797" s="41" t="str">
        <f t="shared" ca="1" si="201"/>
        <v/>
      </c>
      <c r="W797" s="41" t="str">
        <f>IF(AND(C797="Abierto",D797="Media"),RANK(V797,$V$8:$V$1003,0)+COUNTIF($V$8:V797,V797)-1+MAX(Q:Q,T:T),"")</f>
        <v/>
      </c>
      <c r="X797" s="41" t="str">
        <f t="shared" si="202"/>
        <v/>
      </c>
      <c r="Y797" s="41" t="str">
        <f t="shared" ca="1" si="203"/>
        <v/>
      </c>
      <c r="Z797" s="41" t="str">
        <f>IF(AND(C797="Abierto",D797="Baja"),RANK(Y797,$Y$8:$Y$1003,0)+COUNTIF($Y$8:Y797,Y797)-1+MAX(Q:Q,T:T,W:W),"")</f>
        <v/>
      </c>
      <c r="AA797" s="42" t="str">
        <f t="shared" si="204"/>
        <v/>
      </c>
      <c r="AB797" s="42" t="str">
        <f t="shared" si="205"/>
        <v/>
      </c>
      <c r="AC797" s="42" t="str">
        <f t="shared" si="206"/>
        <v/>
      </c>
      <c r="AD797" s="43">
        <v>790</v>
      </c>
      <c r="AE797" s="43" t="str">
        <f t="shared" si="192"/>
        <v/>
      </c>
      <c r="AF797" s="44" t="str">
        <f t="shared" si="193"/>
        <v/>
      </c>
      <c r="AK797" s="47" t="str">
        <f>IF(AL797="","",MAX($AK$1:AK796)+1)</f>
        <v/>
      </c>
      <c r="AL797" s="48" t="str">
        <f>IF(H797="","",IF(COUNTIF($AL$7:AL796,H797)=0,H797,""))</f>
        <v/>
      </c>
      <c r="AM797" s="48" t="str">
        <f t="shared" si="194"/>
        <v/>
      </c>
    </row>
    <row r="798" spans="2:39" x14ac:dyDescent="0.25">
      <c r="B798" s="38"/>
      <c r="C798" s="38"/>
      <c r="D798" s="38"/>
      <c r="E798" s="38"/>
      <c r="F798" s="40"/>
      <c r="G798" s="38"/>
      <c r="H798" s="38"/>
      <c r="I798" s="40"/>
      <c r="J798" s="54" t="str">
        <f t="shared" si="195"/>
        <v/>
      </c>
      <c r="K798" s="38"/>
      <c r="O798" s="41" t="str">
        <f t="shared" si="196"/>
        <v/>
      </c>
      <c r="P798" s="41" t="str">
        <f t="shared" ca="1" si="197"/>
        <v/>
      </c>
      <c r="Q798" s="41" t="str">
        <f>IF(AND(C798="Abierto",D798="Urgente"),RANK(P798,$P$8:$P$1003,0)+COUNTIF($P$8:P798,P798)-1,"")</f>
        <v/>
      </c>
      <c r="R798" s="41" t="str">
        <f t="shared" si="198"/>
        <v/>
      </c>
      <c r="S798" s="41" t="str">
        <f t="shared" ca="1" si="199"/>
        <v/>
      </c>
      <c r="T798" s="41" t="str">
        <f>IF(AND(C798="Abierto",D798="Alta"),RANK(S798,$S$8:$S$1003,0)+COUNTIF($S$8:S798,S798)-1+MAX(Q:Q),"")</f>
        <v/>
      </c>
      <c r="U798" s="41" t="str">
        <f t="shared" si="200"/>
        <v/>
      </c>
      <c r="V798" s="41" t="str">
        <f t="shared" ca="1" si="201"/>
        <v/>
      </c>
      <c r="W798" s="41" t="str">
        <f>IF(AND(C798="Abierto",D798="Media"),RANK(V798,$V$8:$V$1003,0)+COUNTIF($V$8:V798,V798)-1+MAX(Q:Q,T:T),"")</f>
        <v/>
      </c>
      <c r="X798" s="41" t="str">
        <f t="shared" si="202"/>
        <v/>
      </c>
      <c r="Y798" s="41" t="str">
        <f t="shared" ca="1" si="203"/>
        <v/>
      </c>
      <c r="Z798" s="41" t="str">
        <f>IF(AND(C798="Abierto",D798="Baja"),RANK(Y798,$Y$8:$Y$1003,0)+COUNTIF($Y$8:Y798,Y798)-1+MAX(Q:Q,T:T,W:W),"")</f>
        <v/>
      </c>
      <c r="AA798" s="42" t="str">
        <f t="shared" si="204"/>
        <v/>
      </c>
      <c r="AB798" s="42" t="str">
        <f t="shared" si="205"/>
        <v/>
      </c>
      <c r="AC798" s="42" t="str">
        <f t="shared" si="206"/>
        <v/>
      </c>
      <c r="AD798" s="43">
        <v>791</v>
      </c>
      <c r="AE798" s="43" t="str">
        <f t="shared" si="192"/>
        <v/>
      </c>
      <c r="AF798" s="44" t="str">
        <f t="shared" si="193"/>
        <v/>
      </c>
      <c r="AK798" s="47" t="str">
        <f>IF(AL798="","",MAX($AK$1:AK797)+1)</f>
        <v/>
      </c>
      <c r="AL798" s="48" t="str">
        <f>IF(H798="","",IF(COUNTIF($AL$7:AL797,H798)=0,H798,""))</f>
        <v/>
      </c>
      <c r="AM798" s="48" t="str">
        <f t="shared" si="194"/>
        <v/>
      </c>
    </row>
    <row r="799" spans="2:39" x14ac:dyDescent="0.25">
      <c r="B799" s="38"/>
      <c r="C799" s="38"/>
      <c r="D799" s="38"/>
      <c r="E799" s="38"/>
      <c r="F799" s="40"/>
      <c r="G799" s="38"/>
      <c r="H799" s="38"/>
      <c r="I799" s="40"/>
      <c r="J799" s="54" t="str">
        <f t="shared" si="195"/>
        <v/>
      </c>
      <c r="K799" s="38"/>
      <c r="O799" s="41" t="str">
        <f t="shared" si="196"/>
        <v/>
      </c>
      <c r="P799" s="41" t="str">
        <f t="shared" ca="1" si="197"/>
        <v/>
      </c>
      <c r="Q799" s="41" t="str">
        <f>IF(AND(C799="Abierto",D799="Urgente"),RANK(P799,$P$8:$P$1003,0)+COUNTIF($P$8:P799,P799)-1,"")</f>
        <v/>
      </c>
      <c r="R799" s="41" t="str">
        <f t="shared" si="198"/>
        <v/>
      </c>
      <c r="S799" s="41" t="str">
        <f t="shared" ca="1" si="199"/>
        <v/>
      </c>
      <c r="T799" s="41" t="str">
        <f>IF(AND(C799="Abierto",D799="Alta"),RANK(S799,$S$8:$S$1003,0)+COUNTIF($S$8:S799,S799)-1+MAX(Q:Q),"")</f>
        <v/>
      </c>
      <c r="U799" s="41" t="str">
        <f t="shared" si="200"/>
        <v/>
      </c>
      <c r="V799" s="41" t="str">
        <f t="shared" ca="1" si="201"/>
        <v/>
      </c>
      <c r="W799" s="41" t="str">
        <f>IF(AND(C799="Abierto",D799="Media"),RANK(V799,$V$8:$V$1003,0)+COUNTIF($V$8:V799,V799)-1+MAX(Q:Q,T:T),"")</f>
        <v/>
      </c>
      <c r="X799" s="41" t="str">
        <f t="shared" si="202"/>
        <v/>
      </c>
      <c r="Y799" s="41" t="str">
        <f t="shared" ca="1" si="203"/>
        <v/>
      </c>
      <c r="Z799" s="41" t="str">
        <f>IF(AND(C799="Abierto",D799="Baja"),RANK(Y799,$Y$8:$Y$1003,0)+COUNTIF($Y$8:Y799,Y799)-1+MAX(Q:Q,T:T,W:W),"")</f>
        <v/>
      </c>
      <c r="AA799" s="42" t="str">
        <f t="shared" si="204"/>
        <v/>
      </c>
      <c r="AB799" s="42" t="str">
        <f t="shared" si="205"/>
        <v/>
      </c>
      <c r="AC799" s="42" t="str">
        <f t="shared" si="206"/>
        <v/>
      </c>
      <c r="AD799" s="43">
        <v>792</v>
      </c>
      <c r="AE799" s="43" t="str">
        <f t="shared" si="192"/>
        <v/>
      </c>
      <c r="AF799" s="44" t="str">
        <f t="shared" si="193"/>
        <v/>
      </c>
      <c r="AK799" s="47" t="str">
        <f>IF(AL799="","",MAX($AK$1:AK798)+1)</f>
        <v/>
      </c>
      <c r="AL799" s="48" t="str">
        <f>IF(H799="","",IF(COUNTIF($AL$7:AL798,H799)=0,H799,""))</f>
        <v/>
      </c>
      <c r="AM799" s="48" t="str">
        <f t="shared" si="194"/>
        <v/>
      </c>
    </row>
    <row r="800" spans="2:39" x14ac:dyDescent="0.25">
      <c r="B800" s="38"/>
      <c r="C800" s="38"/>
      <c r="D800" s="38"/>
      <c r="E800" s="38"/>
      <c r="F800" s="40"/>
      <c r="G800" s="38"/>
      <c r="H800" s="38"/>
      <c r="I800" s="40"/>
      <c r="J800" s="54" t="str">
        <f t="shared" si="195"/>
        <v/>
      </c>
      <c r="K800" s="38"/>
      <c r="O800" s="41" t="str">
        <f t="shared" si="196"/>
        <v/>
      </c>
      <c r="P800" s="41" t="str">
        <f t="shared" ca="1" si="197"/>
        <v/>
      </c>
      <c r="Q800" s="41" t="str">
        <f>IF(AND(C800="Abierto",D800="Urgente"),RANK(P800,$P$8:$P$1003,0)+COUNTIF($P$8:P800,P800)-1,"")</f>
        <v/>
      </c>
      <c r="R800" s="41" t="str">
        <f t="shared" si="198"/>
        <v/>
      </c>
      <c r="S800" s="41" t="str">
        <f t="shared" ca="1" si="199"/>
        <v/>
      </c>
      <c r="T800" s="41" t="str">
        <f>IF(AND(C800="Abierto",D800="Alta"),RANK(S800,$S$8:$S$1003,0)+COUNTIF($S$8:S800,S800)-1+MAX(Q:Q),"")</f>
        <v/>
      </c>
      <c r="U800" s="41" t="str">
        <f t="shared" si="200"/>
        <v/>
      </c>
      <c r="V800" s="41" t="str">
        <f t="shared" ca="1" si="201"/>
        <v/>
      </c>
      <c r="W800" s="41" t="str">
        <f>IF(AND(C800="Abierto",D800="Media"),RANK(V800,$V$8:$V$1003,0)+COUNTIF($V$8:V800,V800)-1+MAX(Q:Q,T:T),"")</f>
        <v/>
      </c>
      <c r="X800" s="41" t="str">
        <f t="shared" si="202"/>
        <v/>
      </c>
      <c r="Y800" s="41" t="str">
        <f t="shared" ca="1" si="203"/>
        <v/>
      </c>
      <c r="Z800" s="41" t="str">
        <f>IF(AND(C800="Abierto",D800="Baja"),RANK(Y800,$Y$8:$Y$1003,0)+COUNTIF($Y$8:Y800,Y800)-1+MAX(Q:Q,T:T,W:W),"")</f>
        <v/>
      </c>
      <c r="AA800" s="42" t="str">
        <f t="shared" si="204"/>
        <v/>
      </c>
      <c r="AB800" s="42" t="str">
        <f t="shared" si="205"/>
        <v/>
      </c>
      <c r="AC800" s="42" t="str">
        <f t="shared" si="206"/>
        <v/>
      </c>
      <c r="AD800" s="43">
        <v>793</v>
      </c>
      <c r="AE800" s="43" t="str">
        <f t="shared" si="192"/>
        <v/>
      </c>
      <c r="AF800" s="44" t="str">
        <f t="shared" si="193"/>
        <v/>
      </c>
      <c r="AK800" s="47" t="str">
        <f>IF(AL800="","",MAX($AK$1:AK799)+1)</f>
        <v/>
      </c>
      <c r="AL800" s="48" t="str">
        <f>IF(H800="","",IF(COUNTIF($AL$7:AL799,H800)=0,H800,""))</f>
        <v/>
      </c>
      <c r="AM800" s="48" t="str">
        <f t="shared" si="194"/>
        <v/>
      </c>
    </row>
    <row r="801" spans="2:39" x14ac:dyDescent="0.25">
      <c r="B801" s="38"/>
      <c r="C801" s="38"/>
      <c r="D801" s="38"/>
      <c r="E801" s="38"/>
      <c r="F801" s="40"/>
      <c r="G801" s="38"/>
      <c r="H801" s="38"/>
      <c r="I801" s="40"/>
      <c r="J801" s="54" t="str">
        <f t="shared" si="195"/>
        <v/>
      </c>
      <c r="K801" s="38"/>
      <c r="O801" s="41" t="str">
        <f t="shared" si="196"/>
        <v/>
      </c>
      <c r="P801" s="41" t="str">
        <f t="shared" ca="1" si="197"/>
        <v/>
      </c>
      <c r="Q801" s="41" t="str">
        <f>IF(AND(C801="Abierto",D801="Urgente"),RANK(P801,$P$8:$P$1003,0)+COUNTIF($P$8:P801,P801)-1,"")</f>
        <v/>
      </c>
      <c r="R801" s="41" t="str">
        <f t="shared" si="198"/>
        <v/>
      </c>
      <c r="S801" s="41" t="str">
        <f t="shared" ca="1" si="199"/>
        <v/>
      </c>
      <c r="T801" s="41" t="str">
        <f>IF(AND(C801="Abierto",D801="Alta"),RANK(S801,$S$8:$S$1003,0)+COUNTIF($S$8:S801,S801)-1+MAX(Q:Q),"")</f>
        <v/>
      </c>
      <c r="U801" s="41" t="str">
        <f t="shared" si="200"/>
        <v/>
      </c>
      <c r="V801" s="41" t="str">
        <f t="shared" ca="1" si="201"/>
        <v/>
      </c>
      <c r="W801" s="41" t="str">
        <f>IF(AND(C801="Abierto",D801="Media"),RANK(V801,$V$8:$V$1003,0)+COUNTIF($V$8:V801,V801)-1+MAX(Q:Q,T:T),"")</f>
        <v/>
      </c>
      <c r="X801" s="41" t="str">
        <f t="shared" si="202"/>
        <v/>
      </c>
      <c r="Y801" s="41" t="str">
        <f t="shared" ca="1" si="203"/>
        <v/>
      </c>
      <c r="Z801" s="41" t="str">
        <f>IF(AND(C801="Abierto",D801="Baja"),RANK(Y801,$Y$8:$Y$1003,0)+COUNTIF($Y$8:Y801,Y801)-1+MAX(Q:Q,T:T,W:W),"")</f>
        <v/>
      </c>
      <c r="AA801" s="42" t="str">
        <f t="shared" si="204"/>
        <v/>
      </c>
      <c r="AB801" s="42" t="str">
        <f t="shared" si="205"/>
        <v/>
      </c>
      <c r="AC801" s="42" t="str">
        <f t="shared" si="206"/>
        <v/>
      </c>
      <c r="AD801" s="43">
        <v>794</v>
      </c>
      <c r="AE801" s="43" t="str">
        <f t="shared" si="192"/>
        <v/>
      </c>
      <c r="AF801" s="44" t="str">
        <f t="shared" si="193"/>
        <v/>
      </c>
      <c r="AK801" s="47" t="str">
        <f>IF(AL801="","",MAX($AK$1:AK800)+1)</f>
        <v/>
      </c>
      <c r="AL801" s="48" t="str">
        <f>IF(H801="","",IF(COUNTIF($AL$7:AL800,H801)=0,H801,""))</f>
        <v/>
      </c>
      <c r="AM801" s="48" t="str">
        <f t="shared" si="194"/>
        <v/>
      </c>
    </row>
    <row r="802" spans="2:39" x14ac:dyDescent="0.25">
      <c r="B802" s="38"/>
      <c r="C802" s="38"/>
      <c r="D802" s="38"/>
      <c r="E802" s="38"/>
      <c r="F802" s="40"/>
      <c r="G802" s="38"/>
      <c r="H802" s="38"/>
      <c r="I802" s="40"/>
      <c r="J802" s="54" t="str">
        <f t="shared" si="195"/>
        <v/>
      </c>
      <c r="K802" s="38"/>
      <c r="O802" s="41" t="str">
        <f t="shared" si="196"/>
        <v/>
      </c>
      <c r="P802" s="41" t="str">
        <f t="shared" ca="1" si="197"/>
        <v/>
      </c>
      <c r="Q802" s="41" t="str">
        <f>IF(AND(C802="Abierto",D802="Urgente"),RANK(P802,$P$8:$P$1003,0)+COUNTIF($P$8:P802,P802)-1,"")</f>
        <v/>
      </c>
      <c r="R802" s="41" t="str">
        <f t="shared" si="198"/>
        <v/>
      </c>
      <c r="S802" s="41" t="str">
        <f t="shared" ca="1" si="199"/>
        <v/>
      </c>
      <c r="T802" s="41" t="str">
        <f>IF(AND(C802="Abierto",D802="Alta"),RANK(S802,$S$8:$S$1003,0)+COUNTIF($S$8:S802,S802)-1+MAX(Q:Q),"")</f>
        <v/>
      </c>
      <c r="U802" s="41" t="str">
        <f t="shared" si="200"/>
        <v/>
      </c>
      <c r="V802" s="41" t="str">
        <f t="shared" ca="1" si="201"/>
        <v/>
      </c>
      <c r="W802" s="41" t="str">
        <f>IF(AND(C802="Abierto",D802="Media"),RANK(V802,$V$8:$V$1003,0)+COUNTIF($V$8:V802,V802)-1+MAX(Q:Q,T:T),"")</f>
        <v/>
      </c>
      <c r="X802" s="41" t="str">
        <f t="shared" si="202"/>
        <v/>
      </c>
      <c r="Y802" s="41" t="str">
        <f t="shared" ca="1" si="203"/>
        <v/>
      </c>
      <c r="Z802" s="41" t="str">
        <f>IF(AND(C802="Abierto",D802="Baja"),RANK(Y802,$Y$8:$Y$1003,0)+COUNTIF($Y$8:Y802,Y802)-1+MAX(Q:Q,T:T,W:W),"")</f>
        <v/>
      </c>
      <c r="AA802" s="42" t="str">
        <f t="shared" si="204"/>
        <v/>
      </c>
      <c r="AB802" s="42" t="str">
        <f t="shared" si="205"/>
        <v/>
      </c>
      <c r="AC802" s="42" t="str">
        <f t="shared" si="206"/>
        <v/>
      </c>
      <c r="AD802" s="43">
        <v>795</v>
      </c>
      <c r="AE802" s="43" t="str">
        <f t="shared" si="192"/>
        <v/>
      </c>
      <c r="AF802" s="44" t="str">
        <f t="shared" si="193"/>
        <v/>
      </c>
      <c r="AK802" s="47" t="str">
        <f>IF(AL802="","",MAX($AK$1:AK801)+1)</f>
        <v/>
      </c>
      <c r="AL802" s="48" t="str">
        <f>IF(H802="","",IF(COUNTIF($AL$7:AL801,H802)=0,H802,""))</f>
        <v/>
      </c>
      <c r="AM802" s="48" t="str">
        <f t="shared" si="194"/>
        <v/>
      </c>
    </row>
    <row r="803" spans="2:39" x14ac:dyDescent="0.25">
      <c r="B803" s="38"/>
      <c r="C803" s="38"/>
      <c r="D803" s="38"/>
      <c r="E803" s="38"/>
      <c r="F803" s="40"/>
      <c r="G803" s="38"/>
      <c r="H803" s="38"/>
      <c r="I803" s="40"/>
      <c r="J803" s="54" t="str">
        <f t="shared" si="195"/>
        <v/>
      </c>
      <c r="K803" s="38"/>
      <c r="O803" s="41" t="str">
        <f t="shared" si="196"/>
        <v/>
      </c>
      <c r="P803" s="41" t="str">
        <f t="shared" ca="1" si="197"/>
        <v/>
      </c>
      <c r="Q803" s="41" t="str">
        <f>IF(AND(C803="Abierto",D803="Urgente"),RANK(P803,$P$8:$P$1003,0)+COUNTIF($P$8:P803,P803)-1,"")</f>
        <v/>
      </c>
      <c r="R803" s="41" t="str">
        <f t="shared" si="198"/>
        <v/>
      </c>
      <c r="S803" s="41" t="str">
        <f t="shared" ca="1" si="199"/>
        <v/>
      </c>
      <c r="T803" s="41" t="str">
        <f>IF(AND(C803="Abierto",D803="Alta"),RANK(S803,$S$8:$S$1003,0)+COUNTIF($S$8:S803,S803)-1+MAX(Q:Q),"")</f>
        <v/>
      </c>
      <c r="U803" s="41" t="str">
        <f t="shared" si="200"/>
        <v/>
      </c>
      <c r="V803" s="41" t="str">
        <f t="shared" ca="1" si="201"/>
        <v/>
      </c>
      <c r="W803" s="41" t="str">
        <f>IF(AND(C803="Abierto",D803="Media"),RANK(V803,$V$8:$V$1003,0)+COUNTIF($V$8:V803,V803)-1+MAX(Q:Q,T:T),"")</f>
        <v/>
      </c>
      <c r="X803" s="41" t="str">
        <f t="shared" si="202"/>
        <v/>
      </c>
      <c r="Y803" s="41" t="str">
        <f t="shared" ca="1" si="203"/>
        <v/>
      </c>
      <c r="Z803" s="41" t="str">
        <f>IF(AND(C803="Abierto",D803="Baja"),RANK(Y803,$Y$8:$Y$1003,0)+COUNTIF($Y$8:Y803,Y803)-1+MAX(Q:Q,T:T,W:W),"")</f>
        <v/>
      </c>
      <c r="AA803" s="42" t="str">
        <f t="shared" si="204"/>
        <v/>
      </c>
      <c r="AB803" s="42" t="str">
        <f t="shared" si="205"/>
        <v/>
      </c>
      <c r="AC803" s="42" t="str">
        <f t="shared" si="206"/>
        <v/>
      </c>
      <c r="AD803" s="43">
        <v>796</v>
      </c>
      <c r="AE803" s="43" t="str">
        <f t="shared" si="192"/>
        <v/>
      </c>
      <c r="AF803" s="44" t="str">
        <f t="shared" si="193"/>
        <v/>
      </c>
      <c r="AK803" s="47" t="str">
        <f>IF(AL803="","",MAX($AK$1:AK802)+1)</f>
        <v/>
      </c>
      <c r="AL803" s="48" t="str">
        <f>IF(H803="","",IF(COUNTIF($AL$7:AL802,H803)=0,H803,""))</f>
        <v/>
      </c>
      <c r="AM803" s="48" t="str">
        <f t="shared" si="194"/>
        <v/>
      </c>
    </row>
    <row r="804" spans="2:39" x14ac:dyDescent="0.25">
      <c r="B804" s="38"/>
      <c r="C804" s="38"/>
      <c r="D804" s="38"/>
      <c r="E804" s="38"/>
      <c r="F804" s="40"/>
      <c r="G804" s="38"/>
      <c r="H804" s="38"/>
      <c r="I804" s="40"/>
      <c r="J804" s="54" t="str">
        <f t="shared" si="195"/>
        <v/>
      </c>
      <c r="K804" s="38"/>
      <c r="O804" s="41" t="str">
        <f t="shared" si="196"/>
        <v/>
      </c>
      <c r="P804" s="41" t="str">
        <f t="shared" ca="1" si="197"/>
        <v/>
      </c>
      <c r="Q804" s="41" t="str">
        <f>IF(AND(C804="Abierto",D804="Urgente"),RANK(P804,$P$8:$P$1003,0)+COUNTIF($P$8:P804,P804)-1,"")</f>
        <v/>
      </c>
      <c r="R804" s="41" t="str">
        <f t="shared" si="198"/>
        <v/>
      </c>
      <c r="S804" s="41" t="str">
        <f t="shared" ca="1" si="199"/>
        <v/>
      </c>
      <c r="T804" s="41" t="str">
        <f>IF(AND(C804="Abierto",D804="Alta"),RANK(S804,$S$8:$S$1003,0)+COUNTIF($S$8:S804,S804)-1+MAX(Q:Q),"")</f>
        <v/>
      </c>
      <c r="U804" s="41" t="str">
        <f t="shared" si="200"/>
        <v/>
      </c>
      <c r="V804" s="41" t="str">
        <f t="shared" ca="1" si="201"/>
        <v/>
      </c>
      <c r="W804" s="41" t="str">
        <f>IF(AND(C804="Abierto",D804="Media"),RANK(V804,$V$8:$V$1003,0)+COUNTIF($V$8:V804,V804)-1+MAX(Q:Q,T:T),"")</f>
        <v/>
      </c>
      <c r="X804" s="41" t="str">
        <f t="shared" si="202"/>
        <v/>
      </c>
      <c r="Y804" s="41" t="str">
        <f t="shared" ca="1" si="203"/>
        <v/>
      </c>
      <c r="Z804" s="41" t="str">
        <f>IF(AND(C804="Abierto",D804="Baja"),RANK(Y804,$Y$8:$Y$1003,0)+COUNTIF($Y$8:Y804,Y804)-1+MAX(Q:Q,T:T,W:W),"")</f>
        <v/>
      </c>
      <c r="AA804" s="42" t="str">
        <f t="shared" si="204"/>
        <v/>
      </c>
      <c r="AB804" s="42" t="str">
        <f t="shared" si="205"/>
        <v/>
      </c>
      <c r="AC804" s="42" t="str">
        <f t="shared" si="206"/>
        <v/>
      </c>
      <c r="AD804" s="43">
        <v>797</v>
      </c>
      <c r="AE804" s="43" t="str">
        <f t="shared" si="192"/>
        <v/>
      </c>
      <c r="AF804" s="44" t="str">
        <f t="shared" si="193"/>
        <v/>
      </c>
      <c r="AK804" s="47" t="str">
        <f>IF(AL804="","",MAX($AK$1:AK803)+1)</f>
        <v/>
      </c>
      <c r="AL804" s="48" t="str">
        <f>IF(H804="","",IF(COUNTIF($AL$7:AL803,H804)=0,H804,""))</f>
        <v/>
      </c>
      <c r="AM804" s="48" t="str">
        <f t="shared" si="194"/>
        <v/>
      </c>
    </row>
    <row r="805" spans="2:39" x14ac:dyDescent="0.25">
      <c r="B805" s="38"/>
      <c r="C805" s="38"/>
      <c r="D805" s="38"/>
      <c r="E805" s="38"/>
      <c r="F805" s="40"/>
      <c r="G805" s="38"/>
      <c r="H805" s="38"/>
      <c r="I805" s="40"/>
      <c r="J805" s="54" t="str">
        <f t="shared" si="195"/>
        <v/>
      </c>
      <c r="K805" s="38"/>
      <c r="O805" s="41" t="str">
        <f t="shared" si="196"/>
        <v/>
      </c>
      <c r="P805" s="41" t="str">
        <f t="shared" ca="1" si="197"/>
        <v/>
      </c>
      <c r="Q805" s="41" t="str">
        <f>IF(AND(C805="Abierto",D805="Urgente"),RANK(P805,$P$8:$P$1003,0)+COUNTIF($P$8:P805,P805)-1,"")</f>
        <v/>
      </c>
      <c r="R805" s="41" t="str">
        <f t="shared" si="198"/>
        <v/>
      </c>
      <c r="S805" s="41" t="str">
        <f t="shared" ca="1" si="199"/>
        <v/>
      </c>
      <c r="T805" s="41" t="str">
        <f>IF(AND(C805="Abierto",D805="Alta"),RANK(S805,$S$8:$S$1003,0)+COUNTIF($S$8:S805,S805)-1+MAX(Q:Q),"")</f>
        <v/>
      </c>
      <c r="U805" s="41" t="str">
        <f t="shared" si="200"/>
        <v/>
      </c>
      <c r="V805" s="41" t="str">
        <f t="shared" ca="1" si="201"/>
        <v/>
      </c>
      <c r="W805" s="41" t="str">
        <f>IF(AND(C805="Abierto",D805="Media"),RANK(V805,$V$8:$V$1003,0)+COUNTIF($V$8:V805,V805)-1+MAX(Q:Q,T:T),"")</f>
        <v/>
      </c>
      <c r="X805" s="41" t="str">
        <f t="shared" si="202"/>
        <v/>
      </c>
      <c r="Y805" s="41" t="str">
        <f t="shared" ca="1" si="203"/>
        <v/>
      </c>
      <c r="Z805" s="41" t="str">
        <f>IF(AND(C805="Abierto",D805="Baja"),RANK(Y805,$Y$8:$Y$1003,0)+COUNTIF($Y$8:Y805,Y805)-1+MAX(Q:Q,T:T,W:W),"")</f>
        <v/>
      </c>
      <c r="AA805" s="42" t="str">
        <f t="shared" si="204"/>
        <v/>
      </c>
      <c r="AB805" s="42" t="str">
        <f t="shared" si="205"/>
        <v/>
      </c>
      <c r="AC805" s="42" t="str">
        <f t="shared" si="206"/>
        <v/>
      </c>
      <c r="AD805" s="43">
        <v>798</v>
      </c>
      <c r="AE805" s="43" t="str">
        <f t="shared" si="192"/>
        <v/>
      </c>
      <c r="AF805" s="44" t="str">
        <f t="shared" si="193"/>
        <v/>
      </c>
      <c r="AK805" s="47" t="str">
        <f>IF(AL805="","",MAX($AK$1:AK804)+1)</f>
        <v/>
      </c>
      <c r="AL805" s="48" t="str">
        <f>IF(H805="","",IF(COUNTIF($AL$7:AL804,H805)=0,H805,""))</f>
        <v/>
      </c>
      <c r="AM805" s="48" t="str">
        <f t="shared" si="194"/>
        <v/>
      </c>
    </row>
    <row r="806" spans="2:39" x14ac:dyDescent="0.25">
      <c r="B806" s="38"/>
      <c r="C806" s="38"/>
      <c r="D806" s="38"/>
      <c r="E806" s="38"/>
      <c r="F806" s="40"/>
      <c r="G806" s="38"/>
      <c r="H806" s="38"/>
      <c r="I806" s="40"/>
      <c r="J806" s="54" t="str">
        <f t="shared" si="195"/>
        <v/>
      </c>
      <c r="K806" s="38"/>
      <c r="O806" s="41" t="str">
        <f t="shared" si="196"/>
        <v/>
      </c>
      <c r="P806" s="41" t="str">
        <f t="shared" ca="1" si="197"/>
        <v/>
      </c>
      <c r="Q806" s="41" t="str">
        <f>IF(AND(C806="Abierto",D806="Urgente"),RANK(P806,$P$8:$P$1003,0)+COUNTIF($P$8:P806,P806)-1,"")</f>
        <v/>
      </c>
      <c r="R806" s="41" t="str">
        <f t="shared" si="198"/>
        <v/>
      </c>
      <c r="S806" s="41" t="str">
        <f t="shared" ca="1" si="199"/>
        <v/>
      </c>
      <c r="T806" s="41" t="str">
        <f>IF(AND(C806="Abierto",D806="Alta"),RANK(S806,$S$8:$S$1003,0)+COUNTIF($S$8:S806,S806)-1+MAX(Q:Q),"")</f>
        <v/>
      </c>
      <c r="U806" s="41" t="str">
        <f t="shared" si="200"/>
        <v/>
      </c>
      <c r="V806" s="41" t="str">
        <f t="shared" ca="1" si="201"/>
        <v/>
      </c>
      <c r="W806" s="41" t="str">
        <f>IF(AND(C806="Abierto",D806="Media"),RANK(V806,$V$8:$V$1003,0)+COUNTIF($V$8:V806,V806)-1+MAX(Q:Q,T:T),"")</f>
        <v/>
      </c>
      <c r="X806" s="41" t="str">
        <f t="shared" si="202"/>
        <v/>
      </c>
      <c r="Y806" s="41" t="str">
        <f t="shared" ca="1" si="203"/>
        <v/>
      </c>
      <c r="Z806" s="41" t="str">
        <f>IF(AND(C806="Abierto",D806="Baja"),RANK(Y806,$Y$8:$Y$1003,0)+COUNTIF($Y$8:Y806,Y806)-1+MAX(Q:Q,T:T,W:W),"")</f>
        <v/>
      </c>
      <c r="AA806" s="42" t="str">
        <f t="shared" si="204"/>
        <v/>
      </c>
      <c r="AB806" s="42" t="str">
        <f t="shared" si="205"/>
        <v/>
      </c>
      <c r="AC806" s="42" t="str">
        <f t="shared" si="206"/>
        <v/>
      </c>
      <c r="AD806" s="43">
        <v>799</v>
      </c>
      <c r="AE806" s="43" t="str">
        <f t="shared" si="192"/>
        <v/>
      </c>
      <c r="AF806" s="44" t="str">
        <f t="shared" si="193"/>
        <v/>
      </c>
      <c r="AK806" s="47" t="str">
        <f>IF(AL806="","",MAX($AK$1:AK805)+1)</f>
        <v/>
      </c>
      <c r="AL806" s="48" t="str">
        <f>IF(H806="","",IF(COUNTIF($AL$7:AL805,H806)=0,H806,""))</f>
        <v/>
      </c>
      <c r="AM806" s="48" t="str">
        <f t="shared" si="194"/>
        <v/>
      </c>
    </row>
    <row r="807" spans="2:39" x14ac:dyDescent="0.25">
      <c r="B807" s="38"/>
      <c r="C807" s="38"/>
      <c r="D807" s="38"/>
      <c r="E807" s="38"/>
      <c r="F807" s="40"/>
      <c r="G807" s="38"/>
      <c r="H807" s="38"/>
      <c r="I807" s="40"/>
      <c r="J807" s="54" t="str">
        <f t="shared" si="195"/>
        <v/>
      </c>
      <c r="K807" s="38"/>
      <c r="O807" s="41" t="str">
        <f t="shared" si="196"/>
        <v/>
      </c>
      <c r="P807" s="41" t="str">
        <f t="shared" ca="1" si="197"/>
        <v/>
      </c>
      <c r="Q807" s="41" t="str">
        <f>IF(AND(C807="Abierto",D807="Urgente"),RANK(P807,$P$8:$P$1003,0)+COUNTIF($P$8:P807,P807)-1,"")</f>
        <v/>
      </c>
      <c r="R807" s="41" t="str">
        <f t="shared" si="198"/>
        <v/>
      </c>
      <c r="S807" s="41" t="str">
        <f t="shared" ca="1" si="199"/>
        <v/>
      </c>
      <c r="T807" s="41" t="str">
        <f>IF(AND(C807="Abierto",D807="Alta"),RANK(S807,$S$8:$S$1003,0)+COUNTIF($S$8:S807,S807)-1+MAX(Q:Q),"")</f>
        <v/>
      </c>
      <c r="U807" s="41" t="str">
        <f t="shared" si="200"/>
        <v/>
      </c>
      <c r="V807" s="41" t="str">
        <f t="shared" ca="1" si="201"/>
        <v/>
      </c>
      <c r="W807" s="41" t="str">
        <f>IF(AND(C807="Abierto",D807="Media"),RANK(V807,$V$8:$V$1003,0)+COUNTIF($V$8:V807,V807)-1+MAX(Q:Q,T:T),"")</f>
        <v/>
      </c>
      <c r="X807" s="41" t="str">
        <f t="shared" si="202"/>
        <v/>
      </c>
      <c r="Y807" s="41" t="str">
        <f t="shared" ca="1" si="203"/>
        <v/>
      </c>
      <c r="Z807" s="41" t="str">
        <f>IF(AND(C807="Abierto",D807="Baja"),RANK(Y807,$Y$8:$Y$1003,0)+COUNTIF($Y$8:Y807,Y807)-1+MAX(Q:Q,T:T,W:W),"")</f>
        <v/>
      </c>
      <c r="AA807" s="42" t="str">
        <f t="shared" si="204"/>
        <v/>
      </c>
      <c r="AB807" s="42" t="str">
        <f t="shared" si="205"/>
        <v/>
      </c>
      <c r="AC807" s="42" t="str">
        <f t="shared" si="206"/>
        <v/>
      </c>
      <c r="AD807" s="43">
        <v>800</v>
      </c>
      <c r="AE807" s="43" t="str">
        <f t="shared" si="192"/>
        <v/>
      </c>
      <c r="AF807" s="44" t="str">
        <f t="shared" si="193"/>
        <v/>
      </c>
      <c r="AK807" s="47" t="str">
        <f>IF(AL807="","",MAX($AK$1:AK806)+1)</f>
        <v/>
      </c>
      <c r="AL807" s="48" t="str">
        <f>IF(H807="","",IF(COUNTIF($AL$7:AL806,H807)=0,H807,""))</f>
        <v/>
      </c>
      <c r="AM807" s="48" t="str">
        <f t="shared" si="194"/>
        <v/>
      </c>
    </row>
    <row r="808" spans="2:39" x14ac:dyDescent="0.25">
      <c r="B808" s="38"/>
      <c r="C808" s="38"/>
      <c r="D808" s="38"/>
      <c r="E808" s="38"/>
      <c r="F808" s="40"/>
      <c r="G808" s="38"/>
      <c r="H808" s="38"/>
      <c r="I808" s="40"/>
      <c r="J808" s="54" t="str">
        <f t="shared" si="195"/>
        <v/>
      </c>
      <c r="K808" s="38"/>
      <c r="O808" s="41" t="str">
        <f t="shared" si="196"/>
        <v/>
      </c>
      <c r="P808" s="41" t="str">
        <f t="shared" ca="1" si="197"/>
        <v/>
      </c>
      <c r="Q808" s="41" t="str">
        <f>IF(AND(C808="Abierto",D808="Urgente"),RANK(P808,$P$8:$P$1003,0)+COUNTIF($P$8:P808,P808)-1,"")</f>
        <v/>
      </c>
      <c r="R808" s="41" t="str">
        <f t="shared" si="198"/>
        <v/>
      </c>
      <c r="S808" s="41" t="str">
        <f t="shared" ca="1" si="199"/>
        <v/>
      </c>
      <c r="T808" s="41" t="str">
        <f>IF(AND(C808="Abierto",D808="Alta"),RANK(S808,$S$8:$S$1003,0)+COUNTIF($S$8:S808,S808)-1+MAX(Q:Q),"")</f>
        <v/>
      </c>
      <c r="U808" s="41" t="str">
        <f t="shared" si="200"/>
        <v/>
      </c>
      <c r="V808" s="41" t="str">
        <f t="shared" ca="1" si="201"/>
        <v/>
      </c>
      <c r="W808" s="41" t="str">
        <f>IF(AND(C808="Abierto",D808="Media"),RANK(V808,$V$8:$V$1003,0)+COUNTIF($V$8:V808,V808)-1+MAX(Q:Q,T:T),"")</f>
        <v/>
      </c>
      <c r="X808" s="41" t="str">
        <f t="shared" si="202"/>
        <v/>
      </c>
      <c r="Y808" s="41" t="str">
        <f t="shared" ca="1" si="203"/>
        <v/>
      </c>
      <c r="Z808" s="41" t="str">
        <f>IF(AND(C808="Abierto",D808="Baja"),RANK(Y808,$Y$8:$Y$1003,0)+COUNTIF($Y$8:Y808,Y808)-1+MAX(Q:Q,T:T,W:W),"")</f>
        <v/>
      </c>
      <c r="AA808" s="42" t="str">
        <f t="shared" si="204"/>
        <v/>
      </c>
      <c r="AB808" s="42" t="str">
        <f t="shared" si="205"/>
        <v/>
      </c>
      <c r="AC808" s="42" t="str">
        <f t="shared" si="206"/>
        <v/>
      </c>
      <c r="AD808" s="43">
        <v>801</v>
      </c>
      <c r="AE808" s="43" t="str">
        <f t="shared" si="192"/>
        <v/>
      </c>
      <c r="AF808" s="44" t="str">
        <f t="shared" si="193"/>
        <v/>
      </c>
      <c r="AK808" s="47" t="str">
        <f>IF(AL808="","",MAX($AK$1:AK807)+1)</f>
        <v/>
      </c>
      <c r="AL808" s="48" t="str">
        <f>IF(H808="","",IF(COUNTIF($AL$7:AL807,H808)=0,H808,""))</f>
        <v/>
      </c>
      <c r="AM808" s="48" t="str">
        <f t="shared" si="194"/>
        <v/>
      </c>
    </row>
    <row r="809" spans="2:39" x14ac:dyDescent="0.25">
      <c r="B809" s="38"/>
      <c r="C809" s="38"/>
      <c r="D809" s="38"/>
      <c r="E809" s="38"/>
      <c r="F809" s="40"/>
      <c r="G809" s="38"/>
      <c r="H809" s="38"/>
      <c r="I809" s="40"/>
      <c r="J809" s="54" t="str">
        <f t="shared" si="195"/>
        <v/>
      </c>
      <c r="K809" s="38"/>
      <c r="O809" s="41" t="str">
        <f t="shared" si="196"/>
        <v/>
      </c>
      <c r="P809" s="41" t="str">
        <f t="shared" ca="1" si="197"/>
        <v/>
      </c>
      <c r="Q809" s="41" t="str">
        <f>IF(AND(C809="Abierto",D809="Urgente"),RANK(P809,$P$8:$P$1003,0)+COUNTIF($P$8:P809,P809)-1,"")</f>
        <v/>
      </c>
      <c r="R809" s="41" t="str">
        <f t="shared" si="198"/>
        <v/>
      </c>
      <c r="S809" s="41" t="str">
        <f t="shared" ca="1" si="199"/>
        <v/>
      </c>
      <c r="T809" s="41" t="str">
        <f>IF(AND(C809="Abierto",D809="Alta"),RANK(S809,$S$8:$S$1003,0)+COUNTIF($S$8:S809,S809)-1+MAX(Q:Q),"")</f>
        <v/>
      </c>
      <c r="U809" s="41" t="str">
        <f t="shared" si="200"/>
        <v/>
      </c>
      <c r="V809" s="41" t="str">
        <f t="shared" ca="1" si="201"/>
        <v/>
      </c>
      <c r="W809" s="41" t="str">
        <f>IF(AND(C809="Abierto",D809="Media"),RANK(V809,$V$8:$V$1003,0)+COUNTIF($V$8:V809,V809)-1+MAX(Q:Q,T:T),"")</f>
        <v/>
      </c>
      <c r="X809" s="41" t="str">
        <f t="shared" si="202"/>
        <v/>
      </c>
      <c r="Y809" s="41" t="str">
        <f t="shared" ca="1" si="203"/>
        <v/>
      </c>
      <c r="Z809" s="41" t="str">
        <f>IF(AND(C809="Abierto",D809="Baja"),RANK(Y809,$Y$8:$Y$1003,0)+COUNTIF($Y$8:Y809,Y809)-1+MAX(Q:Q,T:T,W:W),"")</f>
        <v/>
      </c>
      <c r="AA809" s="42" t="str">
        <f t="shared" si="204"/>
        <v/>
      </c>
      <c r="AB809" s="42" t="str">
        <f t="shared" si="205"/>
        <v/>
      </c>
      <c r="AC809" s="42" t="str">
        <f t="shared" si="206"/>
        <v/>
      </c>
      <c r="AD809" s="43">
        <v>802</v>
      </c>
      <c r="AE809" s="43" t="str">
        <f t="shared" si="192"/>
        <v/>
      </c>
      <c r="AF809" s="44" t="str">
        <f t="shared" si="193"/>
        <v/>
      </c>
      <c r="AK809" s="47" t="str">
        <f>IF(AL809="","",MAX($AK$1:AK808)+1)</f>
        <v/>
      </c>
      <c r="AL809" s="48" t="str">
        <f>IF(H809="","",IF(COUNTIF($AL$7:AL808,H809)=0,H809,""))</f>
        <v/>
      </c>
      <c r="AM809" s="48" t="str">
        <f t="shared" si="194"/>
        <v/>
      </c>
    </row>
    <row r="810" spans="2:39" x14ac:dyDescent="0.25">
      <c r="B810" s="38"/>
      <c r="C810" s="38"/>
      <c r="D810" s="38"/>
      <c r="E810" s="38"/>
      <c r="F810" s="40"/>
      <c r="G810" s="38"/>
      <c r="H810" s="38"/>
      <c r="I810" s="40"/>
      <c r="J810" s="54" t="str">
        <f t="shared" si="195"/>
        <v/>
      </c>
      <c r="K810" s="38"/>
      <c r="O810" s="41" t="str">
        <f t="shared" si="196"/>
        <v/>
      </c>
      <c r="P810" s="41" t="str">
        <f t="shared" ca="1" si="197"/>
        <v/>
      </c>
      <c r="Q810" s="41" t="str">
        <f>IF(AND(C810="Abierto",D810="Urgente"),RANK(P810,$P$8:$P$1003,0)+COUNTIF($P$8:P810,P810)-1,"")</f>
        <v/>
      </c>
      <c r="R810" s="41" t="str">
        <f t="shared" si="198"/>
        <v/>
      </c>
      <c r="S810" s="41" t="str">
        <f t="shared" ca="1" si="199"/>
        <v/>
      </c>
      <c r="T810" s="41" t="str">
        <f>IF(AND(C810="Abierto",D810="Alta"),RANK(S810,$S$8:$S$1003,0)+COUNTIF($S$8:S810,S810)-1+MAX(Q:Q),"")</f>
        <v/>
      </c>
      <c r="U810" s="41" t="str">
        <f t="shared" si="200"/>
        <v/>
      </c>
      <c r="V810" s="41" t="str">
        <f t="shared" ca="1" si="201"/>
        <v/>
      </c>
      <c r="W810" s="41" t="str">
        <f>IF(AND(C810="Abierto",D810="Media"),RANK(V810,$V$8:$V$1003,0)+COUNTIF($V$8:V810,V810)-1+MAX(Q:Q,T:T),"")</f>
        <v/>
      </c>
      <c r="X810" s="41" t="str">
        <f t="shared" si="202"/>
        <v/>
      </c>
      <c r="Y810" s="41" t="str">
        <f t="shared" ca="1" si="203"/>
        <v/>
      </c>
      <c r="Z810" s="41" t="str">
        <f>IF(AND(C810="Abierto",D810="Baja"),RANK(Y810,$Y$8:$Y$1003,0)+COUNTIF($Y$8:Y810,Y810)-1+MAX(Q:Q,T:T,W:W),"")</f>
        <v/>
      </c>
      <c r="AA810" s="42" t="str">
        <f t="shared" si="204"/>
        <v/>
      </c>
      <c r="AB810" s="42" t="str">
        <f t="shared" si="205"/>
        <v/>
      </c>
      <c r="AC810" s="42" t="str">
        <f t="shared" si="206"/>
        <v/>
      </c>
      <c r="AD810" s="43">
        <v>803</v>
      </c>
      <c r="AE810" s="43" t="str">
        <f t="shared" si="192"/>
        <v/>
      </c>
      <c r="AF810" s="44" t="str">
        <f t="shared" si="193"/>
        <v/>
      </c>
      <c r="AK810" s="47" t="str">
        <f>IF(AL810="","",MAX($AK$1:AK809)+1)</f>
        <v/>
      </c>
      <c r="AL810" s="48" t="str">
        <f>IF(H810="","",IF(COUNTIF($AL$7:AL809,H810)=0,H810,""))</f>
        <v/>
      </c>
      <c r="AM810" s="48" t="str">
        <f t="shared" si="194"/>
        <v/>
      </c>
    </row>
    <row r="811" spans="2:39" x14ac:dyDescent="0.25">
      <c r="B811" s="38"/>
      <c r="C811" s="38"/>
      <c r="D811" s="38"/>
      <c r="E811" s="38"/>
      <c r="F811" s="40"/>
      <c r="G811" s="38"/>
      <c r="H811" s="38"/>
      <c r="I811" s="40"/>
      <c r="J811" s="54" t="str">
        <f t="shared" si="195"/>
        <v/>
      </c>
      <c r="K811" s="38"/>
      <c r="O811" s="41" t="str">
        <f t="shared" si="196"/>
        <v/>
      </c>
      <c r="P811" s="41" t="str">
        <f t="shared" ca="1" si="197"/>
        <v/>
      </c>
      <c r="Q811" s="41" t="str">
        <f>IF(AND(C811="Abierto",D811="Urgente"),RANK(P811,$P$8:$P$1003,0)+COUNTIF($P$8:P811,P811)-1,"")</f>
        <v/>
      </c>
      <c r="R811" s="41" t="str">
        <f t="shared" si="198"/>
        <v/>
      </c>
      <c r="S811" s="41" t="str">
        <f t="shared" ca="1" si="199"/>
        <v/>
      </c>
      <c r="T811" s="41" t="str">
        <f>IF(AND(C811="Abierto",D811="Alta"),RANK(S811,$S$8:$S$1003,0)+COUNTIF($S$8:S811,S811)-1+MAX(Q:Q),"")</f>
        <v/>
      </c>
      <c r="U811" s="41" t="str">
        <f t="shared" si="200"/>
        <v/>
      </c>
      <c r="V811" s="41" t="str">
        <f t="shared" ca="1" si="201"/>
        <v/>
      </c>
      <c r="W811" s="41" t="str">
        <f>IF(AND(C811="Abierto",D811="Media"),RANK(V811,$V$8:$V$1003,0)+COUNTIF($V$8:V811,V811)-1+MAX(Q:Q,T:T),"")</f>
        <v/>
      </c>
      <c r="X811" s="41" t="str">
        <f t="shared" si="202"/>
        <v/>
      </c>
      <c r="Y811" s="41" t="str">
        <f t="shared" ca="1" si="203"/>
        <v/>
      </c>
      <c r="Z811" s="41" t="str">
        <f>IF(AND(C811="Abierto",D811="Baja"),RANK(Y811,$Y$8:$Y$1003,0)+COUNTIF($Y$8:Y811,Y811)-1+MAX(Q:Q,T:T,W:W),"")</f>
        <v/>
      </c>
      <c r="AA811" s="42" t="str">
        <f t="shared" si="204"/>
        <v/>
      </c>
      <c r="AB811" s="42" t="str">
        <f t="shared" si="205"/>
        <v/>
      </c>
      <c r="AC811" s="42" t="str">
        <f t="shared" si="206"/>
        <v/>
      </c>
      <c r="AD811" s="43">
        <v>804</v>
      </c>
      <c r="AE811" s="43" t="str">
        <f t="shared" si="192"/>
        <v/>
      </c>
      <c r="AF811" s="44" t="str">
        <f t="shared" si="193"/>
        <v/>
      </c>
      <c r="AK811" s="47" t="str">
        <f>IF(AL811="","",MAX($AK$1:AK810)+1)</f>
        <v/>
      </c>
      <c r="AL811" s="48" t="str">
        <f>IF(H811="","",IF(COUNTIF($AL$7:AL810,H811)=0,H811,""))</f>
        <v/>
      </c>
      <c r="AM811" s="48" t="str">
        <f t="shared" si="194"/>
        <v/>
      </c>
    </row>
    <row r="812" spans="2:39" x14ac:dyDescent="0.25">
      <c r="B812" s="38"/>
      <c r="C812" s="38"/>
      <c r="D812" s="38"/>
      <c r="E812" s="38"/>
      <c r="F812" s="40"/>
      <c r="G812" s="38"/>
      <c r="H812" s="38"/>
      <c r="I812" s="40"/>
      <c r="J812" s="54" t="str">
        <f t="shared" si="195"/>
        <v/>
      </c>
      <c r="K812" s="38"/>
      <c r="O812" s="41" t="str">
        <f t="shared" si="196"/>
        <v/>
      </c>
      <c r="P812" s="41" t="str">
        <f t="shared" ca="1" si="197"/>
        <v/>
      </c>
      <c r="Q812" s="41" t="str">
        <f>IF(AND(C812="Abierto",D812="Urgente"),RANK(P812,$P$8:$P$1003,0)+COUNTIF($P$8:P812,P812)-1,"")</f>
        <v/>
      </c>
      <c r="R812" s="41" t="str">
        <f t="shared" si="198"/>
        <v/>
      </c>
      <c r="S812" s="41" t="str">
        <f t="shared" ca="1" si="199"/>
        <v/>
      </c>
      <c r="T812" s="41" t="str">
        <f>IF(AND(C812="Abierto",D812="Alta"),RANK(S812,$S$8:$S$1003,0)+COUNTIF($S$8:S812,S812)-1+MAX(Q:Q),"")</f>
        <v/>
      </c>
      <c r="U812" s="41" t="str">
        <f t="shared" si="200"/>
        <v/>
      </c>
      <c r="V812" s="41" t="str">
        <f t="shared" ca="1" si="201"/>
        <v/>
      </c>
      <c r="W812" s="41" t="str">
        <f>IF(AND(C812="Abierto",D812="Media"),RANK(V812,$V$8:$V$1003,0)+COUNTIF($V$8:V812,V812)-1+MAX(Q:Q,T:T),"")</f>
        <v/>
      </c>
      <c r="X812" s="41" t="str">
        <f t="shared" si="202"/>
        <v/>
      </c>
      <c r="Y812" s="41" t="str">
        <f t="shared" ca="1" si="203"/>
        <v/>
      </c>
      <c r="Z812" s="41" t="str">
        <f>IF(AND(C812="Abierto",D812="Baja"),RANK(Y812,$Y$8:$Y$1003,0)+COUNTIF($Y$8:Y812,Y812)-1+MAX(Q:Q,T:T,W:W),"")</f>
        <v/>
      </c>
      <c r="AA812" s="42" t="str">
        <f t="shared" si="204"/>
        <v/>
      </c>
      <c r="AB812" s="42" t="str">
        <f t="shared" si="205"/>
        <v/>
      </c>
      <c r="AC812" s="42" t="str">
        <f t="shared" si="206"/>
        <v/>
      </c>
      <c r="AD812" s="43">
        <v>805</v>
      </c>
      <c r="AE812" s="43" t="str">
        <f t="shared" si="192"/>
        <v/>
      </c>
      <c r="AF812" s="44" t="str">
        <f t="shared" si="193"/>
        <v/>
      </c>
      <c r="AK812" s="47" t="str">
        <f>IF(AL812="","",MAX($AK$1:AK811)+1)</f>
        <v/>
      </c>
      <c r="AL812" s="48" t="str">
        <f>IF(H812="","",IF(COUNTIF($AL$7:AL811,H812)=0,H812,""))</f>
        <v/>
      </c>
      <c r="AM812" s="48" t="str">
        <f t="shared" si="194"/>
        <v/>
      </c>
    </row>
    <row r="813" spans="2:39" x14ac:dyDescent="0.25">
      <c r="B813" s="38"/>
      <c r="C813" s="38"/>
      <c r="D813" s="38"/>
      <c r="E813" s="38"/>
      <c r="F813" s="40"/>
      <c r="G813" s="38"/>
      <c r="H813" s="38"/>
      <c r="I813" s="40"/>
      <c r="J813" s="54" t="str">
        <f t="shared" si="195"/>
        <v/>
      </c>
      <c r="K813" s="38"/>
      <c r="O813" s="41" t="str">
        <f t="shared" si="196"/>
        <v/>
      </c>
      <c r="P813" s="41" t="str">
        <f t="shared" ca="1" si="197"/>
        <v/>
      </c>
      <c r="Q813" s="41" t="str">
        <f>IF(AND(C813="Abierto",D813="Urgente"),RANK(P813,$P$8:$P$1003,0)+COUNTIF($P$8:P813,P813)-1,"")</f>
        <v/>
      </c>
      <c r="R813" s="41" t="str">
        <f t="shared" si="198"/>
        <v/>
      </c>
      <c r="S813" s="41" t="str">
        <f t="shared" ca="1" si="199"/>
        <v/>
      </c>
      <c r="T813" s="41" t="str">
        <f>IF(AND(C813="Abierto",D813="Alta"),RANK(S813,$S$8:$S$1003,0)+COUNTIF($S$8:S813,S813)-1+MAX(Q:Q),"")</f>
        <v/>
      </c>
      <c r="U813" s="41" t="str">
        <f t="shared" si="200"/>
        <v/>
      </c>
      <c r="V813" s="41" t="str">
        <f t="shared" ca="1" si="201"/>
        <v/>
      </c>
      <c r="W813" s="41" t="str">
        <f>IF(AND(C813="Abierto",D813="Media"),RANK(V813,$V$8:$V$1003,0)+COUNTIF($V$8:V813,V813)-1+MAX(Q:Q,T:T),"")</f>
        <v/>
      </c>
      <c r="X813" s="41" t="str">
        <f t="shared" si="202"/>
        <v/>
      </c>
      <c r="Y813" s="41" t="str">
        <f t="shared" ca="1" si="203"/>
        <v/>
      </c>
      <c r="Z813" s="41" t="str">
        <f>IF(AND(C813="Abierto",D813="Baja"),RANK(Y813,$Y$8:$Y$1003,0)+COUNTIF($Y$8:Y813,Y813)-1+MAX(Q:Q,T:T,W:W),"")</f>
        <v/>
      </c>
      <c r="AA813" s="42" t="str">
        <f t="shared" si="204"/>
        <v/>
      </c>
      <c r="AB813" s="42" t="str">
        <f t="shared" si="205"/>
        <v/>
      </c>
      <c r="AC813" s="42" t="str">
        <f t="shared" si="206"/>
        <v/>
      </c>
      <c r="AD813" s="43">
        <v>806</v>
      </c>
      <c r="AE813" s="43" t="str">
        <f t="shared" si="192"/>
        <v/>
      </c>
      <c r="AF813" s="44" t="str">
        <f t="shared" si="193"/>
        <v/>
      </c>
      <c r="AK813" s="47" t="str">
        <f>IF(AL813="","",MAX($AK$1:AK812)+1)</f>
        <v/>
      </c>
      <c r="AL813" s="48" t="str">
        <f>IF(H813="","",IF(COUNTIF($AL$7:AL812,H813)=0,H813,""))</f>
        <v/>
      </c>
      <c r="AM813" s="48" t="str">
        <f t="shared" si="194"/>
        <v/>
      </c>
    </row>
    <row r="814" spans="2:39" x14ac:dyDescent="0.25">
      <c r="B814" s="38"/>
      <c r="C814" s="38"/>
      <c r="D814" s="38"/>
      <c r="E814" s="38"/>
      <c r="F814" s="40"/>
      <c r="G814" s="38"/>
      <c r="H814" s="38"/>
      <c r="I814" s="40"/>
      <c r="J814" s="54" t="str">
        <f t="shared" si="195"/>
        <v/>
      </c>
      <c r="K814" s="38"/>
      <c r="O814" s="41" t="str">
        <f t="shared" si="196"/>
        <v/>
      </c>
      <c r="P814" s="41" t="str">
        <f t="shared" ca="1" si="197"/>
        <v/>
      </c>
      <c r="Q814" s="41" t="str">
        <f>IF(AND(C814="Abierto",D814="Urgente"),RANK(P814,$P$8:$P$1003,0)+COUNTIF($P$8:P814,P814)-1,"")</f>
        <v/>
      </c>
      <c r="R814" s="41" t="str">
        <f t="shared" si="198"/>
        <v/>
      </c>
      <c r="S814" s="41" t="str">
        <f t="shared" ca="1" si="199"/>
        <v/>
      </c>
      <c r="T814" s="41" t="str">
        <f>IF(AND(C814="Abierto",D814="Alta"),RANK(S814,$S$8:$S$1003,0)+COUNTIF($S$8:S814,S814)-1+MAX(Q:Q),"")</f>
        <v/>
      </c>
      <c r="U814" s="41" t="str">
        <f t="shared" si="200"/>
        <v/>
      </c>
      <c r="V814" s="41" t="str">
        <f t="shared" ca="1" si="201"/>
        <v/>
      </c>
      <c r="W814" s="41" t="str">
        <f>IF(AND(C814="Abierto",D814="Media"),RANK(V814,$V$8:$V$1003,0)+COUNTIF($V$8:V814,V814)-1+MAX(Q:Q,T:T),"")</f>
        <v/>
      </c>
      <c r="X814" s="41" t="str">
        <f t="shared" si="202"/>
        <v/>
      </c>
      <c r="Y814" s="41" t="str">
        <f t="shared" ca="1" si="203"/>
        <v/>
      </c>
      <c r="Z814" s="41" t="str">
        <f>IF(AND(C814="Abierto",D814="Baja"),RANK(Y814,$Y$8:$Y$1003,0)+COUNTIF($Y$8:Y814,Y814)-1+MAX(Q:Q,T:T,W:W),"")</f>
        <v/>
      </c>
      <c r="AA814" s="42" t="str">
        <f t="shared" si="204"/>
        <v/>
      </c>
      <c r="AB814" s="42" t="str">
        <f t="shared" si="205"/>
        <v/>
      </c>
      <c r="AC814" s="42" t="str">
        <f t="shared" si="206"/>
        <v/>
      </c>
      <c r="AD814" s="43">
        <v>807</v>
      </c>
      <c r="AE814" s="43" t="str">
        <f t="shared" si="192"/>
        <v/>
      </c>
      <c r="AF814" s="44" t="str">
        <f t="shared" si="193"/>
        <v/>
      </c>
      <c r="AK814" s="47" t="str">
        <f>IF(AL814="","",MAX($AK$1:AK813)+1)</f>
        <v/>
      </c>
      <c r="AL814" s="48" t="str">
        <f>IF(H814="","",IF(COUNTIF($AL$7:AL813,H814)=0,H814,""))</f>
        <v/>
      </c>
      <c r="AM814" s="48" t="str">
        <f t="shared" si="194"/>
        <v/>
      </c>
    </row>
    <row r="815" spans="2:39" x14ac:dyDescent="0.25">
      <c r="B815" s="38"/>
      <c r="C815" s="38"/>
      <c r="D815" s="38"/>
      <c r="E815" s="38"/>
      <c r="F815" s="40"/>
      <c r="G815" s="38"/>
      <c r="H815" s="38"/>
      <c r="I815" s="40"/>
      <c r="J815" s="54" t="str">
        <f t="shared" si="195"/>
        <v/>
      </c>
      <c r="K815" s="38"/>
      <c r="O815" s="41" t="str">
        <f t="shared" si="196"/>
        <v/>
      </c>
      <c r="P815" s="41" t="str">
        <f t="shared" ca="1" si="197"/>
        <v/>
      </c>
      <c r="Q815" s="41" t="str">
        <f>IF(AND(C815="Abierto",D815="Urgente"),RANK(P815,$P$8:$P$1003,0)+COUNTIF($P$8:P815,P815)-1,"")</f>
        <v/>
      </c>
      <c r="R815" s="41" t="str">
        <f t="shared" si="198"/>
        <v/>
      </c>
      <c r="S815" s="41" t="str">
        <f t="shared" ca="1" si="199"/>
        <v/>
      </c>
      <c r="T815" s="41" t="str">
        <f>IF(AND(C815="Abierto",D815="Alta"),RANK(S815,$S$8:$S$1003,0)+COUNTIF($S$8:S815,S815)-1+MAX(Q:Q),"")</f>
        <v/>
      </c>
      <c r="U815" s="41" t="str">
        <f t="shared" si="200"/>
        <v/>
      </c>
      <c r="V815" s="41" t="str">
        <f t="shared" ca="1" si="201"/>
        <v/>
      </c>
      <c r="W815" s="41" t="str">
        <f>IF(AND(C815="Abierto",D815="Media"),RANK(V815,$V$8:$V$1003,0)+COUNTIF($V$8:V815,V815)-1+MAX(Q:Q,T:T),"")</f>
        <v/>
      </c>
      <c r="X815" s="41" t="str">
        <f t="shared" si="202"/>
        <v/>
      </c>
      <c r="Y815" s="41" t="str">
        <f t="shared" ca="1" si="203"/>
        <v/>
      </c>
      <c r="Z815" s="41" t="str">
        <f>IF(AND(C815="Abierto",D815="Baja"),RANK(Y815,$Y$8:$Y$1003,0)+COUNTIF($Y$8:Y815,Y815)-1+MAX(Q:Q,T:T,W:W),"")</f>
        <v/>
      </c>
      <c r="AA815" s="42" t="str">
        <f t="shared" si="204"/>
        <v/>
      </c>
      <c r="AB815" s="42" t="str">
        <f t="shared" si="205"/>
        <v/>
      </c>
      <c r="AC815" s="42" t="str">
        <f t="shared" si="206"/>
        <v/>
      </c>
      <c r="AD815" s="43">
        <v>808</v>
      </c>
      <c r="AE815" s="43" t="str">
        <f t="shared" si="192"/>
        <v/>
      </c>
      <c r="AF815" s="44" t="str">
        <f t="shared" si="193"/>
        <v/>
      </c>
      <c r="AK815" s="47" t="str">
        <f>IF(AL815="","",MAX($AK$1:AK814)+1)</f>
        <v/>
      </c>
      <c r="AL815" s="48" t="str">
        <f>IF(H815="","",IF(COUNTIF($AL$7:AL814,H815)=0,H815,""))</f>
        <v/>
      </c>
      <c r="AM815" s="48" t="str">
        <f t="shared" si="194"/>
        <v/>
      </c>
    </row>
    <row r="816" spans="2:39" x14ac:dyDescent="0.25">
      <c r="B816" s="38"/>
      <c r="C816" s="38"/>
      <c r="D816" s="38"/>
      <c r="E816" s="38"/>
      <c r="F816" s="40"/>
      <c r="G816" s="38"/>
      <c r="H816" s="38"/>
      <c r="I816" s="40"/>
      <c r="J816" s="54" t="str">
        <f t="shared" si="195"/>
        <v/>
      </c>
      <c r="K816" s="38"/>
      <c r="O816" s="41" t="str">
        <f t="shared" si="196"/>
        <v/>
      </c>
      <c r="P816" s="41" t="str">
        <f t="shared" ca="1" si="197"/>
        <v/>
      </c>
      <c r="Q816" s="41" t="str">
        <f>IF(AND(C816="Abierto",D816="Urgente"),RANK(P816,$P$8:$P$1003,0)+COUNTIF($P$8:P816,P816)-1,"")</f>
        <v/>
      </c>
      <c r="R816" s="41" t="str">
        <f t="shared" si="198"/>
        <v/>
      </c>
      <c r="S816" s="41" t="str">
        <f t="shared" ca="1" si="199"/>
        <v/>
      </c>
      <c r="T816" s="41" t="str">
        <f>IF(AND(C816="Abierto",D816="Alta"),RANK(S816,$S$8:$S$1003,0)+COUNTIF($S$8:S816,S816)-1+MAX(Q:Q),"")</f>
        <v/>
      </c>
      <c r="U816" s="41" t="str">
        <f t="shared" si="200"/>
        <v/>
      </c>
      <c r="V816" s="41" t="str">
        <f t="shared" ca="1" si="201"/>
        <v/>
      </c>
      <c r="W816" s="41" t="str">
        <f>IF(AND(C816="Abierto",D816="Media"),RANK(V816,$V$8:$V$1003,0)+COUNTIF($V$8:V816,V816)-1+MAX(Q:Q,T:T),"")</f>
        <v/>
      </c>
      <c r="X816" s="41" t="str">
        <f t="shared" si="202"/>
        <v/>
      </c>
      <c r="Y816" s="41" t="str">
        <f t="shared" ca="1" si="203"/>
        <v/>
      </c>
      <c r="Z816" s="41" t="str">
        <f>IF(AND(C816="Abierto",D816="Baja"),RANK(Y816,$Y$8:$Y$1003,0)+COUNTIF($Y$8:Y816,Y816)-1+MAX(Q:Q,T:T,W:W),"")</f>
        <v/>
      </c>
      <c r="AA816" s="42" t="str">
        <f t="shared" si="204"/>
        <v/>
      </c>
      <c r="AB816" s="42" t="str">
        <f t="shared" si="205"/>
        <v/>
      </c>
      <c r="AC816" s="42" t="str">
        <f t="shared" si="206"/>
        <v/>
      </c>
      <c r="AD816" s="43">
        <v>809</v>
      </c>
      <c r="AE816" s="43" t="str">
        <f t="shared" si="192"/>
        <v/>
      </c>
      <c r="AF816" s="44" t="str">
        <f t="shared" si="193"/>
        <v/>
      </c>
      <c r="AK816" s="47" t="str">
        <f>IF(AL816="","",MAX($AK$1:AK815)+1)</f>
        <v/>
      </c>
      <c r="AL816" s="48" t="str">
        <f>IF(H816="","",IF(COUNTIF($AL$7:AL815,H816)=0,H816,""))</f>
        <v/>
      </c>
      <c r="AM816" s="48" t="str">
        <f t="shared" si="194"/>
        <v/>
      </c>
    </row>
    <row r="817" spans="2:39" x14ac:dyDescent="0.25">
      <c r="B817" s="38"/>
      <c r="C817" s="38"/>
      <c r="D817" s="38"/>
      <c r="E817" s="38"/>
      <c r="F817" s="40"/>
      <c r="G817" s="38"/>
      <c r="H817" s="38"/>
      <c r="I817" s="40"/>
      <c r="J817" s="54" t="str">
        <f t="shared" si="195"/>
        <v/>
      </c>
      <c r="K817" s="38"/>
      <c r="O817" s="41" t="str">
        <f t="shared" si="196"/>
        <v/>
      </c>
      <c r="P817" s="41" t="str">
        <f t="shared" ca="1" si="197"/>
        <v/>
      </c>
      <c r="Q817" s="41" t="str">
        <f>IF(AND(C817="Abierto",D817="Urgente"),RANK(P817,$P$8:$P$1003,0)+COUNTIF($P$8:P817,P817)-1,"")</f>
        <v/>
      </c>
      <c r="R817" s="41" t="str">
        <f t="shared" si="198"/>
        <v/>
      </c>
      <c r="S817" s="41" t="str">
        <f t="shared" ca="1" si="199"/>
        <v/>
      </c>
      <c r="T817" s="41" t="str">
        <f>IF(AND(C817="Abierto",D817="Alta"),RANK(S817,$S$8:$S$1003,0)+COUNTIF($S$8:S817,S817)-1+MAX(Q:Q),"")</f>
        <v/>
      </c>
      <c r="U817" s="41" t="str">
        <f t="shared" si="200"/>
        <v/>
      </c>
      <c r="V817" s="41" t="str">
        <f t="shared" ca="1" si="201"/>
        <v/>
      </c>
      <c r="W817" s="41" t="str">
        <f>IF(AND(C817="Abierto",D817="Media"),RANK(V817,$V$8:$V$1003,0)+COUNTIF($V$8:V817,V817)-1+MAX(Q:Q,T:T),"")</f>
        <v/>
      </c>
      <c r="X817" s="41" t="str">
        <f t="shared" si="202"/>
        <v/>
      </c>
      <c r="Y817" s="41" t="str">
        <f t="shared" ca="1" si="203"/>
        <v/>
      </c>
      <c r="Z817" s="41" t="str">
        <f>IF(AND(C817="Abierto",D817="Baja"),RANK(Y817,$Y$8:$Y$1003,0)+COUNTIF($Y$8:Y817,Y817)-1+MAX(Q:Q,T:T,W:W),"")</f>
        <v/>
      </c>
      <c r="AA817" s="42" t="str">
        <f t="shared" si="204"/>
        <v/>
      </c>
      <c r="AB817" s="42" t="str">
        <f t="shared" si="205"/>
        <v/>
      </c>
      <c r="AC817" s="42" t="str">
        <f t="shared" si="206"/>
        <v/>
      </c>
      <c r="AD817" s="43">
        <v>810</v>
      </c>
      <c r="AE817" s="43" t="str">
        <f t="shared" si="192"/>
        <v/>
      </c>
      <c r="AF817" s="44" t="str">
        <f t="shared" si="193"/>
        <v/>
      </c>
      <c r="AK817" s="47" t="str">
        <f>IF(AL817="","",MAX($AK$1:AK816)+1)</f>
        <v/>
      </c>
      <c r="AL817" s="48" t="str">
        <f>IF(H817="","",IF(COUNTIF($AL$7:AL816,H817)=0,H817,""))</f>
        <v/>
      </c>
      <c r="AM817" s="48" t="str">
        <f t="shared" si="194"/>
        <v/>
      </c>
    </row>
    <row r="818" spans="2:39" x14ac:dyDescent="0.25">
      <c r="B818" s="38"/>
      <c r="C818" s="38"/>
      <c r="D818" s="38"/>
      <c r="E818" s="38"/>
      <c r="F818" s="40"/>
      <c r="G818" s="38"/>
      <c r="H818" s="38"/>
      <c r="I818" s="40"/>
      <c r="J818" s="54" t="str">
        <f t="shared" si="195"/>
        <v/>
      </c>
      <c r="K818" s="38"/>
      <c r="O818" s="41" t="str">
        <f t="shared" si="196"/>
        <v/>
      </c>
      <c r="P818" s="41" t="str">
        <f t="shared" ca="1" si="197"/>
        <v/>
      </c>
      <c r="Q818" s="41" t="str">
        <f>IF(AND(C818="Abierto",D818="Urgente"),RANK(P818,$P$8:$P$1003,0)+COUNTIF($P$8:P818,P818)-1,"")</f>
        <v/>
      </c>
      <c r="R818" s="41" t="str">
        <f t="shared" si="198"/>
        <v/>
      </c>
      <c r="S818" s="41" t="str">
        <f t="shared" ca="1" si="199"/>
        <v/>
      </c>
      <c r="T818" s="41" t="str">
        <f>IF(AND(C818="Abierto",D818="Alta"),RANK(S818,$S$8:$S$1003,0)+COUNTIF($S$8:S818,S818)-1+MAX(Q:Q),"")</f>
        <v/>
      </c>
      <c r="U818" s="41" t="str">
        <f t="shared" si="200"/>
        <v/>
      </c>
      <c r="V818" s="41" t="str">
        <f t="shared" ca="1" si="201"/>
        <v/>
      </c>
      <c r="W818" s="41" t="str">
        <f>IF(AND(C818="Abierto",D818="Media"),RANK(V818,$V$8:$V$1003,0)+COUNTIF($V$8:V818,V818)-1+MAX(Q:Q,T:T),"")</f>
        <v/>
      </c>
      <c r="X818" s="41" t="str">
        <f t="shared" si="202"/>
        <v/>
      </c>
      <c r="Y818" s="41" t="str">
        <f t="shared" ca="1" si="203"/>
        <v/>
      </c>
      <c r="Z818" s="41" t="str">
        <f>IF(AND(C818="Abierto",D818="Baja"),RANK(Y818,$Y$8:$Y$1003,0)+COUNTIF($Y$8:Y818,Y818)-1+MAX(Q:Q,T:T,W:W),"")</f>
        <v/>
      </c>
      <c r="AA818" s="42" t="str">
        <f t="shared" si="204"/>
        <v/>
      </c>
      <c r="AB818" s="42" t="str">
        <f t="shared" si="205"/>
        <v/>
      </c>
      <c r="AC818" s="42" t="str">
        <f t="shared" si="206"/>
        <v/>
      </c>
      <c r="AD818" s="43">
        <v>811</v>
      </c>
      <c r="AE818" s="43" t="str">
        <f t="shared" si="192"/>
        <v/>
      </c>
      <c r="AF818" s="44" t="str">
        <f t="shared" si="193"/>
        <v/>
      </c>
      <c r="AK818" s="47" t="str">
        <f>IF(AL818="","",MAX($AK$1:AK817)+1)</f>
        <v/>
      </c>
      <c r="AL818" s="48" t="str">
        <f>IF(H818="","",IF(COUNTIF($AL$7:AL817,H818)=0,H818,""))</f>
        <v/>
      </c>
      <c r="AM818" s="48" t="str">
        <f t="shared" si="194"/>
        <v/>
      </c>
    </row>
    <row r="819" spans="2:39" x14ac:dyDescent="0.25">
      <c r="B819" s="38"/>
      <c r="C819" s="38"/>
      <c r="D819" s="38"/>
      <c r="E819" s="38"/>
      <c r="F819" s="40"/>
      <c r="G819" s="38"/>
      <c r="H819" s="38"/>
      <c r="I819" s="40"/>
      <c r="J819" s="54" t="str">
        <f t="shared" si="195"/>
        <v/>
      </c>
      <c r="K819" s="38"/>
      <c r="O819" s="41" t="str">
        <f t="shared" si="196"/>
        <v/>
      </c>
      <c r="P819" s="41" t="str">
        <f t="shared" ca="1" si="197"/>
        <v/>
      </c>
      <c r="Q819" s="41" t="str">
        <f>IF(AND(C819="Abierto",D819="Urgente"),RANK(P819,$P$8:$P$1003,0)+COUNTIF($P$8:P819,P819)-1,"")</f>
        <v/>
      </c>
      <c r="R819" s="41" t="str">
        <f t="shared" si="198"/>
        <v/>
      </c>
      <c r="S819" s="41" t="str">
        <f t="shared" ca="1" si="199"/>
        <v/>
      </c>
      <c r="T819" s="41" t="str">
        <f>IF(AND(C819="Abierto",D819="Alta"),RANK(S819,$S$8:$S$1003,0)+COUNTIF($S$8:S819,S819)-1+MAX(Q:Q),"")</f>
        <v/>
      </c>
      <c r="U819" s="41" t="str">
        <f t="shared" si="200"/>
        <v/>
      </c>
      <c r="V819" s="41" t="str">
        <f t="shared" ca="1" si="201"/>
        <v/>
      </c>
      <c r="W819" s="41" t="str">
        <f>IF(AND(C819="Abierto",D819="Media"),RANK(V819,$V$8:$V$1003,0)+COUNTIF($V$8:V819,V819)-1+MAX(Q:Q,T:T),"")</f>
        <v/>
      </c>
      <c r="X819" s="41" t="str">
        <f t="shared" si="202"/>
        <v/>
      </c>
      <c r="Y819" s="41" t="str">
        <f t="shared" ca="1" si="203"/>
        <v/>
      </c>
      <c r="Z819" s="41" t="str">
        <f>IF(AND(C819="Abierto",D819="Baja"),RANK(Y819,$Y$8:$Y$1003,0)+COUNTIF($Y$8:Y819,Y819)-1+MAX(Q:Q,T:T,W:W),"")</f>
        <v/>
      </c>
      <c r="AA819" s="42" t="str">
        <f t="shared" si="204"/>
        <v/>
      </c>
      <c r="AB819" s="42" t="str">
        <f t="shared" si="205"/>
        <v/>
      </c>
      <c r="AC819" s="42" t="str">
        <f t="shared" si="206"/>
        <v/>
      </c>
      <c r="AD819" s="43">
        <v>812</v>
      </c>
      <c r="AE819" s="43" t="str">
        <f t="shared" si="192"/>
        <v/>
      </c>
      <c r="AF819" s="44" t="str">
        <f t="shared" si="193"/>
        <v/>
      </c>
      <c r="AK819" s="47" t="str">
        <f>IF(AL819="","",MAX($AK$1:AK818)+1)</f>
        <v/>
      </c>
      <c r="AL819" s="48" t="str">
        <f>IF(H819="","",IF(COUNTIF($AL$7:AL818,H819)=0,H819,""))</f>
        <v/>
      </c>
      <c r="AM819" s="48" t="str">
        <f t="shared" si="194"/>
        <v/>
      </c>
    </row>
    <row r="820" spans="2:39" x14ac:dyDescent="0.25">
      <c r="B820" s="38"/>
      <c r="C820" s="38"/>
      <c r="D820" s="38"/>
      <c r="E820" s="38"/>
      <c r="F820" s="40"/>
      <c r="G820" s="38"/>
      <c r="H820" s="38"/>
      <c r="I820" s="40"/>
      <c r="J820" s="54" t="str">
        <f t="shared" si="195"/>
        <v/>
      </c>
      <c r="K820" s="38"/>
      <c r="O820" s="41" t="str">
        <f t="shared" si="196"/>
        <v/>
      </c>
      <c r="P820" s="41" t="str">
        <f t="shared" ca="1" si="197"/>
        <v/>
      </c>
      <c r="Q820" s="41" t="str">
        <f>IF(AND(C820="Abierto",D820="Urgente"),RANK(P820,$P$8:$P$1003,0)+COUNTIF($P$8:P820,P820)-1,"")</f>
        <v/>
      </c>
      <c r="R820" s="41" t="str">
        <f t="shared" si="198"/>
        <v/>
      </c>
      <c r="S820" s="41" t="str">
        <f t="shared" ca="1" si="199"/>
        <v/>
      </c>
      <c r="T820" s="41" t="str">
        <f>IF(AND(C820="Abierto",D820="Alta"),RANK(S820,$S$8:$S$1003,0)+COUNTIF($S$8:S820,S820)-1+MAX(Q:Q),"")</f>
        <v/>
      </c>
      <c r="U820" s="41" t="str">
        <f t="shared" si="200"/>
        <v/>
      </c>
      <c r="V820" s="41" t="str">
        <f t="shared" ca="1" si="201"/>
        <v/>
      </c>
      <c r="W820" s="41" t="str">
        <f>IF(AND(C820="Abierto",D820="Media"),RANK(V820,$V$8:$V$1003,0)+COUNTIF($V$8:V820,V820)-1+MAX(Q:Q,T:T),"")</f>
        <v/>
      </c>
      <c r="X820" s="41" t="str">
        <f t="shared" si="202"/>
        <v/>
      </c>
      <c r="Y820" s="41" t="str">
        <f t="shared" ca="1" si="203"/>
        <v/>
      </c>
      <c r="Z820" s="41" t="str">
        <f>IF(AND(C820="Abierto",D820="Baja"),RANK(Y820,$Y$8:$Y$1003,0)+COUNTIF($Y$8:Y820,Y820)-1+MAX(Q:Q,T:T,W:W),"")</f>
        <v/>
      </c>
      <c r="AA820" s="42" t="str">
        <f t="shared" si="204"/>
        <v/>
      </c>
      <c r="AB820" s="42" t="str">
        <f t="shared" si="205"/>
        <v/>
      </c>
      <c r="AC820" s="42" t="str">
        <f t="shared" si="206"/>
        <v/>
      </c>
      <c r="AD820" s="43">
        <v>813</v>
      </c>
      <c r="AE820" s="43" t="str">
        <f t="shared" si="192"/>
        <v/>
      </c>
      <c r="AF820" s="44" t="str">
        <f t="shared" si="193"/>
        <v/>
      </c>
      <c r="AK820" s="47" t="str">
        <f>IF(AL820="","",MAX($AK$1:AK819)+1)</f>
        <v/>
      </c>
      <c r="AL820" s="48" t="str">
        <f>IF(H820="","",IF(COUNTIF($AL$7:AL819,H820)=0,H820,""))</f>
        <v/>
      </c>
      <c r="AM820" s="48" t="str">
        <f t="shared" si="194"/>
        <v/>
      </c>
    </row>
    <row r="821" spans="2:39" x14ac:dyDescent="0.25">
      <c r="B821" s="38"/>
      <c r="C821" s="38"/>
      <c r="D821" s="38"/>
      <c r="E821" s="38"/>
      <c r="F821" s="40"/>
      <c r="G821" s="38"/>
      <c r="H821" s="38"/>
      <c r="I821" s="40"/>
      <c r="J821" s="54" t="str">
        <f t="shared" si="195"/>
        <v/>
      </c>
      <c r="K821" s="38"/>
      <c r="O821" s="41" t="str">
        <f t="shared" si="196"/>
        <v/>
      </c>
      <c r="P821" s="41" t="str">
        <f t="shared" ca="1" si="197"/>
        <v/>
      </c>
      <c r="Q821" s="41" t="str">
        <f>IF(AND(C821="Abierto",D821="Urgente"),RANK(P821,$P$8:$P$1003,0)+COUNTIF($P$8:P821,P821)-1,"")</f>
        <v/>
      </c>
      <c r="R821" s="41" t="str">
        <f t="shared" si="198"/>
        <v/>
      </c>
      <c r="S821" s="41" t="str">
        <f t="shared" ca="1" si="199"/>
        <v/>
      </c>
      <c r="T821" s="41" t="str">
        <f>IF(AND(C821="Abierto",D821="Alta"),RANK(S821,$S$8:$S$1003,0)+COUNTIF($S$8:S821,S821)-1+MAX(Q:Q),"")</f>
        <v/>
      </c>
      <c r="U821" s="41" t="str">
        <f t="shared" si="200"/>
        <v/>
      </c>
      <c r="V821" s="41" t="str">
        <f t="shared" ca="1" si="201"/>
        <v/>
      </c>
      <c r="W821" s="41" t="str">
        <f>IF(AND(C821="Abierto",D821="Media"),RANK(V821,$V$8:$V$1003,0)+COUNTIF($V$8:V821,V821)-1+MAX(Q:Q,T:T),"")</f>
        <v/>
      </c>
      <c r="X821" s="41" t="str">
        <f t="shared" si="202"/>
        <v/>
      </c>
      <c r="Y821" s="41" t="str">
        <f t="shared" ca="1" si="203"/>
        <v/>
      </c>
      <c r="Z821" s="41" t="str">
        <f>IF(AND(C821="Abierto",D821="Baja"),RANK(Y821,$Y$8:$Y$1003,0)+COUNTIF($Y$8:Y821,Y821)-1+MAX(Q:Q,T:T,W:W),"")</f>
        <v/>
      </c>
      <c r="AA821" s="42" t="str">
        <f t="shared" si="204"/>
        <v/>
      </c>
      <c r="AB821" s="42" t="str">
        <f t="shared" si="205"/>
        <v/>
      </c>
      <c r="AC821" s="42" t="str">
        <f t="shared" si="206"/>
        <v/>
      </c>
      <c r="AD821" s="43">
        <v>814</v>
      </c>
      <c r="AE821" s="43" t="str">
        <f t="shared" si="192"/>
        <v/>
      </c>
      <c r="AF821" s="44" t="str">
        <f t="shared" si="193"/>
        <v/>
      </c>
      <c r="AK821" s="47" t="str">
        <f>IF(AL821="","",MAX($AK$1:AK820)+1)</f>
        <v/>
      </c>
      <c r="AL821" s="48" t="str">
        <f>IF(H821="","",IF(COUNTIF($AL$7:AL820,H821)=0,H821,""))</f>
        <v/>
      </c>
      <c r="AM821" s="48" t="str">
        <f t="shared" si="194"/>
        <v/>
      </c>
    </row>
    <row r="822" spans="2:39" x14ac:dyDescent="0.25">
      <c r="B822" s="38"/>
      <c r="C822" s="38"/>
      <c r="D822" s="38"/>
      <c r="E822" s="38"/>
      <c r="F822" s="40"/>
      <c r="G822" s="38"/>
      <c r="H822" s="38"/>
      <c r="I822" s="40"/>
      <c r="J822" s="54" t="str">
        <f t="shared" si="195"/>
        <v/>
      </c>
      <c r="K822" s="38"/>
      <c r="O822" s="41" t="str">
        <f t="shared" si="196"/>
        <v/>
      </c>
      <c r="P822" s="41" t="str">
        <f t="shared" ca="1" si="197"/>
        <v/>
      </c>
      <c r="Q822" s="41" t="str">
        <f>IF(AND(C822="Abierto",D822="Urgente"),RANK(P822,$P$8:$P$1003,0)+COUNTIF($P$8:P822,P822)-1,"")</f>
        <v/>
      </c>
      <c r="R822" s="41" t="str">
        <f t="shared" si="198"/>
        <v/>
      </c>
      <c r="S822" s="41" t="str">
        <f t="shared" ca="1" si="199"/>
        <v/>
      </c>
      <c r="T822" s="41" t="str">
        <f>IF(AND(C822="Abierto",D822="Alta"),RANK(S822,$S$8:$S$1003,0)+COUNTIF($S$8:S822,S822)-1+MAX(Q:Q),"")</f>
        <v/>
      </c>
      <c r="U822" s="41" t="str">
        <f t="shared" si="200"/>
        <v/>
      </c>
      <c r="V822" s="41" t="str">
        <f t="shared" ca="1" si="201"/>
        <v/>
      </c>
      <c r="W822" s="41" t="str">
        <f>IF(AND(C822="Abierto",D822="Media"),RANK(V822,$V$8:$V$1003,0)+COUNTIF($V$8:V822,V822)-1+MAX(Q:Q,T:T),"")</f>
        <v/>
      </c>
      <c r="X822" s="41" t="str">
        <f t="shared" si="202"/>
        <v/>
      </c>
      <c r="Y822" s="41" t="str">
        <f t="shared" ca="1" si="203"/>
        <v/>
      </c>
      <c r="Z822" s="41" t="str">
        <f>IF(AND(C822="Abierto",D822="Baja"),RANK(Y822,$Y$8:$Y$1003,0)+COUNTIF($Y$8:Y822,Y822)-1+MAX(Q:Q,T:T,W:W),"")</f>
        <v/>
      </c>
      <c r="AA822" s="42" t="str">
        <f t="shared" si="204"/>
        <v/>
      </c>
      <c r="AB822" s="42" t="str">
        <f t="shared" si="205"/>
        <v/>
      </c>
      <c r="AC822" s="42" t="str">
        <f t="shared" si="206"/>
        <v/>
      </c>
      <c r="AD822" s="43">
        <v>815</v>
      </c>
      <c r="AE822" s="43" t="str">
        <f t="shared" si="192"/>
        <v/>
      </c>
      <c r="AF822" s="44" t="str">
        <f t="shared" si="193"/>
        <v/>
      </c>
      <c r="AK822" s="47" t="str">
        <f>IF(AL822="","",MAX($AK$1:AK821)+1)</f>
        <v/>
      </c>
      <c r="AL822" s="48" t="str">
        <f>IF(H822="","",IF(COUNTIF($AL$7:AL821,H822)=0,H822,""))</f>
        <v/>
      </c>
      <c r="AM822" s="48" t="str">
        <f t="shared" si="194"/>
        <v/>
      </c>
    </row>
    <row r="823" spans="2:39" x14ac:dyDescent="0.25">
      <c r="B823" s="38"/>
      <c r="C823" s="38"/>
      <c r="D823" s="38"/>
      <c r="E823" s="38"/>
      <c r="F823" s="40"/>
      <c r="G823" s="38"/>
      <c r="H823" s="38"/>
      <c r="I823" s="40"/>
      <c r="J823" s="54" t="str">
        <f t="shared" si="195"/>
        <v/>
      </c>
      <c r="K823" s="38"/>
      <c r="O823" s="41" t="str">
        <f t="shared" si="196"/>
        <v/>
      </c>
      <c r="P823" s="41" t="str">
        <f t="shared" ca="1" si="197"/>
        <v/>
      </c>
      <c r="Q823" s="41" t="str">
        <f>IF(AND(C823="Abierto",D823="Urgente"),RANK(P823,$P$8:$P$1003,0)+COUNTIF($P$8:P823,P823)-1,"")</f>
        <v/>
      </c>
      <c r="R823" s="41" t="str">
        <f t="shared" si="198"/>
        <v/>
      </c>
      <c r="S823" s="41" t="str">
        <f t="shared" ca="1" si="199"/>
        <v/>
      </c>
      <c r="T823" s="41" t="str">
        <f>IF(AND(C823="Abierto",D823="Alta"),RANK(S823,$S$8:$S$1003,0)+COUNTIF($S$8:S823,S823)-1+MAX(Q:Q),"")</f>
        <v/>
      </c>
      <c r="U823" s="41" t="str">
        <f t="shared" si="200"/>
        <v/>
      </c>
      <c r="V823" s="41" t="str">
        <f t="shared" ca="1" si="201"/>
        <v/>
      </c>
      <c r="W823" s="41" t="str">
        <f>IF(AND(C823="Abierto",D823="Media"),RANK(V823,$V$8:$V$1003,0)+COUNTIF($V$8:V823,V823)-1+MAX(Q:Q,T:T),"")</f>
        <v/>
      </c>
      <c r="X823" s="41" t="str">
        <f t="shared" si="202"/>
        <v/>
      </c>
      <c r="Y823" s="41" t="str">
        <f t="shared" ca="1" si="203"/>
        <v/>
      </c>
      <c r="Z823" s="41" t="str">
        <f>IF(AND(C823="Abierto",D823="Baja"),RANK(Y823,$Y$8:$Y$1003,0)+COUNTIF($Y$8:Y823,Y823)-1+MAX(Q:Q,T:T,W:W),"")</f>
        <v/>
      </c>
      <c r="AA823" s="42" t="str">
        <f t="shared" si="204"/>
        <v/>
      </c>
      <c r="AB823" s="42" t="str">
        <f t="shared" si="205"/>
        <v/>
      </c>
      <c r="AC823" s="42" t="str">
        <f t="shared" si="206"/>
        <v/>
      </c>
      <c r="AD823" s="43">
        <v>816</v>
      </c>
      <c r="AE823" s="43" t="str">
        <f t="shared" si="192"/>
        <v/>
      </c>
      <c r="AF823" s="44" t="str">
        <f t="shared" si="193"/>
        <v/>
      </c>
      <c r="AK823" s="47" t="str">
        <f>IF(AL823="","",MAX($AK$1:AK822)+1)</f>
        <v/>
      </c>
      <c r="AL823" s="48" t="str">
        <f>IF(H823="","",IF(COUNTIF($AL$7:AL822,H823)=0,H823,""))</f>
        <v/>
      </c>
      <c r="AM823" s="48" t="str">
        <f t="shared" si="194"/>
        <v/>
      </c>
    </row>
    <row r="824" spans="2:39" x14ac:dyDescent="0.25">
      <c r="B824" s="38"/>
      <c r="C824" s="38"/>
      <c r="D824" s="38"/>
      <c r="E824" s="38"/>
      <c r="F824" s="40"/>
      <c r="G824" s="38"/>
      <c r="H824" s="38"/>
      <c r="I824" s="40"/>
      <c r="J824" s="54" t="str">
        <f t="shared" si="195"/>
        <v/>
      </c>
      <c r="K824" s="38"/>
      <c r="O824" s="41" t="str">
        <f t="shared" si="196"/>
        <v/>
      </c>
      <c r="P824" s="41" t="str">
        <f t="shared" ca="1" si="197"/>
        <v/>
      </c>
      <c r="Q824" s="41" t="str">
        <f>IF(AND(C824="Abierto",D824="Urgente"),RANK(P824,$P$8:$P$1003,0)+COUNTIF($P$8:P824,P824)-1,"")</f>
        <v/>
      </c>
      <c r="R824" s="41" t="str">
        <f t="shared" si="198"/>
        <v/>
      </c>
      <c r="S824" s="41" t="str">
        <f t="shared" ca="1" si="199"/>
        <v/>
      </c>
      <c r="T824" s="41" t="str">
        <f>IF(AND(C824="Abierto",D824="Alta"),RANK(S824,$S$8:$S$1003,0)+COUNTIF($S$8:S824,S824)-1+MAX(Q:Q),"")</f>
        <v/>
      </c>
      <c r="U824" s="41" t="str">
        <f t="shared" si="200"/>
        <v/>
      </c>
      <c r="V824" s="41" t="str">
        <f t="shared" ca="1" si="201"/>
        <v/>
      </c>
      <c r="W824" s="41" t="str">
        <f>IF(AND(C824="Abierto",D824="Media"),RANK(V824,$V$8:$V$1003,0)+COUNTIF($V$8:V824,V824)-1+MAX(Q:Q,T:T),"")</f>
        <v/>
      </c>
      <c r="X824" s="41" t="str">
        <f t="shared" si="202"/>
        <v/>
      </c>
      <c r="Y824" s="41" t="str">
        <f t="shared" ca="1" si="203"/>
        <v/>
      </c>
      <c r="Z824" s="41" t="str">
        <f>IF(AND(C824="Abierto",D824="Baja"),RANK(Y824,$Y$8:$Y$1003,0)+COUNTIF($Y$8:Y824,Y824)-1+MAX(Q:Q,T:T,W:W),"")</f>
        <v/>
      </c>
      <c r="AA824" s="42" t="str">
        <f t="shared" si="204"/>
        <v/>
      </c>
      <c r="AB824" s="42" t="str">
        <f t="shared" si="205"/>
        <v/>
      </c>
      <c r="AC824" s="42" t="str">
        <f t="shared" si="206"/>
        <v/>
      </c>
      <c r="AD824" s="43">
        <v>817</v>
      </c>
      <c r="AE824" s="43" t="str">
        <f t="shared" si="192"/>
        <v/>
      </c>
      <c r="AF824" s="44" t="str">
        <f t="shared" si="193"/>
        <v/>
      </c>
      <c r="AK824" s="47" t="str">
        <f>IF(AL824="","",MAX($AK$1:AK823)+1)</f>
        <v/>
      </c>
      <c r="AL824" s="48" t="str">
        <f>IF(H824="","",IF(COUNTIF($AL$7:AL823,H824)=0,H824,""))</f>
        <v/>
      </c>
      <c r="AM824" s="48" t="str">
        <f t="shared" si="194"/>
        <v/>
      </c>
    </row>
    <row r="825" spans="2:39" x14ac:dyDescent="0.25">
      <c r="B825" s="38"/>
      <c r="C825" s="38"/>
      <c r="D825" s="38"/>
      <c r="E825" s="38"/>
      <c r="F825" s="40"/>
      <c r="G825" s="38"/>
      <c r="H825" s="38"/>
      <c r="I825" s="40"/>
      <c r="J825" s="54" t="str">
        <f t="shared" si="195"/>
        <v/>
      </c>
      <c r="K825" s="38"/>
      <c r="O825" s="41" t="str">
        <f t="shared" si="196"/>
        <v/>
      </c>
      <c r="P825" s="41" t="str">
        <f t="shared" ca="1" si="197"/>
        <v/>
      </c>
      <c r="Q825" s="41" t="str">
        <f>IF(AND(C825="Abierto",D825="Urgente"),RANK(P825,$P$8:$P$1003,0)+COUNTIF($P$8:P825,P825)-1,"")</f>
        <v/>
      </c>
      <c r="R825" s="41" t="str">
        <f t="shared" si="198"/>
        <v/>
      </c>
      <c r="S825" s="41" t="str">
        <f t="shared" ca="1" si="199"/>
        <v/>
      </c>
      <c r="T825" s="41" t="str">
        <f>IF(AND(C825="Abierto",D825="Alta"),RANK(S825,$S$8:$S$1003,0)+COUNTIF($S$8:S825,S825)-1+MAX(Q:Q),"")</f>
        <v/>
      </c>
      <c r="U825" s="41" t="str">
        <f t="shared" si="200"/>
        <v/>
      </c>
      <c r="V825" s="41" t="str">
        <f t="shared" ca="1" si="201"/>
        <v/>
      </c>
      <c r="W825" s="41" t="str">
        <f>IF(AND(C825="Abierto",D825="Media"),RANK(V825,$V$8:$V$1003,0)+COUNTIF($V$8:V825,V825)-1+MAX(Q:Q,T:T),"")</f>
        <v/>
      </c>
      <c r="X825" s="41" t="str">
        <f t="shared" si="202"/>
        <v/>
      </c>
      <c r="Y825" s="41" t="str">
        <f t="shared" ca="1" si="203"/>
        <v/>
      </c>
      <c r="Z825" s="41" t="str">
        <f>IF(AND(C825="Abierto",D825="Baja"),RANK(Y825,$Y$8:$Y$1003,0)+COUNTIF($Y$8:Y825,Y825)-1+MAX(Q:Q,T:T,W:W),"")</f>
        <v/>
      </c>
      <c r="AA825" s="42" t="str">
        <f t="shared" si="204"/>
        <v/>
      </c>
      <c r="AB825" s="42" t="str">
        <f t="shared" si="205"/>
        <v/>
      </c>
      <c r="AC825" s="42" t="str">
        <f t="shared" si="206"/>
        <v/>
      </c>
      <c r="AD825" s="43">
        <v>818</v>
      </c>
      <c r="AE825" s="43" t="str">
        <f t="shared" si="192"/>
        <v/>
      </c>
      <c r="AF825" s="44" t="str">
        <f t="shared" si="193"/>
        <v/>
      </c>
      <c r="AK825" s="47" t="str">
        <f>IF(AL825="","",MAX($AK$1:AK824)+1)</f>
        <v/>
      </c>
      <c r="AL825" s="48" t="str">
        <f>IF(H825="","",IF(COUNTIF($AL$7:AL824,H825)=0,H825,""))</f>
        <v/>
      </c>
      <c r="AM825" s="48" t="str">
        <f t="shared" si="194"/>
        <v/>
      </c>
    </row>
    <row r="826" spans="2:39" x14ac:dyDescent="0.25">
      <c r="B826" s="38"/>
      <c r="C826" s="38"/>
      <c r="D826" s="38"/>
      <c r="E826" s="38"/>
      <c r="F826" s="40"/>
      <c r="G826" s="38"/>
      <c r="H826" s="38"/>
      <c r="I826" s="40"/>
      <c r="J826" s="54" t="str">
        <f t="shared" si="195"/>
        <v/>
      </c>
      <c r="K826" s="38"/>
      <c r="O826" s="41" t="str">
        <f t="shared" si="196"/>
        <v/>
      </c>
      <c r="P826" s="41" t="str">
        <f t="shared" ca="1" si="197"/>
        <v/>
      </c>
      <c r="Q826" s="41" t="str">
        <f>IF(AND(C826="Abierto",D826="Urgente"),RANK(P826,$P$8:$P$1003,0)+COUNTIF($P$8:P826,P826)-1,"")</f>
        <v/>
      </c>
      <c r="R826" s="41" t="str">
        <f t="shared" si="198"/>
        <v/>
      </c>
      <c r="S826" s="41" t="str">
        <f t="shared" ca="1" si="199"/>
        <v/>
      </c>
      <c r="T826" s="41" t="str">
        <f>IF(AND(C826="Abierto",D826="Alta"),RANK(S826,$S$8:$S$1003,0)+COUNTIF($S$8:S826,S826)-1+MAX(Q:Q),"")</f>
        <v/>
      </c>
      <c r="U826" s="41" t="str">
        <f t="shared" si="200"/>
        <v/>
      </c>
      <c r="V826" s="41" t="str">
        <f t="shared" ca="1" si="201"/>
        <v/>
      </c>
      <c r="W826" s="41" t="str">
        <f>IF(AND(C826="Abierto",D826="Media"),RANK(V826,$V$8:$V$1003,0)+COUNTIF($V$8:V826,V826)-1+MAX(Q:Q,T:T),"")</f>
        <v/>
      </c>
      <c r="X826" s="41" t="str">
        <f t="shared" si="202"/>
        <v/>
      </c>
      <c r="Y826" s="41" t="str">
        <f t="shared" ca="1" si="203"/>
        <v/>
      </c>
      <c r="Z826" s="41" t="str">
        <f>IF(AND(C826="Abierto",D826="Baja"),RANK(Y826,$Y$8:$Y$1003,0)+COUNTIF($Y$8:Y826,Y826)-1+MAX(Q:Q,T:T,W:W),"")</f>
        <v/>
      </c>
      <c r="AA826" s="42" t="str">
        <f t="shared" si="204"/>
        <v/>
      </c>
      <c r="AB826" s="42" t="str">
        <f t="shared" si="205"/>
        <v/>
      </c>
      <c r="AC826" s="42" t="str">
        <f t="shared" si="206"/>
        <v/>
      </c>
      <c r="AD826" s="43">
        <v>819</v>
      </c>
      <c r="AE826" s="43" t="str">
        <f t="shared" si="192"/>
        <v/>
      </c>
      <c r="AF826" s="44" t="str">
        <f t="shared" si="193"/>
        <v/>
      </c>
      <c r="AK826" s="47" t="str">
        <f>IF(AL826="","",MAX($AK$1:AK825)+1)</f>
        <v/>
      </c>
      <c r="AL826" s="48" t="str">
        <f>IF(H826="","",IF(COUNTIF($AL$7:AL825,H826)=0,H826,""))</f>
        <v/>
      </c>
      <c r="AM826" s="48" t="str">
        <f t="shared" si="194"/>
        <v/>
      </c>
    </row>
    <row r="827" spans="2:39" x14ac:dyDescent="0.25">
      <c r="B827" s="38"/>
      <c r="C827" s="38"/>
      <c r="D827" s="38"/>
      <c r="E827" s="38"/>
      <c r="F827" s="40"/>
      <c r="G827" s="38"/>
      <c r="H827" s="38"/>
      <c r="I827" s="40"/>
      <c r="J827" s="54" t="str">
        <f t="shared" si="195"/>
        <v/>
      </c>
      <c r="K827" s="38"/>
      <c r="O827" s="41" t="str">
        <f t="shared" si="196"/>
        <v/>
      </c>
      <c r="P827" s="41" t="str">
        <f t="shared" ca="1" si="197"/>
        <v/>
      </c>
      <c r="Q827" s="41" t="str">
        <f>IF(AND(C827="Abierto",D827="Urgente"),RANK(P827,$P$8:$P$1003,0)+COUNTIF($P$8:P827,P827)-1,"")</f>
        <v/>
      </c>
      <c r="R827" s="41" t="str">
        <f t="shared" si="198"/>
        <v/>
      </c>
      <c r="S827" s="41" t="str">
        <f t="shared" ca="1" si="199"/>
        <v/>
      </c>
      <c r="T827" s="41" t="str">
        <f>IF(AND(C827="Abierto",D827="Alta"),RANK(S827,$S$8:$S$1003,0)+COUNTIF($S$8:S827,S827)-1+MAX(Q:Q),"")</f>
        <v/>
      </c>
      <c r="U827" s="41" t="str">
        <f t="shared" si="200"/>
        <v/>
      </c>
      <c r="V827" s="41" t="str">
        <f t="shared" ca="1" si="201"/>
        <v/>
      </c>
      <c r="W827" s="41" t="str">
        <f>IF(AND(C827="Abierto",D827="Media"),RANK(V827,$V$8:$V$1003,0)+COUNTIF($V$8:V827,V827)-1+MAX(Q:Q,T:T),"")</f>
        <v/>
      </c>
      <c r="X827" s="41" t="str">
        <f t="shared" si="202"/>
        <v/>
      </c>
      <c r="Y827" s="41" t="str">
        <f t="shared" ca="1" si="203"/>
        <v/>
      </c>
      <c r="Z827" s="41" t="str">
        <f>IF(AND(C827="Abierto",D827="Baja"),RANK(Y827,$Y$8:$Y$1003,0)+COUNTIF($Y$8:Y827,Y827)-1+MAX(Q:Q,T:T,W:W),"")</f>
        <v/>
      </c>
      <c r="AA827" s="42" t="str">
        <f t="shared" si="204"/>
        <v/>
      </c>
      <c r="AB827" s="42" t="str">
        <f t="shared" si="205"/>
        <v/>
      </c>
      <c r="AC827" s="42" t="str">
        <f t="shared" si="206"/>
        <v/>
      </c>
      <c r="AD827" s="43">
        <v>820</v>
      </c>
      <c r="AE827" s="43" t="str">
        <f t="shared" si="192"/>
        <v/>
      </c>
      <c r="AF827" s="44" t="str">
        <f t="shared" si="193"/>
        <v/>
      </c>
      <c r="AK827" s="47" t="str">
        <f>IF(AL827="","",MAX($AK$1:AK826)+1)</f>
        <v/>
      </c>
      <c r="AL827" s="48" t="str">
        <f>IF(H827="","",IF(COUNTIF($AL$7:AL826,H827)=0,H827,""))</f>
        <v/>
      </c>
      <c r="AM827" s="48" t="str">
        <f t="shared" si="194"/>
        <v/>
      </c>
    </row>
    <row r="828" spans="2:39" x14ac:dyDescent="0.25">
      <c r="B828" s="38"/>
      <c r="C828" s="38"/>
      <c r="D828" s="38"/>
      <c r="E828" s="38"/>
      <c r="F828" s="40"/>
      <c r="G828" s="38"/>
      <c r="H828" s="38"/>
      <c r="I828" s="40"/>
      <c r="J828" s="54" t="str">
        <f t="shared" si="195"/>
        <v/>
      </c>
      <c r="K828" s="38"/>
      <c r="O828" s="41" t="str">
        <f t="shared" si="196"/>
        <v/>
      </c>
      <c r="P828" s="41" t="str">
        <f t="shared" ca="1" si="197"/>
        <v/>
      </c>
      <c r="Q828" s="41" t="str">
        <f>IF(AND(C828="Abierto",D828="Urgente"),RANK(P828,$P$8:$P$1003,0)+COUNTIF($P$8:P828,P828)-1,"")</f>
        <v/>
      </c>
      <c r="R828" s="41" t="str">
        <f t="shared" si="198"/>
        <v/>
      </c>
      <c r="S828" s="41" t="str">
        <f t="shared" ca="1" si="199"/>
        <v/>
      </c>
      <c r="T828" s="41" t="str">
        <f>IF(AND(C828="Abierto",D828="Alta"),RANK(S828,$S$8:$S$1003,0)+COUNTIF($S$8:S828,S828)-1+MAX(Q:Q),"")</f>
        <v/>
      </c>
      <c r="U828" s="41" t="str">
        <f t="shared" si="200"/>
        <v/>
      </c>
      <c r="V828" s="41" t="str">
        <f t="shared" ca="1" si="201"/>
        <v/>
      </c>
      <c r="W828" s="41" t="str">
        <f>IF(AND(C828="Abierto",D828="Media"),RANK(V828,$V$8:$V$1003,0)+COUNTIF($V$8:V828,V828)-1+MAX(Q:Q,T:T),"")</f>
        <v/>
      </c>
      <c r="X828" s="41" t="str">
        <f t="shared" si="202"/>
        <v/>
      </c>
      <c r="Y828" s="41" t="str">
        <f t="shared" ca="1" si="203"/>
        <v/>
      </c>
      <c r="Z828" s="41" t="str">
        <f>IF(AND(C828="Abierto",D828="Baja"),RANK(Y828,$Y$8:$Y$1003,0)+COUNTIF($Y$8:Y828,Y828)-1+MAX(Q:Q,T:T,W:W),"")</f>
        <v/>
      </c>
      <c r="AA828" s="42" t="str">
        <f t="shared" si="204"/>
        <v/>
      </c>
      <c r="AB828" s="42" t="str">
        <f t="shared" si="205"/>
        <v/>
      </c>
      <c r="AC828" s="42" t="str">
        <f t="shared" si="206"/>
        <v/>
      </c>
      <c r="AD828" s="43">
        <v>821</v>
      </c>
      <c r="AE828" s="43" t="str">
        <f t="shared" si="192"/>
        <v/>
      </c>
      <c r="AF828" s="44" t="str">
        <f t="shared" si="193"/>
        <v/>
      </c>
      <c r="AK828" s="47" t="str">
        <f>IF(AL828="","",MAX($AK$1:AK827)+1)</f>
        <v/>
      </c>
      <c r="AL828" s="48" t="str">
        <f>IF(H828="","",IF(COUNTIF($AL$7:AL827,H828)=0,H828,""))</f>
        <v/>
      </c>
      <c r="AM828" s="48" t="str">
        <f t="shared" si="194"/>
        <v/>
      </c>
    </row>
    <row r="829" spans="2:39" x14ac:dyDescent="0.25">
      <c r="B829" s="38"/>
      <c r="C829" s="38"/>
      <c r="D829" s="38"/>
      <c r="E829" s="38"/>
      <c r="F829" s="40"/>
      <c r="G829" s="38"/>
      <c r="H829" s="38"/>
      <c r="I829" s="40"/>
      <c r="J829" s="54" t="str">
        <f t="shared" si="195"/>
        <v/>
      </c>
      <c r="K829" s="38"/>
      <c r="O829" s="41" t="str">
        <f t="shared" si="196"/>
        <v/>
      </c>
      <c r="P829" s="41" t="str">
        <f t="shared" ca="1" si="197"/>
        <v/>
      </c>
      <c r="Q829" s="41" t="str">
        <f>IF(AND(C829="Abierto",D829="Urgente"),RANK(P829,$P$8:$P$1003,0)+COUNTIF($P$8:P829,P829)-1,"")</f>
        <v/>
      </c>
      <c r="R829" s="41" t="str">
        <f t="shared" si="198"/>
        <v/>
      </c>
      <c r="S829" s="41" t="str">
        <f t="shared" ca="1" si="199"/>
        <v/>
      </c>
      <c r="T829" s="41" t="str">
        <f>IF(AND(C829="Abierto",D829="Alta"),RANK(S829,$S$8:$S$1003,0)+COUNTIF($S$8:S829,S829)-1+MAX(Q:Q),"")</f>
        <v/>
      </c>
      <c r="U829" s="41" t="str">
        <f t="shared" si="200"/>
        <v/>
      </c>
      <c r="V829" s="41" t="str">
        <f t="shared" ca="1" si="201"/>
        <v/>
      </c>
      <c r="W829" s="41" t="str">
        <f>IF(AND(C829="Abierto",D829="Media"),RANK(V829,$V$8:$V$1003,0)+COUNTIF($V$8:V829,V829)-1+MAX(Q:Q,T:T),"")</f>
        <v/>
      </c>
      <c r="X829" s="41" t="str">
        <f t="shared" si="202"/>
        <v/>
      </c>
      <c r="Y829" s="41" t="str">
        <f t="shared" ca="1" si="203"/>
        <v/>
      </c>
      <c r="Z829" s="41" t="str">
        <f>IF(AND(C829="Abierto",D829="Baja"),RANK(Y829,$Y$8:$Y$1003,0)+COUNTIF($Y$8:Y829,Y829)-1+MAX(Q:Q,T:T,W:W),"")</f>
        <v/>
      </c>
      <c r="AA829" s="42" t="str">
        <f t="shared" si="204"/>
        <v/>
      </c>
      <c r="AB829" s="42" t="str">
        <f t="shared" si="205"/>
        <v/>
      </c>
      <c r="AC829" s="42" t="str">
        <f t="shared" si="206"/>
        <v/>
      </c>
      <c r="AD829" s="43">
        <v>822</v>
      </c>
      <c r="AE829" s="43" t="str">
        <f t="shared" si="192"/>
        <v/>
      </c>
      <c r="AF829" s="44" t="str">
        <f t="shared" si="193"/>
        <v/>
      </c>
      <c r="AK829" s="47" t="str">
        <f>IF(AL829="","",MAX($AK$1:AK828)+1)</f>
        <v/>
      </c>
      <c r="AL829" s="48" t="str">
        <f>IF(H829="","",IF(COUNTIF($AL$7:AL828,H829)=0,H829,""))</f>
        <v/>
      </c>
      <c r="AM829" s="48" t="str">
        <f t="shared" si="194"/>
        <v/>
      </c>
    </row>
    <row r="830" spans="2:39" x14ac:dyDescent="0.25">
      <c r="B830" s="38"/>
      <c r="C830" s="38"/>
      <c r="D830" s="38"/>
      <c r="E830" s="38"/>
      <c r="F830" s="40"/>
      <c r="G830" s="38"/>
      <c r="H830" s="38"/>
      <c r="I830" s="40"/>
      <c r="J830" s="54" t="str">
        <f t="shared" si="195"/>
        <v/>
      </c>
      <c r="K830" s="38"/>
      <c r="O830" s="41" t="str">
        <f t="shared" si="196"/>
        <v/>
      </c>
      <c r="P830" s="41" t="str">
        <f t="shared" ca="1" si="197"/>
        <v/>
      </c>
      <c r="Q830" s="41" t="str">
        <f>IF(AND(C830="Abierto",D830="Urgente"),RANK(P830,$P$8:$P$1003,0)+COUNTIF($P$8:P830,P830)-1,"")</f>
        <v/>
      </c>
      <c r="R830" s="41" t="str">
        <f t="shared" si="198"/>
        <v/>
      </c>
      <c r="S830" s="41" t="str">
        <f t="shared" ca="1" si="199"/>
        <v/>
      </c>
      <c r="T830" s="41" t="str">
        <f>IF(AND(C830="Abierto",D830="Alta"),RANK(S830,$S$8:$S$1003,0)+COUNTIF($S$8:S830,S830)-1+MAX(Q:Q),"")</f>
        <v/>
      </c>
      <c r="U830" s="41" t="str">
        <f t="shared" si="200"/>
        <v/>
      </c>
      <c r="V830" s="41" t="str">
        <f t="shared" ca="1" si="201"/>
        <v/>
      </c>
      <c r="W830" s="41" t="str">
        <f>IF(AND(C830="Abierto",D830="Media"),RANK(V830,$V$8:$V$1003,0)+COUNTIF($V$8:V830,V830)-1+MAX(Q:Q,T:T),"")</f>
        <v/>
      </c>
      <c r="X830" s="41" t="str">
        <f t="shared" si="202"/>
        <v/>
      </c>
      <c r="Y830" s="41" t="str">
        <f t="shared" ca="1" si="203"/>
        <v/>
      </c>
      <c r="Z830" s="41" t="str">
        <f>IF(AND(C830="Abierto",D830="Baja"),RANK(Y830,$Y$8:$Y$1003,0)+COUNTIF($Y$8:Y830,Y830)-1+MAX(Q:Q,T:T,W:W),"")</f>
        <v/>
      </c>
      <c r="AA830" s="42" t="str">
        <f t="shared" si="204"/>
        <v/>
      </c>
      <c r="AB830" s="42" t="str">
        <f t="shared" si="205"/>
        <v/>
      </c>
      <c r="AC830" s="42" t="str">
        <f t="shared" si="206"/>
        <v/>
      </c>
      <c r="AD830" s="43">
        <v>823</v>
      </c>
      <c r="AE830" s="43" t="str">
        <f t="shared" si="192"/>
        <v/>
      </c>
      <c r="AF830" s="44" t="str">
        <f t="shared" si="193"/>
        <v/>
      </c>
      <c r="AK830" s="47" t="str">
        <f>IF(AL830="","",MAX($AK$1:AK829)+1)</f>
        <v/>
      </c>
      <c r="AL830" s="48" t="str">
        <f>IF(H830="","",IF(COUNTIF($AL$7:AL829,H830)=0,H830,""))</f>
        <v/>
      </c>
      <c r="AM830" s="48" t="str">
        <f t="shared" si="194"/>
        <v/>
      </c>
    </row>
    <row r="831" spans="2:39" x14ac:dyDescent="0.25">
      <c r="B831" s="38"/>
      <c r="C831" s="38"/>
      <c r="D831" s="38"/>
      <c r="E831" s="38"/>
      <c r="F831" s="40"/>
      <c r="G831" s="38"/>
      <c r="H831" s="38"/>
      <c r="I831" s="40"/>
      <c r="J831" s="54" t="str">
        <f t="shared" si="195"/>
        <v/>
      </c>
      <c r="K831" s="38"/>
      <c r="O831" s="41" t="str">
        <f t="shared" si="196"/>
        <v/>
      </c>
      <c r="P831" s="41" t="str">
        <f t="shared" ca="1" si="197"/>
        <v/>
      </c>
      <c r="Q831" s="41" t="str">
        <f>IF(AND(C831="Abierto",D831="Urgente"),RANK(P831,$P$8:$P$1003,0)+COUNTIF($P$8:P831,P831)-1,"")</f>
        <v/>
      </c>
      <c r="R831" s="41" t="str">
        <f t="shared" si="198"/>
        <v/>
      </c>
      <c r="S831" s="41" t="str">
        <f t="shared" ca="1" si="199"/>
        <v/>
      </c>
      <c r="T831" s="41" t="str">
        <f>IF(AND(C831="Abierto",D831="Alta"),RANK(S831,$S$8:$S$1003,0)+COUNTIF($S$8:S831,S831)-1+MAX(Q:Q),"")</f>
        <v/>
      </c>
      <c r="U831" s="41" t="str">
        <f t="shared" si="200"/>
        <v/>
      </c>
      <c r="V831" s="41" t="str">
        <f t="shared" ca="1" si="201"/>
        <v/>
      </c>
      <c r="W831" s="41" t="str">
        <f>IF(AND(C831="Abierto",D831="Media"),RANK(V831,$V$8:$V$1003,0)+COUNTIF($V$8:V831,V831)-1+MAX(Q:Q,T:T),"")</f>
        <v/>
      </c>
      <c r="X831" s="41" t="str">
        <f t="shared" si="202"/>
        <v/>
      </c>
      <c r="Y831" s="41" t="str">
        <f t="shared" ca="1" si="203"/>
        <v/>
      </c>
      <c r="Z831" s="41" t="str">
        <f>IF(AND(C831="Abierto",D831="Baja"),RANK(Y831,$Y$8:$Y$1003,0)+COUNTIF($Y$8:Y831,Y831)-1+MAX(Q:Q,T:T,W:W),"")</f>
        <v/>
      </c>
      <c r="AA831" s="42" t="str">
        <f t="shared" si="204"/>
        <v/>
      </c>
      <c r="AB831" s="42" t="str">
        <f t="shared" si="205"/>
        <v/>
      </c>
      <c r="AC831" s="42" t="str">
        <f t="shared" si="206"/>
        <v/>
      </c>
      <c r="AD831" s="43">
        <v>824</v>
      </c>
      <c r="AE831" s="43" t="str">
        <f t="shared" si="192"/>
        <v/>
      </c>
      <c r="AF831" s="44" t="str">
        <f t="shared" si="193"/>
        <v/>
      </c>
      <c r="AK831" s="47" t="str">
        <f>IF(AL831="","",MAX($AK$1:AK830)+1)</f>
        <v/>
      </c>
      <c r="AL831" s="48" t="str">
        <f>IF(H831="","",IF(COUNTIF($AL$7:AL830,H831)=0,H831,""))</f>
        <v/>
      </c>
      <c r="AM831" s="48" t="str">
        <f t="shared" si="194"/>
        <v/>
      </c>
    </row>
    <row r="832" spans="2:39" x14ac:dyDescent="0.25">
      <c r="B832" s="38"/>
      <c r="C832" s="38"/>
      <c r="D832" s="38"/>
      <c r="E832" s="38"/>
      <c r="F832" s="40"/>
      <c r="G832" s="38"/>
      <c r="H832" s="38"/>
      <c r="I832" s="40"/>
      <c r="J832" s="54" t="str">
        <f t="shared" si="195"/>
        <v/>
      </c>
      <c r="K832" s="38"/>
      <c r="O832" s="41" t="str">
        <f t="shared" si="196"/>
        <v/>
      </c>
      <c r="P832" s="41" t="str">
        <f t="shared" ca="1" si="197"/>
        <v/>
      </c>
      <c r="Q832" s="41" t="str">
        <f>IF(AND(C832="Abierto",D832="Urgente"),RANK(P832,$P$8:$P$1003,0)+COUNTIF($P$8:P832,P832)-1,"")</f>
        <v/>
      </c>
      <c r="R832" s="41" t="str">
        <f t="shared" si="198"/>
        <v/>
      </c>
      <c r="S832" s="41" t="str">
        <f t="shared" ca="1" si="199"/>
        <v/>
      </c>
      <c r="T832" s="41" t="str">
        <f>IF(AND(C832="Abierto",D832="Alta"),RANK(S832,$S$8:$S$1003,0)+COUNTIF($S$8:S832,S832)-1+MAX(Q:Q),"")</f>
        <v/>
      </c>
      <c r="U832" s="41" t="str">
        <f t="shared" si="200"/>
        <v/>
      </c>
      <c r="V832" s="41" t="str">
        <f t="shared" ca="1" si="201"/>
        <v/>
      </c>
      <c r="W832" s="41" t="str">
        <f>IF(AND(C832="Abierto",D832="Media"),RANK(V832,$V$8:$V$1003,0)+COUNTIF($V$8:V832,V832)-1+MAX(Q:Q,T:T),"")</f>
        <v/>
      </c>
      <c r="X832" s="41" t="str">
        <f t="shared" si="202"/>
        <v/>
      </c>
      <c r="Y832" s="41" t="str">
        <f t="shared" ca="1" si="203"/>
        <v/>
      </c>
      <c r="Z832" s="41" t="str">
        <f>IF(AND(C832="Abierto",D832="Baja"),RANK(Y832,$Y$8:$Y$1003,0)+COUNTIF($Y$8:Y832,Y832)-1+MAX(Q:Q,T:T,W:W),"")</f>
        <v/>
      </c>
      <c r="AA832" s="42" t="str">
        <f t="shared" si="204"/>
        <v/>
      </c>
      <c r="AB832" s="42" t="str">
        <f t="shared" si="205"/>
        <v/>
      </c>
      <c r="AC832" s="42" t="str">
        <f t="shared" si="206"/>
        <v/>
      </c>
      <c r="AD832" s="43">
        <v>825</v>
      </c>
      <c r="AE832" s="43" t="str">
        <f t="shared" si="192"/>
        <v/>
      </c>
      <c r="AF832" s="44" t="str">
        <f t="shared" si="193"/>
        <v/>
      </c>
      <c r="AK832" s="47" t="str">
        <f>IF(AL832="","",MAX($AK$1:AK831)+1)</f>
        <v/>
      </c>
      <c r="AL832" s="48" t="str">
        <f>IF(H832="","",IF(COUNTIF($AL$7:AL831,H832)=0,H832,""))</f>
        <v/>
      </c>
      <c r="AM832" s="48" t="str">
        <f t="shared" si="194"/>
        <v/>
      </c>
    </row>
    <row r="833" spans="2:39" x14ac:dyDescent="0.25">
      <c r="B833" s="38"/>
      <c r="C833" s="38"/>
      <c r="D833" s="38"/>
      <c r="E833" s="38"/>
      <c r="F833" s="40"/>
      <c r="G833" s="38"/>
      <c r="H833" s="38"/>
      <c r="I833" s="40"/>
      <c r="J833" s="54" t="str">
        <f t="shared" si="195"/>
        <v/>
      </c>
      <c r="K833" s="38"/>
      <c r="O833" s="41" t="str">
        <f t="shared" si="196"/>
        <v/>
      </c>
      <c r="P833" s="41" t="str">
        <f t="shared" ca="1" si="197"/>
        <v/>
      </c>
      <c r="Q833" s="41" t="str">
        <f>IF(AND(C833="Abierto",D833="Urgente"),RANK(P833,$P$8:$P$1003,0)+COUNTIF($P$8:P833,P833)-1,"")</f>
        <v/>
      </c>
      <c r="R833" s="41" t="str">
        <f t="shared" si="198"/>
        <v/>
      </c>
      <c r="S833" s="41" t="str">
        <f t="shared" ca="1" si="199"/>
        <v/>
      </c>
      <c r="T833" s="41" t="str">
        <f>IF(AND(C833="Abierto",D833="Alta"),RANK(S833,$S$8:$S$1003,0)+COUNTIF($S$8:S833,S833)-1+MAX(Q:Q),"")</f>
        <v/>
      </c>
      <c r="U833" s="41" t="str">
        <f t="shared" si="200"/>
        <v/>
      </c>
      <c r="V833" s="41" t="str">
        <f t="shared" ca="1" si="201"/>
        <v/>
      </c>
      <c r="W833" s="41" t="str">
        <f>IF(AND(C833="Abierto",D833="Media"),RANK(V833,$V$8:$V$1003,0)+COUNTIF($V$8:V833,V833)-1+MAX(Q:Q,T:T),"")</f>
        <v/>
      </c>
      <c r="X833" s="41" t="str">
        <f t="shared" si="202"/>
        <v/>
      </c>
      <c r="Y833" s="41" t="str">
        <f t="shared" ca="1" si="203"/>
        <v/>
      </c>
      <c r="Z833" s="41" t="str">
        <f>IF(AND(C833="Abierto",D833="Baja"),RANK(Y833,$Y$8:$Y$1003,0)+COUNTIF($Y$8:Y833,Y833)-1+MAX(Q:Q,T:T,W:W),"")</f>
        <v/>
      </c>
      <c r="AA833" s="42" t="str">
        <f t="shared" si="204"/>
        <v/>
      </c>
      <c r="AB833" s="42" t="str">
        <f t="shared" si="205"/>
        <v/>
      </c>
      <c r="AC833" s="42" t="str">
        <f t="shared" si="206"/>
        <v/>
      </c>
      <c r="AD833" s="43">
        <v>826</v>
      </c>
      <c r="AE833" s="43" t="str">
        <f t="shared" si="192"/>
        <v/>
      </c>
      <c r="AF833" s="44" t="str">
        <f t="shared" si="193"/>
        <v/>
      </c>
      <c r="AK833" s="47" t="str">
        <f>IF(AL833="","",MAX($AK$1:AK832)+1)</f>
        <v/>
      </c>
      <c r="AL833" s="48" t="str">
        <f>IF(H833="","",IF(COUNTIF($AL$7:AL832,H833)=0,H833,""))</f>
        <v/>
      </c>
      <c r="AM833" s="48" t="str">
        <f t="shared" si="194"/>
        <v/>
      </c>
    </row>
    <row r="834" spans="2:39" x14ac:dyDescent="0.25">
      <c r="B834" s="38"/>
      <c r="C834" s="38"/>
      <c r="D834" s="38"/>
      <c r="E834" s="38"/>
      <c r="F834" s="40"/>
      <c r="G834" s="38"/>
      <c r="H834" s="38"/>
      <c r="I834" s="40"/>
      <c r="J834" s="54" t="str">
        <f t="shared" si="195"/>
        <v/>
      </c>
      <c r="K834" s="38"/>
      <c r="O834" s="41" t="str">
        <f t="shared" si="196"/>
        <v/>
      </c>
      <c r="P834" s="41" t="str">
        <f t="shared" ca="1" si="197"/>
        <v/>
      </c>
      <c r="Q834" s="41" t="str">
        <f>IF(AND(C834="Abierto",D834="Urgente"),RANK(P834,$P$8:$P$1003,0)+COUNTIF($P$8:P834,P834)-1,"")</f>
        <v/>
      </c>
      <c r="R834" s="41" t="str">
        <f t="shared" si="198"/>
        <v/>
      </c>
      <c r="S834" s="41" t="str">
        <f t="shared" ca="1" si="199"/>
        <v/>
      </c>
      <c r="T834" s="41" t="str">
        <f>IF(AND(C834="Abierto",D834="Alta"),RANK(S834,$S$8:$S$1003,0)+COUNTIF($S$8:S834,S834)-1+MAX(Q:Q),"")</f>
        <v/>
      </c>
      <c r="U834" s="41" t="str">
        <f t="shared" si="200"/>
        <v/>
      </c>
      <c r="V834" s="41" t="str">
        <f t="shared" ca="1" si="201"/>
        <v/>
      </c>
      <c r="W834" s="41" t="str">
        <f>IF(AND(C834="Abierto",D834="Media"),RANK(V834,$V$8:$V$1003,0)+COUNTIF($V$8:V834,V834)-1+MAX(Q:Q,T:T),"")</f>
        <v/>
      </c>
      <c r="X834" s="41" t="str">
        <f t="shared" si="202"/>
        <v/>
      </c>
      <c r="Y834" s="41" t="str">
        <f t="shared" ca="1" si="203"/>
        <v/>
      </c>
      <c r="Z834" s="41" t="str">
        <f>IF(AND(C834="Abierto",D834="Baja"),RANK(Y834,$Y$8:$Y$1003,0)+COUNTIF($Y$8:Y834,Y834)-1+MAX(Q:Q,T:T,W:W),"")</f>
        <v/>
      </c>
      <c r="AA834" s="42" t="str">
        <f t="shared" si="204"/>
        <v/>
      </c>
      <c r="AB834" s="42" t="str">
        <f t="shared" si="205"/>
        <v/>
      </c>
      <c r="AC834" s="42" t="str">
        <f t="shared" si="206"/>
        <v/>
      </c>
      <c r="AD834" s="43">
        <v>827</v>
      </c>
      <c r="AE834" s="43" t="str">
        <f t="shared" si="192"/>
        <v/>
      </c>
      <c r="AF834" s="44" t="str">
        <f t="shared" si="193"/>
        <v/>
      </c>
      <c r="AK834" s="47" t="str">
        <f>IF(AL834="","",MAX($AK$1:AK833)+1)</f>
        <v/>
      </c>
      <c r="AL834" s="48" t="str">
        <f>IF(H834="","",IF(COUNTIF($AL$7:AL833,H834)=0,H834,""))</f>
        <v/>
      </c>
      <c r="AM834" s="48" t="str">
        <f t="shared" si="194"/>
        <v/>
      </c>
    </row>
    <row r="835" spans="2:39" x14ac:dyDescent="0.25">
      <c r="B835" s="38"/>
      <c r="C835" s="38"/>
      <c r="D835" s="38"/>
      <c r="E835" s="38"/>
      <c r="F835" s="40"/>
      <c r="G835" s="38"/>
      <c r="H835" s="38"/>
      <c r="I835" s="40"/>
      <c r="J835" s="54" t="str">
        <f t="shared" si="195"/>
        <v/>
      </c>
      <c r="K835" s="38"/>
      <c r="O835" s="41" t="str">
        <f t="shared" si="196"/>
        <v/>
      </c>
      <c r="P835" s="41" t="str">
        <f t="shared" ca="1" si="197"/>
        <v/>
      </c>
      <c r="Q835" s="41" t="str">
        <f>IF(AND(C835="Abierto",D835="Urgente"),RANK(P835,$P$8:$P$1003,0)+COUNTIF($P$8:P835,P835)-1,"")</f>
        <v/>
      </c>
      <c r="R835" s="41" t="str">
        <f t="shared" si="198"/>
        <v/>
      </c>
      <c r="S835" s="41" t="str">
        <f t="shared" ca="1" si="199"/>
        <v/>
      </c>
      <c r="T835" s="41" t="str">
        <f>IF(AND(C835="Abierto",D835="Alta"),RANK(S835,$S$8:$S$1003,0)+COUNTIF($S$8:S835,S835)-1+MAX(Q:Q),"")</f>
        <v/>
      </c>
      <c r="U835" s="41" t="str">
        <f t="shared" si="200"/>
        <v/>
      </c>
      <c r="V835" s="41" t="str">
        <f t="shared" ca="1" si="201"/>
        <v/>
      </c>
      <c r="W835" s="41" t="str">
        <f>IF(AND(C835="Abierto",D835="Media"),RANK(V835,$V$8:$V$1003,0)+COUNTIF($V$8:V835,V835)-1+MAX(Q:Q,T:T),"")</f>
        <v/>
      </c>
      <c r="X835" s="41" t="str">
        <f t="shared" si="202"/>
        <v/>
      </c>
      <c r="Y835" s="41" t="str">
        <f t="shared" ca="1" si="203"/>
        <v/>
      </c>
      <c r="Z835" s="41" t="str">
        <f>IF(AND(C835="Abierto",D835="Baja"),RANK(Y835,$Y$8:$Y$1003,0)+COUNTIF($Y$8:Y835,Y835)-1+MAX(Q:Q,T:T,W:W),"")</f>
        <v/>
      </c>
      <c r="AA835" s="42" t="str">
        <f t="shared" si="204"/>
        <v/>
      </c>
      <c r="AB835" s="42" t="str">
        <f t="shared" si="205"/>
        <v/>
      </c>
      <c r="AC835" s="42" t="str">
        <f t="shared" si="206"/>
        <v/>
      </c>
      <c r="AD835" s="43">
        <v>828</v>
      </c>
      <c r="AE835" s="43" t="str">
        <f t="shared" si="192"/>
        <v/>
      </c>
      <c r="AF835" s="44" t="str">
        <f t="shared" si="193"/>
        <v/>
      </c>
      <c r="AK835" s="47" t="str">
        <f>IF(AL835="","",MAX($AK$1:AK834)+1)</f>
        <v/>
      </c>
      <c r="AL835" s="48" t="str">
        <f>IF(H835="","",IF(COUNTIF($AL$7:AL834,H835)=0,H835,""))</f>
        <v/>
      </c>
      <c r="AM835" s="48" t="str">
        <f t="shared" si="194"/>
        <v/>
      </c>
    </row>
    <row r="836" spans="2:39" x14ac:dyDescent="0.25">
      <c r="B836" s="38"/>
      <c r="C836" s="38"/>
      <c r="D836" s="38"/>
      <c r="E836" s="38"/>
      <c r="F836" s="40"/>
      <c r="G836" s="38"/>
      <c r="H836" s="38"/>
      <c r="I836" s="40"/>
      <c r="J836" s="54" t="str">
        <f t="shared" si="195"/>
        <v/>
      </c>
      <c r="K836" s="38"/>
      <c r="O836" s="41" t="str">
        <f t="shared" si="196"/>
        <v/>
      </c>
      <c r="P836" s="41" t="str">
        <f t="shared" ca="1" si="197"/>
        <v/>
      </c>
      <c r="Q836" s="41" t="str">
        <f>IF(AND(C836="Abierto",D836="Urgente"),RANK(P836,$P$8:$P$1003,0)+COUNTIF($P$8:P836,P836)-1,"")</f>
        <v/>
      </c>
      <c r="R836" s="41" t="str">
        <f t="shared" si="198"/>
        <v/>
      </c>
      <c r="S836" s="41" t="str">
        <f t="shared" ca="1" si="199"/>
        <v/>
      </c>
      <c r="T836" s="41" t="str">
        <f>IF(AND(C836="Abierto",D836="Alta"),RANK(S836,$S$8:$S$1003,0)+COUNTIF($S$8:S836,S836)-1+MAX(Q:Q),"")</f>
        <v/>
      </c>
      <c r="U836" s="41" t="str">
        <f t="shared" si="200"/>
        <v/>
      </c>
      <c r="V836" s="41" t="str">
        <f t="shared" ca="1" si="201"/>
        <v/>
      </c>
      <c r="W836" s="41" t="str">
        <f>IF(AND(C836="Abierto",D836="Media"),RANK(V836,$V$8:$V$1003,0)+COUNTIF($V$8:V836,V836)-1+MAX(Q:Q,T:T),"")</f>
        <v/>
      </c>
      <c r="X836" s="41" t="str">
        <f t="shared" si="202"/>
        <v/>
      </c>
      <c r="Y836" s="41" t="str">
        <f t="shared" ca="1" si="203"/>
        <v/>
      </c>
      <c r="Z836" s="41" t="str">
        <f>IF(AND(C836="Abierto",D836="Baja"),RANK(Y836,$Y$8:$Y$1003,0)+COUNTIF($Y$8:Y836,Y836)-1+MAX(Q:Q,T:T,W:W),"")</f>
        <v/>
      </c>
      <c r="AA836" s="42" t="str">
        <f t="shared" si="204"/>
        <v/>
      </c>
      <c r="AB836" s="42" t="str">
        <f t="shared" si="205"/>
        <v/>
      </c>
      <c r="AC836" s="42" t="str">
        <f t="shared" si="206"/>
        <v/>
      </c>
      <c r="AD836" s="43">
        <v>829</v>
      </c>
      <c r="AE836" s="43" t="str">
        <f t="shared" si="192"/>
        <v/>
      </c>
      <c r="AF836" s="44" t="str">
        <f t="shared" si="193"/>
        <v/>
      </c>
      <c r="AK836" s="47" t="str">
        <f>IF(AL836="","",MAX($AK$1:AK835)+1)</f>
        <v/>
      </c>
      <c r="AL836" s="48" t="str">
        <f>IF(H836="","",IF(COUNTIF($AL$7:AL835,H836)=0,H836,""))</f>
        <v/>
      </c>
      <c r="AM836" s="48" t="str">
        <f t="shared" si="194"/>
        <v/>
      </c>
    </row>
    <row r="837" spans="2:39" x14ac:dyDescent="0.25">
      <c r="B837" s="38"/>
      <c r="C837" s="38"/>
      <c r="D837" s="38"/>
      <c r="E837" s="38"/>
      <c r="F837" s="40"/>
      <c r="G837" s="38"/>
      <c r="H837" s="38"/>
      <c r="I837" s="40"/>
      <c r="J837" s="54" t="str">
        <f t="shared" si="195"/>
        <v/>
      </c>
      <c r="K837" s="38"/>
      <c r="O837" s="41" t="str">
        <f t="shared" si="196"/>
        <v/>
      </c>
      <c r="P837" s="41" t="str">
        <f t="shared" ca="1" si="197"/>
        <v/>
      </c>
      <c r="Q837" s="41" t="str">
        <f>IF(AND(C837="Abierto",D837="Urgente"),RANK(P837,$P$8:$P$1003,0)+COUNTIF($P$8:P837,P837)-1,"")</f>
        <v/>
      </c>
      <c r="R837" s="41" t="str">
        <f t="shared" si="198"/>
        <v/>
      </c>
      <c r="S837" s="41" t="str">
        <f t="shared" ca="1" si="199"/>
        <v/>
      </c>
      <c r="T837" s="41" t="str">
        <f>IF(AND(C837="Abierto",D837="Alta"),RANK(S837,$S$8:$S$1003,0)+COUNTIF($S$8:S837,S837)-1+MAX(Q:Q),"")</f>
        <v/>
      </c>
      <c r="U837" s="41" t="str">
        <f t="shared" si="200"/>
        <v/>
      </c>
      <c r="V837" s="41" t="str">
        <f t="shared" ca="1" si="201"/>
        <v/>
      </c>
      <c r="W837" s="41" t="str">
        <f>IF(AND(C837="Abierto",D837="Media"),RANK(V837,$V$8:$V$1003,0)+COUNTIF($V$8:V837,V837)-1+MAX(Q:Q,T:T),"")</f>
        <v/>
      </c>
      <c r="X837" s="41" t="str">
        <f t="shared" si="202"/>
        <v/>
      </c>
      <c r="Y837" s="41" t="str">
        <f t="shared" ca="1" si="203"/>
        <v/>
      </c>
      <c r="Z837" s="41" t="str">
        <f>IF(AND(C837="Abierto",D837="Baja"),RANK(Y837,$Y$8:$Y$1003,0)+COUNTIF($Y$8:Y837,Y837)-1+MAX(Q:Q,T:T,W:W),"")</f>
        <v/>
      </c>
      <c r="AA837" s="42" t="str">
        <f t="shared" si="204"/>
        <v/>
      </c>
      <c r="AB837" s="42" t="str">
        <f t="shared" si="205"/>
        <v/>
      </c>
      <c r="AC837" s="42" t="str">
        <f t="shared" si="206"/>
        <v/>
      </c>
      <c r="AD837" s="43">
        <v>830</v>
      </c>
      <c r="AE837" s="43" t="str">
        <f t="shared" si="192"/>
        <v/>
      </c>
      <c r="AF837" s="44" t="str">
        <f t="shared" si="193"/>
        <v/>
      </c>
      <c r="AK837" s="47" t="str">
        <f>IF(AL837="","",MAX($AK$1:AK836)+1)</f>
        <v/>
      </c>
      <c r="AL837" s="48" t="str">
        <f>IF(H837="","",IF(COUNTIF($AL$7:AL836,H837)=0,H837,""))</f>
        <v/>
      </c>
      <c r="AM837" s="48" t="str">
        <f t="shared" si="194"/>
        <v/>
      </c>
    </row>
    <row r="838" spans="2:39" x14ac:dyDescent="0.25">
      <c r="B838" s="38"/>
      <c r="C838" s="38"/>
      <c r="D838" s="38"/>
      <c r="E838" s="38"/>
      <c r="F838" s="40"/>
      <c r="G838" s="38"/>
      <c r="H838" s="38"/>
      <c r="I838" s="40"/>
      <c r="J838" s="54" t="str">
        <f t="shared" si="195"/>
        <v/>
      </c>
      <c r="K838" s="38"/>
      <c r="O838" s="41" t="str">
        <f t="shared" si="196"/>
        <v/>
      </c>
      <c r="P838" s="41" t="str">
        <f t="shared" ca="1" si="197"/>
        <v/>
      </c>
      <c r="Q838" s="41" t="str">
        <f>IF(AND(C838="Abierto",D838="Urgente"),RANK(P838,$P$8:$P$1003,0)+COUNTIF($P$8:P838,P838)-1,"")</f>
        <v/>
      </c>
      <c r="R838" s="41" t="str">
        <f t="shared" si="198"/>
        <v/>
      </c>
      <c r="S838" s="41" t="str">
        <f t="shared" ca="1" si="199"/>
        <v/>
      </c>
      <c r="T838" s="41" t="str">
        <f>IF(AND(C838="Abierto",D838="Alta"),RANK(S838,$S$8:$S$1003,0)+COUNTIF($S$8:S838,S838)-1+MAX(Q:Q),"")</f>
        <v/>
      </c>
      <c r="U838" s="41" t="str">
        <f t="shared" si="200"/>
        <v/>
      </c>
      <c r="V838" s="41" t="str">
        <f t="shared" ca="1" si="201"/>
        <v/>
      </c>
      <c r="W838" s="41" t="str">
        <f>IF(AND(C838="Abierto",D838="Media"),RANK(V838,$V$8:$V$1003,0)+COUNTIF($V$8:V838,V838)-1+MAX(Q:Q,T:T),"")</f>
        <v/>
      </c>
      <c r="X838" s="41" t="str">
        <f t="shared" si="202"/>
        <v/>
      </c>
      <c r="Y838" s="41" t="str">
        <f t="shared" ca="1" si="203"/>
        <v/>
      </c>
      <c r="Z838" s="41" t="str">
        <f>IF(AND(C838="Abierto",D838="Baja"),RANK(Y838,$Y$8:$Y$1003,0)+COUNTIF($Y$8:Y838,Y838)-1+MAX(Q:Q,T:T,W:W),"")</f>
        <v/>
      </c>
      <c r="AA838" s="42" t="str">
        <f t="shared" si="204"/>
        <v/>
      </c>
      <c r="AB838" s="42" t="str">
        <f t="shared" si="205"/>
        <v/>
      </c>
      <c r="AC838" s="42" t="str">
        <f t="shared" si="206"/>
        <v/>
      </c>
      <c r="AD838" s="43">
        <v>831</v>
      </c>
      <c r="AE838" s="43" t="str">
        <f t="shared" si="192"/>
        <v/>
      </c>
      <c r="AF838" s="44" t="str">
        <f t="shared" si="193"/>
        <v/>
      </c>
      <c r="AK838" s="47" t="str">
        <f>IF(AL838="","",MAX($AK$1:AK837)+1)</f>
        <v/>
      </c>
      <c r="AL838" s="48" t="str">
        <f>IF(H838="","",IF(COUNTIF($AL$7:AL837,H838)=0,H838,""))</f>
        <v/>
      </c>
      <c r="AM838" s="48" t="str">
        <f t="shared" si="194"/>
        <v/>
      </c>
    </row>
    <row r="839" spans="2:39" x14ac:dyDescent="0.25">
      <c r="B839" s="38"/>
      <c r="C839" s="38"/>
      <c r="D839" s="38"/>
      <c r="E839" s="38"/>
      <c r="F839" s="40"/>
      <c r="G839" s="38"/>
      <c r="H839" s="38"/>
      <c r="I839" s="40"/>
      <c r="J839" s="54" t="str">
        <f t="shared" si="195"/>
        <v/>
      </c>
      <c r="K839" s="38"/>
      <c r="O839" s="41" t="str">
        <f t="shared" si="196"/>
        <v/>
      </c>
      <c r="P839" s="41" t="str">
        <f t="shared" ca="1" si="197"/>
        <v/>
      </c>
      <c r="Q839" s="41" t="str">
        <f>IF(AND(C839="Abierto",D839="Urgente"),RANK(P839,$P$8:$P$1003,0)+COUNTIF($P$8:P839,P839)-1,"")</f>
        <v/>
      </c>
      <c r="R839" s="41" t="str">
        <f t="shared" si="198"/>
        <v/>
      </c>
      <c r="S839" s="41" t="str">
        <f t="shared" ca="1" si="199"/>
        <v/>
      </c>
      <c r="T839" s="41" t="str">
        <f>IF(AND(C839="Abierto",D839="Alta"),RANK(S839,$S$8:$S$1003,0)+COUNTIF($S$8:S839,S839)-1+MAX(Q:Q),"")</f>
        <v/>
      </c>
      <c r="U839" s="41" t="str">
        <f t="shared" si="200"/>
        <v/>
      </c>
      <c r="V839" s="41" t="str">
        <f t="shared" ca="1" si="201"/>
        <v/>
      </c>
      <c r="W839" s="41" t="str">
        <f>IF(AND(C839="Abierto",D839="Media"),RANK(V839,$V$8:$V$1003,0)+COUNTIF($V$8:V839,V839)-1+MAX(Q:Q,T:T),"")</f>
        <v/>
      </c>
      <c r="X839" s="41" t="str">
        <f t="shared" si="202"/>
        <v/>
      </c>
      <c r="Y839" s="41" t="str">
        <f t="shared" ca="1" si="203"/>
        <v/>
      </c>
      <c r="Z839" s="41" t="str">
        <f>IF(AND(C839="Abierto",D839="Baja"),RANK(Y839,$Y$8:$Y$1003,0)+COUNTIF($Y$8:Y839,Y839)-1+MAX(Q:Q,T:T,W:W),"")</f>
        <v/>
      </c>
      <c r="AA839" s="42" t="str">
        <f t="shared" si="204"/>
        <v/>
      </c>
      <c r="AB839" s="42" t="str">
        <f t="shared" si="205"/>
        <v/>
      </c>
      <c r="AC839" s="42" t="str">
        <f t="shared" si="206"/>
        <v/>
      </c>
      <c r="AD839" s="43">
        <v>832</v>
      </c>
      <c r="AE839" s="43" t="str">
        <f t="shared" si="192"/>
        <v/>
      </c>
      <c r="AF839" s="44" t="str">
        <f t="shared" si="193"/>
        <v/>
      </c>
      <c r="AK839" s="47" t="str">
        <f>IF(AL839="","",MAX($AK$1:AK838)+1)</f>
        <v/>
      </c>
      <c r="AL839" s="48" t="str">
        <f>IF(H839="","",IF(COUNTIF($AL$7:AL838,H839)=0,H839,""))</f>
        <v/>
      </c>
      <c r="AM839" s="48" t="str">
        <f t="shared" si="194"/>
        <v/>
      </c>
    </row>
    <row r="840" spans="2:39" x14ac:dyDescent="0.25">
      <c r="B840" s="38"/>
      <c r="C840" s="38"/>
      <c r="D840" s="38"/>
      <c r="E840" s="38"/>
      <c r="F840" s="40"/>
      <c r="G840" s="38"/>
      <c r="H840" s="38"/>
      <c r="I840" s="40"/>
      <c r="J840" s="54" t="str">
        <f t="shared" si="195"/>
        <v/>
      </c>
      <c r="K840" s="38"/>
      <c r="O840" s="41" t="str">
        <f t="shared" si="196"/>
        <v/>
      </c>
      <c r="P840" s="41" t="str">
        <f t="shared" ca="1" si="197"/>
        <v/>
      </c>
      <c r="Q840" s="41" t="str">
        <f>IF(AND(C840="Abierto",D840="Urgente"),RANK(P840,$P$8:$P$1003,0)+COUNTIF($P$8:P840,P840)-1,"")</f>
        <v/>
      </c>
      <c r="R840" s="41" t="str">
        <f t="shared" si="198"/>
        <v/>
      </c>
      <c r="S840" s="41" t="str">
        <f t="shared" ca="1" si="199"/>
        <v/>
      </c>
      <c r="T840" s="41" t="str">
        <f>IF(AND(C840="Abierto",D840="Alta"),RANK(S840,$S$8:$S$1003,0)+COUNTIF($S$8:S840,S840)-1+MAX(Q:Q),"")</f>
        <v/>
      </c>
      <c r="U840" s="41" t="str">
        <f t="shared" si="200"/>
        <v/>
      </c>
      <c r="V840" s="41" t="str">
        <f t="shared" ca="1" si="201"/>
        <v/>
      </c>
      <c r="W840" s="41" t="str">
        <f>IF(AND(C840="Abierto",D840="Media"),RANK(V840,$V$8:$V$1003,0)+COUNTIF($V$8:V840,V840)-1+MAX(Q:Q,T:T),"")</f>
        <v/>
      </c>
      <c r="X840" s="41" t="str">
        <f t="shared" si="202"/>
        <v/>
      </c>
      <c r="Y840" s="41" t="str">
        <f t="shared" ca="1" si="203"/>
        <v/>
      </c>
      <c r="Z840" s="41" t="str">
        <f>IF(AND(C840="Abierto",D840="Baja"),RANK(Y840,$Y$8:$Y$1003,0)+COUNTIF($Y$8:Y840,Y840)-1+MAX(Q:Q,T:T,W:W),"")</f>
        <v/>
      </c>
      <c r="AA840" s="42" t="str">
        <f t="shared" si="204"/>
        <v/>
      </c>
      <c r="AB840" s="42" t="str">
        <f t="shared" si="205"/>
        <v/>
      </c>
      <c r="AC840" s="42" t="str">
        <f t="shared" si="206"/>
        <v/>
      </c>
      <c r="AD840" s="43">
        <v>833</v>
      </c>
      <c r="AE840" s="43" t="str">
        <f t="shared" si="192"/>
        <v/>
      </c>
      <c r="AF840" s="44" t="str">
        <f t="shared" si="193"/>
        <v/>
      </c>
      <c r="AK840" s="47" t="str">
        <f>IF(AL840="","",MAX($AK$1:AK839)+1)</f>
        <v/>
      </c>
      <c r="AL840" s="48" t="str">
        <f>IF(H840="","",IF(COUNTIF($AL$7:AL839,H840)=0,H840,""))</f>
        <v/>
      </c>
      <c r="AM840" s="48" t="str">
        <f t="shared" si="194"/>
        <v/>
      </c>
    </row>
    <row r="841" spans="2:39" x14ac:dyDescent="0.25">
      <c r="B841" s="38"/>
      <c r="C841" s="38"/>
      <c r="D841" s="38"/>
      <c r="E841" s="38"/>
      <c r="F841" s="40"/>
      <c r="G841" s="38"/>
      <c r="H841" s="38"/>
      <c r="I841" s="40"/>
      <c r="J841" s="54" t="str">
        <f t="shared" si="195"/>
        <v/>
      </c>
      <c r="K841" s="38"/>
      <c r="O841" s="41" t="str">
        <f t="shared" si="196"/>
        <v/>
      </c>
      <c r="P841" s="41" t="str">
        <f t="shared" ca="1" si="197"/>
        <v/>
      </c>
      <c r="Q841" s="41" t="str">
        <f>IF(AND(C841="Abierto",D841="Urgente"),RANK(P841,$P$8:$P$1003,0)+COUNTIF($P$8:P841,P841)-1,"")</f>
        <v/>
      </c>
      <c r="R841" s="41" t="str">
        <f t="shared" si="198"/>
        <v/>
      </c>
      <c r="S841" s="41" t="str">
        <f t="shared" ca="1" si="199"/>
        <v/>
      </c>
      <c r="T841" s="41" t="str">
        <f>IF(AND(C841="Abierto",D841="Alta"),RANK(S841,$S$8:$S$1003,0)+COUNTIF($S$8:S841,S841)-1+MAX(Q:Q),"")</f>
        <v/>
      </c>
      <c r="U841" s="41" t="str">
        <f t="shared" si="200"/>
        <v/>
      </c>
      <c r="V841" s="41" t="str">
        <f t="shared" ca="1" si="201"/>
        <v/>
      </c>
      <c r="W841" s="41" t="str">
        <f>IF(AND(C841="Abierto",D841="Media"),RANK(V841,$V$8:$V$1003,0)+COUNTIF($V$8:V841,V841)-1+MAX(Q:Q,T:T),"")</f>
        <v/>
      </c>
      <c r="X841" s="41" t="str">
        <f t="shared" si="202"/>
        <v/>
      </c>
      <c r="Y841" s="41" t="str">
        <f t="shared" ca="1" si="203"/>
        <v/>
      </c>
      <c r="Z841" s="41" t="str">
        <f>IF(AND(C841="Abierto",D841="Baja"),RANK(Y841,$Y$8:$Y$1003,0)+COUNTIF($Y$8:Y841,Y841)-1+MAX(Q:Q,T:T,W:W),"")</f>
        <v/>
      </c>
      <c r="AA841" s="42" t="str">
        <f t="shared" si="204"/>
        <v/>
      </c>
      <c r="AB841" s="42" t="str">
        <f t="shared" si="205"/>
        <v/>
      </c>
      <c r="AC841" s="42" t="str">
        <f t="shared" si="206"/>
        <v/>
      </c>
      <c r="AD841" s="43">
        <v>834</v>
      </c>
      <c r="AE841" s="43" t="str">
        <f t="shared" ref="AE841:AE904" si="207">IF(ISNA(VLOOKUP(AD841,$AA$8:$AC$1000,3,FALSE))=TRUE,"",VLOOKUP(AD841,$AA$8:$AC$1000,3,FALSE))</f>
        <v/>
      </c>
      <c r="AF841" s="44" t="str">
        <f t="shared" ref="AF841:AF904" si="208">IF(ISNA(VLOOKUP(AD841,$AA$8:$AC$1000,2,FALSE))=TRUE,"",VLOOKUP(AD841,$AA$8:$AC$1000,2,FALSE))</f>
        <v/>
      </c>
      <c r="AK841" s="47" t="str">
        <f>IF(AL841="","",MAX($AK$1:AK840)+1)</f>
        <v/>
      </c>
      <c r="AL841" s="48" t="str">
        <f>IF(H841="","",IF(COUNTIF($AL$7:AL840,H841)=0,H841,""))</f>
        <v/>
      </c>
      <c r="AM841" s="48" t="str">
        <f t="shared" ref="AM841:AM904" si="209">IF(ISNA(VLOOKUP(AD841,$AK$8:$AL$1000,2,FALSE))=TRUE,"",VLOOKUP(AD841,$AK$8:$AL$1000,2,FALSE))</f>
        <v/>
      </c>
    </row>
    <row r="842" spans="2:39" x14ac:dyDescent="0.25">
      <c r="B842" s="38"/>
      <c r="C842" s="38"/>
      <c r="D842" s="38"/>
      <c r="E842" s="38"/>
      <c r="F842" s="40"/>
      <c r="G842" s="38"/>
      <c r="H842" s="38"/>
      <c r="I842" s="40"/>
      <c r="J842" s="54" t="str">
        <f t="shared" ref="J842:J905" si="210">IF(OR(F842=0,I842=0),"",I842-F842)</f>
        <v/>
      </c>
      <c r="K842" s="38"/>
      <c r="O842" s="41" t="str">
        <f t="shared" si="196"/>
        <v/>
      </c>
      <c r="P842" s="41" t="str">
        <f t="shared" ca="1" si="197"/>
        <v/>
      </c>
      <c r="Q842" s="41" t="str">
        <f>IF(AND(C842="Abierto",D842="Urgente"),RANK(P842,$P$8:$P$1003,0)+COUNTIF($P$8:P842,P842)-1,"")</f>
        <v/>
      </c>
      <c r="R842" s="41" t="str">
        <f t="shared" si="198"/>
        <v/>
      </c>
      <c r="S842" s="41" t="str">
        <f t="shared" ca="1" si="199"/>
        <v/>
      </c>
      <c r="T842" s="41" t="str">
        <f>IF(AND(C842="Abierto",D842="Alta"),RANK(S842,$S$8:$S$1003,0)+COUNTIF($S$8:S842,S842)-1+MAX(Q:Q),"")</f>
        <v/>
      </c>
      <c r="U842" s="41" t="str">
        <f t="shared" si="200"/>
        <v/>
      </c>
      <c r="V842" s="41" t="str">
        <f t="shared" ca="1" si="201"/>
        <v/>
      </c>
      <c r="W842" s="41" t="str">
        <f>IF(AND(C842="Abierto",D842="Media"),RANK(V842,$V$8:$V$1003,0)+COUNTIF($V$8:V842,V842)-1+MAX(Q:Q,T:T),"")</f>
        <v/>
      </c>
      <c r="X842" s="41" t="str">
        <f t="shared" si="202"/>
        <v/>
      </c>
      <c r="Y842" s="41" t="str">
        <f t="shared" ca="1" si="203"/>
        <v/>
      </c>
      <c r="Z842" s="41" t="str">
        <f>IF(AND(C842="Abierto",D842="Baja"),RANK(Y842,$Y$8:$Y$1003,0)+COUNTIF($Y$8:Y842,Y842)-1+MAX(Q:Q,T:T,W:W),"")</f>
        <v/>
      </c>
      <c r="AA842" s="42" t="str">
        <f t="shared" si="204"/>
        <v/>
      </c>
      <c r="AB842" s="42" t="str">
        <f t="shared" si="205"/>
        <v/>
      </c>
      <c r="AC842" s="42" t="str">
        <f t="shared" si="206"/>
        <v/>
      </c>
      <c r="AD842" s="43">
        <v>835</v>
      </c>
      <c r="AE842" s="43" t="str">
        <f t="shared" si="207"/>
        <v/>
      </c>
      <c r="AF842" s="44" t="str">
        <f t="shared" si="208"/>
        <v/>
      </c>
      <c r="AK842" s="47" t="str">
        <f>IF(AL842="","",MAX($AK$1:AK841)+1)</f>
        <v/>
      </c>
      <c r="AL842" s="48" t="str">
        <f>IF(H842="","",IF(COUNTIF($AL$7:AL841,H842)=0,H842,""))</f>
        <v/>
      </c>
      <c r="AM842" s="48" t="str">
        <f t="shared" si="209"/>
        <v/>
      </c>
    </row>
    <row r="843" spans="2:39" x14ac:dyDescent="0.25">
      <c r="B843" s="38"/>
      <c r="C843" s="38"/>
      <c r="D843" s="38"/>
      <c r="E843" s="38"/>
      <c r="F843" s="40"/>
      <c r="G843" s="38"/>
      <c r="H843" s="38"/>
      <c r="I843" s="40"/>
      <c r="J843" s="54" t="str">
        <f t="shared" si="210"/>
        <v/>
      </c>
      <c r="K843" s="38"/>
      <c r="O843" s="41" t="str">
        <f t="shared" si="196"/>
        <v/>
      </c>
      <c r="P843" s="41" t="str">
        <f t="shared" ca="1" si="197"/>
        <v/>
      </c>
      <c r="Q843" s="41" t="str">
        <f>IF(AND(C843="Abierto",D843="Urgente"),RANK(P843,$P$8:$P$1003,0)+COUNTIF($P$8:P843,P843)-1,"")</f>
        <v/>
      </c>
      <c r="R843" s="41" t="str">
        <f t="shared" si="198"/>
        <v/>
      </c>
      <c r="S843" s="41" t="str">
        <f t="shared" ca="1" si="199"/>
        <v/>
      </c>
      <c r="T843" s="41" t="str">
        <f>IF(AND(C843="Abierto",D843="Alta"),RANK(S843,$S$8:$S$1003,0)+COUNTIF($S$8:S843,S843)-1+MAX(Q:Q),"")</f>
        <v/>
      </c>
      <c r="U843" s="41" t="str">
        <f t="shared" si="200"/>
        <v/>
      </c>
      <c r="V843" s="41" t="str">
        <f t="shared" ca="1" si="201"/>
        <v/>
      </c>
      <c r="W843" s="41" t="str">
        <f>IF(AND(C843="Abierto",D843="Media"),RANK(V843,$V$8:$V$1003,0)+COUNTIF($V$8:V843,V843)-1+MAX(Q:Q,T:T),"")</f>
        <v/>
      </c>
      <c r="X843" s="41" t="str">
        <f t="shared" si="202"/>
        <v/>
      </c>
      <c r="Y843" s="41" t="str">
        <f t="shared" ca="1" si="203"/>
        <v/>
      </c>
      <c r="Z843" s="41" t="str">
        <f>IF(AND(C843="Abierto",D843="Baja"),RANK(Y843,$Y$8:$Y$1003,0)+COUNTIF($Y$8:Y843,Y843)-1+MAX(Q:Q,T:T,W:W),"")</f>
        <v/>
      </c>
      <c r="AA843" s="42" t="str">
        <f t="shared" si="204"/>
        <v/>
      </c>
      <c r="AB843" s="42" t="str">
        <f t="shared" si="205"/>
        <v/>
      </c>
      <c r="AC843" s="42" t="str">
        <f t="shared" si="206"/>
        <v/>
      </c>
      <c r="AD843" s="43">
        <v>836</v>
      </c>
      <c r="AE843" s="43" t="str">
        <f t="shared" si="207"/>
        <v/>
      </c>
      <c r="AF843" s="44" t="str">
        <f t="shared" si="208"/>
        <v/>
      </c>
      <c r="AK843" s="47" t="str">
        <f>IF(AL843="","",MAX($AK$1:AK842)+1)</f>
        <v/>
      </c>
      <c r="AL843" s="48" t="str">
        <f>IF(H843="","",IF(COUNTIF($AL$7:AL842,H843)=0,H843,""))</f>
        <v/>
      </c>
      <c r="AM843" s="48" t="str">
        <f t="shared" si="209"/>
        <v/>
      </c>
    </row>
    <row r="844" spans="2:39" x14ac:dyDescent="0.25">
      <c r="B844" s="38"/>
      <c r="C844" s="38"/>
      <c r="D844" s="38"/>
      <c r="E844" s="38"/>
      <c r="F844" s="40"/>
      <c r="G844" s="38"/>
      <c r="H844" s="38"/>
      <c r="I844" s="40"/>
      <c r="J844" s="54" t="str">
        <f t="shared" si="210"/>
        <v/>
      </c>
      <c r="K844" s="38"/>
      <c r="O844" s="41" t="str">
        <f t="shared" si="196"/>
        <v/>
      </c>
      <c r="P844" s="41" t="str">
        <f t="shared" ca="1" si="197"/>
        <v/>
      </c>
      <c r="Q844" s="41" t="str">
        <f>IF(AND(C844="Abierto",D844="Urgente"),RANK(P844,$P$8:$P$1003,0)+COUNTIF($P$8:P844,P844)-1,"")</f>
        <v/>
      </c>
      <c r="R844" s="41" t="str">
        <f t="shared" si="198"/>
        <v/>
      </c>
      <c r="S844" s="41" t="str">
        <f t="shared" ca="1" si="199"/>
        <v/>
      </c>
      <c r="T844" s="41" t="str">
        <f>IF(AND(C844="Abierto",D844="Alta"),RANK(S844,$S$8:$S$1003,0)+COUNTIF($S$8:S844,S844)-1+MAX(Q:Q),"")</f>
        <v/>
      </c>
      <c r="U844" s="41" t="str">
        <f t="shared" si="200"/>
        <v/>
      </c>
      <c r="V844" s="41" t="str">
        <f t="shared" ca="1" si="201"/>
        <v/>
      </c>
      <c r="W844" s="41" t="str">
        <f>IF(AND(C844="Abierto",D844="Media"),RANK(V844,$V$8:$V$1003,0)+COUNTIF($V$8:V844,V844)-1+MAX(Q:Q,T:T),"")</f>
        <v/>
      </c>
      <c r="X844" s="41" t="str">
        <f t="shared" si="202"/>
        <v/>
      </c>
      <c r="Y844" s="41" t="str">
        <f t="shared" ca="1" si="203"/>
        <v/>
      </c>
      <c r="Z844" s="41" t="str">
        <f>IF(AND(C844="Abierto",D844="Baja"),RANK(Y844,$Y$8:$Y$1003,0)+COUNTIF($Y$8:Y844,Y844)-1+MAX(Q:Q,T:T,W:W),"")</f>
        <v/>
      </c>
      <c r="AA844" s="42" t="str">
        <f t="shared" si="204"/>
        <v/>
      </c>
      <c r="AB844" s="42" t="str">
        <f t="shared" si="205"/>
        <v/>
      </c>
      <c r="AC844" s="42" t="str">
        <f t="shared" si="206"/>
        <v/>
      </c>
      <c r="AD844" s="43">
        <v>837</v>
      </c>
      <c r="AE844" s="43" t="str">
        <f t="shared" si="207"/>
        <v/>
      </c>
      <c r="AF844" s="44" t="str">
        <f t="shared" si="208"/>
        <v/>
      </c>
      <c r="AK844" s="47" t="str">
        <f>IF(AL844="","",MAX($AK$1:AK843)+1)</f>
        <v/>
      </c>
      <c r="AL844" s="48" t="str">
        <f>IF(H844="","",IF(COUNTIF($AL$7:AL843,H844)=0,H844,""))</f>
        <v/>
      </c>
      <c r="AM844" s="48" t="str">
        <f t="shared" si="209"/>
        <v/>
      </c>
    </row>
    <row r="845" spans="2:39" x14ac:dyDescent="0.25">
      <c r="B845" s="38"/>
      <c r="C845" s="38"/>
      <c r="D845" s="38"/>
      <c r="E845" s="38"/>
      <c r="F845" s="40"/>
      <c r="G845" s="38"/>
      <c r="H845" s="38"/>
      <c r="I845" s="40"/>
      <c r="J845" s="54" t="str">
        <f t="shared" si="210"/>
        <v/>
      </c>
      <c r="K845" s="38"/>
      <c r="O845" s="41" t="str">
        <f t="shared" si="196"/>
        <v/>
      </c>
      <c r="P845" s="41" t="str">
        <f t="shared" ca="1" si="197"/>
        <v/>
      </c>
      <c r="Q845" s="41" t="str">
        <f>IF(AND(C845="Abierto",D845="Urgente"),RANK(P845,$P$8:$P$1003,0)+COUNTIF($P$8:P845,P845)-1,"")</f>
        <v/>
      </c>
      <c r="R845" s="41" t="str">
        <f t="shared" si="198"/>
        <v/>
      </c>
      <c r="S845" s="41" t="str">
        <f t="shared" ca="1" si="199"/>
        <v/>
      </c>
      <c r="T845" s="41" t="str">
        <f>IF(AND(C845="Abierto",D845="Alta"),RANK(S845,$S$8:$S$1003,0)+COUNTIF($S$8:S845,S845)-1+MAX(Q:Q),"")</f>
        <v/>
      </c>
      <c r="U845" s="41" t="str">
        <f t="shared" si="200"/>
        <v/>
      </c>
      <c r="V845" s="41" t="str">
        <f t="shared" ca="1" si="201"/>
        <v/>
      </c>
      <c r="W845" s="41" t="str">
        <f>IF(AND(C845="Abierto",D845="Media"),RANK(V845,$V$8:$V$1003,0)+COUNTIF($V$8:V845,V845)-1+MAX(Q:Q,T:T),"")</f>
        <v/>
      </c>
      <c r="X845" s="41" t="str">
        <f t="shared" si="202"/>
        <v/>
      </c>
      <c r="Y845" s="41" t="str">
        <f t="shared" ca="1" si="203"/>
        <v/>
      </c>
      <c r="Z845" s="41" t="str">
        <f>IF(AND(C845="Abierto",D845="Baja"),RANK(Y845,$Y$8:$Y$1003,0)+COUNTIF($Y$8:Y845,Y845)-1+MAX(Q:Q,T:T,W:W),"")</f>
        <v/>
      </c>
      <c r="AA845" s="42" t="str">
        <f t="shared" si="204"/>
        <v/>
      </c>
      <c r="AB845" s="42" t="str">
        <f t="shared" si="205"/>
        <v/>
      </c>
      <c r="AC845" s="42" t="str">
        <f t="shared" si="206"/>
        <v/>
      </c>
      <c r="AD845" s="43">
        <v>838</v>
      </c>
      <c r="AE845" s="43" t="str">
        <f t="shared" si="207"/>
        <v/>
      </c>
      <c r="AF845" s="44" t="str">
        <f t="shared" si="208"/>
        <v/>
      </c>
      <c r="AK845" s="47" t="str">
        <f>IF(AL845="","",MAX($AK$1:AK844)+1)</f>
        <v/>
      </c>
      <c r="AL845" s="48" t="str">
        <f>IF(H845="","",IF(COUNTIF($AL$7:AL844,H845)=0,H845,""))</f>
        <v/>
      </c>
      <c r="AM845" s="48" t="str">
        <f t="shared" si="209"/>
        <v/>
      </c>
    </row>
    <row r="846" spans="2:39" x14ac:dyDescent="0.25">
      <c r="B846" s="38"/>
      <c r="C846" s="38"/>
      <c r="D846" s="38"/>
      <c r="E846" s="38"/>
      <c r="F846" s="40"/>
      <c r="G846" s="38"/>
      <c r="H846" s="38"/>
      <c r="I846" s="40"/>
      <c r="J846" s="54" t="str">
        <f t="shared" si="210"/>
        <v/>
      </c>
      <c r="K846" s="38"/>
      <c r="O846" s="41" t="str">
        <f t="shared" si="196"/>
        <v/>
      </c>
      <c r="P846" s="41" t="str">
        <f t="shared" ca="1" si="197"/>
        <v/>
      </c>
      <c r="Q846" s="41" t="str">
        <f>IF(AND(C846="Abierto",D846="Urgente"),RANK(P846,$P$8:$P$1003,0)+COUNTIF($P$8:P846,P846)-1,"")</f>
        <v/>
      </c>
      <c r="R846" s="41" t="str">
        <f t="shared" si="198"/>
        <v/>
      </c>
      <c r="S846" s="41" t="str">
        <f t="shared" ca="1" si="199"/>
        <v/>
      </c>
      <c r="T846" s="41" t="str">
        <f>IF(AND(C846="Abierto",D846="Alta"),RANK(S846,$S$8:$S$1003,0)+COUNTIF($S$8:S846,S846)-1+MAX(Q:Q),"")</f>
        <v/>
      </c>
      <c r="U846" s="41" t="str">
        <f t="shared" si="200"/>
        <v/>
      </c>
      <c r="V846" s="41" t="str">
        <f t="shared" ca="1" si="201"/>
        <v/>
      </c>
      <c r="W846" s="41" t="str">
        <f>IF(AND(C846="Abierto",D846="Media"),RANK(V846,$V$8:$V$1003,0)+COUNTIF($V$8:V846,V846)-1+MAX(Q:Q,T:T),"")</f>
        <v/>
      </c>
      <c r="X846" s="41" t="str">
        <f t="shared" si="202"/>
        <v/>
      </c>
      <c r="Y846" s="41" t="str">
        <f t="shared" ca="1" si="203"/>
        <v/>
      </c>
      <c r="Z846" s="41" t="str">
        <f>IF(AND(C846="Abierto",D846="Baja"),RANK(Y846,$Y$8:$Y$1003,0)+COUNTIF($Y$8:Y846,Y846)-1+MAX(Q:Q,T:T,W:W),"")</f>
        <v/>
      </c>
      <c r="AA846" s="42" t="str">
        <f t="shared" si="204"/>
        <v/>
      </c>
      <c r="AB846" s="42" t="str">
        <f t="shared" si="205"/>
        <v/>
      </c>
      <c r="AC846" s="42" t="str">
        <f t="shared" si="206"/>
        <v/>
      </c>
      <c r="AD846" s="43">
        <v>839</v>
      </c>
      <c r="AE846" s="43" t="str">
        <f t="shared" si="207"/>
        <v/>
      </c>
      <c r="AF846" s="44" t="str">
        <f t="shared" si="208"/>
        <v/>
      </c>
      <c r="AK846" s="47" t="str">
        <f>IF(AL846="","",MAX($AK$1:AK845)+1)</f>
        <v/>
      </c>
      <c r="AL846" s="48" t="str">
        <f>IF(H846="","",IF(COUNTIF($AL$7:AL845,H846)=0,H846,""))</f>
        <v/>
      </c>
      <c r="AM846" s="48" t="str">
        <f t="shared" si="209"/>
        <v/>
      </c>
    </row>
    <row r="847" spans="2:39" x14ac:dyDescent="0.25">
      <c r="B847" s="38"/>
      <c r="C847" s="38"/>
      <c r="D847" s="38"/>
      <c r="E847" s="38"/>
      <c r="F847" s="40"/>
      <c r="G847" s="38"/>
      <c r="H847" s="38"/>
      <c r="I847" s="40"/>
      <c r="J847" s="54" t="str">
        <f t="shared" si="210"/>
        <v/>
      </c>
      <c r="K847" s="38"/>
      <c r="O847" s="41" t="str">
        <f t="shared" si="196"/>
        <v/>
      </c>
      <c r="P847" s="41" t="str">
        <f t="shared" ca="1" si="197"/>
        <v/>
      </c>
      <c r="Q847" s="41" t="str">
        <f>IF(AND(C847="Abierto",D847="Urgente"),RANK(P847,$P$8:$P$1003,0)+COUNTIF($P$8:P847,P847)-1,"")</f>
        <v/>
      </c>
      <c r="R847" s="41" t="str">
        <f t="shared" si="198"/>
        <v/>
      </c>
      <c r="S847" s="41" t="str">
        <f t="shared" ca="1" si="199"/>
        <v/>
      </c>
      <c r="T847" s="41" t="str">
        <f>IF(AND(C847="Abierto",D847="Alta"),RANK(S847,$S$8:$S$1003,0)+COUNTIF($S$8:S847,S847)-1+MAX(Q:Q),"")</f>
        <v/>
      </c>
      <c r="U847" s="41" t="str">
        <f t="shared" si="200"/>
        <v/>
      </c>
      <c r="V847" s="41" t="str">
        <f t="shared" ca="1" si="201"/>
        <v/>
      </c>
      <c r="W847" s="41" t="str">
        <f>IF(AND(C847="Abierto",D847="Media"),RANK(V847,$V$8:$V$1003,0)+COUNTIF($V$8:V847,V847)-1+MAX(Q:Q,T:T),"")</f>
        <v/>
      </c>
      <c r="X847" s="41" t="str">
        <f t="shared" si="202"/>
        <v/>
      </c>
      <c r="Y847" s="41" t="str">
        <f t="shared" ca="1" si="203"/>
        <v/>
      </c>
      <c r="Z847" s="41" t="str">
        <f>IF(AND(C847="Abierto",D847="Baja"),RANK(Y847,$Y$8:$Y$1003,0)+COUNTIF($Y$8:Y847,Y847)-1+MAX(Q:Q,T:T,W:W),"")</f>
        <v/>
      </c>
      <c r="AA847" s="42" t="str">
        <f t="shared" si="204"/>
        <v/>
      </c>
      <c r="AB847" s="42" t="str">
        <f t="shared" si="205"/>
        <v/>
      </c>
      <c r="AC847" s="42" t="str">
        <f t="shared" si="206"/>
        <v/>
      </c>
      <c r="AD847" s="43">
        <v>840</v>
      </c>
      <c r="AE847" s="43" t="str">
        <f t="shared" si="207"/>
        <v/>
      </c>
      <c r="AF847" s="44" t="str">
        <f t="shared" si="208"/>
        <v/>
      </c>
      <c r="AK847" s="47" t="str">
        <f>IF(AL847="","",MAX($AK$1:AK846)+1)</f>
        <v/>
      </c>
      <c r="AL847" s="48" t="str">
        <f>IF(H847="","",IF(COUNTIF($AL$7:AL846,H847)=0,H847,""))</f>
        <v/>
      </c>
      <c r="AM847" s="48" t="str">
        <f t="shared" si="209"/>
        <v/>
      </c>
    </row>
    <row r="848" spans="2:39" x14ac:dyDescent="0.25">
      <c r="B848" s="38"/>
      <c r="C848" s="38"/>
      <c r="D848" s="38"/>
      <c r="E848" s="38"/>
      <c r="F848" s="40"/>
      <c r="G848" s="38"/>
      <c r="H848" s="38"/>
      <c r="I848" s="40"/>
      <c r="J848" s="54" t="str">
        <f t="shared" si="210"/>
        <v/>
      </c>
      <c r="K848" s="38"/>
      <c r="O848" s="41" t="str">
        <f t="shared" si="196"/>
        <v/>
      </c>
      <c r="P848" s="41" t="str">
        <f t="shared" ca="1" si="197"/>
        <v/>
      </c>
      <c r="Q848" s="41" t="str">
        <f>IF(AND(C848="Abierto",D848="Urgente"),RANK(P848,$P$8:$P$1003,0)+COUNTIF($P$8:P848,P848)-1,"")</f>
        <v/>
      </c>
      <c r="R848" s="41" t="str">
        <f t="shared" si="198"/>
        <v/>
      </c>
      <c r="S848" s="41" t="str">
        <f t="shared" ca="1" si="199"/>
        <v/>
      </c>
      <c r="T848" s="41" t="str">
        <f>IF(AND(C848="Abierto",D848="Alta"),RANK(S848,$S$8:$S$1003,0)+COUNTIF($S$8:S848,S848)-1+MAX(Q:Q),"")</f>
        <v/>
      </c>
      <c r="U848" s="41" t="str">
        <f t="shared" si="200"/>
        <v/>
      </c>
      <c r="V848" s="41" t="str">
        <f t="shared" ca="1" si="201"/>
        <v/>
      </c>
      <c r="W848" s="41" t="str">
        <f>IF(AND(C848="Abierto",D848="Media"),RANK(V848,$V$8:$V$1003,0)+COUNTIF($V$8:V848,V848)-1+MAX(Q:Q,T:T),"")</f>
        <v/>
      </c>
      <c r="X848" s="41" t="str">
        <f t="shared" si="202"/>
        <v/>
      </c>
      <c r="Y848" s="41" t="str">
        <f t="shared" ca="1" si="203"/>
        <v/>
      </c>
      <c r="Z848" s="41" t="str">
        <f>IF(AND(C848="Abierto",D848="Baja"),RANK(Y848,$Y$8:$Y$1003,0)+COUNTIF($Y$8:Y848,Y848)-1+MAX(Q:Q,T:T,W:W),"")</f>
        <v/>
      </c>
      <c r="AA848" s="42" t="str">
        <f t="shared" si="204"/>
        <v/>
      </c>
      <c r="AB848" s="42" t="str">
        <f t="shared" si="205"/>
        <v/>
      </c>
      <c r="AC848" s="42" t="str">
        <f t="shared" si="206"/>
        <v/>
      </c>
      <c r="AD848" s="43">
        <v>841</v>
      </c>
      <c r="AE848" s="43" t="str">
        <f t="shared" si="207"/>
        <v/>
      </c>
      <c r="AF848" s="44" t="str">
        <f t="shared" si="208"/>
        <v/>
      </c>
      <c r="AK848" s="47" t="str">
        <f>IF(AL848="","",MAX($AK$1:AK847)+1)</f>
        <v/>
      </c>
      <c r="AL848" s="48" t="str">
        <f>IF(H848="","",IF(COUNTIF($AL$7:AL847,H848)=0,H848,""))</f>
        <v/>
      </c>
      <c r="AM848" s="48" t="str">
        <f t="shared" si="209"/>
        <v/>
      </c>
    </row>
    <row r="849" spans="2:39" x14ac:dyDescent="0.25">
      <c r="B849" s="38"/>
      <c r="C849" s="38"/>
      <c r="D849" s="38"/>
      <c r="E849" s="38"/>
      <c r="F849" s="40"/>
      <c r="G849" s="38"/>
      <c r="H849" s="38"/>
      <c r="I849" s="40"/>
      <c r="J849" s="54" t="str">
        <f t="shared" si="210"/>
        <v/>
      </c>
      <c r="K849" s="38"/>
      <c r="O849" s="41" t="str">
        <f t="shared" si="196"/>
        <v/>
      </c>
      <c r="P849" s="41" t="str">
        <f t="shared" ca="1" si="197"/>
        <v/>
      </c>
      <c r="Q849" s="41" t="str">
        <f>IF(AND(C849="Abierto",D849="Urgente"),RANK(P849,$P$8:$P$1003,0)+COUNTIF($P$8:P849,P849)-1,"")</f>
        <v/>
      </c>
      <c r="R849" s="41" t="str">
        <f t="shared" si="198"/>
        <v/>
      </c>
      <c r="S849" s="41" t="str">
        <f t="shared" ca="1" si="199"/>
        <v/>
      </c>
      <c r="T849" s="41" t="str">
        <f>IF(AND(C849="Abierto",D849="Alta"),RANK(S849,$S$8:$S$1003,0)+COUNTIF($S$8:S849,S849)-1+MAX(Q:Q),"")</f>
        <v/>
      </c>
      <c r="U849" s="41" t="str">
        <f t="shared" si="200"/>
        <v/>
      </c>
      <c r="V849" s="41" t="str">
        <f t="shared" ca="1" si="201"/>
        <v/>
      </c>
      <c r="W849" s="41" t="str">
        <f>IF(AND(C849="Abierto",D849="Media"),RANK(V849,$V$8:$V$1003,0)+COUNTIF($V$8:V849,V849)-1+MAX(Q:Q,T:T),"")</f>
        <v/>
      </c>
      <c r="X849" s="41" t="str">
        <f t="shared" si="202"/>
        <v/>
      </c>
      <c r="Y849" s="41" t="str">
        <f t="shared" ca="1" si="203"/>
        <v/>
      </c>
      <c r="Z849" s="41" t="str">
        <f>IF(AND(C849="Abierto",D849="Baja"),RANK(Y849,$Y$8:$Y$1003,0)+COUNTIF($Y$8:Y849,Y849)-1+MAX(Q:Q,T:T,W:W),"")</f>
        <v/>
      </c>
      <c r="AA849" s="42" t="str">
        <f t="shared" si="204"/>
        <v/>
      </c>
      <c r="AB849" s="42" t="str">
        <f t="shared" si="205"/>
        <v/>
      </c>
      <c r="AC849" s="42" t="str">
        <f t="shared" si="206"/>
        <v/>
      </c>
      <c r="AD849" s="43">
        <v>842</v>
      </c>
      <c r="AE849" s="43" t="str">
        <f t="shared" si="207"/>
        <v/>
      </c>
      <c r="AF849" s="44" t="str">
        <f t="shared" si="208"/>
        <v/>
      </c>
      <c r="AK849" s="47" t="str">
        <f>IF(AL849="","",MAX($AK$1:AK848)+1)</f>
        <v/>
      </c>
      <c r="AL849" s="48" t="str">
        <f>IF(H849="","",IF(COUNTIF($AL$7:AL848,H849)=0,H849,""))</f>
        <v/>
      </c>
      <c r="AM849" s="48" t="str">
        <f t="shared" si="209"/>
        <v/>
      </c>
    </row>
    <row r="850" spans="2:39" x14ac:dyDescent="0.25">
      <c r="B850" s="38"/>
      <c r="C850" s="38"/>
      <c r="D850" s="38"/>
      <c r="E850" s="38"/>
      <c r="F850" s="40"/>
      <c r="G850" s="38"/>
      <c r="H850" s="38"/>
      <c r="I850" s="40"/>
      <c r="J850" s="54" t="str">
        <f t="shared" si="210"/>
        <v/>
      </c>
      <c r="K850" s="38"/>
      <c r="O850" s="41" t="str">
        <f t="shared" ref="O850:O913" si="211">IF(AND(C850="Abierto",D850="Urgente"),B850,"")</f>
        <v/>
      </c>
      <c r="P850" s="41" t="str">
        <f t="shared" ref="P850:P913" ca="1" si="212">IF(AND(C850="Abierto",D850="Urgente"),TODAY()-F850,"")</f>
        <v/>
      </c>
      <c r="Q850" s="41" t="str">
        <f>IF(AND(C850="Abierto",D850="Urgente"),RANK(P850,$P$8:$P$1003,0)+COUNTIF($P$8:P850,P850)-1,"")</f>
        <v/>
      </c>
      <c r="R850" s="41" t="str">
        <f t="shared" ref="R850:R913" si="213">IF(AND(C850="Abierto",D850="Alta"),B850,"")</f>
        <v/>
      </c>
      <c r="S850" s="41" t="str">
        <f t="shared" ref="S850:S913" ca="1" si="214">IF(AND(C850="Abierto",D850="Alta"),TODAY()-F850,"")</f>
        <v/>
      </c>
      <c r="T850" s="41" t="str">
        <f>IF(AND(C850="Abierto",D850="Alta"),RANK(S850,$S$8:$S$1003,0)+COUNTIF($S$8:S850,S850)-1+MAX(Q:Q),"")</f>
        <v/>
      </c>
      <c r="U850" s="41" t="str">
        <f t="shared" ref="U850:U913" si="215">IF(AND(C850="Abierto",D850="Media"),B850,"")</f>
        <v/>
      </c>
      <c r="V850" s="41" t="str">
        <f t="shared" ref="V850:V913" ca="1" si="216">IF(AND(C850="Abierto",D850="Media"),TODAY()-F850,"")</f>
        <v/>
      </c>
      <c r="W850" s="41" t="str">
        <f>IF(AND(C850="Abierto",D850="Media"),RANK(V850,$V$8:$V$1003,0)+COUNTIF($V$8:V850,V850)-1+MAX(Q:Q,T:T),"")</f>
        <v/>
      </c>
      <c r="X850" s="41" t="str">
        <f t="shared" ref="X850:X913" si="217">IF(AND(C850="Abierto",D850="Baja"),B850,"")</f>
        <v/>
      </c>
      <c r="Y850" s="41" t="str">
        <f t="shared" ref="Y850:Y913" ca="1" si="218">IF(AND(C850="Abierto",D850="Baja"),TODAY()-F850,"")</f>
        <v/>
      </c>
      <c r="Z850" s="41" t="str">
        <f>IF(AND(C850="Abierto",D850="Baja"),RANK(Y850,$Y$8:$Y$1003,0)+COUNTIF($Y$8:Y850,Y850)-1+MAX(Q:Q,T:T,W:W),"")</f>
        <v/>
      </c>
      <c r="AA850" s="42" t="str">
        <f t="shared" ref="AA850:AA913" si="219">IF(OR(C850="Resuelto",C850=""),"",SUM(Q850,T850,W850,Z850))</f>
        <v/>
      </c>
      <c r="AB850" s="42" t="str">
        <f t="shared" ref="AB850:AB913" si="220">IF(OR(C850="Resuelto",C850=""),"",SUM(P850,S850,V850,Y850))</f>
        <v/>
      </c>
      <c r="AC850" s="42" t="str">
        <f t="shared" ref="AC850:AC913" si="221">IF(OR(C850="Resuelto",C850=""),"",SUM(O850,R850,U850,X850))</f>
        <v/>
      </c>
      <c r="AD850" s="43">
        <v>843</v>
      </c>
      <c r="AE850" s="43" t="str">
        <f t="shared" si="207"/>
        <v/>
      </c>
      <c r="AF850" s="44" t="str">
        <f t="shared" si="208"/>
        <v/>
      </c>
      <c r="AK850" s="47" t="str">
        <f>IF(AL850="","",MAX($AK$1:AK849)+1)</f>
        <v/>
      </c>
      <c r="AL850" s="48" t="str">
        <f>IF(H850="","",IF(COUNTIF($AL$7:AL849,H850)=0,H850,""))</f>
        <v/>
      </c>
      <c r="AM850" s="48" t="str">
        <f t="shared" si="209"/>
        <v/>
      </c>
    </row>
    <row r="851" spans="2:39" x14ac:dyDescent="0.25">
      <c r="B851" s="38"/>
      <c r="C851" s="38"/>
      <c r="D851" s="38"/>
      <c r="E851" s="38"/>
      <c r="F851" s="40"/>
      <c r="G851" s="38"/>
      <c r="H851" s="38"/>
      <c r="I851" s="40"/>
      <c r="J851" s="54" t="str">
        <f t="shared" si="210"/>
        <v/>
      </c>
      <c r="K851" s="38"/>
      <c r="O851" s="41" t="str">
        <f t="shared" si="211"/>
        <v/>
      </c>
      <c r="P851" s="41" t="str">
        <f t="shared" ca="1" si="212"/>
        <v/>
      </c>
      <c r="Q851" s="41" t="str">
        <f>IF(AND(C851="Abierto",D851="Urgente"),RANK(P851,$P$8:$P$1003,0)+COUNTIF($P$8:P851,P851)-1,"")</f>
        <v/>
      </c>
      <c r="R851" s="41" t="str">
        <f t="shared" si="213"/>
        <v/>
      </c>
      <c r="S851" s="41" t="str">
        <f t="shared" ca="1" si="214"/>
        <v/>
      </c>
      <c r="T851" s="41" t="str">
        <f>IF(AND(C851="Abierto",D851="Alta"),RANK(S851,$S$8:$S$1003,0)+COUNTIF($S$8:S851,S851)-1+MAX(Q:Q),"")</f>
        <v/>
      </c>
      <c r="U851" s="41" t="str">
        <f t="shared" si="215"/>
        <v/>
      </c>
      <c r="V851" s="41" t="str">
        <f t="shared" ca="1" si="216"/>
        <v/>
      </c>
      <c r="W851" s="41" t="str">
        <f>IF(AND(C851="Abierto",D851="Media"),RANK(V851,$V$8:$V$1003,0)+COUNTIF($V$8:V851,V851)-1+MAX(Q:Q,T:T),"")</f>
        <v/>
      </c>
      <c r="X851" s="41" t="str">
        <f t="shared" si="217"/>
        <v/>
      </c>
      <c r="Y851" s="41" t="str">
        <f t="shared" ca="1" si="218"/>
        <v/>
      </c>
      <c r="Z851" s="41" t="str">
        <f>IF(AND(C851="Abierto",D851="Baja"),RANK(Y851,$Y$8:$Y$1003,0)+COUNTIF($Y$8:Y851,Y851)-1+MAX(Q:Q,T:T,W:W),"")</f>
        <v/>
      </c>
      <c r="AA851" s="42" t="str">
        <f t="shared" si="219"/>
        <v/>
      </c>
      <c r="AB851" s="42" t="str">
        <f t="shared" si="220"/>
        <v/>
      </c>
      <c r="AC851" s="42" t="str">
        <f t="shared" si="221"/>
        <v/>
      </c>
      <c r="AD851" s="43">
        <v>844</v>
      </c>
      <c r="AE851" s="43" t="str">
        <f t="shared" si="207"/>
        <v/>
      </c>
      <c r="AF851" s="44" t="str">
        <f t="shared" si="208"/>
        <v/>
      </c>
      <c r="AK851" s="47" t="str">
        <f>IF(AL851="","",MAX($AK$1:AK850)+1)</f>
        <v/>
      </c>
      <c r="AL851" s="48" t="str">
        <f>IF(H851="","",IF(COUNTIF($AL$7:AL850,H851)=0,H851,""))</f>
        <v/>
      </c>
      <c r="AM851" s="48" t="str">
        <f t="shared" si="209"/>
        <v/>
      </c>
    </row>
    <row r="852" spans="2:39" x14ac:dyDescent="0.25">
      <c r="B852" s="38"/>
      <c r="C852" s="38"/>
      <c r="D852" s="38"/>
      <c r="E852" s="38"/>
      <c r="F852" s="40"/>
      <c r="G852" s="38"/>
      <c r="H852" s="38"/>
      <c r="I852" s="40"/>
      <c r="J852" s="54" t="str">
        <f t="shared" si="210"/>
        <v/>
      </c>
      <c r="K852" s="38"/>
      <c r="O852" s="41" t="str">
        <f t="shared" si="211"/>
        <v/>
      </c>
      <c r="P852" s="41" t="str">
        <f t="shared" ca="1" si="212"/>
        <v/>
      </c>
      <c r="Q852" s="41" t="str">
        <f>IF(AND(C852="Abierto",D852="Urgente"),RANK(P852,$P$8:$P$1003,0)+COUNTIF($P$8:P852,P852)-1,"")</f>
        <v/>
      </c>
      <c r="R852" s="41" t="str">
        <f t="shared" si="213"/>
        <v/>
      </c>
      <c r="S852" s="41" t="str">
        <f t="shared" ca="1" si="214"/>
        <v/>
      </c>
      <c r="T852" s="41" t="str">
        <f>IF(AND(C852="Abierto",D852="Alta"),RANK(S852,$S$8:$S$1003,0)+COUNTIF($S$8:S852,S852)-1+MAX(Q:Q),"")</f>
        <v/>
      </c>
      <c r="U852" s="41" t="str">
        <f t="shared" si="215"/>
        <v/>
      </c>
      <c r="V852" s="41" t="str">
        <f t="shared" ca="1" si="216"/>
        <v/>
      </c>
      <c r="W852" s="41" t="str">
        <f>IF(AND(C852="Abierto",D852="Media"),RANK(V852,$V$8:$V$1003,0)+COUNTIF($V$8:V852,V852)-1+MAX(Q:Q,T:T),"")</f>
        <v/>
      </c>
      <c r="X852" s="41" t="str">
        <f t="shared" si="217"/>
        <v/>
      </c>
      <c r="Y852" s="41" t="str">
        <f t="shared" ca="1" si="218"/>
        <v/>
      </c>
      <c r="Z852" s="41" t="str">
        <f>IF(AND(C852="Abierto",D852="Baja"),RANK(Y852,$Y$8:$Y$1003,0)+COUNTIF($Y$8:Y852,Y852)-1+MAX(Q:Q,T:T,W:W),"")</f>
        <v/>
      </c>
      <c r="AA852" s="42" t="str">
        <f t="shared" si="219"/>
        <v/>
      </c>
      <c r="AB852" s="42" t="str">
        <f t="shared" si="220"/>
        <v/>
      </c>
      <c r="AC852" s="42" t="str">
        <f t="shared" si="221"/>
        <v/>
      </c>
      <c r="AD852" s="43">
        <v>845</v>
      </c>
      <c r="AE852" s="43" t="str">
        <f t="shared" si="207"/>
        <v/>
      </c>
      <c r="AF852" s="44" t="str">
        <f t="shared" si="208"/>
        <v/>
      </c>
      <c r="AK852" s="47" t="str">
        <f>IF(AL852="","",MAX($AK$1:AK851)+1)</f>
        <v/>
      </c>
      <c r="AL852" s="48" t="str">
        <f>IF(H852="","",IF(COUNTIF($AL$7:AL851,H852)=0,H852,""))</f>
        <v/>
      </c>
      <c r="AM852" s="48" t="str">
        <f t="shared" si="209"/>
        <v/>
      </c>
    </row>
    <row r="853" spans="2:39" x14ac:dyDescent="0.25">
      <c r="B853" s="38"/>
      <c r="C853" s="38"/>
      <c r="D853" s="38"/>
      <c r="E853" s="38"/>
      <c r="F853" s="40"/>
      <c r="G853" s="38"/>
      <c r="H853" s="38"/>
      <c r="I853" s="40"/>
      <c r="J853" s="54" t="str">
        <f t="shared" si="210"/>
        <v/>
      </c>
      <c r="K853" s="38"/>
      <c r="O853" s="41" t="str">
        <f t="shared" si="211"/>
        <v/>
      </c>
      <c r="P853" s="41" t="str">
        <f t="shared" ca="1" si="212"/>
        <v/>
      </c>
      <c r="Q853" s="41" t="str">
        <f>IF(AND(C853="Abierto",D853="Urgente"),RANK(P853,$P$8:$P$1003,0)+COUNTIF($P$8:P853,P853)-1,"")</f>
        <v/>
      </c>
      <c r="R853" s="41" t="str">
        <f t="shared" si="213"/>
        <v/>
      </c>
      <c r="S853" s="41" t="str">
        <f t="shared" ca="1" si="214"/>
        <v/>
      </c>
      <c r="T853" s="41" t="str">
        <f>IF(AND(C853="Abierto",D853="Alta"),RANK(S853,$S$8:$S$1003,0)+COUNTIF($S$8:S853,S853)-1+MAX(Q:Q),"")</f>
        <v/>
      </c>
      <c r="U853" s="41" t="str">
        <f t="shared" si="215"/>
        <v/>
      </c>
      <c r="V853" s="41" t="str">
        <f t="shared" ca="1" si="216"/>
        <v/>
      </c>
      <c r="W853" s="41" t="str">
        <f>IF(AND(C853="Abierto",D853="Media"),RANK(V853,$V$8:$V$1003,0)+COUNTIF($V$8:V853,V853)-1+MAX(Q:Q,T:T),"")</f>
        <v/>
      </c>
      <c r="X853" s="41" t="str">
        <f t="shared" si="217"/>
        <v/>
      </c>
      <c r="Y853" s="41" t="str">
        <f t="shared" ca="1" si="218"/>
        <v/>
      </c>
      <c r="Z853" s="41" t="str">
        <f>IF(AND(C853="Abierto",D853="Baja"),RANK(Y853,$Y$8:$Y$1003,0)+COUNTIF($Y$8:Y853,Y853)-1+MAX(Q:Q,T:T,W:W),"")</f>
        <v/>
      </c>
      <c r="AA853" s="42" t="str">
        <f t="shared" si="219"/>
        <v/>
      </c>
      <c r="AB853" s="42" t="str">
        <f t="shared" si="220"/>
        <v/>
      </c>
      <c r="AC853" s="42" t="str">
        <f t="shared" si="221"/>
        <v/>
      </c>
      <c r="AD853" s="43">
        <v>846</v>
      </c>
      <c r="AE853" s="43" t="str">
        <f t="shared" si="207"/>
        <v/>
      </c>
      <c r="AF853" s="44" t="str">
        <f t="shared" si="208"/>
        <v/>
      </c>
      <c r="AK853" s="47" t="str">
        <f>IF(AL853="","",MAX($AK$1:AK852)+1)</f>
        <v/>
      </c>
      <c r="AL853" s="48" t="str">
        <f>IF(H853="","",IF(COUNTIF($AL$7:AL852,H853)=0,H853,""))</f>
        <v/>
      </c>
      <c r="AM853" s="48" t="str">
        <f t="shared" si="209"/>
        <v/>
      </c>
    </row>
    <row r="854" spans="2:39" x14ac:dyDescent="0.25">
      <c r="B854" s="38"/>
      <c r="C854" s="38"/>
      <c r="D854" s="38"/>
      <c r="E854" s="38"/>
      <c r="F854" s="40"/>
      <c r="G854" s="38"/>
      <c r="H854" s="38"/>
      <c r="I854" s="40"/>
      <c r="J854" s="54" t="str">
        <f t="shared" si="210"/>
        <v/>
      </c>
      <c r="K854" s="38"/>
      <c r="O854" s="41" t="str">
        <f t="shared" si="211"/>
        <v/>
      </c>
      <c r="P854" s="41" t="str">
        <f t="shared" ca="1" si="212"/>
        <v/>
      </c>
      <c r="Q854" s="41" t="str">
        <f>IF(AND(C854="Abierto",D854="Urgente"),RANK(P854,$P$8:$P$1003,0)+COUNTIF($P$8:P854,P854)-1,"")</f>
        <v/>
      </c>
      <c r="R854" s="41" t="str">
        <f t="shared" si="213"/>
        <v/>
      </c>
      <c r="S854" s="41" t="str">
        <f t="shared" ca="1" si="214"/>
        <v/>
      </c>
      <c r="T854" s="41" t="str">
        <f>IF(AND(C854="Abierto",D854="Alta"),RANK(S854,$S$8:$S$1003,0)+COUNTIF($S$8:S854,S854)-1+MAX(Q:Q),"")</f>
        <v/>
      </c>
      <c r="U854" s="41" t="str">
        <f t="shared" si="215"/>
        <v/>
      </c>
      <c r="V854" s="41" t="str">
        <f t="shared" ca="1" si="216"/>
        <v/>
      </c>
      <c r="W854" s="41" t="str">
        <f>IF(AND(C854="Abierto",D854="Media"),RANK(V854,$V$8:$V$1003,0)+COUNTIF($V$8:V854,V854)-1+MAX(Q:Q,T:T),"")</f>
        <v/>
      </c>
      <c r="X854" s="41" t="str">
        <f t="shared" si="217"/>
        <v/>
      </c>
      <c r="Y854" s="41" t="str">
        <f t="shared" ca="1" si="218"/>
        <v/>
      </c>
      <c r="Z854" s="41" t="str">
        <f>IF(AND(C854="Abierto",D854="Baja"),RANK(Y854,$Y$8:$Y$1003,0)+COUNTIF($Y$8:Y854,Y854)-1+MAX(Q:Q,T:T,W:W),"")</f>
        <v/>
      </c>
      <c r="AA854" s="42" t="str">
        <f t="shared" si="219"/>
        <v/>
      </c>
      <c r="AB854" s="42" t="str">
        <f t="shared" si="220"/>
        <v/>
      </c>
      <c r="AC854" s="42" t="str">
        <f t="shared" si="221"/>
        <v/>
      </c>
      <c r="AD854" s="43">
        <v>847</v>
      </c>
      <c r="AE854" s="43" t="str">
        <f t="shared" si="207"/>
        <v/>
      </c>
      <c r="AF854" s="44" t="str">
        <f t="shared" si="208"/>
        <v/>
      </c>
      <c r="AK854" s="47" t="str">
        <f>IF(AL854="","",MAX($AK$1:AK853)+1)</f>
        <v/>
      </c>
      <c r="AL854" s="48" t="str">
        <f>IF(H854="","",IF(COUNTIF($AL$7:AL853,H854)=0,H854,""))</f>
        <v/>
      </c>
      <c r="AM854" s="48" t="str">
        <f t="shared" si="209"/>
        <v/>
      </c>
    </row>
    <row r="855" spans="2:39" x14ac:dyDescent="0.25">
      <c r="B855" s="38"/>
      <c r="C855" s="38"/>
      <c r="D855" s="38"/>
      <c r="E855" s="38"/>
      <c r="F855" s="40"/>
      <c r="G855" s="38"/>
      <c r="H855" s="38"/>
      <c r="I855" s="40"/>
      <c r="J855" s="54" t="str">
        <f t="shared" si="210"/>
        <v/>
      </c>
      <c r="K855" s="38"/>
      <c r="O855" s="41" t="str">
        <f t="shared" si="211"/>
        <v/>
      </c>
      <c r="P855" s="41" t="str">
        <f t="shared" ca="1" si="212"/>
        <v/>
      </c>
      <c r="Q855" s="41" t="str">
        <f>IF(AND(C855="Abierto",D855="Urgente"),RANK(P855,$P$8:$P$1003,0)+COUNTIF($P$8:P855,P855)-1,"")</f>
        <v/>
      </c>
      <c r="R855" s="41" t="str">
        <f t="shared" si="213"/>
        <v/>
      </c>
      <c r="S855" s="41" t="str">
        <f t="shared" ca="1" si="214"/>
        <v/>
      </c>
      <c r="T855" s="41" t="str">
        <f>IF(AND(C855="Abierto",D855="Alta"),RANK(S855,$S$8:$S$1003,0)+COUNTIF($S$8:S855,S855)-1+MAX(Q:Q),"")</f>
        <v/>
      </c>
      <c r="U855" s="41" t="str">
        <f t="shared" si="215"/>
        <v/>
      </c>
      <c r="V855" s="41" t="str">
        <f t="shared" ca="1" si="216"/>
        <v/>
      </c>
      <c r="W855" s="41" t="str">
        <f>IF(AND(C855="Abierto",D855="Media"),RANK(V855,$V$8:$V$1003,0)+COUNTIF($V$8:V855,V855)-1+MAX(Q:Q,T:T),"")</f>
        <v/>
      </c>
      <c r="X855" s="41" t="str">
        <f t="shared" si="217"/>
        <v/>
      </c>
      <c r="Y855" s="41" t="str">
        <f t="shared" ca="1" si="218"/>
        <v/>
      </c>
      <c r="Z855" s="41" t="str">
        <f>IF(AND(C855="Abierto",D855="Baja"),RANK(Y855,$Y$8:$Y$1003,0)+COUNTIF($Y$8:Y855,Y855)-1+MAX(Q:Q,T:T,W:W),"")</f>
        <v/>
      </c>
      <c r="AA855" s="42" t="str">
        <f t="shared" si="219"/>
        <v/>
      </c>
      <c r="AB855" s="42" t="str">
        <f t="shared" si="220"/>
        <v/>
      </c>
      <c r="AC855" s="42" t="str">
        <f t="shared" si="221"/>
        <v/>
      </c>
      <c r="AD855" s="43">
        <v>848</v>
      </c>
      <c r="AE855" s="43" t="str">
        <f t="shared" si="207"/>
        <v/>
      </c>
      <c r="AF855" s="44" t="str">
        <f t="shared" si="208"/>
        <v/>
      </c>
      <c r="AK855" s="47" t="str">
        <f>IF(AL855="","",MAX($AK$1:AK854)+1)</f>
        <v/>
      </c>
      <c r="AL855" s="48" t="str">
        <f>IF(H855="","",IF(COUNTIF($AL$7:AL854,H855)=0,H855,""))</f>
        <v/>
      </c>
      <c r="AM855" s="48" t="str">
        <f t="shared" si="209"/>
        <v/>
      </c>
    </row>
    <row r="856" spans="2:39" x14ac:dyDescent="0.25">
      <c r="B856" s="38"/>
      <c r="C856" s="38"/>
      <c r="D856" s="38"/>
      <c r="E856" s="38"/>
      <c r="F856" s="40"/>
      <c r="G856" s="38"/>
      <c r="H856" s="38"/>
      <c r="I856" s="40"/>
      <c r="J856" s="54" t="str">
        <f t="shared" si="210"/>
        <v/>
      </c>
      <c r="K856" s="38"/>
      <c r="O856" s="41" t="str">
        <f t="shared" si="211"/>
        <v/>
      </c>
      <c r="P856" s="41" t="str">
        <f t="shared" ca="1" si="212"/>
        <v/>
      </c>
      <c r="Q856" s="41" t="str">
        <f>IF(AND(C856="Abierto",D856="Urgente"),RANK(P856,$P$8:$P$1003,0)+COUNTIF($P$8:P856,P856)-1,"")</f>
        <v/>
      </c>
      <c r="R856" s="41" t="str">
        <f t="shared" si="213"/>
        <v/>
      </c>
      <c r="S856" s="41" t="str">
        <f t="shared" ca="1" si="214"/>
        <v/>
      </c>
      <c r="T856" s="41" t="str">
        <f>IF(AND(C856="Abierto",D856="Alta"),RANK(S856,$S$8:$S$1003,0)+COUNTIF($S$8:S856,S856)-1+MAX(Q:Q),"")</f>
        <v/>
      </c>
      <c r="U856" s="41" t="str">
        <f t="shared" si="215"/>
        <v/>
      </c>
      <c r="V856" s="41" t="str">
        <f t="shared" ca="1" si="216"/>
        <v/>
      </c>
      <c r="W856" s="41" t="str">
        <f>IF(AND(C856="Abierto",D856="Media"),RANK(V856,$V$8:$V$1003,0)+COUNTIF($V$8:V856,V856)-1+MAX(Q:Q,T:T),"")</f>
        <v/>
      </c>
      <c r="X856" s="41" t="str">
        <f t="shared" si="217"/>
        <v/>
      </c>
      <c r="Y856" s="41" t="str">
        <f t="shared" ca="1" si="218"/>
        <v/>
      </c>
      <c r="Z856" s="41" t="str">
        <f>IF(AND(C856="Abierto",D856="Baja"),RANK(Y856,$Y$8:$Y$1003,0)+COUNTIF($Y$8:Y856,Y856)-1+MAX(Q:Q,T:T,W:W),"")</f>
        <v/>
      </c>
      <c r="AA856" s="42" t="str">
        <f t="shared" si="219"/>
        <v/>
      </c>
      <c r="AB856" s="42" t="str">
        <f t="shared" si="220"/>
        <v/>
      </c>
      <c r="AC856" s="42" t="str">
        <f t="shared" si="221"/>
        <v/>
      </c>
      <c r="AD856" s="43">
        <v>849</v>
      </c>
      <c r="AE856" s="43" t="str">
        <f t="shared" si="207"/>
        <v/>
      </c>
      <c r="AF856" s="44" t="str">
        <f t="shared" si="208"/>
        <v/>
      </c>
      <c r="AK856" s="47" t="str">
        <f>IF(AL856="","",MAX($AK$1:AK855)+1)</f>
        <v/>
      </c>
      <c r="AL856" s="48" t="str">
        <f>IF(H856="","",IF(COUNTIF($AL$7:AL855,H856)=0,H856,""))</f>
        <v/>
      </c>
      <c r="AM856" s="48" t="str">
        <f t="shared" si="209"/>
        <v/>
      </c>
    </row>
    <row r="857" spans="2:39" x14ac:dyDescent="0.25">
      <c r="B857" s="38"/>
      <c r="C857" s="38"/>
      <c r="D857" s="38"/>
      <c r="E857" s="38"/>
      <c r="F857" s="40"/>
      <c r="G857" s="38"/>
      <c r="H857" s="38"/>
      <c r="I857" s="40"/>
      <c r="J857" s="54" t="str">
        <f t="shared" si="210"/>
        <v/>
      </c>
      <c r="K857" s="38"/>
      <c r="O857" s="41" t="str">
        <f t="shared" si="211"/>
        <v/>
      </c>
      <c r="P857" s="41" t="str">
        <f t="shared" ca="1" si="212"/>
        <v/>
      </c>
      <c r="Q857" s="41" t="str">
        <f>IF(AND(C857="Abierto",D857="Urgente"),RANK(P857,$P$8:$P$1003,0)+COUNTIF($P$8:P857,P857)-1,"")</f>
        <v/>
      </c>
      <c r="R857" s="41" t="str">
        <f t="shared" si="213"/>
        <v/>
      </c>
      <c r="S857" s="41" t="str">
        <f t="shared" ca="1" si="214"/>
        <v/>
      </c>
      <c r="T857" s="41" t="str">
        <f>IF(AND(C857="Abierto",D857="Alta"),RANK(S857,$S$8:$S$1003,0)+COUNTIF($S$8:S857,S857)-1+MAX(Q:Q),"")</f>
        <v/>
      </c>
      <c r="U857" s="41" t="str">
        <f t="shared" si="215"/>
        <v/>
      </c>
      <c r="V857" s="41" t="str">
        <f t="shared" ca="1" si="216"/>
        <v/>
      </c>
      <c r="W857" s="41" t="str">
        <f>IF(AND(C857="Abierto",D857="Media"),RANK(V857,$V$8:$V$1003,0)+COUNTIF($V$8:V857,V857)-1+MAX(Q:Q,T:T),"")</f>
        <v/>
      </c>
      <c r="X857" s="41" t="str">
        <f t="shared" si="217"/>
        <v/>
      </c>
      <c r="Y857" s="41" t="str">
        <f t="shared" ca="1" si="218"/>
        <v/>
      </c>
      <c r="Z857" s="41" t="str">
        <f>IF(AND(C857="Abierto",D857="Baja"),RANK(Y857,$Y$8:$Y$1003,0)+COUNTIF($Y$8:Y857,Y857)-1+MAX(Q:Q,T:T,W:W),"")</f>
        <v/>
      </c>
      <c r="AA857" s="42" t="str">
        <f t="shared" si="219"/>
        <v/>
      </c>
      <c r="AB857" s="42" t="str">
        <f t="shared" si="220"/>
        <v/>
      </c>
      <c r="AC857" s="42" t="str">
        <f t="shared" si="221"/>
        <v/>
      </c>
      <c r="AD857" s="43">
        <v>850</v>
      </c>
      <c r="AE857" s="43" t="str">
        <f t="shared" si="207"/>
        <v/>
      </c>
      <c r="AF857" s="44" t="str">
        <f t="shared" si="208"/>
        <v/>
      </c>
      <c r="AK857" s="47" t="str">
        <f>IF(AL857="","",MAX($AK$1:AK856)+1)</f>
        <v/>
      </c>
      <c r="AL857" s="48" t="str">
        <f>IF(H857="","",IF(COUNTIF($AL$7:AL856,H857)=0,H857,""))</f>
        <v/>
      </c>
      <c r="AM857" s="48" t="str">
        <f t="shared" si="209"/>
        <v/>
      </c>
    </row>
    <row r="858" spans="2:39" x14ac:dyDescent="0.25">
      <c r="B858" s="38"/>
      <c r="C858" s="38"/>
      <c r="D858" s="38"/>
      <c r="E858" s="38"/>
      <c r="F858" s="40"/>
      <c r="G858" s="38"/>
      <c r="H858" s="38"/>
      <c r="I858" s="40"/>
      <c r="J858" s="54" t="str">
        <f t="shared" si="210"/>
        <v/>
      </c>
      <c r="K858" s="38"/>
      <c r="O858" s="41" t="str">
        <f t="shared" si="211"/>
        <v/>
      </c>
      <c r="P858" s="41" t="str">
        <f t="shared" ca="1" si="212"/>
        <v/>
      </c>
      <c r="Q858" s="41" t="str">
        <f>IF(AND(C858="Abierto",D858="Urgente"),RANK(P858,$P$8:$P$1003,0)+COUNTIF($P$8:P858,P858)-1,"")</f>
        <v/>
      </c>
      <c r="R858" s="41" t="str">
        <f t="shared" si="213"/>
        <v/>
      </c>
      <c r="S858" s="41" t="str">
        <f t="shared" ca="1" si="214"/>
        <v/>
      </c>
      <c r="T858" s="41" t="str">
        <f>IF(AND(C858="Abierto",D858="Alta"),RANK(S858,$S$8:$S$1003,0)+COUNTIF($S$8:S858,S858)-1+MAX(Q:Q),"")</f>
        <v/>
      </c>
      <c r="U858" s="41" t="str">
        <f t="shared" si="215"/>
        <v/>
      </c>
      <c r="V858" s="41" t="str">
        <f t="shared" ca="1" si="216"/>
        <v/>
      </c>
      <c r="W858" s="41" t="str">
        <f>IF(AND(C858="Abierto",D858="Media"),RANK(V858,$V$8:$V$1003,0)+COUNTIF($V$8:V858,V858)-1+MAX(Q:Q,T:T),"")</f>
        <v/>
      </c>
      <c r="X858" s="41" t="str">
        <f t="shared" si="217"/>
        <v/>
      </c>
      <c r="Y858" s="41" t="str">
        <f t="shared" ca="1" si="218"/>
        <v/>
      </c>
      <c r="Z858" s="41" t="str">
        <f>IF(AND(C858="Abierto",D858="Baja"),RANK(Y858,$Y$8:$Y$1003,0)+COUNTIF($Y$8:Y858,Y858)-1+MAX(Q:Q,T:T,W:W),"")</f>
        <v/>
      </c>
      <c r="AA858" s="42" t="str">
        <f t="shared" si="219"/>
        <v/>
      </c>
      <c r="AB858" s="42" t="str">
        <f t="shared" si="220"/>
        <v/>
      </c>
      <c r="AC858" s="42" t="str">
        <f t="shared" si="221"/>
        <v/>
      </c>
      <c r="AD858" s="43">
        <v>851</v>
      </c>
      <c r="AE858" s="43" t="str">
        <f t="shared" si="207"/>
        <v/>
      </c>
      <c r="AF858" s="44" t="str">
        <f t="shared" si="208"/>
        <v/>
      </c>
      <c r="AK858" s="47" t="str">
        <f>IF(AL858="","",MAX($AK$1:AK857)+1)</f>
        <v/>
      </c>
      <c r="AL858" s="48" t="str">
        <f>IF(H858="","",IF(COUNTIF($AL$7:AL857,H858)=0,H858,""))</f>
        <v/>
      </c>
      <c r="AM858" s="48" t="str">
        <f t="shared" si="209"/>
        <v/>
      </c>
    </row>
    <row r="859" spans="2:39" x14ac:dyDescent="0.25">
      <c r="B859" s="38"/>
      <c r="C859" s="38"/>
      <c r="D859" s="38"/>
      <c r="E859" s="38"/>
      <c r="F859" s="40"/>
      <c r="G859" s="38"/>
      <c r="H859" s="38"/>
      <c r="I859" s="40"/>
      <c r="J859" s="54" t="str">
        <f t="shared" si="210"/>
        <v/>
      </c>
      <c r="K859" s="38"/>
      <c r="O859" s="41" t="str">
        <f t="shared" si="211"/>
        <v/>
      </c>
      <c r="P859" s="41" t="str">
        <f t="shared" ca="1" si="212"/>
        <v/>
      </c>
      <c r="Q859" s="41" t="str">
        <f>IF(AND(C859="Abierto",D859="Urgente"),RANK(P859,$P$8:$P$1003,0)+COUNTIF($P$8:P859,P859)-1,"")</f>
        <v/>
      </c>
      <c r="R859" s="41" t="str">
        <f t="shared" si="213"/>
        <v/>
      </c>
      <c r="S859" s="41" t="str">
        <f t="shared" ca="1" si="214"/>
        <v/>
      </c>
      <c r="T859" s="41" t="str">
        <f>IF(AND(C859="Abierto",D859="Alta"),RANK(S859,$S$8:$S$1003,0)+COUNTIF($S$8:S859,S859)-1+MAX(Q:Q),"")</f>
        <v/>
      </c>
      <c r="U859" s="41" t="str">
        <f t="shared" si="215"/>
        <v/>
      </c>
      <c r="V859" s="41" t="str">
        <f t="shared" ca="1" si="216"/>
        <v/>
      </c>
      <c r="W859" s="41" t="str">
        <f>IF(AND(C859="Abierto",D859="Media"),RANK(V859,$V$8:$V$1003,0)+COUNTIF($V$8:V859,V859)-1+MAX(Q:Q,T:T),"")</f>
        <v/>
      </c>
      <c r="X859" s="41" t="str">
        <f t="shared" si="217"/>
        <v/>
      </c>
      <c r="Y859" s="41" t="str">
        <f t="shared" ca="1" si="218"/>
        <v/>
      </c>
      <c r="Z859" s="41" t="str">
        <f>IF(AND(C859="Abierto",D859="Baja"),RANK(Y859,$Y$8:$Y$1003,0)+COUNTIF($Y$8:Y859,Y859)-1+MAX(Q:Q,T:T,W:W),"")</f>
        <v/>
      </c>
      <c r="AA859" s="42" t="str">
        <f t="shared" si="219"/>
        <v/>
      </c>
      <c r="AB859" s="42" t="str">
        <f t="shared" si="220"/>
        <v/>
      </c>
      <c r="AC859" s="42" t="str">
        <f t="shared" si="221"/>
        <v/>
      </c>
      <c r="AD859" s="43">
        <v>852</v>
      </c>
      <c r="AE859" s="43" t="str">
        <f t="shared" si="207"/>
        <v/>
      </c>
      <c r="AF859" s="44" t="str">
        <f t="shared" si="208"/>
        <v/>
      </c>
      <c r="AK859" s="47" t="str">
        <f>IF(AL859="","",MAX($AK$1:AK858)+1)</f>
        <v/>
      </c>
      <c r="AL859" s="48" t="str">
        <f>IF(H859="","",IF(COUNTIF($AL$7:AL858,H859)=0,H859,""))</f>
        <v/>
      </c>
      <c r="AM859" s="48" t="str">
        <f t="shared" si="209"/>
        <v/>
      </c>
    </row>
    <row r="860" spans="2:39" x14ac:dyDescent="0.25">
      <c r="B860" s="38"/>
      <c r="C860" s="38"/>
      <c r="D860" s="38"/>
      <c r="E860" s="38"/>
      <c r="F860" s="40"/>
      <c r="G860" s="38"/>
      <c r="H860" s="38"/>
      <c r="I860" s="40"/>
      <c r="J860" s="54" t="str">
        <f t="shared" si="210"/>
        <v/>
      </c>
      <c r="K860" s="38"/>
      <c r="O860" s="41" t="str">
        <f t="shared" si="211"/>
        <v/>
      </c>
      <c r="P860" s="41" t="str">
        <f t="shared" ca="1" si="212"/>
        <v/>
      </c>
      <c r="Q860" s="41" t="str">
        <f>IF(AND(C860="Abierto",D860="Urgente"),RANK(P860,$P$8:$P$1003,0)+COUNTIF($P$8:P860,P860)-1,"")</f>
        <v/>
      </c>
      <c r="R860" s="41" t="str">
        <f t="shared" si="213"/>
        <v/>
      </c>
      <c r="S860" s="41" t="str">
        <f t="shared" ca="1" si="214"/>
        <v/>
      </c>
      <c r="T860" s="41" t="str">
        <f>IF(AND(C860="Abierto",D860="Alta"),RANK(S860,$S$8:$S$1003,0)+COUNTIF($S$8:S860,S860)-1+MAX(Q:Q),"")</f>
        <v/>
      </c>
      <c r="U860" s="41" t="str">
        <f t="shared" si="215"/>
        <v/>
      </c>
      <c r="V860" s="41" t="str">
        <f t="shared" ca="1" si="216"/>
        <v/>
      </c>
      <c r="W860" s="41" t="str">
        <f>IF(AND(C860="Abierto",D860="Media"),RANK(V860,$V$8:$V$1003,0)+COUNTIF($V$8:V860,V860)-1+MAX(Q:Q,T:T),"")</f>
        <v/>
      </c>
      <c r="X860" s="41" t="str">
        <f t="shared" si="217"/>
        <v/>
      </c>
      <c r="Y860" s="41" t="str">
        <f t="shared" ca="1" si="218"/>
        <v/>
      </c>
      <c r="Z860" s="41" t="str">
        <f>IF(AND(C860="Abierto",D860="Baja"),RANK(Y860,$Y$8:$Y$1003,0)+COUNTIF($Y$8:Y860,Y860)-1+MAX(Q:Q,T:T,W:W),"")</f>
        <v/>
      </c>
      <c r="AA860" s="42" t="str">
        <f t="shared" si="219"/>
        <v/>
      </c>
      <c r="AB860" s="42" t="str">
        <f t="shared" si="220"/>
        <v/>
      </c>
      <c r="AC860" s="42" t="str">
        <f t="shared" si="221"/>
        <v/>
      </c>
      <c r="AD860" s="43">
        <v>853</v>
      </c>
      <c r="AE860" s="43" t="str">
        <f t="shared" si="207"/>
        <v/>
      </c>
      <c r="AF860" s="44" t="str">
        <f t="shared" si="208"/>
        <v/>
      </c>
      <c r="AK860" s="47" t="str">
        <f>IF(AL860="","",MAX($AK$1:AK859)+1)</f>
        <v/>
      </c>
      <c r="AL860" s="48" t="str">
        <f>IF(H860="","",IF(COUNTIF($AL$7:AL859,H860)=0,H860,""))</f>
        <v/>
      </c>
      <c r="AM860" s="48" t="str">
        <f t="shared" si="209"/>
        <v/>
      </c>
    </row>
    <row r="861" spans="2:39" x14ac:dyDescent="0.25">
      <c r="B861" s="38"/>
      <c r="C861" s="38"/>
      <c r="D861" s="38"/>
      <c r="E861" s="38"/>
      <c r="F861" s="40"/>
      <c r="G861" s="38"/>
      <c r="H861" s="38"/>
      <c r="I861" s="40"/>
      <c r="J861" s="54" t="str">
        <f t="shared" si="210"/>
        <v/>
      </c>
      <c r="K861" s="38"/>
      <c r="O861" s="41" t="str">
        <f t="shared" si="211"/>
        <v/>
      </c>
      <c r="P861" s="41" t="str">
        <f t="shared" ca="1" si="212"/>
        <v/>
      </c>
      <c r="Q861" s="41" t="str">
        <f>IF(AND(C861="Abierto",D861="Urgente"),RANK(P861,$P$8:$P$1003,0)+COUNTIF($P$8:P861,P861)-1,"")</f>
        <v/>
      </c>
      <c r="R861" s="41" t="str">
        <f t="shared" si="213"/>
        <v/>
      </c>
      <c r="S861" s="41" t="str">
        <f t="shared" ca="1" si="214"/>
        <v/>
      </c>
      <c r="T861" s="41" t="str">
        <f>IF(AND(C861="Abierto",D861="Alta"),RANK(S861,$S$8:$S$1003,0)+COUNTIF($S$8:S861,S861)-1+MAX(Q:Q),"")</f>
        <v/>
      </c>
      <c r="U861" s="41" t="str">
        <f t="shared" si="215"/>
        <v/>
      </c>
      <c r="V861" s="41" t="str">
        <f t="shared" ca="1" si="216"/>
        <v/>
      </c>
      <c r="W861" s="41" t="str">
        <f>IF(AND(C861="Abierto",D861="Media"),RANK(V861,$V$8:$V$1003,0)+COUNTIF($V$8:V861,V861)-1+MAX(Q:Q,T:T),"")</f>
        <v/>
      </c>
      <c r="X861" s="41" t="str">
        <f t="shared" si="217"/>
        <v/>
      </c>
      <c r="Y861" s="41" t="str">
        <f t="shared" ca="1" si="218"/>
        <v/>
      </c>
      <c r="Z861" s="41" t="str">
        <f>IF(AND(C861="Abierto",D861="Baja"),RANK(Y861,$Y$8:$Y$1003,0)+COUNTIF($Y$8:Y861,Y861)-1+MAX(Q:Q,T:T,W:W),"")</f>
        <v/>
      </c>
      <c r="AA861" s="42" t="str">
        <f t="shared" si="219"/>
        <v/>
      </c>
      <c r="AB861" s="42" t="str">
        <f t="shared" si="220"/>
        <v/>
      </c>
      <c r="AC861" s="42" t="str">
        <f t="shared" si="221"/>
        <v/>
      </c>
      <c r="AD861" s="43">
        <v>854</v>
      </c>
      <c r="AE861" s="43" t="str">
        <f t="shared" si="207"/>
        <v/>
      </c>
      <c r="AF861" s="44" t="str">
        <f t="shared" si="208"/>
        <v/>
      </c>
      <c r="AK861" s="47" t="str">
        <f>IF(AL861="","",MAX($AK$1:AK860)+1)</f>
        <v/>
      </c>
      <c r="AL861" s="48" t="str">
        <f>IF(H861="","",IF(COUNTIF($AL$7:AL860,H861)=0,H861,""))</f>
        <v/>
      </c>
      <c r="AM861" s="48" t="str">
        <f t="shared" si="209"/>
        <v/>
      </c>
    </row>
    <row r="862" spans="2:39" x14ac:dyDescent="0.25">
      <c r="B862" s="38"/>
      <c r="C862" s="38"/>
      <c r="D862" s="38"/>
      <c r="E862" s="38"/>
      <c r="F862" s="40"/>
      <c r="G862" s="38"/>
      <c r="H862" s="38"/>
      <c r="I862" s="40"/>
      <c r="J862" s="54" t="str">
        <f t="shared" si="210"/>
        <v/>
      </c>
      <c r="K862" s="38"/>
      <c r="O862" s="41" t="str">
        <f t="shared" si="211"/>
        <v/>
      </c>
      <c r="P862" s="41" t="str">
        <f t="shared" ca="1" si="212"/>
        <v/>
      </c>
      <c r="Q862" s="41" t="str">
        <f>IF(AND(C862="Abierto",D862="Urgente"),RANK(P862,$P$8:$P$1003,0)+COUNTIF($P$8:P862,P862)-1,"")</f>
        <v/>
      </c>
      <c r="R862" s="41" t="str">
        <f t="shared" si="213"/>
        <v/>
      </c>
      <c r="S862" s="41" t="str">
        <f t="shared" ca="1" si="214"/>
        <v/>
      </c>
      <c r="T862" s="41" t="str">
        <f>IF(AND(C862="Abierto",D862="Alta"),RANK(S862,$S$8:$S$1003,0)+COUNTIF($S$8:S862,S862)-1+MAX(Q:Q),"")</f>
        <v/>
      </c>
      <c r="U862" s="41" t="str">
        <f t="shared" si="215"/>
        <v/>
      </c>
      <c r="V862" s="41" t="str">
        <f t="shared" ca="1" si="216"/>
        <v/>
      </c>
      <c r="W862" s="41" t="str">
        <f>IF(AND(C862="Abierto",D862="Media"),RANK(V862,$V$8:$V$1003,0)+COUNTIF($V$8:V862,V862)-1+MAX(Q:Q,T:T),"")</f>
        <v/>
      </c>
      <c r="X862" s="41" t="str">
        <f t="shared" si="217"/>
        <v/>
      </c>
      <c r="Y862" s="41" t="str">
        <f t="shared" ca="1" si="218"/>
        <v/>
      </c>
      <c r="Z862" s="41" t="str">
        <f>IF(AND(C862="Abierto",D862="Baja"),RANK(Y862,$Y$8:$Y$1003,0)+COUNTIF($Y$8:Y862,Y862)-1+MAX(Q:Q,T:T,W:W),"")</f>
        <v/>
      </c>
      <c r="AA862" s="42" t="str">
        <f t="shared" si="219"/>
        <v/>
      </c>
      <c r="AB862" s="42" t="str">
        <f t="shared" si="220"/>
        <v/>
      </c>
      <c r="AC862" s="42" t="str">
        <f t="shared" si="221"/>
        <v/>
      </c>
      <c r="AD862" s="43">
        <v>855</v>
      </c>
      <c r="AE862" s="43" t="str">
        <f t="shared" si="207"/>
        <v/>
      </c>
      <c r="AF862" s="44" t="str">
        <f t="shared" si="208"/>
        <v/>
      </c>
      <c r="AK862" s="47" t="str">
        <f>IF(AL862="","",MAX($AK$1:AK861)+1)</f>
        <v/>
      </c>
      <c r="AL862" s="48" t="str">
        <f>IF(H862="","",IF(COUNTIF($AL$7:AL861,H862)=0,H862,""))</f>
        <v/>
      </c>
      <c r="AM862" s="48" t="str">
        <f t="shared" si="209"/>
        <v/>
      </c>
    </row>
    <row r="863" spans="2:39" x14ac:dyDescent="0.25">
      <c r="B863" s="38"/>
      <c r="C863" s="38"/>
      <c r="D863" s="38"/>
      <c r="E863" s="38"/>
      <c r="F863" s="40"/>
      <c r="G863" s="38"/>
      <c r="H863" s="38"/>
      <c r="I863" s="40"/>
      <c r="J863" s="54" t="str">
        <f t="shared" si="210"/>
        <v/>
      </c>
      <c r="K863" s="38"/>
      <c r="O863" s="41" t="str">
        <f t="shared" si="211"/>
        <v/>
      </c>
      <c r="P863" s="41" t="str">
        <f t="shared" ca="1" si="212"/>
        <v/>
      </c>
      <c r="Q863" s="41" t="str">
        <f>IF(AND(C863="Abierto",D863="Urgente"),RANK(P863,$P$8:$P$1003,0)+COUNTIF($P$8:P863,P863)-1,"")</f>
        <v/>
      </c>
      <c r="R863" s="41" t="str">
        <f t="shared" si="213"/>
        <v/>
      </c>
      <c r="S863" s="41" t="str">
        <f t="shared" ca="1" si="214"/>
        <v/>
      </c>
      <c r="T863" s="41" t="str">
        <f>IF(AND(C863="Abierto",D863="Alta"),RANK(S863,$S$8:$S$1003,0)+COUNTIF($S$8:S863,S863)-1+MAX(Q:Q),"")</f>
        <v/>
      </c>
      <c r="U863" s="41" t="str">
        <f t="shared" si="215"/>
        <v/>
      </c>
      <c r="V863" s="41" t="str">
        <f t="shared" ca="1" si="216"/>
        <v/>
      </c>
      <c r="W863" s="41" t="str">
        <f>IF(AND(C863="Abierto",D863="Media"),RANK(V863,$V$8:$V$1003,0)+COUNTIF($V$8:V863,V863)-1+MAX(Q:Q,T:T),"")</f>
        <v/>
      </c>
      <c r="X863" s="41" t="str">
        <f t="shared" si="217"/>
        <v/>
      </c>
      <c r="Y863" s="41" t="str">
        <f t="shared" ca="1" si="218"/>
        <v/>
      </c>
      <c r="Z863" s="41" t="str">
        <f>IF(AND(C863="Abierto",D863="Baja"),RANK(Y863,$Y$8:$Y$1003,0)+COUNTIF($Y$8:Y863,Y863)-1+MAX(Q:Q,T:T,W:W),"")</f>
        <v/>
      </c>
      <c r="AA863" s="42" t="str">
        <f t="shared" si="219"/>
        <v/>
      </c>
      <c r="AB863" s="42" t="str">
        <f t="shared" si="220"/>
        <v/>
      </c>
      <c r="AC863" s="42" t="str">
        <f t="shared" si="221"/>
        <v/>
      </c>
      <c r="AD863" s="43">
        <v>856</v>
      </c>
      <c r="AE863" s="43" t="str">
        <f t="shared" si="207"/>
        <v/>
      </c>
      <c r="AF863" s="44" t="str">
        <f t="shared" si="208"/>
        <v/>
      </c>
      <c r="AK863" s="47" t="str">
        <f>IF(AL863="","",MAX($AK$1:AK862)+1)</f>
        <v/>
      </c>
      <c r="AL863" s="48" t="str">
        <f>IF(H863="","",IF(COUNTIF($AL$7:AL862,H863)=0,H863,""))</f>
        <v/>
      </c>
      <c r="AM863" s="48" t="str">
        <f t="shared" si="209"/>
        <v/>
      </c>
    </row>
    <row r="864" spans="2:39" x14ac:dyDescent="0.25">
      <c r="B864" s="38"/>
      <c r="C864" s="38"/>
      <c r="D864" s="38"/>
      <c r="E864" s="38"/>
      <c r="F864" s="40"/>
      <c r="G864" s="38"/>
      <c r="H864" s="38"/>
      <c r="I864" s="40"/>
      <c r="J864" s="54" t="str">
        <f t="shared" si="210"/>
        <v/>
      </c>
      <c r="K864" s="38"/>
      <c r="O864" s="41" t="str">
        <f t="shared" si="211"/>
        <v/>
      </c>
      <c r="P864" s="41" t="str">
        <f t="shared" ca="1" si="212"/>
        <v/>
      </c>
      <c r="Q864" s="41" t="str">
        <f>IF(AND(C864="Abierto",D864="Urgente"),RANK(P864,$P$8:$P$1003,0)+COUNTIF($P$8:P864,P864)-1,"")</f>
        <v/>
      </c>
      <c r="R864" s="41" t="str">
        <f t="shared" si="213"/>
        <v/>
      </c>
      <c r="S864" s="41" t="str">
        <f t="shared" ca="1" si="214"/>
        <v/>
      </c>
      <c r="T864" s="41" t="str">
        <f>IF(AND(C864="Abierto",D864="Alta"),RANK(S864,$S$8:$S$1003,0)+COUNTIF($S$8:S864,S864)-1+MAX(Q:Q),"")</f>
        <v/>
      </c>
      <c r="U864" s="41" t="str">
        <f t="shared" si="215"/>
        <v/>
      </c>
      <c r="V864" s="41" t="str">
        <f t="shared" ca="1" si="216"/>
        <v/>
      </c>
      <c r="W864" s="41" t="str">
        <f>IF(AND(C864="Abierto",D864="Media"),RANK(V864,$V$8:$V$1003,0)+COUNTIF($V$8:V864,V864)-1+MAX(Q:Q,T:T),"")</f>
        <v/>
      </c>
      <c r="X864" s="41" t="str">
        <f t="shared" si="217"/>
        <v/>
      </c>
      <c r="Y864" s="41" t="str">
        <f t="shared" ca="1" si="218"/>
        <v/>
      </c>
      <c r="Z864" s="41" t="str">
        <f>IF(AND(C864="Abierto",D864="Baja"),RANK(Y864,$Y$8:$Y$1003,0)+COUNTIF($Y$8:Y864,Y864)-1+MAX(Q:Q,T:T,W:W),"")</f>
        <v/>
      </c>
      <c r="AA864" s="42" t="str">
        <f t="shared" si="219"/>
        <v/>
      </c>
      <c r="AB864" s="42" t="str">
        <f t="shared" si="220"/>
        <v/>
      </c>
      <c r="AC864" s="42" t="str">
        <f t="shared" si="221"/>
        <v/>
      </c>
      <c r="AD864" s="43">
        <v>857</v>
      </c>
      <c r="AE864" s="43" t="str">
        <f t="shared" si="207"/>
        <v/>
      </c>
      <c r="AF864" s="44" t="str">
        <f t="shared" si="208"/>
        <v/>
      </c>
      <c r="AK864" s="47" t="str">
        <f>IF(AL864="","",MAX($AK$1:AK863)+1)</f>
        <v/>
      </c>
      <c r="AL864" s="48" t="str">
        <f>IF(H864="","",IF(COUNTIF($AL$7:AL863,H864)=0,H864,""))</f>
        <v/>
      </c>
      <c r="AM864" s="48" t="str">
        <f t="shared" si="209"/>
        <v/>
      </c>
    </row>
    <row r="865" spans="2:39" x14ac:dyDescent="0.25">
      <c r="B865" s="38"/>
      <c r="C865" s="38"/>
      <c r="D865" s="38"/>
      <c r="E865" s="38"/>
      <c r="F865" s="40"/>
      <c r="G865" s="38"/>
      <c r="H865" s="38"/>
      <c r="I865" s="40"/>
      <c r="J865" s="54" t="str">
        <f t="shared" si="210"/>
        <v/>
      </c>
      <c r="K865" s="38"/>
      <c r="O865" s="41" t="str">
        <f t="shared" si="211"/>
        <v/>
      </c>
      <c r="P865" s="41" t="str">
        <f t="shared" ca="1" si="212"/>
        <v/>
      </c>
      <c r="Q865" s="41" t="str">
        <f>IF(AND(C865="Abierto",D865="Urgente"),RANK(P865,$P$8:$P$1003,0)+COUNTIF($P$8:P865,P865)-1,"")</f>
        <v/>
      </c>
      <c r="R865" s="41" t="str">
        <f t="shared" si="213"/>
        <v/>
      </c>
      <c r="S865" s="41" t="str">
        <f t="shared" ca="1" si="214"/>
        <v/>
      </c>
      <c r="T865" s="41" t="str">
        <f>IF(AND(C865="Abierto",D865="Alta"),RANK(S865,$S$8:$S$1003,0)+COUNTIF($S$8:S865,S865)-1+MAX(Q:Q),"")</f>
        <v/>
      </c>
      <c r="U865" s="41" t="str">
        <f t="shared" si="215"/>
        <v/>
      </c>
      <c r="V865" s="41" t="str">
        <f t="shared" ca="1" si="216"/>
        <v/>
      </c>
      <c r="W865" s="41" t="str">
        <f>IF(AND(C865="Abierto",D865="Media"),RANK(V865,$V$8:$V$1003,0)+COUNTIF($V$8:V865,V865)-1+MAX(Q:Q,T:T),"")</f>
        <v/>
      </c>
      <c r="X865" s="41" t="str">
        <f t="shared" si="217"/>
        <v/>
      </c>
      <c r="Y865" s="41" t="str">
        <f t="shared" ca="1" si="218"/>
        <v/>
      </c>
      <c r="Z865" s="41" t="str">
        <f>IF(AND(C865="Abierto",D865="Baja"),RANK(Y865,$Y$8:$Y$1003,0)+COUNTIF($Y$8:Y865,Y865)-1+MAX(Q:Q,T:T,W:W),"")</f>
        <v/>
      </c>
      <c r="AA865" s="42" t="str">
        <f t="shared" si="219"/>
        <v/>
      </c>
      <c r="AB865" s="42" t="str">
        <f t="shared" si="220"/>
        <v/>
      </c>
      <c r="AC865" s="42" t="str">
        <f t="shared" si="221"/>
        <v/>
      </c>
      <c r="AD865" s="43">
        <v>858</v>
      </c>
      <c r="AE865" s="43" t="str">
        <f t="shared" si="207"/>
        <v/>
      </c>
      <c r="AF865" s="44" t="str">
        <f t="shared" si="208"/>
        <v/>
      </c>
      <c r="AK865" s="47" t="str">
        <f>IF(AL865="","",MAX($AK$1:AK864)+1)</f>
        <v/>
      </c>
      <c r="AL865" s="48" t="str">
        <f>IF(H865="","",IF(COUNTIF($AL$7:AL864,H865)=0,H865,""))</f>
        <v/>
      </c>
      <c r="AM865" s="48" t="str">
        <f t="shared" si="209"/>
        <v/>
      </c>
    </row>
    <row r="866" spans="2:39" x14ac:dyDescent="0.25">
      <c r="B866" s="38"/>
      <c r="C866" s="38"/>
      <c r="D866" s="38"/>
      <c r="E866" s="38"/>
      <c r="F866" s="40"/>
      <c r="G866" s="38"/>
      <c r="H866" s="38"/>
      <c r="I866" s="40"/>
      <c r="J866" s="54" t="str">
        <f t="shared" si="210"/>
        <v/>
      </c>
      <c r="K866" s="38"/>
      <c r="O866" s="41" t="str">
        <f t="shared" si="211"/>
        <v/>
      </c>
      <c r="P866" s="41" t="str">
        <f t="shared" ca="1" si="212"/>
        <v/>
      </c>
      <c r="Q866" s="41" t="str">
        <f>IF(AND(C866="Abierto",D866="Urgente"),RANK(P866,$P$8:$P$1003,0)+COUNTIF($P$8:P866,P866)-1,"")</f>
        <v/>
      </c>
      <c r="R866" s="41" t="str">
        <f t="shared" si="213"/>
        <v/>
      </c>
      <c r="S866" s="41" t="str">
        <f t="shared" ca="1" si="214"/>
        <v/>
      </c>
      <c r="T866" s="41" t="str">
        <f>IF(AND(C866="Abierto",D866="Alta"),RANK(S866,$S$8:$S$1003,0)+COUNTIF($S$8:S866,S866)-1+MAX(Q:Q),"")</f>
        <v/>
      </c>
      <c r="U866" s="41" t="str">
        <f t="shared" si="215"/>
        <v/>
      </c>
      <c r="V866" s="41" t="str">
        <f t="shared" ca="1" si="216"/>
        <v/>
      </c>
      <c r="W866" s="41" t="str">
        <f>IF(AND(C866="Abierto",D866="Media"),RANK(V866,$V$8:$V$1003,0)+COUNTIF($V$8:V866,V866)-1+MAX(Q:Q,T:T),"")</f>
        <v/>
      </c>
      <c r="X866" s="41" t="str">
        <f t="shared" si="217"/>
        <v/>
      </c>
      <c r="Y866" s="41" t="str">
        <f t="shared" ca="1" si="218"/>
        <v/>
      </c>
      <c r="Z866" s="41" t="str">
        <f>IF(AND(C866="Abierto",D866="Baja"),RANK(Y866,$Y$8:$Y$1003,0)+COUNTIF($Y$8:Y866,Y866)-1+MAX(Q:Q,T:T,W:W),"")</f>
        <v/>
      </c>
      <c r="AA866" s="42" t="str">
        <f t="shared" si="219"/>
        <v/>
      </c>
      <c r="AB866" s="42" t="str">
        <f t="shared" si="220"/>
        <v/>
      </c>
      <c r="AC866" s="42" t="str">
        <f t="shared" si="221"/>
        <v/>
      </c>
      <c r="AD866" s="43">
        <v>859</v>
      </c>
      <c r="AE866" s="43" t="str">
        <f t="shared" si="207"/>
        <v/>
      </c>
      <c r="AF866" s="44" t="str">
        <f t="shared" si="208"/>
        <v/>
      </c>
      <c r="AK866" s="47" t="str">
        <f>IF(AL866="","",MAX($AK$1:AK865)+1)</f>
        <v/>
      </c>
      <c r="AL866" s="48" t="str">
        <f>IF(H866="","",IF(COUNTIF($AL$7:AL865,H866)=0,H866,""))</f>
        <v/>
      </c>
      <c r="AM866" s="48" t="str">
        <f t="shared" si="209"/>
        <v/>
      </c>
    </row>
    <row r="867" spans="2:39" x14ac:dyDescent="0.25">
      <c r="B867" s="38"/>
      <c r="C867" s="38"/>
      <c r="D867" s="38"/>
      <c r="E867" s="38"/>
      <c r="F867" s="40"/>
      <c r="G867" s="38"/>
      <c r="H867" s="38"/>
      <c r="I867" s="40"/>
      <c r="J867" s="54" t="str">
        <f t="shared" si="210"/>
        <v/>
      </c>
      <c r="K867" s="38"/>
      <c r="O867" s="41" t="str">
        <f t="shared" si="211"/>
        <v/>
      </c>
      <c r="P867" s="41" t="str">
        <f t="shared" ca="1" si="212"/>
        <v/>
      </c>
      <c r="Q867" s="41" t="str">
        <f>IF(AND(C867="Abierto",D867="Urgente"),RANK(P867,$P$8:$P$1003,0)+COUNTIF($P$8:P867,P867)-1,"")</f>
        <v/>
      </c>
      <c r="R867" s="41" t="str">
        <f t="shared" si="213"/>
        <v/>
      </c>
      <c r="S867" s="41" t="str">
        <f t="shared" ca="1" si="214"/>
        <v/>
      </c>
      <c r="T867" s="41" t="str">
        <f>IF(AND(C867="Abierto",D867="Alta"),RANK(S867,$S$8:$S$1003,0)+COUNTIF($S$8:S867,S867)-1+MAX(Q:Q),"")</f>
        <v/>
      </c>
      <c r="U867" s="41" t="str">
        <f t="shared" si="215"/>
        <v/>
      </c>
      <c r="V867" s="41" t="str">
        <f t="shared" ca="1" si="216"/>
        <v/>
      </c>
      <c r="W867" s="41" t="str">
        <f>IF(AND(C867="Abierto",D867="Media"),RANK(V867,$V$8:$V$1003,0)+COUNTIF($V$8:V867,V867)-1+MAX(Q:Q,T:T),"")</f>
        <v/>
      </c>
      <c r="X867" s="41" t="str">
        <f t="shared" si="217"/>
        <v/>
      </c>
      <c r="Y867" s="41" t="str">
        <f t="shared" ca="1" si="218"/>
        <v/>
      </c>
      <c r="Z867" s="41" t="str">
        <f>IF(AND(C867="Abierto",D867="Baja"),RANK(Y867,$Y$8:$Y$1003,0)+COUNTIF($Y$8:Y867,Y867)-1+MAX(Q:Q,T:T,W:W),"")</f>
        <v/>
      </c>
      <c r="AA867" s="42" t="str">
        <f t="shared" si="219"/>
        <v/>
      </c>
      <c r="AB867" s="42" t="str">
        <f t="shared" si="220"/>
        <v/>
      </c>
      <c r="AC867" s="42" t="str">
        <f t="shared" si="221"/>
        <v/>
      </c>
      <c r="AD867" s="43">
        <v>860</v>
      </c>
      <c r="AE867" s="43" t="str">
        <f t="shared" si="207"/>
        <v/>
      </c>
      <c r="AF867" s="44" t="str">
        <f t="shared" si="208"/>
        <v/>
      </c>
      <c r="AK867" s="47" t="str">
        <f>IF(AL867="","",MAX($AK$1:AK866)+1)</f>
        <v/>
      </c>
      <c r="AL867" s="48" t="str">
        <f>IF(H867="","",IF(COUNTIF($AL$7:AL866,H867)=0,H867,""))</f>
        <v/>
      </c>
      <c r="AM867" s="48" t="str">
        <f t="shared" si="209"/>
        <v/>
      </c>
    </row>
    <row r="868" spans="2:39" x14ac:dyDescent="0.25">
      <c r="B868" s="38"/>
      <c r="C868" s="38"/>
      <c r="D868" s="38"/>
      <c r="E868" s="38"/>
      <c r="F868" s="40"/>
      <c r="G868" s="38"/>
      <c r="H868" s="38"/>
      <c r="I868" s="40"/>
      <c r="J868" s="54" t="str">
        <f t="shared" si="210"/>
        <v/>
      </c>
      <c r="K868" s="38"/>
      <c r="O868" s="41" t="str">
        <f t="shared" si="211"/>
        <v/>
      </c>
      <c r="P868" s="41" t="str">
        <f t="shared" ca="1" si="212"/>
        <v/>
      </c>
      <c r="Q868" s="41" t="str">
        <f>IF(AND(C868="Abierto",D868="Urgente"),RANK(P868,$P$8:$P$1003,0)+COUNTIF($P$8:P868,P868)-1,"")</f>
        <v/>
      </c>
      <c r="R868" s="41" t="str">
        <f t="shared" si="213"/>
        <v/>
      </c>
      <c r="S868" s="41" t="str">
        <f t="shared" ca="1" si="214"/>
        <v/>
      </c>
      <c r="T868" s="41" t="str">
        <f>IF(AND(C868="Abierto",D868="Alta"),RANK(S868,$S$8:$S$1003,0)+COUNTIF($S$8:S868,S868)-1+MAX(Q:Q),"")</f>
        <v/>
      </c>
      <c r="U868" s="41" t="str">
        <f t="shared" si="215"/>
        <v/>
      </c>
      <c r="V868" s="41" t="str">
        <f t="shared" ca="1" si="216"/>
        <v/>
      </c>
      <c r="W868" s="41" t="str">
        <f>IF(AND(C868="Abierto",D868="Media"),RANK(V868,$V$8:$V$1003,0)+COUNTIF($V$8:V868,V868)-1+MAX(Q:Q,T:T),"")</f>
        <v/>
      </c>
      <c r="X868" s="41" t="str">
        <f t="shared" si="217"/>
        <v/>
      </c>
      <c r="Y868" s="41" t="str">
        <f t="shared" ca="1" si="218"/>
        <v/>
      </c>
      <c r="Z868" s="41" t="str">
        <f>IF(AND(C868="Abierto",D868="Baja"),RANK(Y868,$Y$8:$Y$1003,0)+COUNTIF($Y$8:Y868,Y868)-1+MAX(Q:Q,T:T,W:W),"")</f>
        <v/>
      </c>
      <c r="AA868" s="42" t="str">
        <f t="shared" si="219"/>
        <v/>
      </c>
      <c r="AB868" s="42" t="str">
        <f t="shared" si="220"/>
        <v/>
      </c>
      <c r="AC868" s="42" t="str">
        <f t="shared" si="221"/>
        <v/>
      </c>
      <c r="AD868" s="43">
        <v>861</v>
      </c>
      <c r="AE868" s="43" t="str">
        <f t="shared" si="207"/>
        <v/>
      </c>
      <c r="AF868" s="44" t="str">
        <f t="shared" si="208"/>
        <v/>
      </c>
      <c r="AK868" s="47" t="str">
        <f>IF(AL868="","",MAX($AK$1:AK867)+1)</f>
        <v/>
      </c>
      <c r="AL868" s="48" t="str">
        <f>IF(H868="","",IF(COUNTIF($AL$7:AL867,H868)=0,H868,""))</f>
        <v/>
      </c>
      <c r="AM868" s="48" t="str">
        <f t="shared" si="209"/>
        <v/>
      </c>
    </row>
    <row r="869" spans="2:39" x14ac:dyDescent="0.25">
      <c r="B869" s="38"/>
      <c r="C869" s="38"/>
      <c r="D869" s="38"/>
      <c r="E869" s="38"/>
      <c r="F869" s="40"/>
      <c r="G869" s="38"/>
      <c r="H869" s="38"/>
      <c r="I869" s="40"/>
      <c r="J869" s="54" t="str">
        <f t="shared" si="210"/>
        <v/>
      </c>
      <c r="K869" s="38"/>
      <c r="O869" s="41" t="str">
        <f t="shared" si="211"/>
        <v/>
      </c>
      <c r="P869" s="41" t="str">
        <f t="shared" ca="1" si="212"/>
        <v/>
      </c>
      <c r="Q869" s="41" t="str">
        <f>IF(AND(C869="Abierto",D869="Urgente"),RANK(P869,$P$8:$P$1003,0)+COUNTIF($P$8:P869,P869)-1,"")</f>
        <v/>
      </c>
      <c r="R869" s="41" t="str">
        <f t="shared" si="213"/>
        <v/>
      </c>
      <c r="S869" s="41" t="str">
        <f t="shared" ca="1" si="214"/>
        <v/>
      </c>
      <c r="T869" s="41" t="str">
        <f>IF(AND(C869="Abierto",D869="Alta"),RANK(S869,$S$8:$S$1003,0)+COUNTIF($S$8:S869,S869)-1+MAX(Q:Q),"")</f>
        <v/>
      </c>
      <c r="U869" s="41" t="str">
        <f t="shared" si="215"/>
        <v/>
      </c>
      <c r="V869" s="41" t="str">
        <f t="shared" ca="1" si="216"/>
        <v/>
      </c>
      <c r="W869" s="41" t="str">
        <f>IF(AND(C869="Abierto",D869="Media"),RANK(V869,$V$8:$V$1003,0)+COUNTIF($V$8:V869,V869)-1+MAX(Q:Q,T:T),"")</f>
        <v/>
      </c>
      <c r="X869" s="41" t="str">
        <f t="shared" si="217"/>
        <v/>
      </c>
      <c r="Y869" s="41" t="str">
        <f t="shared" ca="1" si="218"/>
        <v/>
      </c>
      <c r="Z869" s="41" t="str">
        <f>IF(AND(C869="Abierto",D869="Baja"),RANK(Y869,$Y$8:$Y$1003,0)+COUNTIF($Y$8:Y869,Y869)-1+MAX(Q:Q,T:T,W:W),"")</f>
        <v/>
      </c>
      <c r="AA869" s="42" t="str">
        <f t="shared" si="219"/>
        <v/>
      </c>
      <c r="AB869" s="42" t="str">
        <f t="shared" si="220"/>
        <v/>
      </c>
      <c r="AC869" s="42" t="str">
        <f t="shared" si="221"/>
        <v/>
      </c>
      <c r="AD869" s="43">
        <v>862</v>
      </c>
      <c r="AE869" s="43" t="str">
        <f t="shared" si="207"/>
        <v/>
      </c>
      <c r="AF869" s="44" t="str">
        <f t="shared" si="208"/>
        <v/>
      </c>
      <c r="AK869" s="47" t="str">
        <f>IF(AL869="","",MAX($AK$1:AK868)+1)</f>
        <v/>
      </c>
      <c r="AL869" s="48" t="str">
        <f>IF(H869="","",IF(COUNTIF($AL$7:AL868,H869)=0,H869,""))</f>
        <v/>
      </c>
      <c r="AM869" s="48" t="str">
        <f t="shared" si="209"/>
        <v/>
      </c>
    </row>
    <row r="870" spans="2:39" x14ac:dyDescent="0.25">
      <c r="B870" s="38"/>
      <c r="C870" s="38"/>
      <c r="D870" s="38"/>
      <c r="E870" s="38"/>
      <c r="F870" s="40"/>
      <c r="G870" s="38"/>
      <c r="H870" s="38"/>
      <c r="I870" s="40"/>
      <c r="J870" s="54" t="str">
        <f t="shared" si="210"/>
        <v/>
      </c>
      <c r="K870" s="38"/>
      <c r="O870" s="41" t="str">
        <f t="shared" si="211"/>
        <v/>
      </c>
      <c r="P870" s="41" t="str">
        <f t="shared" ca="1" si="212"/>
        <v/>
      </c>
      <c r="Q870" s="41" t="str">
        <f>IF(AND(C870="Abierto",D870="Urgente"),RANK(P870,$P$8:$P$1003,0)+COUNTIF($P$8:P870,P870)-1,"")</f>
        <v/>
      </c>
      <c r="R870" s="41" t="str">
        <f t="shared" si="213"/>
        <v/>
      </c>
      <c r="S870" s="41" t="str">
        <f t="shared" ca="1" si="214"/>
        <v/>
      </c>
      <c r="T870" s="41" t="str">
        <f>IF(AND(C870="Abierto",D870="Alta"),RANK(S870,$S$8:$S$1003,0)+COUNTIF($S$8:S870,S870)-1+MAX(Q:Q),"")</f>
        <v/>
      </c>
      <c r="U870" s="41" t="str">
        <f t="shared" si="215"/>
        <v/>
      </c>
      <c r="V870" s="41" t="str">
        <f t="shared" ca="1" si="216"/>
        <v/>
      </c>
      <c r="W870" s="41" t="str">
        <f>IF(AND(C870="Abierto",D870="Media"),RANK(V870,$V$8:$V$1003,0)+COUNTIF($V$8:V870,V870)-1+MAX(Q:Q,T:T),"")</f>
        <v/>
      </c>
      <c r="X870" s="41" t="str">
        <f t="shared" si="217"/>
        <v/>
      </c>
      <c r="Y870" s="41" t="str">
        <f t="shared" ca="1" si="218"/>
        <v/>
      </c>
      <c r="Z870" s="41" t="str">
        <f>IF(AND(C870="Abierto",D870="Baja"),RANK(Y870,$Y$8:$Y$1003,0)+COUNTIF($Y$8:Y870,Y870)-1+MAX(Q:Q,T:T,W:W),"")</f>
        <v/>
      </c>
      <c r="AA870" s="42" t="str">
        <f t="shared" si="219"/>
        <v/>
      </c>
      <c r="AB870" s="42" t="str">
        <f t="shared" si="220"/>
        <v/>
      </c>
      <c r="AC870" s="42" t="str">
        <f t="shared" si="221"/>
        <v/>
      </c>
      <c r="AD870" s="43">
        <v>863</v>
      </c>
      <c r="AE870" s="43" t="str">
        <f t="shared" si="207"/>
        <v/>
      </c>
      <c r="AF870" s="44" t="str">
        <f t="shared" si="208"/>
        <v/>
      </c>
      <c r="AK870" s="47" t="str">
        <f>IF(AL870="","",MAX($AK$1:AK869)+1)</f>
        <v/>
      </c>
      <c r="AL870" s="48" t="str">
        <f>IF(H870="","",IF(COUNTIF($AL$7:AL869,H870)=0,H870,""))</f>
        <v/>
      </c>
      <c r="AM870" s="48" t="str">
        <f t="shared" si="209"/>
        <v/>
      </c>
    </row>
    <row r="871" spans="2:39" x14ac:dyDescent="0.25">
      <c r="B871" s="38"/>
      <c r="C871" s="38"/>
      <c r="D871" s="38"/>
      <c r="E871" s="38"/>
      <c r="F871" s="40"/>
      <c r="G871" s="38"/>
      <c r="H871" s="38"/>
      <c r="I871" s="40"/>
      <c r="J871" s="54" t="str">
        <f t="shared" si="210"/>
        <v/>
      </c>
      <c r="K871" s="38"/>
      <c r="O871" s="41" t="str">
        <f t="shared" si="211"/>
        <v/>
      </c>
      <c r="P871" s="41" t="str">
        <f t="shared" ca="1" si="212"/>
        <v/>
      </c>
      <c r="Q871" s="41" t="str">
        <f>IF(AND(C871="Abierto",D871="Urgente"),RANK(P871,$P$8:$P$1003,0)+COUNTIF($P$8:P871,P871)-1,"")</f>
        <v/>
      </c>
      <c r="R871" s="41" t="str">
        <f t="shared" si="213"/>
        <v/>
      </c>
      <c r="S871" s="41" t="str">
        <f t="shared" ca="1" si="214"/>
        <v/>
      </c>
      <c r="T871" s="41" t="str">
        <f>IF(AND(C871="Abierto",D871="Alta"),RANK(S871,$S$8:$S$1003,0)+COUNTIF($S$8:S871,S871)-1+MAX(Q:Q),"")</f>
        <v/>
      </c>
      <c r="U871" s="41" t="str">
        <f t="shared" si="215"/>
        <v/>
      </c>
      <c r="V871" s="41" t="str">
        <f t="shared" ca="1" si="216"/>
        <v/>
      </c>
      <c r="W871" s="41" t="str">
        <f>IF(AND(C871="Abierto",D871="Media"),RANK(V871,$V$8:$V$1003,0)+COUNTIF($V$8:V871,V871)-1+MAX(Q:Q,T:T),"")</f>
        <v/>
      </c>
      <c r="X871" s="41" t="str">
        <f t="shared" si="217"/>
        <v/>
      </c>
      <c r="Y871" s="41" t="str">
        <f t="shared" ca="1" si="218"/>
        <v/>
      </c>
      <c r="Z871" s="41" t="str">
        <f>IF(AND(C871="Abierto",D871="Baja"),RANK(Y871,$Y$8:$Y$1003,0)+COUNTIF($Y$8:Y871,Y871)-1+MAX(Q:Q,T:T,W:W),"")</f>
        <v/>
      </c>
      <c r="AA871" s="42" t="str">
        <f t="shared" si="219"/>
        <v/>
      </c>
      <c r="AB871" s="42" t="str">
        <f t="shared" si="220"/>
        <v/>
      </c>
      <c r="AC871" s="42" t="str">
        <f t="shared" si="221"/>
        <v/>
      </c>
      <c r="AD871" s="43">
        <v>864</v>
      </c>
      <c r="AE871" s="43" t="str">
        <f t="shared" si="207"/>
        <v/>
      </c>
      <c r="AF871" s="44" t="str">
        <f t="shared" si="208"/>
        <v/>
      </c>
      <c r="AK871" s="47" t="str">
        <f>IF(AL871="","",MAX($AK$1:AK870)+1)</f>
        <v/>
      </c>
      <c r="AL871" s="48" t="str">
        <f>IF(H871="","",IF(COUNTIF($AL$7:AL870,H871)=0,H871,""))</f>
        <v/>
      </c>
      <c r="AM871" s="48" t="str">
        <f t="shared" si="209"/>
        <v/>
      </c>
    </row>
    <row r="872" spans="2:39" x14ac:dyDescent="0.25">
      <c r="B872" s="38"/>
      <c r="C872" s="38"/>
      <c r="D872" s="38"/>
      <c r="E872" s="38"/>
      <c r="F872" s="40"/>
      <c r="G872" s="38"/>
      <c r="H872" s="38"/>
      <c r="I872" s="40"/>
      <c r="J872" s="54" t="str">
        <f t="shared" si="210"/>
        <v/>
      </c>
      <c r="K872" s="38"/>
      <c r="O872" s="41" t="str">
        <f t="shared" si="211"/>
        <v/>
      </c>
      <c r="P872" s="41" t="str">
        <f t="shared" ca="1" si="212"/>
        <v/>
      </c>
      <c r="Q872" s="41" t="str">
        <f>IF(AND(C872="Abierto",D872="Urgente"),RANK(P872,$P$8:$P$1003,0)+COUNTIF($P$8:P872,P872)-1,"")</f>
        <v/>
      </c>
      <c r="R872" s="41" t="str">
        <f t="shared" si="213"/>
        <v/>
      </c>
      <c r="S872" s="41" t="str">
        <f t="shared" ca="1" si="214"/>
        <v/>
      </c>
      <c r="T872" s="41" t="str">
        <f>IF(AND(C872="Abierto",D872="Alta"),RANK(S872,$S$8:$S$1003,0)+COUNTIF($S$8:S872,S872)-1+MAX(Q:Q),"")</f>
        <v/>
      </c>
      <c r="U872" s="41" t="str">
        <f t="shared" si="215"/>
        <v/>
      </c>
      <c r="V872" s="41" t="str">
        <f t="shared" ca="1" si="216"/>
        <v/>
      </c>
      <c r="W872" s="41" t="str">
        <f>IF(AND(C872="Abierto",D872="Media"),RANK(V872,$V$8:$V$1003,0)+COUNTIF($V$8:V872,V872)-1+MAX(Q:Q,T:T),"")</f>
        <v/>
      </c>
      <c r="X872" s="41" t="str">
        <f t="shared" si="217"/>
        <v/>
      </c>
      <c r="Y872" s="41" t="str">
        <f t="shared" ca="1" si="218"/>
        <v/>
      </c>
      <c r="Z872" s="41" t="str">
        <f>IF(AND(C872="Abierto",D872="Baja"),RANK(Y872,$Y$8:$Y$1003,0)+COUNTIF($Y$8:Y872,Y872)-1+MAX(Q:Q,T:T,W:W),"")</f>
        <v/>
      </c>
      <c r="AA872" s="42" t="str">
        <f t="shared" si="219"/>
        <v/>
      </c>
      <c r="AB872" s="42" t="str">
        <f t="shared" si="220"/>
        <v/>
      </c>
      <c r="AC872" s="42" t="str">
        <f t="shared" si="221"/>
        <v/>
      </c>
      <c r="AD872" s="43">
        <v>865</v>
      </c>
      <c r="AE872" s="43" t="str">
        <f t="shared" si="207"/>
        <v/>
      </c>
      <c r="AF872" s="44" t="str">
        <f t="shared" si="208"/>
        <v/>
      </c>
      <c r="AK872" s="47" t="str">
        <f>IF(AL872="","",MAX($AK$1:AK871)+1)</f>
        <v/>
      </c>
      <c r="AL872" s="48" t="str">
        <f>IF(H872="","",IF(COUNTIF($AL$7:AL871,H872)=0,H872,""))</f>
        <v/>
      </c>
      <c r="AM872" s="48" t="str">
        <f t="shared" si="209"/>
        <v/>
      </c>
    </row>
    <row r="873" spans="2:39" x14ac:dyDescent="0.25">
      <c r="B873" s="38"/>
      <c r="C873" s="38"/>
      <c r="D873" s="38"/>
      <c r="E873" s="38"/>
      <c r="F873" s="40"/>
      <c r="G873" s="38"/>
      <c r="H873" s="38"/>
      <c r="I873" s="40"/>
      <c r="J873" s="54" t="str">
        <f t="shared" si="210"/>
        <v/>
      </c>
      <c r="K873" s="38"/>
      <c r="O873" s="41" t="str">
        <f t="shared" si="211"/>
        <v/>
      </c>
      <c r="P873" s="41" t="str">
        <f t="shared" ca="1" si="212"/>
        <v/>
      </c>
      <c r="Q873" s="41" t="str">
        <f>IF(AND(C873="Abierto",D873="Urgente"),RANK(P873,$P$8:$P$1003,0)+COUNTIF($P$8:P873,P873)-1,"")</f>
        <v/>
      </c>
      <c r="R873" s="41" t="str">
        <f t="shared" si="213"/>
        <v/>
      </c>
      <c r="S873" s="41" t="str">
        <f t="shared" ca="1" si="214"/>
        <v/>
      </c>
      <c r="T873" s="41" t="str">
        <f>IF(AND(C873="Abierto",D873="Alta"),RANK(S873,$S$8:$S$1003,0)+COUNTIF($S$8:S873,S873)-1+MAX(Q:Q),"")</f>
        <v/>
      </c>
      <c r="U873" s="41" t="str">
        <f t="shared" si="215"/>
        <v/>
      </c>
      <c r="V873" s="41" t="str">
        <f t="shared" ca="1" si="216"/>
        <v/>
      </c>
      <c r="W873" s="41" t="str">
        <f>IF(AND(C873="Abierto",D873="Media"),RANK(V873,$V$8:$V$1003,0)+COUNTIF($V$8:V873,V873)-1+MAX(Q:Q,T:T),"")</f>
        <v/>
      </c>
      <c r="X873" s="41" t="str">
        <f t="shared" si="217"/>
        <v/>
      </c>
      <c r="Y873" s="41" t="str">
        <f t="shared" ca="1" si="218"/>
        <v/>
      </c>
      <c r="Z873" s="41" t="str">
        <f>IF(AND(C873="Abierto",D873="Baja"),RANK(Y873,$Y$8:$Y$1003,0)+COUNTIF($Y$8:Y873,Y873)-1+MAX(Q:Q,T:T,W:W),"")</f>
        <v/>
      </c>
      <c r="AA873" s="42" t="str">
        <f t="shared" si="219"/>
        <v/>
      </c>
      <c r="AB873" s="42" t="str">
        <f t="shared" si="220"/>
        <v/>
      </c>
      <c r="AC873" s="42" t="str">
        <f t="shared" si="221"/>
        <v/>
      </c>
      <c r="AD873" s="43">
        <v>866</v>
      </c>
      <c r="AE873" s="43" t="str">
        <f t="shared" si="207"/>
        <v/>
      </c>
      <c r="AF873" s="44" t="str">
        <f t="shared" si="208"/>
        <v/>
      </c>
      <c r="AK873" s="47" t="str">
        <f>IF(AL873="","",MAX($AK$1:AK872)+1)</f>
        <v/>
      </c>
      <c r="AL873" s="48" t="str">
        <f>IF(H873="","",IF(COUNTIF($AL$7:AL872,H873)=0,H873,""))</f>
        <v/>
      </c>
      <c r="AM873" s="48" t="str">
        <f t="shared" si="209"/>
        <v/>
      </c>
    </row>
    <row r="874" spans="2:39" x14ac:dyDescent="0.25">
      <c r="B874" s="38"/>
      <c r="C874" s="38"/>
      <c r="D874" s="38"/>
      <c r="E874" s="38"/>
      <c r="F874" s="40"/>
      <c r="G874" s="38"/>
      <c r="H874" s="38"/>
      <c r="I874" s="40"/>
      <c r="J874" s="54" t="str">
        <f t="shared" si="210"/>
        <v/>
      </c>
      <c r="K874" s="38"/>
      <c r="O874" s="41" t="str">
        <f t="shared" si="211"/>
        <v/>
      </c>
      <c r="P874" s="41" t="str">
        <f t="shared" ca="1" si="212"/>
        <v/>
      </c>
      <c r="Q874" s="41" t="str">
        <f>IF(AND(C874="Abierto",D874="Urgente"),RANK(P874,$P$8:$P$1003,0)+COUNTIF($P$8:P874,P874)-1,"")</f>
        <v/>
      </c>
      <c r="R874" s="41" t="str">
        <f t="shared" si="213"/>
        <v/>
      </c>
      <c r="S874" s="41" t="str">
        <f t="shared" ca="1" si="214"/>
        <v/>
      </c>
      <c r="T874" s="41" t="str">
        <f>IF(AND(C874="Abierto",D874="Alta"),RANK(S874,$S$8:$S$1003,0)+COUNTIF($S$8:S874,S874)-1+MAX(Q:Q),"")</f>
        <v/>
      </c>
      <c r="U874" s="41" t="str">
        <f t="shared" si="215"/>
        <v/>
      </c>
      <c r="V874" s="41" t="str">
        <f t="shared" ca="1" si="216"/>
        <v/>
      </c>
      <c r="W874" s="41" t="str">
        <f>IF(AND(C874="Abierto",D874="Media"),RANK(V874,$V$8:$V$1003,0)+COUNTIF($V$8:V874,V874)-1+MAX(Q:Q,T:T),"")</f>
        <v/>
      </c>
      <c r="X874" s="41" t="str">
        <f t="shared" si="217"/>
        <v/>
      </c>
      <c r="Y874" s="41" t="str">
        <f t="shared" ca="1" si="218"/>
        <v/>
      </c>
      <c r="Z874" s="41" t="str">
        <f>IF(AND(C874="Abierto",D874="Baja"),RANK(Y874,$Y$8:$Y$1003,0)+COUNTIF($Y$8:Y874,Y874)-1+MAX(Q:Q,T:T,W:W),"")</f>
        <v/>
      </c>
      <c r="AA874" s="42" t="str">
        <f t="shared" si="219"/>
        <v/>
      </c>
      <c r="AB874" s="42" t="str">
        <f t="shared" si="220"/>
        <v/>
      </c>
      <c r="AC874" s="42" t="str">
        <f t="shared" si="221"/>
        <v/>
      </c>
      <c r="AD874" s="43">
        <v>867</v>
      </c>
      <c r="AE874" s="43" t="str">
        <f t="shared" si="207"/>
        <v/>
      </c>
      <c r="AF874" s="44" t="str">
        <f t="shared" si="208"/>
        <v/>
      </c>
      <c r="AK874" s="47" t="str">
        <f>IF(AL874="","",MAX($AK$1:AK873)+1)</f>
        <v/>
      </c>
      <c r="AL874" s="48" t="str">
        <f>IF(H874="","",IF(COUNTIF($AL$7:AL873,H874)=0,H874,""))</f>
        <v/>
      </c>
      <c r="AM874" s="48" t="str">
        <f t="shared" si="209"/>
        <v/>
      </c>
    </row>
    <row r="875" spans="2:39" x14ac:dyDescent="0.25">
      <c r="B875" s="38"/>
      <c r="C875" s="38"/>
      <c r="D875" s="38"/>
      <c r="E875" s="38"/>
      <c r="F875" s="40"/>
      <c r="G875" s="38"/>
      <c r="H875" s="38"/>
      <c r="I875" s="40"/>
      <c r="J875" s="54" t="str">
        <f t="shared" si="210"/>
        <v/>
      </c>
      <c r="K875" s="38"/>
      <c r="O875" s="41" t="str">
        <f t="shared" si="211"/>
        <v/>
      </c>
      <c r="P875" s="41" t="str">
        <f t="shared" ca="1" si="212"/>
        <v/>
      </c>
      <c r="Q875" s="41" t="str">
        <f>IF(AND(C875="Abierto",D875="Urgente"),RANK(P875,$P$8:$P$1003,0)+COUNTIF($P$8:P875,P875)-1,"")</f>
        <v/>
      </c>
      <c r="R875" s="41" t="str">
        <f t="shared" si="213"/>
        <v/>
      </c>
      <c r="S875" s="41" t="str">
        <f t="shared" ca="1" si="214"/>
        <v/>
      </c>
      <c r="T875" s="41" t="str">
        <f>IF(AND(C875="Abierto",D875="Alta"),RANK(S875,$S$8:$S$1003,0)+COUNTIF($S$8:S875,S875)-1+MAX(Q:Q),"")</f>
        <v/>
      </c>
      <c r="U875" s="41" t="str">
        <f t="shared" si="215"/>
        <v/>
      </c>
      <c r="V875" s="41" t="str">
        <f t="shared" ca="1" si="216"/>
        <v/>
      </c>
      <c r="W875" s="41" t="str">
        <f>IF(AND(C875="Abierto",D875="Media"),RANK(V875,$V$8:$V$1003,0)+COUNTIF($V$8:V875,V875)-1+MAX(Q:Q,T:T),"")</f>
        <v/>
      </c>
      <c r="X875" s="41" t="str">
        <f t="shared" si="217"/>
        <v/>
      </c>
      <c r="Y875" s="41" t="str">
        <f t="shared" ca="1" si="218"/>
        <v/>
      </c>
      <c r="Z875" s="41" t="str">
        <f>IF(AND(C875="Abierto",D875="Baja"),RANK(Y875,$Y$8:$Y$1003,0)+COUNTIF($Y$8:Y875,Y875)-1+MAX(Q:Q,T:T,W:W),"")</f>
        <v/>
      </c>
      <c r="AA875" s="42" t="str">
        <f t="shared" si="219"/>
        <v/>
      </c>
      <c r="AB875" s="42" t="str">
        <f t="shared" si="220"/>
        <v/>
      </c>
      <c r="AC875" s="42" t="str">
        <f t="shared" si="221"/>
        <v/>
      </c>
      <c r="AD875" s="43">
        <v>868</v>
      </c>
      <c r="AE875" s="43" t="str">
        <f t="shared" si="207"/>
        <v/>
      </c>
      <c r="AF875" s="44" t="str">
        <f t="shared" si="208"/>
        <v/>
      </c>
      <c r="AK875" s="47" t="str">
        <f>IF(AL875="","",MAX($AK$1:AK874)+1)</f>
        <v/>
      </c>
      <c r="AL875" s="48" t="str">
        <f>IF(H875="","",IF(COUNTIF($AL$7:AL874,H875)=0,H875,""))</f>
        <v/>
      </c>
      <c r="AM875" s="48" t="str">
        <f t="shared" si="209"/>
        <v/>
      </c>
    </row>
    <row r="876" spans="2:39" x14ac:dyDescent="0.25">
      <c r="B876" s="38"/>
      <c r="C876" s="38"/>
      <c r="D876" s="38"/>
      <c r="E876" s="38"/>
      <c r="F876" s="40"/>
      <c r="G876" s="38"/>
      <c r="H876" s="38"/>
      <c r="I876" s="40"/>
      <c r="J876" s="54" t="str">
        <f t="shared" si="210"/>
        <v/>
      </c>
      <c r="K876" s="38"/>
      <c r="O876" s="41" t="str">
        <f t="shared" si="211"/>
        <v/>
      </c>
      <c r="P876" s="41" t="str">
        <f t="shared" ca="1" si="212"/>
        <v/>
      </c>
      <c r="Q876" s="41" t="str">
        <f>IF(AND(C876="Abierto",D876="Urgente"),RANK(P876,$P$8:$P$1003,0)+COUNTIF($P$8:P876,P876)-1,"")</f>
        <v/>
      </c>
      <c r="R876" s="41" t="str">
        <f t="shared" si="213"/>
        <v/>
      </c>
      <c r="S876" s="41" t="str">
        <f t="shared" ca="1" si="214"/>
        <v/>
      </c>
      <c r="T876" s="41" t="str">
        <f>IF(AND(C876="Abierto",D876="Alta"),RANK(S876,$S$8:$S$1003,0)+COUNTIF($S$8:S876,S876)-1+MAX(Q:Q),"")</f>
        <v/>
      </c>
      <c r="U876" s="41" t="str">
        <f t="shared" si="215"/>
        <v/>
      </c>
      <c r="V876" s="41" t="str">
        <f t="shared" ca="1" si="216"/>
        <v/>
      </c>
      <c r="W876" s="41" t="str">
        <f>IF(AND(C876="Abierto",D876="Media"),RANK(V876,$V$8:$V$1003,0)+COUNTIF($V$8:V876,V876)-1+MAX(Q:Q,T:T),"")</f>
        <v/>
      </c>
      <c r="X876" s="41" t="str">
        <f t="shared" si="217"/>
        <v/>
      </c>
      <c r="Y876" s="41" t="str">
        <f t="shared" ca="1" si="218"/>
        <v/>
      </c>
      <c r="Z876" s="41" t="str">
        <f>IF(AND(C876="Abierto",D876="Baja"),RANK(Y876,$Y$8:$Y$1003,0)+COUNTIF($Y$8:Y876,Y876)-1+MAX(Q:Q,T:T,W:W),"")</f>
        <v/>
      </c>
      <c r="AA876" s="42" t="str">
        <f t="shared" si="219"/>
        <v/>
      </c>
      <c r="AB876" s="42" t="str">
        <f t="shared" si="220"/>
        <v/>
      </c>
      <c r="AC876" s="42" t="str">
        <f t="shared" si="221"/>
        <v/>
      </c>
      <c r="AD876" s="43">
        <v>869</v>
      </c>
      <c r="AE876" s="43" t="str">
        <f t="shared" si="207"/>
        <v/>
      </c>
      <c r="AF876" s="44" t="str">
        <f t="shared" si="208"/>
        <v/>
      </c>
      <c r="AK876" s="47" t="str">
        <f>IF(AL876="","",MAX($AK$1:AK875)+1)</f>
        <v/>
      </c>
      <c r="AL876" s="48" t="str">
        <f>IF(H876="","",IF(COUNTIF($AL$7:AL875,H876)=0,H876,""))</f>
        <v/>
      </c>
      <c r="AM876" s="48" t="str">
        <f t="shared" si="209"/>
        <v/>
      </c>
    </row>
    <row r="877" spans="2:39" x14ac:dyDescent="0.25">
      <c r="B877" s="38"/>
      <c r="C877" s="38"/>
      <c r="D877" s="38"/>
      <c r="E877" s="38"/>
      <c r="F877" s="40"/>
      <c r="G877" s="38"/>
      <c r="H877" s="38"/>
      <c r="I877" s="40"/>
      <c r="J877" s="54" t="str">
        <f t="shared" si="210"/>
        <v/>
      </c>
      <c r="K877" s="38"/>
      <c r="O877" s="41" t="str">
        <f t="shared" si="211"/>
        <v/>
      </c>
      <c r="P877" s="41" t="str">
        <f t="shared" ca="1" si="212"/>
        <v/>
      </c>
      <c r="Q877" s="41" t="str">
        <f>IF(AND(C877="Abierto",D877="Urgente"),RANK(P877,$P$8:$P$1003,0)+COUNTIF($P$8:P877,P877)-1,"")</f>
        <v/>
      </c>
      <c r="R877" s="41" t="str">
        <f t="shared" si="213"/>
        <v/>
      </c>
      <c r="S877" s="41" t="str">
        <f t="shared" ca="1" si="214"/>
        <v/>
      </c>
      <c r="T877" s="41" t="str">
        <f>IF(AND(C877="Abierto",D877="Alta"),RANK(S877,$S$8:$S$1003,0)+COUNTIF($S$8:S877,S877)-1+MAX(Q:Q),"")</f>
        <v/>
      </c>
      <c r="U877" s="41" t="str">
        <f t="shared" si="215"/>
        <v/>
      </c>
      <c r="V877" s="41" t="str">
        <f t="shared" ca="1" si="216"/>
        <v/>
      </c>
      <c r="W877" s="41" t="str">
        <f>IF(AND(C877="Abierto",D877="Media"),RANK(V877,$V$8:$V$1003,0)+COUNTIF($V$8:V877,V877)-1+MAX(Q:Q,T:T),"")</f>
        <v/>
      </c>
      <c r="X877" s="41" t="str">
        <f t="shared" si="217"/>
        <v/>
      </c>
      <c r="Y877" s="41" t="str">
        <f t="shared" ca="1" si="218"/>
        <v/>
      </c>
      <c r="Z877" s="41" t="str">
        <f>IF(AND(C877="Abierto",D877="Baja"),RANK(Y877,$Y$8:$Y$1003,0)+COUNTIF($Y$8:Y877,Y877)-1+MAX(Q:Q,T:T,W:W),"")</f>
        <v/>
      </c>
      <c r="AA877" s="42" t="str">
        <f t="shared" si="219"/>
        <v/>
      </c>
      <c r="AB877" s="42" t="str">
        <f t="shared" si="220"/>
        <v/>
      </c>
      <c r="AC877" s="42" t="str">
        <f t="shared" si="221"/>
        <v/>
      </c>
      <c r="AD877" s="43">
        <v>870</v>
      </c>
      <c r="AE877" s="43" t="str">
        <f t="shared" si="207"/>
        <v/>
      </c>
      <c r="AF877" s="44" t="str">
        <f t="shared" si="208"/>
        <v/>
      </c>
      <c r="AK877" s="47" t="str">
        <f>IF(AL877="","",MAX($AK$1:AK876)+1)</f>
        <v/>
      </c>
      <c r="AL877" s="48" t="str">
        <f>IF(H877="","",IF(COUNTIF($AL$7:AL876,H877)=0,H877,""))</f>
        <v/>
      </c>
      <c r="AM877" s="48" t="str">
        <f t="shared" si="209"/>
        <v/>
      </c>
    </row>
    <row r="878" spans="2:39" x14ac:dyDescent="0.25">
      <c r="B878" s="38"/>
      <c r="C878" s="38"/>
      <c r="D878" s="38"/>
      <c r="E878" s="38"/>
      <c r="F878" s="40"/>
      <c r="G878" s="38"/>
      <c r="H878" s="38"/>
      <c r="I878" s="40"/>
      <c r="J878" s="54" t="str">
        <f t="shared" si="210"/>
        <v/>
      </c>
      <c r="K878" s="38"/>
      <c r="O878" s="41" t="str">
        <f t="shared" si="211"/>
        <v/>
      </c>
      <c r="P878" s="41" t="str">
        <f t="shared" ca="1" si="212"/>
        <v/>
      </c>
      <c r="Q878" s="41" t="str">
        <f>IF(AND(C878="Abierto",D878="Urgente"),RANK(P878,$P$8:$P$1003,0)+COUNTIF($P$8:P878,P878)-1,"")</f>
        <v/>
      </c>
      <c r="R878" s="41" t="str">
        <f t="shared" si="213"/>
        <v/>
      </c>
      <c r="S878" s="41" t="str">
        <f t="shared" ca="1" si="214"/>
        <v/>
      </c>
      <c r="T878" s="41" t="str">
        <f>IF(AND(C878="Abierto",D878="Alta"),RANK(S878,$S$8:$S$1003,0)+COUNTIF($S$8:S878,S878)-1+MAX(Q:Q),"")</f>
        <v/>
      </c>
      <c r="U878" s="41" t="str">
        <f t="shared" si="215"/>
        <v/>
      </c>
      <c r="V878" s="41" t="str">
        <f t="shared" ca="1" si="216"/>
        <v/>
      </c>
      <c r="W878" s="41" t="str">
        <f>IF(AND(C878="Abierto",D878="Media"),RANK(V878,$V$8:$V$1003,0)+COUNTIF($V$8:V878,V878)-1+MAX(Q:Q,T:T),"")</f>
        <v/>
      </c>
      <c r="X878" s="41" t="str">
        <f t="shared" si="217"/>
        <v/>
      </c>
      <c r="Y878" s="41" t="str">
        <f t="shared" ca="1" si="218"/>
        <v/>
      </c>
      <c r="Z878" s="41" t="str">
        <f>IF(AND(C878="Abierto",D878="Baja"),RANK(Y878,$Y$8:$Y$1003,0)+COUNTIF($Y$8:Y878,Y878)-1+MAX(Q:Q,T:T,W:W),"")</f>
        <v/>
      </c>
      <c r="AA878" s="42" t="str">
        <f t="shared" si="219"/>
        <v/>
      </c>
      <c r="AB878" s="42" t="str">
        <f t="shared" si="220"/>
        <v/>
      </c>
      <c r="AC878" s="42" t="str">
        <f t="shared" si="221"/>
        <v/>
      </c>
      <c r="AD878" s="43">
        <v>871</v>
      </c>
      <c r="AE878" s="43" t="str">
        <f t="shared" si="207"/>
        <v/>
      </c>
      <c r="AF878" s="44" t="str">
        <f t="shared" si="208"/>
        <v/>
      </c>
      <c r="AK878" s="47" t="str">
        <f>IF(AL878="","",MAX($AK$1:AK877)+1)</f>
        <v/>
      </c>
      <c r="AL878" s="48" t="str">
        <f>IF(H878="","",IF(COUNTIF($AL$7:AL877,H878)=0,H878,""))</f>
        <v/>
      </c>
      <c r="AM878" s="48" t="str">
        <f t="shared" si="209"/>
        <v/>
      </c>
    </row>
    <row r="879" spans="2:39" x14ac:dyDescent="0.25">
      <c r="B879" s="38"/>
      <c r="C879" s="38"/>
      <c r="D879" s="38"/>
      <c r="E879" s="38"/>
      <c r="F879" s="40"/>
      <c r="G879" s="38"/>
      <c r="H879" s="38"/>
      <c r="I879" s="40"/>
      <c r="J879" s="54" t="str">
        <f t="shared" si="210"/>
        <v/>
      </c>
      <c r="K879" s="38"/>
      <c r="O879" s="41" t="str">
        <f t="shared" si="211"/>
        <v/>
      </c>
      <c r="P879" s="41" t="str">
        <f t="shared" ca="1" si="212"/>
        <v/>
      </c>
      <c r="Q879" s="41" t="str">
        <f>IF(AND(C879="Abierto",D879="Urgente"),RANK(P879,$P$8:$P$1003,0)+COUNTIF($P$8:P879,P879)-1,"")</f>
        <v/>
      </c>
      <c r="R879" s="41" t="str">
        <f t="shared" si="213"/>
        <v/>
      </c>
      <c r="S879" s="41" t="str">
        <f t="shared" ca="1" si="214"/>
        <v/>
      </c>
      <c r="T879" s="41" t="str">
        <f>IF(AND(C879="Abierto",D879="Alta"),RANK(S879,$S$8:$S$1003,0)+COUNTIF($S$8:S879,S879)-1+MAX(Q:Q),"")</f>
        <v/>
      </c>
      <c r="U879" s="41" t="str">
        <f t="shared" si="215"/>
        <v/>
      </c>
      <c r="V879" s="41" t="str">
        <f t="shared" ca="1" si="216"/>
        <v/>
      </c>
      <c r="W879" s="41" t="str">
        <f>IF(AND(C879="Abierto",D879="Media"),RANK(V879,$V$8:$V$1003,0)+COUNTIF($V$8:V879,V879)-1+MAX(Q:Q,T:T),"")</f>
        <v/>
      </c>
      <c r="X879" s="41" t="str">
        <f t="shared" si="217"/>
        <v/>
      </c>
      <c r="Y879" s="41" t="str">
        <f t="shared" ca="1" si="218"/>
        <v/>
      </c>
      <c r="Z879" s="41" t="str">
        <f>IF(AND(C879="Abierto",D879="Baja"),RANK(Y879,$Y$8:$Y$1003,0)+COUNTIF($Y$8:Y879,Y879)-1+MAX(Q:Q,T:T,W:W),"")</f>
        <v/>
      </c>
      <c r="AA879" s="42" t="str">
        <f t="shared" si="219"/>
        <v/>
      </c>
      <c r="AB879" s="42" t="str">
        <f t="shared" si="220"/>
        <v/>
      </c>
      <c r="AC879" s="42" t="str">
        <f t="shared" si="221"/>
        <v/>
      </c>
      <c r="AD879" s="43">
        <v>872</v>
      </c>
      <c r="AE879" s="43" t="str">
        <f t="shared" si="207"/>
        <v/>
      </c>
      <c r="AF879" s="44" t="str">
        <f t="shared" si="208"/>
        <v/>
      </c>
      <c r="AK879" s="47" t="str">
        <f>IF(AL879="","",MAX($AK$1:AK878)+1)</f>
        <v/>
      </c>
      <c r="AL879" s="48" t="str">
        <f>IF(H879="","",IF(COUNTIF($AL$7:AL878,H879)=0,H879,""))</f>
        <v/>
      </c>
      <c r="AM879" s="48" t="str">
        <f t="shared" si="209"/>
        <v/>
      </c>
    </row>
    <row r="880" spans="2:39" x14ac:dyDescent="0.25">
      <c r="B880" s="38"/>
      <c r="C880" s="38"/>
      <c r="D880" s="38"/>
      <c r="E880" s="38"/>
      <c r="F880" s="40"/>
      <c r="G880" s="38"/>
      <c r="H880" s="38"/>
      <c r="I880" s="40"/>
      <c r="J880" s="54" t="str">
        <f t="shared" si="210"/>
        <v/>
      </c>
      <c r="K880" s="38"/>
      <c r="O880" s="41" t="str">
        <f t="shared" si="211"/>
        <v/>
      </c>
      <c r="P880" s="41" t="str">
        <f t="shared" ca="1" si="212"/>
        <v/>
      </c>
      <c r="Q880" s="41" t="str">
        <f>IF(AND(C880="Abierto",D880="Urgente"),RANK(P880,$P$8:$P$1003,0)+COUNTIF($P$8:P880,P880)-1,"")</f>
        <v/>
      </c>
      <c r="R880" s="41" t="str">
        <f t="shared" si="213"/>
        <v/>
      </c>
      <c r="S880" s="41" t="str">
        <f t="shared" ca="1" si="214"/>
        <v/>
      </c>
      <c r="T880" s="41" t="str">
        <f>IF(AND(C880="Abierto",D880="Alta"),RANK(S880,$S$8:$S$1003,0)+COUNTIF($S$8:S880,S880)-1+MAX(Q:Q),"")</f>
        <v/>
      </c>
      <c r="U880" s="41" t="str">
        <f t="shared" si="215"/>
        <v/>
      </c>
      <c r="V880" s="41" t="str">
        <f t="shared" ca="1" si="216"/>
        <v/>
      </c>
      <c r="W880" s="41" t="str">
        <f>IF(AND(C880="Abierto",D880="Media"),RANK(V880,$V$8:$V$1003,0)+COUNTIF($V$8:V880,V880)-1+MAX(Q:Q,T:T),"")</f>
        <v/>
      </c>
      <c r="X880" s="41" t="str">
        <f t="shared" si="217"/>
        <v/>
      </c>
      <c r="Y880" s="41" t="str">
        <f t="shared" ca="1" si="218"/>
        <v/>
      </c>
      <c r="Z880" s="41" t="str">
        <f>IF(AND(C880="Abierto",D880="Baja"),RANK(Y880,$Y$8:$Y$1003,0)+COUNTIF($Y$8:Y880,Y880)-1+MAX(Q:Q,T:T,W:W),"")</f>
        <v/>
      </c>
      <c r="AA880" s="42" t="str">
        <f t="shared" si="219"/>
        <v/>
      </c>
      <c r="AB880" s="42" t="str">
        <f t="shared" si="220"/>
        <v/>
      </c>
      <c r="AC880" s="42" t="str">
        <f t="shared" si="221"/>
        <v/>
      </c>
      <c r="AD880" s="43">
        <v>873</v>
      </c>
      <c r="AE880" s="43" t="str">
        <f t="shared" si="207"/>
        <v/>
      </c>
      <c r="AF880" s="44" t="str">
        <f t="shared" si="208"/>
        <v/>
      </c>
      <c r="AK880" s="47" t="str">
        <f>IF(AL880="","",MAX($AK$1:AK879)+1)</f>
        <v/>
      </c>
      <c r="AL880" s="48" t="str">
        <f>IF(H880="","",IF(COUNTIF($AL$7:AL879,H880)=0,H880,""))</f>
        <v/>
      </c>
      <c r="AM880" s="48" t="str">
        <f t="shared" si="209"/>
        <v/>
      </c>
    </row>
    <row r="881" spans="2:39" x14ac:dyDescent="0.25">
      <c r="B881" s="38"/>
      <c r="C881" s="38"/>
      <c r="D881" s="38"/>
      <c r="E881" s="38"/>
      <c r="F881" s="40"/>
      <c r="G881" s="38"/>
      <c r="H881" s="38"/>
      <c r="I881" s="40"/>
      <c r="J881" s="54" t="str">
        <f t="shared" si="210"/>
        <v/>
      </c>
      <c r="K881" s="38"/>
      <c r="O881" s="41" t="str">
        <f t="shared" si="211"/>
        <v/>
      </c>
      <c r="P881" s="41" t="str">
        <f t="shared" ca="1" si="212"/>
        <v/>
      </c>
      <c r="Q881" s="41" t="str">
        <f>IF(AND(C881="Abierto",D881="Urgente"),RANK(P881,$P$8:$P$1003,0)+COUNTIF($P$8:P881,P881)-1,"")</f>
        <v/>
      </c>
      <c r="R881" s="41" t="str">
        <f t="shared" si="213"/>
        <v/>
      </c>
      <c r="S881" s="41" t="str">
        <f t="shared" ca="1" si="214"/>
        <v/>
      </c>
      <c r="T881" s="41" t="str">
        <f>IF(AND(C881="Abierto",D881="Alta"),RANK(S881,$S$8:$S$1003,0)+COUNTIF($S$8:S881,S881)-1+MAX(Q:Q),"")</f>
        <v/>
      </c>
      <c r="U881" s="41" t="str">
        <f t="shared" si="215"/>
        <v/>
      </c>
      <c r="V881" s="41" t="str">
        <f t="shared" ca="1" si="216"/>
        <v/>
      </c>
      <c r="W881" s="41" t="str">
        <f>IF(AND(C881="Abierto",D881="Media"),RANK(V881,$V$8:$V$1003,0)+COUNTIF($V$8:V881,V881)-1+MAX(Q:Q,T:T),"")</f>
        <v/>
      </c>
      <c r="X881" s="41" t="str">
        <f t="shared" si="217"/>
        <v/>
      </c>
      <c r="Y881" s="41" t="str">
        <f t="shared" ca="1" si="218"/>
        <v/>
      </c>
      <c r="Z881" s="41" t="str">
        <f>IF(AND(C881="Abierto",D881="Baja"),RANK(Y881,$Y$8:$Y$1003,0)+COUNTIF($Y$8:Y881,Y881)-1+MAX(Q:Q,T:T,W:W),"")</f>
        <v/>
      </c>
      <c r="AA881" s="42" t="str">
        <f t="shared" si="219"/>
        <v/>
      </c>
      <c r="AB881" s="42" t="str">
        <f t="shared" si="220"/>
        <v/>
      </c>
      <c r="AC881" s="42" t="str">
        <f t="shared" si="221"/>
        <v/>
      </c>
      <c r="AD881" s="43">
        <v>874</v>
      </c>
      <c r="AE881" s="43" t="str">
        <f t="shared" si="207"/>
        <v/>
      </c>
      <c r="AF881" s="44" t="str">
        <f t="shared" si="208"/>
        <v/>
      </c>
      <c r="AK881" s="47" t="str">
        <f>IF(AL881="","",MAX($AK$1:AK880)+1)</f>
        <v/>
      </c>
      <c r="AL881" s="48" t="str">
        <f>IF(H881="","",IF(COUNTIF($AL$7:AL880,H881)=0,H881,""))</f>
        <v/>
      </c>
      <c r="AM881" s="48" t="str">
        <f t="shared" si="209"/>
        <v/>
      </c>
    </row>
    <row r="882" spans="2:39" x14ac:dyDescent="0.25">
      <c r="B882" s="38"/>
      <c r="C882" s="38"/>
      <c r="D882" s="38"/>
      <c r="E882" s="38"/>
      <c r="F882" s="40"/>
      <c r="G882" s="38"/>
      <c r="H882" s="38"/>
      <c r="I882" s="40"/>
      <c r="J882" s="54" t="str">
        <f t="shared" si="210"/>
        <v/>
      </c>
      <c r="K882" s="38"/>
      <c r="O882" s="41" t="str">
        <f t="shared" si="211"/>
        <v/>
      </c>
      <c r="P882" s="41" t="str">
        <f t="shared" ca="1" si="212"/>
        <v/>
      </c>
      <c r="Q882" s="41" t="str">
        <f>IF(AND(C882="Abierto",D882="Urgente"),RANK(P882,$P$8:$P$1003,0)+COUNTIF($P$8:P882,P882)-1,"")</f>
        <v/>
      </c>
      <c r="R882" s="41" t="str">
        <f t="shared" si="213"/>
        <v/>
      </c>
      <c r="S882" s="41" t="str">
        <f t="shared" ca="1" si="214"/>
        <v/>
      </c>
      <c r="T882" s="41" t="str">
        <f>IF(AND(C882="Abierto",D882="Alta"),RANK(S882,$S$8:$S$1003,0)+COUNTIF($S$8:S882,S882)-1+MAX(Q:Q),"")</f>
        <v/>
      </c>
      <c r="U882" s="41" t="str">
        <f t="shared" si="215"/>
        <v/>
      </c>
      <c r="V882" s="41" t="str">
        <f t="shared" ca="1" si="216"/>
        <v/>
      </c>
      <c r="W882" s="41" t="str">
        <f>IF(AND(C882="Abierto",D882="Media"),RANK(V882,$V$8:$V$1003,0)+COUNTIF($V$8:V882,V882)-1+MAX(Q:Q,T:T),"")</f>
        <v/>
      </c>
      <c r="X882" s="41" t="str">
        <f t="shared" si="217"/>
        <v/>
      </c>
      <c r="Y882" s="41" t="str">
        <f t="shared" ca="1" si="218"/>
        <v/>
      </c>
      <c r="Z882" s="41" t="str">
        <f>IF(AND(C882="Abierto",D882="Baja"),RANK(Y882,$Y$8:$Y$1003,0)+COUNTIF($Y$8:Y882,Y882)-1+MAX(Q:Q,T:T,W:W),"")</f>
        <v/>
      </c>
      <c r="AA882" s="42" t="str">
        <f t="shared" si="219"/>
        <v/>
      </c>
      <c r="AB882" s="42" t="str">
        <f t="shared" si="220"/>
        <v/>
      </c>
      <c r="AC882" s="42" t="str">
        <f t="shared" si="221"/>
        <v/>
      </c>
      <c r="AD882" s="43">
        <v>875</v>
      </c>
      <c r="AE882" s="43" t="str">
        <f t="shared" si="207"/>
        <v/>
      </c>
      <c r="AF882" s="44" t="str">
        <f t="shared" si="208"/>
        <v/>
      </c>
      <c r="AK882" s="47" t="str">
        <f>IF(AL882="","",MAX($AK$1:AK881)+1)</f>
        <v/>
      </c>
      <c r="AL882" s="48" t="str">
        <f>IF(H882="","",IF(COUNTIF($AL$7:AL881,H882)=0,H882,""))</f>
        <v/>
      </c>
      <c r="AM882" s="48" t="str">
        <f t="shared" si="209"/>
        <v/>
      </c>
    </row>
    <row r="883" spans="2:39" x14ac:dyDescent="0.25">
      <c r="B883" s="38"/>
      <c r="C883" s="38"/>
      <c r="D883" s="38"/>
      <c r="E883" s="38"/>
      <c r="F883" s="40"/>
      <c r="G883" s="38"/>
      <c r="H883" s="38"/>
      <c r="I883" s="40"/>
      <c r="J883" s="54" t="str">
        <f t="shared" si="210"/>
        <v/>
      </c>
      <c r="K883" s="38"/>
      <c r="O883" s="41" t="str">
        <f t="shared" si="211"/>
        <v/>
      </c>
      <c r="P883" s="41" t="str">
        <f t="shared" ca="1" si="212"/>
        <v/>
      </c>
      <c r="Q883" s="41" t="str">
        <f>IF(AND(C883="Abierto",D883="Urgente"),RANK(P883,$P$8:$P$1003,0)+COUNTIF($P$8:P883,P883)-1,"")</f>
        <v/>
      </c>
      <c r="R883" s="41" t="str">
        <f t="shared" si="213"/>
        <v/>
      </c>
      <c r="S883" s="41" t="str">
        <f t="shared" ca="1" si="214"/>
        <v/>
      </c>
      <c r="T883" s="41" t="str">
        <f>IF(AND(C883="Abierto",D883="Alta"),RANK(S883,$S$8:$S$1003,0)+COUNTIF($S$8:S883,S883)-1+MAX(Q:Q),"")</f>
        <v/>
      </c>
      <c r="U883" s="41" t="str">
        <f t="shared" si="215"/>
        <v/>
      </c>
      <c r="V883" s="41" t="str">
        <f t="shared" ca="1" si="216"/>
        <v/>
      </c>
      <c r="W883" s="41" t="str">
        <f>IF(AND(C883="Abierto",D883="Media"),RANK(V883,$V$8:$V$1003,0)+COUNTIF($V$8:V883,V883)-1+MAX(Q:Q,T:T),"")</f>
        <v/>
      </c>
      <c r="X883" s="41" t="str">
        <f t="shared" si="217"/>
        <v/>
      </c>
      <c r="Y883" s="41" t="str">
        <f t="shared" ca="1" si="218"/>
        <v/>
      </c>
      <c r="Z883" s="41" t="str">
        <f>IF(AND(C883="Abierto",D883="Baja"),RANK(Y883,$Y$8:$Y$1003,0)+COUNTIF($Y$8:Y883,Y883)-1+MAX(Q:Q,T:T,W:W),"")</f>
        <v/>
      </c>
      <c r="AA883" s="42" t="str">
        <f t="shared" si="219"/>
        <v/>
      </c>
      <c r="AB883" s="42" t="str">
        <f t="shared" si="220"/>
        <v/>
      </c>
      <c r="AC883" s="42" t="str">
        <f t="shared" si="221"/>
        <v/>
      </c>
      <c r="AD883" s="43">
        <v>876</v>
      </c>
      <c r="AE883" s="43" t="str">
        <f t="shared" si="207"/>
        <v/>
      </c>
      <c r="AF883" s="44" t="str">
        <f t="shared" si="208"/>
        <v/>
      </c>
      <c r="AK883" s="47" t="str">
        <f>IF(AL883="","",MAX($AK$1:AK882)+1)</f>
        <v/>
      </c>
      <c r="AL883" s="48" t="str">
        <f>IF(H883="","",IF(COUNTIF($AL$7:AL882,H883)=0,H883,""))</f>
        <v/>
      </c>
      <c r="AM883" s="48" t="str">
        <f t="shared" si="209"/>
        <v/>
      </c>
    </row>
    <row r="884" spans="2:39" x14ac:dyDescent="0.25">
      <c r="B884" s="38"/>
      <c r="C884" s="38"/>
      <c r="D884" s="38"/>
      <c r="E884" s="38"/>
      <c r="F884" s="40"/>
      <c r="G884" s="38"/>
      <c r="H884" s="38"/>
      <c r="I884" s="40"/>
      <c r="J884" s="54" t="str">
        <f t="shared" si="210"/>
        <v/>
      </c>
      <c r="K884" s="38"/>
      <c r="O884" s="41" t="str">
        <f t="shared" si="211"/>
        <v/>
      </c>
      <c r="P884" s="41" t="str">
        <f t="shared" ca="1" si="212"/>
        <v/>
      </c>
      <c r="Q884" s="41" t="str">
        <f>IF(AND(C884="Abierto",D884="Urgente"),RANK(P884,$P$8:$P$1003,0)+COUNTIF($P$8:P884,P884)-1,"")</f>
        <v/>
      </c>
      <c r="R884" s="41" t="str">
        <f t="shared" si="213"/>
        <v/>
      </c>
      <c r="S884" s="41" t="str">
        <f t="shared" ca="1" si="214"/>
        <v/>
      </c>
      <c r="T884" s="41" t="str">
        <f>IF(AND(C884="Abierto",D884="Alta"),RANK(S884,$S$8:$S$1003,0)+COUNTIF($S$8:S884,S884)-1+MAX(Q:Q),"")</f>
        <v/>
      </c>
      <c r="U884" s="41" t="str">
        <f t="shared" si="215"/>
        <v/>
      </c>
      <c r="V884" s="41" t="str">
        <f t="shared" ca="1" si="216"/>
        <v/>
      </c>
      <c r="W884" s="41" t="str">
        <f>IF(AND(C884="Abierto",D884="Media"),RANK(V884,$V$8:$V$1003,0)+COUNTIF($V$8:V884,V884)-1+MAX(Q:Q,T:T),"")</f>
        <v/>
      </c>
      <c r="X884" s="41" t="str">
        <f t="shared" si="217"/>
        <v/>
      </c>
      <c r="Y884" s="41" t="str">
        <f t="shared" ca="1" si="218"/>
        <v/>
      </c>
      <c r="Z884" s="41" t="str">
        <f>IF(AND(C884="Abierto",D884="Baja"),RANK(Y884,$Y$8:$Y$1003,0)+COUNTIF($Y$8:Y884,Y884)-1+MAX(Q:Q,T:T,W:W),"")</f>
        <v/>
      </c>
      <c r="AA884" s="42" t="str">
        <f t="shared" si="219"/>
        <v/>
      </c>
      <c r="AB884" s="42" t="str">
        <f t="shared" si="220"/>
        <v/>
      </c>
      <c r="AC884" s="42" t="str">
        <f t="shared" si="221"/>
        <v/>
      </c>
      <c r="AD884" s="43">
        <v>877</v>
      </c>
      <c r="AE884" s="43" t="str">
        <f t="shared" si="207"/>
        <v/>
      </c>
      <c r="AF884" s="44" t="str">
        <f t="shared" si="208"/>
        <v/>
      </c>
      <c r="AK884" s="47" t="str">
        <f>IF(AL884="","",MAX($AK$1:AK883)+1)</f>
        <v/>
      </c>
      <c r="AL884" s="48" t="str">
        <f>IF(H884="","",IF(COUNTIF($AL$7:AL883,H884)=0,H884,""))</f>
        <v/>
      </c>
      <c r="AM884" s="48" t="str">
        <f t="shared" si="209"/>
        <v/>
      </c>
    </row>
    <row r="885" spans="2:39" x14ac:dyDescent="0.25">
      <c r="B885" s="38"/>
      <c r="C885" s="38"/>
      <c r="D885" s="38"/>
      <c r="E885" s="38"/>
      <c r="F885" s="40"/>
      <c r="G885" s="38"/>
      <c r="H885" s="38"/>
      <c r="I885" s="40"/>
      <c r="J885" s="54" t="str">
        <f t="shared" si="210"/>
        <v/>
      </c>
      <c r="K885" s="38"/>
      <c r="O885" s="41" t="str">
        <f t="shared" si="211"/>
        <v/>
      </c>
      <c r="P885" s="41" t="str">
        <f t="shared" ca="1" si="212"/>
        <v/>
      </c>
      <c r="Q885" s="41" t="str">
        <f>IF(AND(C885="Abierto",D885="Urgente"),RANK(P885,$P$8:$P$1003,0)+COUNTIF($P$8:P885,P885)-1,"")</f>
        <v/>
      </c>
      <c r="R885" s="41" t="str">
        <f t="shared" si="213"/>
        <v/>
      </c>
      <c r="S885" s="41" t="str">
        <f t="shared" ca="1" si="214"/>
        <v/>
      </c>
      <c r="T885" s="41" t="str">
        <f>IF(AND(C885="Abierto",D885="Alta"),RANK(S885,$S$8:$S$1003,0)+COUNTIF($S$8:S885,S885)-1+MAX(Q:Q),"")</f>
        <v/>
      </c>
      <c r="U885" s="41" t="str">
        <f t="shared" si="215"/>
        <v/>
      </c>
      <c r="V885" s="41" t="str">
        <f t="shared" ca="1" si="216"/>
        <v/>
      </c>
      <c r="W885" s="41" t="str">
        <f>IF(AND(C885="Abierto",D885="Media"),RANK(V885,$V$8:$V$1003,0)+COUNTIF($V$8:V885,V885)-1+MAX(Q:Q,T:T),"")</f>
        <v/>
      </c>
      <c r="X885" s="41" t="str">
        <f t="shared" si="217"/>
        <v/>
      </c>
      <c r="Y885" s="41" t="str">
        <f t="shared" ca="1" si="218"/>
        <v/>
      </c>
      <c r="Z885" s="41" t="str">
        <f>IF(AND(C885="Abierto",D885="Baja"),RANK(Y885,$Y$8:$Y$1003,0)+COUNTIF($Y$8:Y885,Y885)-1+MAX(Q:Q,T:T,W:W),"")</f>
        <v/>
      </c>
      <c r="AA885" s="42" t="str">
        <f t="shared" si="219"/>
        <v/>
      </c>
      <c r="AB885" s="42" t="str">
        <f t="shared" si="220"/>
        <v/>
      </c>
      <c r="AC885" s="42" t="str">
        <f t="shared" si="221"/>
        <v/>
      </c>
      <c r="AD885" s="43">
        <v>878</v>
      </c>
      <c r="AE885" s="43" t="str">
        <f t="shared" si="207"/>
        <v/>
      </c>
      <c r="AF885" s="44" t="str">
        <f t="shared" si="208"/>
        <v/>
      </c>
      <c r="AK885" s="47" t="str">
        <f>IF(AL885="","",MAX($AK$1:AK884)+1)</f>
        <v/>
      </c>
      <c r="AL885" s="48" t="str">
        <f>IF(H885="","",IF(COUNTIF($AL$7:AL884,H885)=0,H885,""))</f>
        <v/>
      </c>
      <c r="AM885" s="48" t="str">
        <f t="shared" si="209"/>
        <v/>
      </c>
    </row>
    <row r="886" spans="2:39" x14ac:dyDescent="0.25">
      <c r="B886" s="38"/>
      <c r="C886" s="38"/>
      <c r="D886" s="38"/>
      <c r="E886" s="38"/>
      <c r="F886" s="40"/>
      <c r="G886" s="38"/>
      <c r="H886" s="38"/>
      <c r="I886" s="40"/>
      <c r="J886" s="54" t="str">
        <f t="shared" si="210"/>
        <v/>
      </c>
      <c r="K886" s="38"/>
      <c r="O886" s="41" t="str">
        <f t="shared" si="211"/>
        <v/>
      </c>
      <c r="P886" s="41" t="str">
        <f t="shared" ca="1" si="212"/>
        <v/>
      </c>
      <c r="Q886" s="41" t="str">
        <f>IF(AND(C886="Abierto",D886="Urgente"),RANK(P886,$P$8:$P$1003,0)+COUNTIF($P$8:P886,P886)-1,"")</f>
        <v/>
      </c>
      <c r="R886" s="41" t="str">
        <f t="shared" si="213"/>
        <v/>
      </c>
      <c r="S886" s="41" t="str">
        <f t="shared" ca="1" si="214"/>
        <v/>
      </c>
      <c r="T886" s="41" t="str">
        <f>IF(AND(C886="Abierto",D886="Alta"),RANK(S886,$S$8:$S$1003,0)+COUNTIF($S$8:S886,S886)-1+MAX(Q:Q),"")</f>
        <v/>
      </c>
      <c r="U886" s="41" t="str">
        <f t="shared" si="215"/>
        <v/>
      </c>
      <c r="V886" s="41" t="str">
        <f t="shared" ca="1" si="216"/>
        <v/>
      </c>
      <c r="W886" s="41" t="str">
        <f>IF(AND(C886="Abierto",D886="Media"),RANK(V886,$V$8:$V$1003,0)+COUNTIF($V$8:V886,V886)-1+MAX(Q:Q,T:T),"")</f>
        <v/>
      </c>
      <c r="X886" s="41" t="str">
        <f t="shared" si="217"/>
        <v/>
      </c>
      <c r="Y886" s="41" t="str">
        <f t="shared" ca="1" si="218"/>
        <v/>
      </c>
      <c r="Z886" s="41" t="str">
        <f>IF(AND(C886="Abierto",D886="Baja"),RANK(Y886,$Y$8:$Y$1003,0)+COUNTIF($Y$8:Y886,Y886)-1+MAX(Q:Q,T:T,W:W),"")</f>
        <v/>
      </c>
      <c r="AA886" s="42" t="str">
        <f t="shared" si="219"/>
        <v/>
      </c>
      <c r="AB886" s="42" t="str">
        <f t="shared" si="220"/>
        <v/>
      </c>
      <c r="AC886" s="42" t="str">
        <f t="shared" si="221"/>
        <v/>
      </c>
      <c r="AD886" s="43">
        <v>879</v>
      </c>
      <c r="AE886" s="43" t="str">
        <f t="shared" si="207"/>
        <v/>
      </c>
      <c r="AF886" s="44" t="str">
        <f t="shared" si="208"/>
        <v/>
      </c>
      <c r="AK886" s="47" t="str">
        <f>IF(AL886="","",MAX($AK$1:AK885)+1)</f>
        <v/>
      </c>
      <c r="AL886" s="48" t="str">
        <f>IF(H886="","",IF(COUNTIF($AL$7:AL885,H886)=0,H886,""))</f>
        <v/>
      </c>
      <c r="AM886" s="48" t="str">
        <f t="shared" si="209"/>
        <v/>
      </c>
    </row>
    <row r="887" spans="2:39" x14ac:dyDescent="0.25">
      <c r="B887" s="38"/>
      <c r="C887" s="38"/>
      <c r="D887" s="38"/>
      <c r="E887" s="38"/>
      <c r="F887" s="40"/>
      <c r="G887" s="38"/>
      <c r="H887" s="38"/>
      <c r="I887" s="40"/>
      <c r="J887" s="54" t="str">
        <f t="shared" si="210"/>
        <v/>
      </c>
      <c r="K887" s="38"/>
      <c r="O887" s="41" t="str">
        <f t="shared" si="211"/>
        <v/>
      </c>
      <c r="P887" s="41" t="str">
        <f t="shared" ca="1" si="212"/>
        <v/>
      </c>
      <c r="Q887" s="41" t="str">
        <f>IF(AND(C887="Abierto",D887="Urgente"),RANK(P887,$P$8:$P$1003,0)+COUNTIF($P$8:P887,P887)-1,"")</f>
        <v/>
      </c>
      <c r="R887" s="41" t="str">
        <f t="shared" si="213"/>
        <v/>
      </c>
      <c r="S887" s="41" t="str">
        <f t="shared" ca="1" si="214"/>
        <v/>
      </c>
      <c r="T887" s="41" t="str">
        <f>IF(AND(C887="Abierto",D887="Alta"),RANK(S887,$S$8:$S$1003,0)+COUNTIF($S$8:S887,S887)-1+MAX(Q:Q),"")</f>
        <v/>
      </c>
      <c r="U887" s="41" t="str">
        <f t="shared" si="215"/>
        <v/>
      </c>
      <c r="V887" s="41" t="str">
        <f t="shared" ca="1" si="216"/>
        <v/>
      </c>
      <c r="W887" s="41" t="str">
        <f>IF(AND(C887="Abierto",D887="Media"),RANK(V887,$V$8:$V$1003,0)+COUNTIF($V$8:V887,V887)-1+MAX(Q:Q,T:T),"")</f>
        <v/>
      </c>
      <c r="X887" s="41" t="str">
        <f t="shared" si="217"/>
        <v/>
      </c>
      <c r="Y887" s="41" t="str">
        <f t="shared" ca="1" si="218"/>
        <v/>
      </c>
      <c r="Z887" s="41" t="str">
        <f>IF(AND(C887="Abierto",D887="Baja"),RANK(Y887,$Y$8:$Y$1003,0)+COUNTIF($Y$8:Y887,Y887)-1+MAX(Q:Q,T:T,W:W),"")</f>
        <v/>
      </c>
      <c r="AA887" s="42" t="str">
        <f t="shared" si="219"/>
        <v/>
      </c>
      <c r="AB887" s="42" t="str">
        <f t="shared" si="220"/>
        <v/>
      </c>
      <c r="AC887" s="42" t="str">
        <f t="shared" si="221"/>
        <v/>
      </c>
      <c r="AD887" s="43">
        <v>880</v>
      </c>
      <c r="AE887" s="43" t="str">
        <f t="shared" si="207"/>
        <v/>
      </c>
      <c r="AF887" s="44" t="str">
        <f t="shared" si="208"/>
        <v/>
      </c>
      <c r="AK887" s="47" t="str">
        <f>IF(AL887="","",MAX($AK$1:AK886)+1)</f>
        <v/>
      </c>
      <c r="AL887" s="48" t="str">
        <f>IF(H887="","",IF(COUNTIF($AL$7:AL886,H887)=0,H887,""))</f>
        <v/>
      </c>
      <c r="AM887" s="48" t="str">
        <f t="shared" si="209"/>
        <v/>
      </c>
    </row>
    <row r="888" spans="2:39" x14ac:dyDescent="0.25">
      <c r="B888" s="38"/>
      <c r="C888" s="38"/>
      <c r="D888" s="38"/>
      <c r="E888" s="38"/>
      <c r="F888" s="40"/>
      <c r="G888" s="38"/>
      <c r="H888" s="38"/>
      <c r="I888" s="40"/>
      <c r="J888" s="54" t="str">
        <f t="shared" si="210"/>
        <v/>
      </c>
      <c r="K888" s="38"/>
      <c r="O888" s="41" t="str">
        <f t="shared" si="211"/>
        <v/>
      </c>
      <c r="P888" s="41" t="str">
        <f t="shared" ca="1" si="212"/>
        <v/>
      </c>
      <c r="Q888" s="41" t="str">
        <f>IF(AND(C888="Abierto",D888="Urgente"),RANK(P888,$P$8:$P$1003,0)+COUNTIF($P$8:P888,P888)-1,"")</f>
        <v/>
      </c>
      <c r="R888" s="41" t="str">
        <f t="shared" si="213"/>
        <v/>
      </c>
      <c r="S888" s="41" t="str">
        <f t="shared" ca="1" si="214"/>
        <v/>
      </c>
      <c r="T888" s="41" t="str">
        <f>IF(AND(C888="Abierto",D888="Alta"),RANK(S888,$S$8:$S$1003,0)+COUNTIF($S$8:S888,S888)-1+MAX(Q:Q),"")</f>
        <v/>
      </c>
      <c r="U888" s="41" t="str">
        <f t="shared" si="215"/>
        <v/>
      </c>
      <c r="V888" s="41" t="str">
        <f t="shared" ca="1" si="216"/>
        <v/>
      </c>
      <c r="W888" s="41" t="str">
        <f>IF(AND(C888="Abierto",D888="Media"),RANK(V888,$V$8:$V$1003,0)+COUNTIF($V$8:V888,V888)-1+MAX(Q:Q,T:T),"")</f>
        <v/>
      </c>
      <c r="X888" s="41" t="str">
        <f t="shared" si="217"/>
        <v/>
      </c>
      <c r="Y888" s="41" t="str">
        <f t="shared" ca="1" si="218"/>
        <v/>
      </c>
      <c r="Z888" s="41" t="str">
        <f>IF(AND(C888="Abierto",D888="Baja"),RANK(Y888,$Y$8:$Y$1003,0)+COUNTIF($Y$8:Y888,Y888)-1+MAX(Q:Q,T:T,W:W),"")</f>
        <v/>
      </c>
      <c r="AA888" s="42" t="str">
        <f t="shared" si="219"/>
        <v/>
      </c>
      <c r="AB888" s="42" t="str">
        <f t="shared" si="220"/>
        <v/>
      </c>
      <c r="AC888" s="42" t="str">
        <f t="shared" si="221"/>
        <v/>
      </c>
      <c r="AD888" s="43">
        <v>881</v>
      </c>
      <c r="AE888" s="43" t="str">
        <f t="shared" si="207"/>
        <v/>
      </c>
      <c r="AF888" s="44" t="str">
        <f t="shared" si="208"/>
        <v/>
      </c>
      <c r="AK888" s="47" t="str">
        <f>IF(AL888="","",MAX($AK$1:AK887)+1)</f>
        <v/>
      </c>
      <c r="AL888" s="48" t="str">
        <f>IF(H888="","",IF(COUNTIF($AL$7:AL887,H888)=0,H888,""))</f>
        <v/>
      </c>
      <c r="AM888" s="48" t="str">
        <f t="shared" si="209"/>
        <v/>
      </c>
    </row>
    <row r="889" spans="2:39" x14ac:dyDescent="0.25">
      <c r="B889" s="38"/>
      <c r="C889" s="38"/>
      <c r="D889" s="38"/>
      <c r="E889" s="38"/>
      <c r="F889" s="40"/>
      <c r="G889" s="38"/>
      <c r="H889" s="38"/>
      <c r="I889" s="40"/>
      <c r="J889" s="54" t="str">
        <f t="shared" si="210"/>
        <v/>
      </c>
      <c r="K889" s="38"/>
      <c r="O889" s="41" t="str">
        <f t="shared" si="211"/>
        <v/>
      </c>
      <c r="P889" s="41" t="str">
        <f t="shared" ca="1" si="212"/>
        <v/>
      </c>
      <c r="Q889" s="41" t="str">
        <f>IF(AND(C889="Abierto",D889="Urgente"),RANK(P889,$P$8:$P$1003,0)+COUNTIF($P$8:P889,P889)-1,"")</f>
        <v/>
      </c>
      <c r="R889" s="41" t="str">
        <f t="shared" si="213"/>
        <v/>
      </c>
      <c r="S889" s="41" t="str">
        <f t="shared" ca="1" si="214"/>
        <v/>
      </c>
      <c r="T889" s="41" t="str">
        <f>IF(AND(C889="Abierto",D889="Alta"),RANK(S889,$S$8:$S$1003,0)+COUNTIF($S$8:S889,S889)-1+MAX(Q:Q),"")</f>
        <v/>
      </c>
      <c r="U889" s="41" t="str">
        <f t="shared" si="215"/>
        <v/>
      </c>
      <c r="V889" s="41" t="str">
        <f t="shared" ca="1" si="216"/>
        <v/>
      </c>
      <c r="W889" s="41" t="str">
        <f>IF(AND(C889="Abierto",D889="Media"),RANK(V889,$V$8:$V$1003,0)+COUNTIF($V$8:V889,V889)-1+MAX(Q:Q,T:T),"")</f>
        <v/>
      </c>
      <c r="X889" s="41" t="str">
        <f t="shared" si="217"/>
        <v/>
      </c>
      <c r="Y889" s="41" t="str">
        <f t="shared" ca="1" si="218"/>
        <v/>
      </c>
      <c r="Z889" s="41" t="str">
        <f>IF(AND(C889="Abierto",D889="Baja"),RANK(Y889,$Y$8:$Y$1003,0)+COUNTIF($Y$8:Y889,Y889)-1+MAX(Q:Q,T:T,W:W),"")</f>
        <v/>
      </c>
      <c r="AA889" s="42" t="str">
        <f t="shared" si="219"/>
        <v/>
      </c>
      <c r="AB889" s="42" t="str">
        <f t="shared" si="220"/>
        <v/>
      </c>
      <c r="AC889" s="42" t="str">
        <f t="shared" si="221"/>
        <v/>
      </c>
      <c r="AD889" s="43">
        <v>882</v>
      </c>
      <c r="AE889" s="43" t="str">
        <f t="shared" si="207"/>
        <v/>
      </c>
      <c r="AF889" s="44" t="str">
        <f t="shared" si="208"/>
        <v/>
      </c>
      <c r="AK889" s="47" t="str">
        <f>IF(AL889="","",MAX($AK$1:AK888)+1)</f>
        <v/>
      </c>
      <c r="AL889" s="48" t="str">
        <f>IF(H889="","",IF(COUNTIF($AL$7:AL888,H889)=0,H889,""))</f>
        <v/>
      </c>
      <c r="AM889" s="48" t="str">
        <f t="shared" si="209"/>
        <v/>
      </c>
    </row>
    <row r="890" spans="2:39" x14ac:dyDescent="0.25">
      <c r="B890" s="38"/>
      <c r="C890" s="38"/>
      <c r="D890" s="38"/>
      <c r="E890" s="38"/>
      <c r="F890" s="40"/>
      <c r="G890" s="38"/>
      <c r="H890" s="38"/>
      <c r="I890" s="40"/>
      <c r="J890" s="54" t="str">
        <f t="shared" si="210"/>
        <v/>
      </c>
      <c r="K890" s="38"/>
      <c r="O890" s="41" t="str">
        <f t="shared" si="211"/>
        <v/>
      </c>
      <c r="P890" s="41" t="str">
        <f t="shared" ca="1" si="212"/>
        <v/>
      </c>
      <c r="Q890" s="41" t="str">
        <f>IF(AND(C890="Abierto",D890="Urgente"),RANK(P890,$P$8:$P$1003,0)+COUNTIF($P$8:P890,P890)-1,"")</f>
        <v/>
      </c>
      <c r="R890" s="41" t="str">
        <f t="shared" si="213"/>
        <v/>
      </c>
      <c r="S890" s="41" t="str">
        <f t="shared" ca="1" si="214"/>
        <v/>
      </c>
      <c r="T890" s="41" t="str">
        <f>IF(AND(C890="Abierto",D890="Alta"),RANK(S890,$S$8:$S$1003,0)+COUNTIF($S$8:S890,S890)-1+MAX(Q:Q),"")</f>
        <v/>
      </c>
      <c r="U890" s="41" t="str">
        <f t="shared" si="215"/>
        <v/>
      </c>
      <c r="V890" s="41" t="str">
        <f t="shared" ca="1" si="216"/>
        <v/>
      </c>
      <c r="W890" s="41" t="str">
        <f>IF(AND(C890="Abierto",D890="Media"),RANK(V890,$V$8:$V$1003,0)+COUNTIF($V$8:V890,V890)-1+MAX(Q:Q,T:T),"")</f>
        <v/>
      </c>
      <c r="X890" s="41" t="str">
        <f t="shared" si="217"/>
        <v/>
      </c>
      <c r="Y890" s="41" t="str">
        <f t="shared" ca="1" si="218"/>
        <v/>
      </c>
      <c r="Z890" s="41" t="str">
        <f>IF(AND(C890="Abierto",D890="Baja"),RANK(Y890,$Y$8:$Y$1003,0)+COUNTIF($Y$8:Y890,Y890)-1+MAX(Q:Q,T:T,W:W),"")</f>
        <v/>
      </c>
      <c r="AA890" s="42" t="str">
        <f t="shared" si="219"/>
        <v/>
      </c>
      <c r="AB890" s="42" t="str">
        <f t="shared" si="220"/>
        <v/>
      </c>
      <c r="AC890" s="42" t="str">
        <f t="shared" si="221"/>
        <v/>
      </c>
      <c r="AD890" s="43">
        <v>883</v>
      </c>
      <c r="AE890" s="43" t="str">
        <f t="shared" si="207"/>
        <v/>
      </c>
      <c r="AF890" s="44" t="str">
        <f t="shared" si="208"/>
        <v/>
      </c>
      <c r="AK890" s="47" t="str">
        <f>IF(AL890="","",MAX($AK$1:AK889)+1)</f>
        <v/>
      </c>
      <c r="AL890" s="48" t="str">
        <f>IF(H890="","",IF(COUNTIF($AL$7:AL889,H890)=0,H890,""))</f>
        <v/>
      </c>
      <c r="AM890" s="48" t="str">
        <f t="shared" si="209"/>
        <v/>
      </c>
    </row>
    <row r="891" spans="2:39" x14ac:dyDescent="0.25">
      <c r="B891" s="38"/>
      <c r="C891" s="38"/>
      <c r="D891" s="38"/>
      <c r="E891" s="38"/>
      <c r="F891" s="40"/>
      <c r="G891" s="38"/>
      <c r="H891" s="38"/>
      <c r="I891" s="40"/>
      <c r="J891" s="54" t="str">
        <f t="shared" si="210"/>
        <v/>
      </c>
      <c r="K891" s="38"/>
      <c r="O891" s="41" t="str">
        <f t="shared" si="211"/>
        <v/>
      </c>
      <c r="P891" s="41" t="str">
        <f t="shared" ca="1" si="212"/>
        <v/>
      </c>
      <c r="Q891" s="41" t="str">
        <f>IF(AND(C891="Abierto",D891="Urgente"),RANK(P891,$P$8:$P$1003,0)+COUNTIF($P$8:P891,P891)-1,"")</f>
        <v/>
      </c>
      <c r="R891" s="41" t="str">
        <f t="shared" si="213"/>
        <v/>
      </c>
      <c r="S891" s="41" t="str">
        <f t="shared" ca="1" si="214"/>
        <v/>
      </c>
      <c r="T891" s="41" t="str">
        <f>IF(AND(C891="Abierto",D891="Alta"),RANK(S891,$S$8:$S$1003,0)+COUNTIF($S$8:S891,S891)-1+MAX(Q:Q),"")</f>
        <v/>
      </c>
      <c r="U891" s="41" t="str">
        <f t="shared" si="215"/>
        <v/>
      </c>
      <c r="V891" s="41" t="str">
        <f t="shared" ca="1" si="216"/>
        <v/>
      </c>
      <c r="W891" s="41" t="str">
        <f>IF(AND(C891="Abierto",D891="Media"),RANK(V891,$V$8:$V$1003,0)+COUNTIF($V$8:V891,V891)-1+MAX(Q:Q,T:T),"")</f>
        <v/>
      </c>
      <c r="X891" s="41" t="str">
        <f t="shared" si="217"/>
        <v/>
      </c>
      <c r="Y891" s="41" t="str">
        <f t="shared" ca="1" si="218"/>
        <v/>
      </c>
      <c r="Z891" s="41" t="str">
        <f>IF(AND(C891="Abierto",D891="Baja"),RANK(Y891,$Y$8:$Y$1003,0)+COUNTIF($Y$8:Y891,Y891)-1+MAX(Q:Q,T:T,W:W),"")</f>
        <v/>
      </c>
      <c r="AA891" s="42" t="str">
        <f t="shared" si="219"/>
        <v/>
      </c>
      <c r="AB891" s="42" t="str">
        <f t="shared" si="220"/>
        <v/>
      </c>
      <c r="AC891" s="42" t="str">
        <f t="shared" si="221"/>
        <v/>
      </c>
      <c r="AD891" s="43">
        <v>884</v>
      </c>
      <c r="AE891" s="43" t="str">
        <f t="shared" si="207"/>
        <v/>
      </c>
      <c r="AF891" s="44" t="str">
        <f t="shared" si="208"/>
        <v/>
      </c>
      <c r="AK891" s="47" t="str">
        <f>IF(AL891="","",MAX($AK$1:AK890)+1)</f>
        <v/>
      </c>
      <c r="AL891" s="48" t="str">
        <f>IF(H891="","",IF(COUNTIF($AL$7:AL890,H891)=0,H891,""))</f>
        <v/>
      </c>
      <c r="AM891" s="48" t="str">
        <f t="shared" si="209"/>
        <v/>
      </c>
    </row>
    <row r="892" spans="2:39" x14ac:dyDescent="0.25">
      <c r="B892" s="38"/>
      <c r="C892" s="38"/>
      <c r="D892" s="38"/>
      <c r="E892" s="38"/>
      <c r="F892" s="40"/>
      <c r="G892" s="38"/>
      <c r="H892" s="38"/>
      <c r="I892" s="40"/>
      <c r="J892" s="54" t="str">
        <f t="shared" si="210"/>
        <v/>
      </c>
      <c r="K892" s="38"/>
      <c r="O892" s="41" t="str">
        <f t="shared" si="211"/>
        <v/>
      </c>
      <c r="P892" s="41" t="str">
        <f t="shared" ca="1" si="212"/>
        <v/>
      </c>
      <c r="Q892" s="41" t="str">
        <f>IF(AND(C892="Abierto",D892="Urgente"),RANK(P892,$P$8:$P$1003,0)+COUNTIF($P$8:P892,P892)-1,"")</f>
        <v/>
      </c>
      <c r="R892" s="41" t="str">
        <f t="shared" si="213"/>
        <v/>
      </c>
      <c r="S892" s="41" t="str">
        <f t="shared" ca="1" si="214"/>
        <v/>
      </c>
      <c r="T892" s="41" t="str">
        <f>IF(AND(C892="Abierto",D892="Alta"),RANK(S892,$S$8:$S$1003,0)+COUNTIF($S$8:S892,S892)-1+MAX(Q:Q),"")</f>
        <v/>
      </c>
      <c r="U892" s="41" t="str">
        <f t="shared" si="215"/>
        <v/>
      </c>
      <c r="V892" s="41" t="str">
        <f t="shared" ca="1" si="216"/>
        <v/>
      </c>
      <c r="W892" s="41" t="str">
        <f>IF(AND(C892="Abierto",D892="Media"),RANK(V892,$V$8:$V$1003,0)+COUNTIF($V$8:V892,V892)-1+MAX(Q:Q,T:T),"")</f>
        <v/>
      </c>
      <c r="X892" s="41" t="str">
        <f t="shared" si="217"/>
        <v/>
      </c>
      <c r="Y892" s="41" t="str">
        <f t="shared" ca="1" si="218"/>
        <v/>
      </c>
      <c r="Z892" s="41" t="str">
        <f>IF(AND(C892="Abierto",D892="Baja"),RANK(Y892,$Y$8:$Y$1003,0)+COUNTIF($Y$8:Y892,Y892)-1+MAX(Q:Q,T:T,W:W),"")</f>
        <v/>
      </c>
      <c r="AA892" s="42" t="str">
        <f t="shared" si="219"/>
        <v/>
      </c>
      <c r="AB892" s="42" t="str">
        <f t="shared" si="220"/>
        <v/>
      </c>
      <c r="AC892" s="42" t="str">
        <f t="shared" si="221"/>
        <v/>
      </c>
      <c r="AD892" s="43">
        <v>885</v>
      </c>
      <c r="AE892" s="43" t="str">
        <f t="shared" si="207"/>
        <v/>
      </c>
      <c r="AF892" s="44" t="str">
        <f t="shared" si="208"/>
        <v/>
      </c>
      <c r="AK892" s="47" t="str">
        <f>IF(AL892="","",MAX($AK$1:AK891)+1)</f>
        <v/>
      </c>
      <c r="AL892" s="48" t="str">
        <f>IF(H892="","",IF(COUNTIF($AL$7:AL891,H892)=0,H892,""))</f>
        <v/>
      </c>
      <c r="AM892" s="48" t="str">
        <f t="shared" si="209"/>
        <v/>
      </c>
    </row>
    <row r="893" spans="2:39" x14ac:dyDescent="0.25">
      <c r="B893" s="38"/>
      <c r="C893" s="38"/>
      <c r="D893" s="38"/>
      <c r="E893" s="38"/>
      <c r="F893" s="40"/>
      <c r="G893" s="38"/>
      <c r="H893" s="38"/>
      <c r="I893" s="40"/>
      <c r="J893" s="54" t="str">
        <f t="shared" si="210"/>
        <v/>
      </c>
      <c r="K893" s="38"/>
      <c r="O893" s="41" t="str">
        <f t="shared" si="211"/>
        <v/>
      </c>
      <c r="P893" s="41" t="str">
        <f t="shared" ca="1" si="212"/>
        <v/>
      </c>
      <c r="Q893" s="41" t="str">
        <f>IF(AND(C893="Abierto",D893="Urgente"),RANK(P893,$P$8:$P$1003,0)+COUNTIF($P$8:P893,P893)-1,"")</f>
        <v/>
      </c>
      <c r="R893" s="41" t="str">
        <f t="shared" si="213"/>
        <v/>
      </c>
      <c r="S893" s="41" t="str">
        <f t="shared" ca="1" si="214"/>
        <v/>
      </c>
      <c r="T893" s="41" t="str">
        <f>IF(AND(C893="Abierto",D893="Alta"),RANK(S893,$S$8:$S$1003,0)+COUNTIF($S$8:S893,S893)-1+MAX(Q:Q),"")</f>
        <v/>
      </c>
      <c r="U893" s="41" t="str">
        <f t="shared" si="215"/>
        <v/>
      </c>
      <c r="V893" s="41" t="str">
        <f t="shared" ca="1" si="216"/>
        <v/>
      </c>
      <c r="W893" s="41" t="str">
        <f>IF(AND(C893="Abierto",D893="Media"),RANK(V893,$V$8:$V$1003,0)+COUNTIF($V$8:V893,V893)-1+MAX(Q:Q,T:T),"")</f>
        <v/>
      </c>
      <c r="X893" s="41" t="str">
        <f t="shared" si="217"/>
        <v/>
      </c>
      <c r="Y893" s="41" t="str">
        <f t="shared" ca="1" si="218"/>
        <v/>
      </c>
      <c r="Z893" s="41" t="str">
        <f>IF(AND(C893="Abierto",D893="Baja"),RANK(Y893,$Y$8:$Y$1003,0)+COUNTIF($Y$8:Y893,Y893)-1+MAX(Q:Q,T:T,W:W),"")</f>
        <v/>
      </c>
      <c r="AA893" s="42" t="str">
        <f t="shared" si="219"/>
        <v/>
      </c>
      <c r="AB893" s="42" t="str">
        <f t="shared" si="220"/>
        <v/>
      </c>
      <c r="AC893" s="42" t="str">
        <f t="shared" si="221"/>
        <v/>
      </c>
      <c r="AD893" s="43">
        <v>886</v>
      </c>
      <c r="AE893" s="43" t="str">
        <f t="shared" si="207"/>
        <v/>
      </c>
      <c r="AF893" s="44" t="str">
        <f t="shared" si="208"/>
        <v/>
      </c>
      <c r="AK893" s="47" t="str">
        <f>IF(AL893="","",MAX($AK$1:AK892)+1)</f>
        <v/>
      </c>
      <c r="AL893" s="48" t="str">
        <f>IF(H893="","",IF(COUNTIF($AL$7:AL892,H893)=0,H893,""))</f>
        <v/>
      </c>
      <c r="AM893" s="48" t="str">
        <f t="shared" si="209"/>
        <v/>
      </c>
    </row>
    <row r="894" spans="2:39" x14ac:dyDescent="0.25">
      <c r="B894" s="38"/>
      <c r="C894" s="38"/>
      <c r="D894" s="38"/>
      <c r="E894" s="38"/>
      <c r="F894" s="40"/>
      <c r="G894" s="38"/>
      <c r="H894" s="38"/>
      <c r="I894" s="40"/>
      <c r="J894" s="54" t="str">
        <f t="shared" si="210"/>
        <v/>
      </c>
      <c r="K894" s="38"/>
      <c r="O894" s="41" t="str">
        <f t="shared" si="211"/>
        <v/>
      </c>
      <c r="P894" s="41" t="str">
        <f t="shared" ca="1" si="212"/>
        <v/>
      </c>
      <c r="Q894" s="41" t="str">
        <f>IF(AND(C894="Abierto",D894="Urgente"),RANK(P894,$P$8:$P$1003,0)+COUNTIF($P$8:P894,P894)-1,"")</f>
        <v/>
      </c>
      <c r="R894" s="41" t="str">
        <f t="shared" si="213"/>
        <v/>
      </c>
      <c r="S894" s="41" t="str">
        <f t="shared" ca="1" si="214"/>
        <v/>
      </c>
      <c r="T894" s="41" t="str">
        <f>IF(AND(C894="Abierto",D894="Alta"),RANK(S894,$S$8:$S$1003,0)+COUNTIF($S$8:S894,S894)-1+MAX(Q:Q),"")</f>
        <v/>
      </c>
      <c r="U894" s="41" t="str">
        <f t="shared" si="215"/>
        <v/>
      </c>
      <c r="V894" s="41" t="str">
        <f t="shared" ca="1" si="216"/>
        <v/>
      </c>
      <c r="W894" s="41" t="str">
        <f>IF(AND(C894="Abierto",D894="Media"),RANK(V894,$V$8:$V$1003,0)+COUNTIF($V$8:V894,V894)-1+MAX(Q:Q,T:T),"")</f>
        <v/>
      </c>
      <c r="X894" s="41" t="str">
        <f t="shared" si="217"/>
        <v/>
      </c>
      <c r="Y894" s="41" t="str">
        <f t="shared" ca="1" si="218"/>
        <v/>
      </c>
      <c r="Z894" s="41" t="str">
        <f>IF(AND(C894="Abierto",D894="Baja"),RANK(Y894,$Y$8:$Y$1003,0)+COUNTIF($Y$8:Y894,Y894)-1+MAX(Q:Q,T:T,W:W),"")</f>
        <v/>
      </c>
      <c r="AA894" s="42" t="str">
        <f t="shared" si="219"/>
        <v/>
      </c>
      <c r="AB894" s="42" t="str">
        <f t="shared" si="220"/>
        <v/>
      </c>
      <c r="AC894" s="42" t="str">
        <f t="shared" si="221"/>
        <v/>
      </c>
      <c r="AD894" s="43">
        <v>887</v>
      </c>
      <c r="AE894" s="43" t="str">
        <f t="shared" si="207"/>
        <v/>
      </c>
      <c r="AF894" s="44" t="str">
        <f t="shared" si="208"/>
        <v/>
      </c>
      <c r="AK894" s="47" t="str">
        <f>IF(AL894="","",MAX($AK$1:AK893)+1)</f>
        <v/>
      </c>
      <c r="AL894" s="48" t="str">
        <f>IF(H894="","",IF(COUNTIF($AL$7:AL893,H894)=0,H894,""))</f>
        <v/>
      </c>
      <c r="AM894" s="48" t="str">
        <f t="shared" si="209"/>
        <v/>
      </c>
    </row>
    <row r="895" spans="2:39" x14ac:dyDescent="0.25">
      <c r="B895" s="38"/>
      <c r="C895" s="38"/>
      <c r="D895" s="38"/>
      <c r="E895" s="38"/>
      <c r="F895" s="40"/>
      <c r="G895" s="38"/>
      <c r="H895" s="38"/>
      <c r="I895" s="40"/>
      <c r="J895" s="54" t="str">
        <f t="shared" si="210"/>
        <v/>
      </c>
      <c r="K895" s="38"/>
      <c r="O895" s="41" t="str">
        <f t="shared" si="211"/>
        <v/>
      </c>
      <c r="P895" s="41" t="str">
        <f t="shared" ca="1" si="212"/>
        <v/>
      </c>
      <c r="Q895" s="41" t="str">
        <f>IF(AND(C895="Abierto",D895="Urgente"),RANK(P895,$P$8:$P$1003,0)+COUNTIF($P$8:P895,P895)-1,"")</f>
        <v/>
      </c>
      <c r="R895" s="41" t="str">
        <f t="shared" si="213"/>
        <v/>
      </c>
      <c r="S895" s="41" t="str">
        <f t="shared" ca="1" si="214"/>
        <v/>
      </c>
      <c r="T895" s="41" t="str">
        <f>IF(AND(C895="Abierto",D895="Alta"),RANK(S895,$S$8:$S$1003,0)+COUNTIF($S$8:S895,S895)-1+MAX(Q:Q),"")</f>
        <v/>
      </c>
      <c r="U895" s="41" t="str">
        <f t="shared" si="215"/>
        <v/>
      </c>
      <c r="V895" s="41" t="str">
        <f t="shared" ca="1" si="216"/>
        <v/>
      </c>
      <c r="W895" s="41" t="str">
        <f>IF(AND(C895="Abierto",D895="Media"),RANK(V895,$V$8:$V$1003,0)+COUNTIF($V$8:V895,V895)-1+MAX(Q:Q,T:T),"")</f>
        <v/>
      </c>
      <c r="X895" s="41" t="str">
        <f t="shared" si="217"/>
        <v/>
      </c>
      <c r="Y895" s="41" t="str">
        <f t="shared" ca="1" si="218"/>
        <v/>
      </c>
      <c r="Z895" s="41" t="str">
        <f>IF(AND(C895="Abierto",D895="Baja"),RANK(Y895,$Y$8:$Y$1003,0)+COUNTIF($Y$8:Y895,Y895)-1+MAX(Q:Q,T:T,W:W),"")</f>
        <v/>
      </c>
      <c r="AA895" s="42" t="str">
        <f t="shared" si="219"/>
        <v/>
      </c>
      <c r="AB895" s="42" t="str">
        <f t="shared" si="220"/>
        <v/>
      </c>
      <c r="AC895" s="42" t="str">
        <f t="shared" si="221"/>
        <v/>
      </c>
      <c r="AD895" s="43">
        <v>888</v>
      </c>
      <c r="AE895" s="43" t="str">
        <f t="shared" si="207"/>
        <v/>
      </c>
      <c r="AF895" s="44" t="str">
        <f t="shared" si="208"/>
        <v/>
      </c>
      <c r="AK895" s="47" t="str">
        <f>IF(AL895="","",MAX($AK$1:AK894)+1)</f>
        <v/>
      </c>
      <c r="AL895" s="48" t="str">
        <f>IF(H895="","",IF(COUNTIF($AL$7:AL894,H895)=0,H895,""))</f>
        <v/>
      </c>
      <c r="AM895" s="48" t="str">
        <f t="shared" si="209"/>
        <v/>
      </c>
    </row>
    <row r="896" spans="2:39" x14ac:dyDescent="0.25">
      <c r="B896" s="38"/>
      <c r="C896" s="38"/>
      <c r="D896" s="38"/>
      <c r="E896" s="38"/>
      <c r="F896" s="40"/>
      <c r="G896" s="38"/>
      <c r="H896" s="38"/>
      <c r="I896" s="40"/>
      <c r="J896" s="54" t="str">
        <f t="shared" si="210"/>
        <v/>
      </c>
      <c r="K896" s="38"/>
      <c r="O896" s="41" t="str">
        <f t="shared" si="211"/>
        <v/>
      </c>
      <c r="P896" s="41" t="str">
        <f t="shared" ca="1" si="212"/>
        <v/>
      </c>
      <c r="Q896" s="41" t="str">
        <f>IF(AND(C896="Abierto",D896="Urgente"),RANK(P896,$P$8:$P$1003,0)+COUNTIF($P$8:P896,P896)-1,"")</f>
        <v/>
      </c>
      <c r="R896" s="41" t="str">
        <f t="shared" si="213"/>
        <v/>
      </c>
      <c r="S896" s="41" t="str">
        <f t="shared" ca="1" si="214"/>
        <v/>
      </c>
      <c r="T896" s="41" t="str">
        <f>IF(AND(C896="Abierto",D896="Alta"),RANK(S896,$S$8:$S$1003,0)+COUNTIF($S$8:S896,S896)-1+MAX(Q:Q),"")</f>
        <v/>
      </c>
      <c r="U896" s="41" t="str">
        <f t="shared" si="215"/>
        <v/>
      </c>
      <c r="V896" s="41" t="str">
        <f t="shared" ca="1" si="216"/>
        <v/>
      </c>
      <c r="W896" s="41" t="str">
        <f>IF(AND(C896="Abierto",D896="Media"),RANK(V896,$V$8:$V$1003,0)+COUNTIF($V$8:V896,V896)-1+MAX(Q:Q,T:T),"")</f>
        <v/>
      </c>
      <c r="X896" s="41" t="str">
        <f t="shared" si="217"/>
        <v/>
      </c>
      <c r="Y896" s="41" t="str">
        <f t="shared" ca="1" si="218"/>
        <v/>
      </c>
      <c r="Z896" s="41" t="str">
        <f>IF(AND(C896="Abierto",D896="Baja"),RANK(Y896,$Y$8:$Y$1003,0)+COUNTIF($Y$8:Y896,Y896)-1+MAX(Q:Q,T:T,W:W),"")</f>
        <v/>
      </c>
      <c r="AA896" s="42" t="str">
        <f t="shared" si="219"/>
        <v/>
      </c>
      <c r="AB896" s="42" t="str">
        <f t="shared" si="220"/>
        <v/>
      </c>
      <c r="AC896" s="42" t="str">
        <f t="shared" si="221"/>
        <v/>
      </c>
      <c r="AD896" s="43">
        <v>889</v>
      </c>
      <c r="AE896" s="43" t="str">
        <f t="shared" si="207"/>
        <v/>
      </c>
      <c r="AF896" s="44" t="str">
        <f t="shared" si="208"/>
        <v/>
      </c>
      <c r="AK896" s="47" t="str">
        <f>IF(AL896="","",MAX($AK$1:AK895)+1)</f>
        <v/>
      </c>
      <c r="AL896" s="48" t="str">
        <f>IF(H896="","",IF(COUNTIF($AL$7:AL895,H896)=0,H896,""))</f>
        <v/>
      </c>
      <c r="AM896" s="48" t="str">
        <f t="shared" si="209"/>
        <v/>
      </c>
    </row>
    <row r="897" spans="2:39" x14ac:dyDescent="0.25">
      <c r="B897" s="38"/>
      <c r="C897" s="38"/>
      <c r="D897" s="38"/>
      <c r="E897" s="38"/>
      <c r="F897" s="40"/>
      <c r="G897" s="38"/>
      <c r="H897" s="38"/>
      <c r="I897" s="40"/>
      <c r="J897" s="54" t="str">
        <f t="shared" si="210"/>
        <v/>
      </c>
      <c r="K897" s="38"/>
      <c r="O897" s="41" t="str">
        <f t="shared" si="211"/>
        <v/>
      </c>
      <c r="P897" s="41" t="str">
        <f t="shared" ca="1" si="212"/>
        <v/>
      </c>
      <c r="Q897" s="41" t="str">
        <f>IF(AND(C897="Abierto",D897="Urgente"),RANK(P897,$P$8:$P$1003,0)+COUNTIF($P$8:P897,P897)-1,"")</f>
        <v/>
      </c>
      <c r="R897" s="41" t="str">
        <f t="shared" si="213"/>
        <v/>
      </c>
      <c r="S897" s="41" t="str">
        <f t="shared" ca="1" si="214"/>
        <v/>
      </c>
      <c r="T897" s="41" t="str">
        <f>IF(AND(C897="Abierto",D897="Alta"),RANK(S897,$S$8:$S$1003,0)+COUNTIF($S$8:S897,S897)-1+MAX(Q:Q),"")</f>
        <v/>
      </c>
      <c r="U897" s="41" t="str">
        <f t="shared" si="215"/>
        <v/>
      </c>
      <c r="V897" s="41" t="str">
        <f t="shared" ca="1" si="216"/>
        <v/>
      </c>
      <c r="W897" s="41" t="str">
        <f>IF(AND(C897="Abierto",D897="Media"),RANK(V897,$V$8:$V$1003,0)+COUNTIF($V$8:V897,V897)-1+MAX(Q:Q,T:T),"")</f>
        <v/>
      </c>
      <c r="X897" s="41" t="str">
        <f t="shared" si="217"/>
        <v/>
      </c>
      <c r="Y897" s="41" t="str">
        <f t="shared" ca="1" si="218"/>
        <v/>
      </c>
      <c r="Z897" s="41" t="str">
        <f>IF(AND(C897="Abierto",D897="Baja"),RANK(Y897,$Y$8:$Y$1003,0)+COUNTIF($Y$8:Y897,Y897)-1+MAX(Q:Q,T:T,W:W),"")</f>
        <v/>
      </c>
      <c r="AA897" s="42" t="str">
        <f t="shared" si="219"/>
        <v/>
      </c>
      <c r="AB897" s="42" t="str">
        <f t="shared" si="220"/>
        <v/>
      </c>
      <c r="AC897" s="42" t="str">
        <f t="shared" si="221"/>
        <v/>
      </c>
      <c r="AD897" s="43">
        <v>890</v>
      </c>
      <c r="AE897" s="43" t="str">
        <f t="shared" si="207"/>
        <v/>
      </c>
      <c r="AF897" s="44" t="str">
        <f t="shared" si="208"/>
        <v/>
      </c>
      <c r="AK897" s="47" t="str">
        <f>IF(AL897="","",MAX($AK$1:AK896)+1)</f>
        <v/>
      </c>
      <c r="AL897" s="48" t="str">
        <f>IF(H897="","",IF(COUNTIF($AL$7:AL896,H897)=0,H897,""))</f>
        <v/>
      </c>
      <c r="AM897" s="48" t="str">
        <f t="shared" si="209"/>
        <v/>
      </c>
    </row>
    <row r="898" spans="2:39" x14ac:dyDescent="0.25">
      <c r="B898" s="38"/>
      <c r="C898" s="38"/>
      <c r="D898" s="38"/>
      <c r="E898" s="38"/>
      <c r="F898" s="40"/>
      <c r="G898" s="38"/>
      <c r="H898" s="38"/>
      <c r="I898" s="40"/>
      <c r="J898" s="54" t="str">
        <f t="shared" si="210"/>
        <v/>
      </c>
      <c r="K898" s="38"/>
      <c r="O898" s="41" t="str">
        <f t="shared" si="211"/>
        <v/>
      </c>
      <c r="P898" s="41" t="str">
        <f t="shared" ca="1" si="212"/>
        <v/>
      </c>
      <c r="Q898" s="41" t="str">
        <f>IF(AND(C898="Abierto",D898="Urgente"),RANK(P898,$P$8:$P$1003,0)+COUNTIF($P$8:P898,P898)-1,"")</f>
        <v/>
      </c>
      <c r="R898" s="41" t="str">
        <f t="shared" si="213"/>
        <v/>
      </c>
      <c r="S898" s="41" t="str">
        <f t="shared" ca="1" si="214"/>
        <v/>
      </c>
      <c r="T898" s="41" t="str">
        <f>IF(AND(C898="Abierto",D898="Alta"),RANK(S898,$S$8:$S$1003,0)+COUNTIF($S$8:S898,S898)-1+MAX(Q:Q),"")</f>
        <v/>
      </c>
      <c r="U898" s="41" t="str">
        <f t="shared" si="215"/>
        <v/>
      </c>
      <c r="V898" s="41" t="str">
        <f t="shared" ca="1" si="216"/>
        <v/>
      </c>
      <c r="W898" s="41" t="str">
        <f>IF(AND(C898="Abierto",D898="Media"),RANK(V898,$V$8:$V$1003,0)+COUNTIF($V$8:V898,V898)-1+MAX(Q:Q,T:T),"")</f>
        <v/>
      </c>
      <c r="X898" s="41" t="str">
        <f t="shared" si="217"/>
        <v/>
      </c>
      <c r="Y898" s="41" t="str">
        <f t="shared" ca="1" si="218"/>
        <v/>
      </c>
      <c r="Z898" s="41" t="str">
        <f>IF(AND(C898="Abierto",D898="Baja"),RANK(Y898,$Y$8:$Y$1003,0)+COUNTIF($Y$8:Y898,Y898)-1+MAX(Q:Q,T:T,W:W),"")</f>
        <v/>
      </c>
      <c r="AA898" s="42" t="str">
        <f t="shared" si="219"/>
        <v/>
      </c>
      <c r="AB898" s="42" t="str">
        <f t="shared" si="220"/>
        <v/>
      </c>
      <c r="AC898" s="42" t="str">
        <f t="shared" si="221"/>
        <v/>
      </c>
      <c r="AD898" s="43">
        <v>891</v>
      </c>
      <c r="AE898" s="43" t="str">
        <f t="shared" si="207"/>
        <v/>
      </c>
      <c r="AF898" s="44" t="str">
        <f t="shared" si="208"/>
        <v/>
      </c>
      <c r="AK898" s="47" t="str">
        <f>IF(AL898="","",MAX($AK$1:AK897)+1)</f>
        <v/>
      </c>
      <c r="AL898" s="48" t="str">
        <f>IF(H898="","",IF(COUNTIF($AL$7:AL897,H898)=0,H898,""))</f>
        <v/>
      </c>
      <c r="AM898" s="48" t="str">
        <f t="shared" si="209"/>
        <v/>
      </c>
    </row>
    <row r="899" spans="2:39" x14ac:dyDescent="0.25">
      <c r="B899" s="38"/>
      <c r="C899" s="38"/>
      <c r="D899" s="38"/>
      <c r="E899" s="38"/>
      <c r="F899" s="40"/>
      <c r="G899" s="38"/>
      <c r="H899" s="38"/>
      <c r="I899" s="40"/>
      <c r="J899" s="54" t="str">
        <f t="shared" si="210"/>
        <v/>
      </c>
      <c r="K899" s="38"/>
      <c r="O899" s="41" t="str">
        <f t="shared" si="211"/>
        <v/>
      </c>
      <c r="P899" s="41" t="str">
        <f t="shared" ca="1" si="212"/>
        <v/>
      </c>
      <c r="Q899" s="41" t="str">
        <f>IF(AND(C899="Abierto",D899="Urgente"),RANK(P899,$P$8:$P$1003,0)+COUNTIF($P$8:P899,P899)-1,"")</f>
        <v/>
      </c>
      <c r="R899" s="41" t="str">
        <f t="shared" si="213"/>
        <v/>
      </c>
      <c r="S899" s="41" t="str">
        <f t="shared" ca="1" si="214"/>
        <v/>
      </c>
      <c r="T899" s="41" t="str">
        <f>IF(AND(C899="Abierto",D899="Alta"),RANK(S899,$S$8:$S$1003,0)+COUNTIF($S$8:S899,S899)-1+MAX(Q:Q),"")</f>
        <v/>
      </c>
      <c r="U899" s="41" t="str">
        <f t="shared" si="215"/>
        <v/>
      </c>
      <c r="V899" s="41" t="str">
        <f t="shared" ca="1" si="216"/>
        <v/>
      </c>
      <c r="W899" s="41" t="str">
        <f>IF(AND(C899="Abierto",D899="Media"),RANK(V899,$V$8:$V$1003,0)+COUNTIF($V$8:V899,V899)-1+MAX(Q:Q,T:T),"")</f>
        <v/>
      </c>
      <c r="X899" s="41" t="str">
        <f t="shared" si="217"/>
        <v/>
      </c>
      <c r="Y899" s="41" t="str">
        <f t="shared" ca="1" si="218"/>
        <v/>
      </c>
      <c r="Z899" s="41" t="str">
        <f>IF(AND(C899="Abierto",D899="Baja"),RANK(Y899,$Y$8:$Y$1003,0)+COUNTIF($Y$8:Y899,Y899)-1+MAX(Q:Q,T:T,W:W),"")</f>
        <v/>
      </c>
      <c r="AA899" s="42" t="str">
        <f t="shared" si="219"/>
        <v/>
      </c>
      <c r="AB899" s="42" t="str">
        <f t="shared" si="220"/>
        <v/>
      </c>
      <c r="AC899" s="42" t="str">
        <f t="shared" si="221"/>
        <v/>
      </c>
      <c r="AD899" s="43">
        <v>892</v>
      </c>
      <c r="AE899" s="43" t="str">
        <f t="shared" si="207"/>
        <v/>
      </c>
      <c r="AF899" s="44" t="str">
        <f t="shared" si="208"/>
        <v/>
      </c>
      <c r="AK899" s="47" t="str">
        <f>IF(AL899="","",MAX($AK$1:AK898)+1)</f>
        <v/>
      </c>
      <c r="AL899" s="48" t="str">
        <f>IF(H899="","",IF(COUNTIF($AL$7:AL898,H899)=0,H899,""))</f>
        <v/>
      </c>
      <c r="AM899" s="48" t="str">
        <f t="shared" si="209"/>
        <v/>
      </c>
    </row>
    <row r="900" spans="2:39" x14ac:dyDescent="0.25">
      <c r="B900" s="38"/>
      <c r="C900" s="38"/>
      <c r="D900" s="38"/>
      <c r="E900" s="38"/>
      <c r="F900" s="40"/>
      <c r="G900" s="38"/>
      <c r="H900" s="38"/>
      <c r="I900" s="40"/>
      <c r="J900" s="54" t="str">
        <f t="shared" si="210"/>
        <v/>
      </c>
      <c r="K900" s="38"/>
      <c r="O900" s="41" t="str">
        <f t="shared" si="211"/>
        <v/>
      </c>
      <c r="P900" s="41" t="str">
        <f t="shared" ca="1" si="212"/>
        <v/>
      </c>
      <c r="Q900" s="41" t="str">
        <f>IF(AND(C900="Abierto",D900="Urgente"),RANK(P900,$P$8:$P$1003,0)+COUNTIF($P$8:P900,P900)-1,"")</f>
        <v/>
      </c>
      <c r="R900" s="41" t="str">
        <f t="shared" si="213"/>
        <v/>
      </c>
      <c r="S900" s="41" t="str">
        <f t="shared" ca="1" si="214"/>
        <v/>
      </c>
      <c r="T900" s="41" t="str">
        <f>IF(AND(C900="Abierto",D900="Alta"),RANK(S900,$S$8:$S$1003,0)+COUNTIF($S$8:S900,S900)-1+MAX(Q:Q),"")</f>
        <v/>
      </c>
      <c r="U900" s="41" t="str">
        <f t="shared" si="215"/>
        <v/>
      </c>
      <c r="V900" s="41" t="str">
        <f t="shared" ca="1" si="216"/>
        <v/>
      </c>
      <c r="W900" s="41" t="str">
        <f>IF(AND(C900="Abierto",D900="Media"),RANK(V900,$V$8:$V$1003,0)+COUNTIF($V$8:V900,V900)-1+MAX(Q:Q,T:T),"")</f>
        <v/>
      </c>
      <c r="X900" s="41" t="str">
        <f t="shared" si="217"/>
        <v/>
      </c>
      <c r="Y900" s="41" t="str">
        <f t="shared" ca="1" si="218"/>
        <v/>
      </c>
      <c r="Z900" s="41" t="str">
        <f>IF(AND(C900="Abierto",D900="Baja"),RANK(Y900,$Y$8:$Y$1003,0)+COUNTIF($Y$8:Y900,Y900)-1+MAX(Q:Q,T:T,W:W),"")</f>
        <v/>
      </c>
      <c r="AA900" s="42" t="str">
        <f t="shared" si="219"/>
        <v/>
      </c>
      <c r="AB900" s="42" t="str">
        <f t="shared" si="220"/>
        <v/>
      </c>
      <c r="AC900" s="42" t="str">
        <f t="shared" si="221"/>
        <v/>
      </c>
      <c r="AD900" s="43">
        <v>893</v>
      </c>
      <c r="AE900" s="43" t="str">
        <f t="shared" si="207"/>
        <v/>
      </c>
      <c r="AF900" s="44" t="str">
        <f t="shared" si="208"/>
        <v/>
      </c>
      <c r="AK900" s="47" t="str">
        <f>IF(AL900="","",MAX($AK$1:AK899)+1)</f>
        <v/>
      </c>
      <c r="AL900" s="48" t="str">
        <f>IF(H900="","",IF(COUNTIF($AL$7:AL899,H900)=0,H900,""))</f>
        <v/>
      </c>
      <c r="AM900" s="48" t="str">
        <f t="shared" si="209"/>
        <v/>
      </c>
    </row>
    <row r="901" spans="2:39" x14ac:dyDescent="0.25">
      <c r="B901" s="38"/>
      <c r="C901" s="38"/>
      <c r="D901" s="38"/>
      <c r="E901" s="38"/>
      <c r="F901" s="40"/>
      <c r="G901" s="38"/>
      <c r="H901" s="38"/>
      <c r="I901" s="40"/>
      <c r="J901" s="54" t="str">
        <f t="shared" si="210"/>
        <v/>
      </c>
      <c r="K901" s="38"/>
      <c r="O901" s="41" t="str">
        <f t="shared" si="211"/>
        <v/>
      </c>
      <c r="P901" s="41" t="str">
        <f t="shared" ca="1" si="212"/>
        <v/>
      </c>
      <c r="Q901" s="41" t="str">
        <f>IF(AND(C901="Abierto",D901="Urgente"),RANK(P901,$P$8:$P$1003,0)+COUNTIF($P$8:P901,P901)-1,"")</f>
        <v/>
      </c>
      <c r="R901" s="41" t="str">
        <f t="shared" si="213"/>
        <v/>
      </c>
      <c r="S901" s="41" t="str">
        <f t="shared" ca="1" si="214"/>
        <v/>
      </c>
      <c r="T901" s="41" t="str">
        <f>IF(AND(C901="Abierto",D901="Alta"),RANK(S901,$S$8:$S$1003,0)+COUNTIF($S$8:S901,S901)-1+MAX(Q:Q),"")</f>
        <v/>
      </c>
      <c r="U901" s="41" t="str">
        <f t="shared" si="215"/>
        <v/>
      </c>
      <c r="V901" s="41" t="str">
        <f t="shared" ca="1" si="216"/>
        <v/>
      </c>
      <c r="W901" s="41" t="str">
        <f>IF(AND(C901="Abierto",D901="Media"),RANK(V901,$V$8:$V$1003,0)+COUNTIF($V$8:V901,V901)-1+MAX(Q:Q,T:T),"")</f>
        <v/>
      </c>
      <c r="X901" s="41" t="str">
        <f t="shared" si="217"/>
        <v/>
      </c>
      <c r="Y901" s="41" t="str">
        <f t="shared" ca="1" si="218"/>
        <v/>
      </c>
      <c r="Z901" s="41" t="str">
        <f>IF(AND(C901="Abierto",D901="Baja"),RANK(Y901,$Y$8:$Y$1003,0)+COUNTIF($Y$8:Y901,Y901)-1+MAX(Q:Q,T:T,W:W),"")</f>
        <v/>
      </c>
      <c r="AA901" s="42" t="str">
        <f t="shared" si="219"/>
        <v/>
      </c>
      <c r="AB901" s="42" t="str">
        <f t="shared" si="220"/>
        <v/>
      </c>
      <c r="AC901" s="42" t="str">
        <f t="shared" si="221"/>
        <v/>
      </c>
      <c r="AD901" s="43">
        <v>894</v>
      </c>
      <c r="AE901" s="43" t="str">
        <f t="shared" si="207"/>
        <v/>
      </c>
      <c r="AF901" s="44" t="str">
        <f t="shared" si="208"/>
        <v/>
      </c>
      <c r="AK901" s="47" t="str">
        <f>IF(AL901="","",MAX($AK$1:AK900)+1)</f>
        <v/>
      </c>
      <c r="AL901" s="48" t="str">
        <f>IF(H901="","",IF(COUNTIF($AL$7:AL900,H901)=0,H901,""))</f>
        <v/>
      </c>
      <c r="AM901" s="48" t="str">
        <f t="shared" si="209"/>
        <v/>
      </c>
    </row>
    <row r="902" spans="2:39" x14ac:dyDescent="0.25">
      <c r="B902" s="38"/>
      <c r="C902" s="38"/>
      <c r="D902" s="38"/>
      <c r="E902" s="38"/>
      <c r="F902" s="40"/>
      <c r="G902" s="38"/>
      <c r="H902" s="38"/>
      <c r="I902" s="40"/>
      <c r="J902" s="54" t="str">
        <f t="shared" si="210"/>
        <v/>
      </c>
      <c r="K902" s="38"/>
      <c r="O902" s="41" t="str">
        <f t="shared" si="211"/>
        <v/>
      </c>
      <c r="P902" s="41" t="str">
        <f t="shared" ca="1" si="212"/>
        <v/>
      </c>
      <c r="Q902" s="41" t="str">
        <f>IF(AND(C902="Abierto",D902="Urgente"),RANK(P902,$P$8:$P$1003,0)+COUNTIF($P$8:P902,P902)-1,"")</f>
        <v/>
      </c>
      <c r="R902" s="41" t="str">
        <f t="shared" si="213"/>
        <v/>
      </c>
      <c r="S902" s="41" t="str">
        <f t="shared" ca="1" si="214"/>
        <v/>
      </c>
      <c r="T902" s="41" t="str">
        <f>IF(AND(C902="Abierto",D902="Alta"),RANK(S902,$S$8:$S$1003,0)+COUNTIF($S$8:S902,S902)-1+MAX(Q:Q),"")</f>
        <v/>
      </c>
      <c r="U902" s="41" t="str">
        <f t="shared" si="215"/>
        <v/>
      </c>
      <c r="V902" s="41" t="str">
        <f t="shared" ca="1" si="216"/>
        <v/>
      </c>
      <c r="W902" s="41" t="str">
        <f>IF(AND(C902="Abierto",D902="Media"),RANK(V902,$V$8:$V$1003,0)+COUNTIF($V$8:V902,V902)-1+MAX(Q:Q,T:T),"")</f>
        <v/>
      </c>
      <c r="X902" s="41" t="str">
        <f t="shared" si="217"/>
        <v/>
      </c>
      <c r="Y902" s="41" t="str">
        <f t="shared" ca="1" si="218"/>
        <v/>
      </c>
      <c r="Z902" s="41" t="str">
        <f>IF(AND(C902="Abierto",D902="Baja"),RANK(Y902,$Y$8:$Y$1003,0)+COUNTIF($Y$8:Y902,Y902)-1+MAX(Q:Q,T:T,W:W),"")</f>
        <v/>
      </c>
      <c r="AA902" s="42" t="str">
        <f t="shared" si="219"/>
        <v/>
      </c>
      <c r="AB902" s="42" t="str">
        <f t="shared" si="220"/>
        <v/>
      </c>
      <c r="AC902" s="42" t="str">
        <f t="shared" si="221"/>
        <v/>
      </c>
      <c r="AD902" s="43">
        <v>895</v>
      </c>
      <c r="AE902" s="43" t="str">
        <f t="shared" si="207"/>
        <v/>
      </c>
      <c r="AF902" s="44" t="str">
        <f t="shared" si="208"/>
        <v/>
      </c>
      <c r="AK902" s="47" t="str">
        <f>IF(AL902="","",MAX($AK$1:AK901)+1)</f>
        <v/>
      </c>
      <c r="AL902" s="48" t="str">
        <f>IF(H902="","",IF(COUNTIF($AL$7:AL901,H902)=0,H902,""))</f>
        <v/>
      </c>
      <c r="AM902" s="48" t="str">
        <f t="shared" si="209"/>
        <v/>
      </c>
    </row>
    <row r="903" spans="2:39" x14ac:dyDescent="0.25">
      <c r="B903" s="38"/>
      <c r="C903" s="38"/>
      <c r="D903" s="38"/>
      <c r="E903" s="38"/>
      <c r="F903" s="40"/>
      <c r="G903" s="38"/>
      <c r="H903" s="38"/>
      <c r="I903" s="40"/>
      <c r="J903" s="54" t="str">
        <f t="shared" si="210"/>
        <v/>
      </c>
      <c r="K903" s="38"/>
      <c r="O903" s="41" t="str">
        <f t="shared" si="211"/>
        <v/>
      </c>
      <c r="P903" s="41" t="str">
        <f t="shared" ca="1" si="212"/>
        <v/>
      </c>
      <c r="Q903" s="41" t="str">
        <f>IF(AND(C903="Abierto",D903="Urgente"),RANK(P903,$P$8:$P$1003,0)+COUNTIF($P$8:P903,P903)-1,"")</f>
        <v/>
      </c>
      <c r="R903" s="41" t="str">
        <f t="shared" si="213"/>
        <v/>
      </c>
      <c r="S903" s="41" t="str">
        <f t="shared" ca="1" si="214"/>
        <v/>
      </c>
      <c r="T903" s="41" t="str">
        <f>IF(AND(C903="Abierto",D903="Alta"),RANK(S903,$S$8:$S$1003,0)+COUNTIF($S$8:S903,S903)-1+MAX(Q:Q),"")</f>
        <v/>
      </c>
      <c r="U903" s="41" t="str">
        <f t="shared" si="215"/>
        <v/>
      </c>
      <c r="V903" s="41" t="str">
        <f t="shared" ca="1" si="216"/>
        <v/>
      </c>
      <c r="W903" s="41" t="str">
        <f>IF(AND(C903="Abierto",D903="Media"),RANK(V903,$V$8:$V$1003,0)+COUNTIF($V$8:V903,V903)-1+MAX(Q:Q,T:T),"")</f>
        <v/>
      </c>
      <c r="X903" s="41" t="str">
        <f t="shared" si="217"/>
        <v/>
      </c>
      <c r="Y903" s="41" t="str">
        <f t="shared" ca="1" si="218"/>
        <v/>
      </c>
      <c r="Z903" s="41" t="str">
        <f>IF(AND(C903="Abierto",D903="Baja"),RANK(Y903,$Y$8:$Y$1003,0)+COUNTIF($Y$8:Y903,Y903)-1+MAX(Q:Q,T:T,W:W),"")</f>
        <v/>
      </c>
      <c r="AA903" s="42" t="str">
        <f t="shared" si="219"/>
        <v/>
      </c>
      <c r="AB903" s="42" t="str">
        <f t="shared" si="220"/>
        <v/>
      </c>
      <c r="AC903" s="42" t="str">
        <f t="shared" si="221"/>
        <v/>
      </c>
      <c r="AD903" s="43">
        <v>896</v>
      </c>
      <c r="AE903" s="43" t="str">
        <f t="shared" si="207"/>
        <v/>
      </c>
      <c r="AF903" s="44" t="str">
        <f t="shared" si="208"/>
        <v/>
      </c>
      <c r="AK903" s="47" t="str">
        <f>IF(AL903="","",MAX($AK$1:AK902)+1)</f>
        <v/>
      </c>
      <c r="AL903" s="48" t="str">
        <f>IF(H903="","",IF(COUNTIF($AL$7:AL902,H903)=0,H903,""))</f>
        <v/>
      </c>
      <c r="AM903" s="48" t="str">
        <f t="shared" si="209"/>
        <v/>
      </c>
    </row>
    <row r="904" spans="2:39" x14ac:dyDescent="0.25">
      <c r="B904" s="38"/>
      <c r="C904" s="38"/>
      <c r="D904" s="38"/>
      <c r="E904" s="38"/>
      <c r="F904" s="40"/>
      <c r="G904" s="38"/>
      <c r="H904" s="38"/>
      <c r="I904" s="40"/>
      <c r="J904" s="54" t="str">
        <f t="shared" si="210"/>
        <v/>
      </c>
      <c r="K904" s="38"/>
      <c r="O904" s="41" t="str">
        <f t="shared" si="211"/>
        <v/>
      </c>
      <c r="P904" s="41" t="str">
        <f t="shared" ca="1" si="212"/>
        <v/>
      </c>
      <c r="Q904" s="41" t="str">
        <f>IF(AND(C904="Abierto",D904="Urgente"),RANK(P904,$P$8:$P$1003,0)+COUNTIF($P$8:P904,P904)-1,"")</f>
        <v/>
      </c>
      <c r="R904" s="41" t="str">
        <f t="shared" si="213"/>
        <v/>
      </c>
      <c r="S904" s="41" t="str">
        <f t="shared" ca="1" si="214"/>
        <v/>
      </c>
      <c r="T904" s="41" t="str">
        <f>IF(AND(C904="Abierto",D904="Alta"),RANK(S904,$S$8:$S$1003,0)+COUNTIF($S$8:S904,S904)-1+MAX(Q:Q),"")</f>
        <v/>
      </c>
      <c r="U904" s="41" t="str">
        <f t="shared" si="215"/>
        <v/>
      </c>
      <c r="V904" s="41" t="str">
        <f t="shared" ca="1" si="216"/>
        <v/>
      </c>
      <c r="W904" s="41" t="str">
        <f>IF(AND(C904="Abierto",D904="Media"),RANK(V904,$V$8:$V$1003,0)+COUNTIF($V$8:V904,V904)-1+MAX(Q:Q,T:T),"")</f>
        <v/>
      </c>
      <c r="X904" s="41" t="str">
        <f t="shared" si="217"/>
        <v/>
      </c>
      <c r="Y904" s="41" t="str">
        <f t="shared" ca="1" si="218"/>
        <v/>
      </c>
      <c r="Z904" s="41" t="str">
        <f>IF(AND(C904="Abierto",D904="Baja"),RANK(Y904,$Y$8:$Y$1003,0)+COUNTIF($Y$8:Y904,Y904)-1+MAX(Q:Q,T:T,W:W),"")</f>
        <v/>
      </c>
      <c r="AA904" s="42" t="str">
        <f t="shared" si="219"/>
        <v/>
      </c>
      <c r="AB904" s="42" t="str">
        <f t="shared" si="220"/>
        <v/>
      </c>
      <c r="AC904" s="42" t="str">
        <f t="shared" si="221"/>
        <v/>
      </c>
      <c r="AD904" s="43">
        <v>897</v>
      </c>
      <c r="AE904" s="43" t="str">
        <f t="shared" si="207"/>
        <v/>
      </c>
      <c r="AF904" s="44" t="str">
        <f t="shared" si="208"/>
        <v/>
      </c>
      <c r="AK904" s="47" t="str">
        <f>IF(AL904="","",MAX($AK$1:AK903)+1)</f>
        <v/>
      </c>
      <c r="AL904" s="48" t="str">
        <f>IF(H904="","",IF(COUNTIF($AL$7:AL903,H904)=0,H904,""))</f>
        <v/>
      </c>
      <c r="AM904" s="48" t="str">
        <f t="shared" si="209"/>
        <v/>
      </c>
    </row>
    <row r="905" spans="2:39" x14ac:dyDescent="0.25">
      <c r="B905" s="38"/>
      <c r="C905" s="38"/>
      <c r="D905" s="38"/>
      <c r="E905" s="38"/>
      <c r="F905" s="40"/>
      <c r="G905" s="38"/>
      <c r="H905" s="38"/>
      <c r="I905" s="40"/>
      <c r="J905" s="54" t="str">
        <f t="shared" si="210"/>
        <v/>
      </c>
      <c r="K905" s="38"/>
      <c r="O905" s="41" t="str">
        <f t="shared" si="211"/>
        <v/>
      </c>
      <c r="P905" s="41" t="str">
        <f t="shared" ca="1" si="212"/>
        <v/>
      </c>
      <c r="Q905" s="41" t="str">
        <f>IF(AND(C905="Abierto",D905="Urgente"),RANK(P905,$P$8:$P$1003,0)+COUNTIF($P$8:P905,P905)-1,"")</f>
        <v/>
      </c>
      <c r="R905" s="41" t="str">
        <f t="shared" si="213"/>
        <v/>
      </c>
      <c r="S905" s="41" t="str">
        <f t="shared" ca="1" si="214"/>
        <v/>
      </c>
      <c r="T905" s="41" t="str">
        <f>IF(AND(C905="Abierto",D905="Alta"),RANK(S905,$S$8:$S$1003,0)+COUNTIF($S$8:S905,S905)-1+MAX(Q:Q),"")</f>
        <v/>
      </c>
      <c r="U905" s="41" t="str">
        <f t="shared" si="215"/>
        <v/>
      </c>
      <c r="V905" s="41" t="str">
        <f t="shared" ca="1" si="216"/>
        <v/>
      </c>
      <c r="W905" s="41" t="str">
        <f>IF(AND(C905="Abierto",D905="Media"),RANK(V905,$V$8:$V$1003,0)+COUNTIF($V$8:V905,V905)-1+MAX(Q:Q,T:T),"")</f>
        <v/>
      </c>
      <c r="X905" s="41" t="str">
        <f t="shared" si="217"/>
        <v/>
      </c>
      <c r="Y905" s="41" t="str">
        <f t="shared" ca="1" si="218"/>
        <v/>
      </c>
      <c r="Z905" s="41" t="str">
        <f>IF(AND(C905="Abierto",D905="Baja"),RANK(Y905,$Y$8:$Y$1003,0)+COUNTIF($Y$8:Y905,Y905)-1+MAX(Q:Q,T:T,W:W),"")</f>
        <v/>
      </c>
      <c r="AA905" s="42" t="str">
        <f t="shared" si="219"/>
        <v/>
      </c>
      <c r="AB905" s="42" t="str">
        <f t="shared" si="220"/>
        <v/>
      </c>
      <c r="AC905" s="42" t="str">
        <f t="shared" si="221"/>
        <v/>
      </c>
      <c r="AD905" s="43">
        <v>898</v>
      </c>
      <c r="AE905" s="43" t="str">
        <f t="shared" ref="AE905:AE968" si="222">IF(ISNA(VLOOKUP(AD905,$AA$8:$AC$1000,3,FALSE))=TRUE,"",VLOOKUP(AD905,$AA$8:$AC$1000,3,FALSE))</f>
        <v/>
      </c>
      <c r="AF905" s="44" t="str">
        <f t="shared" ref="AF905:AF968" si="223">IF(ISNA(VLOOKUP(AD905,$AA$8:$AC$1000,2,FALSE))=TRUE,"",VLOOKUP(AD905,$AA$8:$AC$1000,2,FALSE))</f>
        <v/>
      </c>
      <c r="AK905" s="47" t="str">
        <f>IF(AL905="","",MAX($AK$1:AK904)+1)</f>
        <v/>
      </c>
      <c r="AL905" s="48" t="str">
        <f>IF(H905="","",IF(COUNTIF($AL$7:AL904,H905)=0,H905,""))</f>
        <v/>
      </c>
      <c r="AM905" s="48" t="str">
        <f t="shared" ref="AM905:AM968" si="224">IF(ISNA(VLOOKUP(AD905,$AK$8:$AL$1000,2,FALSE))=TRUE,"",VLOOKUP(AD905,$AK$8:$AL$1000,2,FALSE))</f>
        <v/>
      </c>
    </row>
    <row r="906" spans="2:39" x14ac:dyDescent="0.25">
      <c r="B906" s="38"/>
      <c r="C906" s="38"/>
      <c r="D906" s="38"/>
      <c r="E906" s="38"/>
      <c r="F906" s="40"/>
      <c r="G906" s="38"/>
      <c r="H906" s="38"/>
      <c r="I906" s="40"/>
      <c r="J906" s="54" t="str">
        <f t="shared" ref="J906:J969" si="225">IF(OR(F906=0,I906=0),"",I906-F906)</f>
        <v/>
      </c>
      <c r="K906" s="38"/>
      <c r="O906" s="41" t="str">
        <f t="shared" si="211"/>
        <v/>
      </c>
      <c r="P906" s="41" t="str">
        <f t="shared" ca="1" si="212"/>
        <v/>
      </c>
      <c r="Q906" s="41" t="str">
        <f>IF(AND(C906="Abierto",D906="Urgente"),RANK(P906,$P$8:$P$1003,0)+COUNTIF($P$8:P906,P906)-1,"")</f>
        <v/>
      </c>
      <c r="R906" s="41" t="str">
        <f t="shared" si="213"/>
        <v/>
      </c>
      <c r="S906" s="41" t="str">
        <f t="shared" ca="1" si="214"/>
        <v/>
      </c>
      <c r="T906" s="41" t="str">
        <f>IF(AND(C906="Abierto",D906="Alta"),RANK(S906,$S$8:$S$1003,0)+COUNTIF($S$8:S906,S906)-1+MAX(Q:Q),"")</f>
        <v/>
      </c>
      <c r="U906" s="41" t="str">
        <f t="shared" si="215"/>
        <v/>
      </c>
      <c r="V906" s="41" t="str">
        <f t="shared" ca="1" si="216"/>
        <v/>
      </c>
      <c r="W906" s="41" t="str">
        <f>IF(AND(C906="Abierto",D906="Media"),RANK(V906,$V$8:$V$1003,0)+COUNTIF($V$8:V906,V906)-1+MAX(Q:Q,T:T),"")</f>
        <v/>
      </c>
      <c r="X906" s="41" t="str">
        <f t="shared" si="217"/>
        <v/>
      </c>
      <c r="Y906" s="41" t="str">
        <f t="shared" ca="1" si="218"/>
        <v/>
      </c>
      <c r="Z906" s="41" t="str">
        <f>IF(AND(C906="Abierto",D906="Baja"),RANK(Y906,$Y$8:$Y$1003,0)+COUNTIF($Y$8:Y906,Y906)-1+MAX(Q:Q,T:T,W:W),"")</f>
        <v/>
      </c>
      <c r="AA906" s="42" t="str">
        <f t="shared" si="219"/>
        <v/>
      </c>
      <c r="AB906" s="42" t="str">
        <f t="shared" si="220"/>
        <v/>
      </c>
      <c r="AC906" s="42" t="str">
        <f t="shared" si="221"/>
        <v/>
      </c>
      <c r="AD906" s="43">
        <v>899</v>
      </c>
      <c r="AE906" s="43" t="str">
        <f t="shared" si="222"/>
        <v/>
      </c>
      <c r="AF906" s="44" t="str">
        <f t="shared" si="223"/>
        <v/>
      </c>
      <c r="AK906" s="47" t="str">
        <f>IF(AL906="","",MAX($AK$1:AK905)+1)</f>
        <v/>
      </c>
      <c r="AL906" s="48" t="str">
        <f>IF(H906="","",IF(COUNTIF($AL$7:AL905,H906)=0,H906,""))</f>
        <v/>
      </c>
      <c r="AM906" s="48" t="str">
        <f t="shared" si="224"/>
        <v/>
      </c>
    </row>
    <row r="907" spans="2:39" x14ac:dyDescent="0.25">
      <c r="B907" s="38"/>
      <c r="C907" s="38"/>
      <c r="D907" s="38"/>
      <c r="E907" s="38"/>
      <c r="F907" s="40"/>
      <c r="G907" s="38"/>
      <c r="H907" s="38"/>
      <c r="I907" s="40"/>
      <c r="J907" s="54" t="str">
        <f t="shared" si="225"/>
        <v/>
      </c>
      <c r="K907" s="38"/>
      <c r="O907" s="41" t="str">
        <f t="shared" si="211"/>
        <v/>
      </c>
      <c r="P907" s="41" t="str">
        <f t="shared" ca="1" si="212"/>
        <v/>
      </c>
      <c r="Q907" s="41" t="str">
        <f>IF(AND(C907="Abierto",D907="Urgente"),RANK(P907,$P$8:$P$1003,0)+COUNTIF($P$8:P907,P907)-1,"")</f>
        <v/>
      </c>
      <c r="R907" s="41" t="str">
        <f t="shared" si="213"/>
        <v/>
      </c>
      <c r="S907" s="41" t="str">
        <f t="shared" ca="1" si="214"/>
        <v/>
      </c>
      <c r="T907" s="41" t="str">
        <f>IF(AND(C907="Abierto",D907="Alta"),RANK(S907,$S$8:$S$1003,0)+COUNTIF($S$8:S907,S907)-1+MAX(Q:Q),"")</f>
        <v/>
      </c>
      <c r="U907" s="41" t="str">
        <f t="shared" si="215"/>
        <v/>
      </c>
      <c r="V907" s="41" t="str">
        <f t="shared" ca="1" si="216"/>
        <v/>
      </c>
      <c r="W907" s="41" t="str">
        <f>IF(AND(C907="Abierto",D907="Media"),RANK(V907,$V$8:$V$1003,0)+COUNTIF($V$8:V907,V907)-1+MAX(Q:Q,T:T),"")</f>
        <v/>
      </c>
      <c r="X907" s="41" t="str">
        <f t="shared" si="217"/>
        <v/>
      </c>
      <c r="Y907" s="41" t="str">
        <f t="shared" ca="1" si="218"/>
        <v/>
      </c>
      <c r="Z907" s="41" t="str">
        <f>IF(AND(C907="Abierto",D907="Baja"),RANK(Y907,$Y$8:$Y$1003,0)+COUNTIF($Y$8:Y907,Y907)-1+MAX(Q:Q,T:T,W:W),"")</f>
        <v/>
      </c>
      <c r="AA907" s="42" t="str">
        <f t="shared" si="219"/>
        <v/>
      </c>
      <c r="AB907" s="42" t="str">
        <f t="shared" si="220"/>
        <v/>
      </c>
      <c r="AC907" s="42" t="str">
        <f t="shared" si="221"/>
        <v/>
      </c>
      <c r="AD907" s="43">
        <v>900</v>
      </c>
      <c r="AE907" s="43" t="str">
        <f t="shared" si="222"/>
        <v/>
      </c>
      <c r="AF907" s="44" t="str">
        <f t="shared" si="223"/>
        <v/>
      </c>
      <c r="AK907" s="47" t="str">
        <f>IF(AL907="","",MAX($AK$1:AK906)+1)</f>
        <v/>
      </c>
      <c r="AL907" s="48" t="str">
        <f>IF(H907="","",IF(COUNTIF($AL$7:AL906,H907)=0,H907,""))</f>
        <v/>
      </c>
      <c r="AM907" s="48" t="str">
        <f t="shared" si="224"/>
        <v/>
      </c>
    </row>
    <row r="908" spans="2:39" x14ac:dyDescent="0.25">
      <c r="B908" s="38"/>
      <c r="C908" s="38"/>
      <c r="D908" s="38"/>
      <c r="E908" s="38"/>
      <c r="F908" s="40"/>
      <c r="G908" s="38"/>
      <c r="H908" s="38"/>
      <c r="I908" s="40"/>
      <c r="J908" s="54" t="str">
        <f t="shared" si="225"/>
        <v/>
      </c>
      <c r="K908" s="38"/>
      <c r="O908" s="41" t="str">
        <f t="shared" si="211"/>
        <v/>
      </c>
      <c r="P908" s="41" t="str">
        <f t="shared" ca="1" si="212"/>
        <v/>
      </c>
      <c r="Q908" s="41" t="str">
        <f>IF(AND(C908="Abierto",D908="Urgente"),RANK(P908,$P$8:$P$1003,0)+COUNTIF($P$8:P908,P908)-1,"")</f>
        <v/>
      </c>
      <c r="R908" s="41" t="str">
        <f t="shared" si="213"/>
        <v/>
      </c>
      <c r="S908" s="41" t="str">
        <f t="shared" ca="1" si="214"/>
        <v/>
      </c>
      <c r="T908" s="41" t="str">
        <f>IF(AND(C908="Abierto",D908="Alta"),RANK(S908,$S$8:$S$1003,0)+COUNTIF($S$8:S908,S908)-1+MAX(Q:Q),"")</f>
        <v/>
      </c>
      <c r="U908" s="41" t="str">
        <f t="shared" si="215"/>
        <v/>
      </c>
      <c r="V908" s="41" t="str">
        <f t="shared" ca="1" si="216"/>
        <v/>
      </c>
      <c r="W908" s="41" t="str">
        <f>IF(AND(C908="Abierto",D908="Media"),RANK(V908,$V$8:$V$1003,0)+COUNTIF($V$8:V908,V908)-1+MAX(Q:Q,T:T),"")</f>
        <v/>
      </c>
      <c r="X908" s="41" t="str">
        <f t="shared" si="217"/>
        <v/>
      </c>
      <c r="Y908" s="41" t="str">
        <f t="shared" ca="1" si="218"/>
        <v/>
      </c>
      <c r="Z908" s="41" t="str">
        <f>IF(AND(C908="Abierto",D908="Baja"),RANK(Y908,$Y$8:$Y$1003,0)+COUNTIF($Y$8:Y908,Y908)-1+MAX(Q:Q,T:T,W:W),"")</f>
        <v/>
      </c>
      <c r="AA908" s="42" t="str">
        <f t="shared" si="219"/>
        <v/>
      </c>
      <c r="AB908" s="42" t="str">
        <f t="shared" si="220"/>
        <v/>
      </c>
      <c r="AC908" s="42" t="str">
        <f t="shared" si="221"/>
        <v/>
      </c>
      <c r="AD908" s="43">
        <v>901</v>
      </c>
      <c r="AE908" s="43" t="str">
        <f t="shared" si="222"/>
        <v/>
      </c>
      <c r="AF908" s="44" t="str">
        <f t="shared" si="223"/>
        <v/>
      </c>
      <c r="AK908" s="47" t="str">
        <f>IF(AL908="","",MAX($AK$1:AK907)+1)</f>
        <v/>
      </c>
      <c r="AL908" s="48" t="str">
        <f>IF(H908="","",IF(COUNTIF($AL$7:AL907,H908)=0,H908,""))</f>
        <v/>
      </c>
      <c r="AM908" s="48" t="str">
        <f t="shared" si="224"/>
        <v/>
      </c>
    </row>
    <row r="909" spans="2:39" x14ac:dyDescent="0.25">
      <c r="B909" s="38"/>
      <c r="C909" s="38"/>
      <c r="D909" s="38"/>
      <c r="E909" s="38"/>
      <c r="F909" s="40"/>
      <c r="G909" s="38"/>
      <c r="H909" s="38"/>
      <c r="I909" s="40"/>
      <c r="J909" s="54" t="str">
        <f t="shared" si="225"/>
        <v/>
      </c>
      <c r="K909" s="38"/>
      <c r="O909" s="41" t="str">
        <f t="shared" si="211"/>
        <v/>
      </c>
      <c r="P909" s="41" t="str">
        <f t="shared" ca="1" si="212"/>
        <v/>
      </c>
      <c r="Q909" s="41" t="str">
        <f>IF(AND(C909="Abierto",D909="Urgente"),RANK(P909,$P$8:$P$1003,0)+COUNTIF($P$8:P909,P909)-1,"")</f>
        <v/>
      </c>
      <c r="R909" s="41" t="str">
        <f t="shared" si="213"/>
        <v/>
      </c>
      <c r="S909" s="41" t="str">
        <f t="shared" ca="1" si="214"/>
        <v/>
      </c>
      <c r="T909" s="41" t="str">
        <f>IF(AND(C909="Abierto",D909="Alta"),RANK(S909,$S$8:$S$1003,0)+COUNTIF($S$8:S909,S909)-1+MAX(Q:Q),"")</f>
        <v/>
      </c>
      <c r="U909" s="41" t="str">
        <f t="shared" si="215"/>
        <v/>
      </c>
      <c r="V909" s="41" t="str">
        <f t="shared" ca="1" si="216"/>
        <v/>
      </c>
      <c r="W909" s="41" t="str">
        <f>IF(AND(C909="Abierto",D909="Media"),RANK(V909,$V$8:$V$1003,0)+COUNTIF($V$8:V909,V909)-1+MAX(Q:Q,T:T),"")</f>
        <v/>
      </c>
      <c r="X909" s="41" t="str">
        <f t="shared" si="217"/>
        <v/>
      </c>
      <c r="Y909" s="41" t="str">
        <f t="shared" ca="1" si="218"/>
        <v/>
      </c>
      <c r="Z909" s="41" t="str">
        <f>IF(AND(C909="Abierto",D909="Baja"),RANK(Y909,$Y$8:$Y$1003,0)+COUNTIF($Y$8:Y909,Y909)-1+MAX(Q:Q,T:T,W:W),"")</f>
        <v/>
      </c>
      <c r="AA909" s="42" t="str">
        <f t="shared" si="219"/>
        <v/>
      </c>
      <c r="AB909" s="42" t="str">
        <f t="shared" si="220"/>
        <v/>
      </c>
      <c r="AC909" s="42" t="str">
        <f t="shared" si="221"/>
        <v/>
      </c>
      <c r="AD909" s="43">
        <v>902</v>
      </c>
      <c r="AE909" s="43" t="str">
        <f t="shared" si="222"/>
        <v/>
      </c>
      <c r="AF909" s="44" t="str">
        <f t="shared" si="223"/>
        <v/>
      </c>
      <c r="AK909" s="47" t="str">
        <f>IF(AL909="","",MAX($AK$1:AK908)+1)</f>
        <v/>
      </c>
      <c r="AL909" s="48" t="str">
        <f>IF(H909="","",IF(COUNTIF($AL$7:AL908,H909)=0,H909,""))</f>
        <v/>
      </c>
      <c r="AM909" s="48" t="str">
        <f t="shared" si="224"/>
        <v/>
      </c>
    </row>
    <row r="910" spans="2:39" x14ac:dyDescent="0.25">
      <c r="B910" s="38"/>
      <c r="C910" s="38"/>
      <c r="D910" s="38"/>
      <c r="E910" s="38"/>
      <c r="F910" s="40"/>
      <c r="G910" s="38"/>
      <c r="H910" s="38"/>
      <c r="I910" s="40"/>
      <c r="J910" s="54" t="str">
        <f t="shared" si="225"/>
        <v/>
      </c>
      <c r="K910" s="38"/>
      <c r="O910" s="41" t="str">
        <f t="shared" si="211"/>
        <v/>
      </c>
      <c r="P910" s="41" t="str">
        <f t="shared" ca="1" si="212"/>
        <v/>
      </c>
      <c r="Q910" s="41" t="str">
        <f>IF(AND(C910="Abierto",D910="Urgente"),RANK(P910,$P$8:$P$1003,0)+COUNTIF($P$8:P910,P910)-1,"")</f>
        <v/>
      </c>
      <c r="R910" s="41" t="str">
        <f t="shared" si="213"/>
        <v/>
      </c>
      <c r="S910" s="41" t="str">
        <f t="shared" ca="1" si="214"/>
        <v/>
      </c>
      <c r="T910" s="41" t="str">
        <f>IF(AND(C910="Abierto",D910="Alta"),RANK(S910,$S$8:$S$1003,0)+COUNTIF($S$8:S910,S910)-1+MAX(Q:Q),"")</f>
        <v/>
      </c>
      <c r="U910" s="41" t="str">
        <f t="shared" si="215"/>
        <v/>
      </c>
      <c r="V910" s="41" t="str">
        <f t="shared" ca="1" si="216"/>
        <v/>
      </c>
      <c r="W910" s="41" t="str">
        <f>IF(AND(C910="Abierto",D910="Media"),RANK(V910,$V$8:$V$1003,0)+COUNTIF($V$8:V910,V910)-1+MAX(Q:Q,T:T),"")</f>
        <v/>
      </c>
      <c r="X910" s="41" t="str">
        <f t="shared" si="217"/>
        <v/>
      </c>
      <c r="Y910" s="41" t="str">
        <f t="shared" ca="1" si="218"/>
        <v/>
      </c>
      <c r="Z910" s="41" t="str">
        <f>IF(AND(C910="Abierto",D910="Baja"),RANK(Y910,$Y$8:$Y$1003,0)+COUNTIF($Y$8:Y910,Y910)-1+MAX(Q:Q,T:T,W:W),"")</f>
        <v/>
      </c>
      <c r="AA910" s="42" t="str">
        <f t="shared" si="219"/>
        <v/>
      </c>
      <c r="AB910" s="42" t="str">
        <f t="shared" si="220"/>
        <v/>
      </c>
      <c r="AC910" s="42" t="str">
        <f t="shared" si="221"/>
        <v/>
      </c>
      <c r="AD910" s="43">
        <v>903</v>
      </c>
      <c r="AE910" s="43" t="str">
        <f t="shared" si="222"/>
        <v/>
      </c>
      <c r="AF910" s="44" t="str">
        <f t="shared" si="223"/>
        <v/>
      </c>
      <c r="AK910" s="47" t="str">
        <f>IF(AL910="","",MAX($AK$1:AK909)+1)</f>
        <v/>
      </c>
      <c r="AL910" s="48" t="str">
        <f>IF(H910="","",IF(COUNTIF($AL$7:AL909,H910)=0,H910,""))</f>
        <v/>
      </c>
      <c r="AM910" s="48" t="str">
        <f t="shared" si="224"/>
        <v/>
      </c>
    </row>
    <row r="911" spans="2:39" x14ac:dyDescent="0.25">
      <c r="B911" s="38"/>
      <c r="C911" s="38"/>
      <c r="D911" s="38"/>
      <c r="E911" s="38"/>
      <c r="F911" s="40"/>
      <c r="G911" s="38"/>
      <c r="H911" s="38"/>
      <c r="I911" s="40"/>
      <c r="J911" s="54" t="str">
        <f t="shared" si="225"/>
        <v/>
      </c>
      <c r="K911" s="38"/>
      <c r="O911" s="41" t="str">
        <f t="shared" si="211"/>
        <v/>
      </c>
      <c r="P911" s="41" t="str">
        <f t="shared" ca="1" si="212"/>
        <v/>
      </c>
      <c r="Q911" s="41" t="str">
        <f>IF(AND(C911="Abierto",D911="Urgente"),RANK(P911,$P$8:$P$1003,0)+COUNTIF($P$8:P911,P911)-1,"")</f>
        <v/>
      </c>
      <c r="R911" s="41" t="str">
        <f t="shared" si="213"/>
        <v/>
      </c>
      <c r="S911" s="41" t="str">
        <f t="shared" ca="1" si="214"/>
        <v/>
      </c>
      <c r="T911" s="41" t="str">
        <f>IF(AND(C911="Abierto",D911="Alta"),RANK(S911,$S$8:$S$1003,0)+COUNTIF($S$8:S911,S911)-1+MAX(Q:Q),"")</f>
        <v/>
      </c>
      <c r="U911" s="41" t="str">
        <f t="shared" si="215"/>
        <v/>
      </c>
      <c r="V911" s="41" t="str">
        <f t="shared" ca="1" si="216"/>
        <v/>
      </c>
      <c r="W911" s="41" t="str">
        <f>IF(AND(C911="Abierto",D911="Media"),RANK(V911,$V$8:$V$1003,0)+COUNTIF($V$8:V911,V911)-1+MAX(Q:Q,T:T),"")</f>
        <v/>
      </c>
      <c r="X911" s="41" t="str">
        <f t="shared" si="217"/>
        <v/>
      </c>
      <c r="Y911" s="41" t="str">
        <f t="shared" ca="1" si="218"/>
        <v/>
      </c>
      <c r="Z911" s="41" t="str">
        <f>IF(AND(C911="Abierto",D911="Baja"),RANK(Y911,$Y$8:$Y$1003,0)+COUNTIF($Y$8:Y911,Y911)-1+MAX(Q:Q,T:T,W:W),"")</f>
        <v/>
      </c>
      <c r="AA911" s="42" t="str">
        <f t="shared" si="219"/>
        <v/>
      </c>
      <c r="AB911" s="42" t="str">
        <f t="shared" si="220"/>
        <v/>
      </c>
      <c r="AC911" s="42" t="str">
        <f t="shared" si="221"/>
        <v/>
      </c>
      <c r="AD911" s="43">
        <v>904</v>
      </c>
      <c r="AE911" s="43" t="str">
        <f t="shared" si="222"/>
        <v/>
      </c>
      <c r="AF911" s="44" t="str">
        <f t="shared" si="223"/>
        <v/>
      </c>
      <c r="AK911" s="47" t="str">
        <f>IF(AL911="","",MAX($AK$1:AK910)+1)</f>
        <v/>
      </c>
      <c r="AL911" s="48" t="str">
        <f>IF(H911="","",IF(COUNTIF($AL$7:AL910,H911)=0,H911,""))</f>
        <v/>
      </c>
      <c r="AM911" s="48" t="str">
        <f t="shared" si="224"/>
        <v/>
      </c>
    </row>
    <row r="912" spans="2:39" x14ac:dyDescent="0.25">
      <c r="B912" s="38"/>
      <c r="C912" s="38"/>
      <c r="D912" s="38"/>
      <c r="E912" s="38"/>
      <c r="F912" s="40"/>
      <c r="G912" s="38"/>
      <c r="H912" s="38"/>
      <c r="I912" s="40"/>
      <c r="J912" s="54" t="str">
        <f t="shared" si="225"/>
        <v/>
      </c>
      <c r="K912" s="38"/>
      <c r="O912" s="41" t="str">
        <f t="shared" si="211"/>
        <v/>
      </c>
      <c r="P912" s="41" t="str">
        <f t="shared" ca="1" si="212"/>
        <v/>
      </c>
      <c r="Q912" s="41" t="str">
        <f>IF(AND(C912="Abierto",D912="Urgente"),RANK(P912,$P$8:$P$1003,0)+COUNTIF($P$8:P912,P912)-1,"")</f>
        <v/>
      </c>
      <c r="R912" s="41" t="str">
        <f t="shared" si="213"/>
        <v/>
      </c>
      <c r="S912" s="41" t="str">
        <f t="shared" ca="1" si="214"/>
        <v/>
      </c>
      <c r="T912" s="41" t="str">
        <f>IF(AND(C912="Abierto",D912="Alta"),RANK(S912,$S$8:$S$1003,0)+COUNTIF($S$8:S912,S912)-1+MAX(Q:Q),"")</f>
        <v/>
      </c>
      <c r="U912" s="41" t="str">
        <f t="shared" si="215"/>
        <v/>
      </c>
      <c r="V912" s="41" t="str">
        <f t="shared" ca="1" si="216"/>
        <v/>
      </c>
      <c r="W912" s="41" t="str">
        <f>IF(AND(C912="Abierto",D912="Media"),RANK(V912,$V$8:$V$1003,0)+COUNTIF($V$8:V912,V912)-1+MAX(Q:Q,T:T),"")</f>
        <v/>
      </c>
      <c r="X912" s="41" t="str">
        <f t="shared" si="217"/>
        <v/>
      </c>
      <c r="Y912" s="41" t="str">
        <f t="shared" ca="1" si="218"/>
        <v/>
      </c>
      <c r="Z912" s="41" t="str">
        <f>IF(AND(C912="Abierto",D912="Baja"),RANK(Y912,$Y$8:$Y$1003,0)+COUNTIF($Y$8:Y912,Y912)-1+MAX(Q:Q,T:T,W:W),"")</f>
        <v/>
      </c>
      <c r="AA912" s="42" t="str">
        <f t="shared" si="219"/>
        <v/>
      </c>
      <c r="AB912" s="42" t="str">
        <f t="shared" si="220"/>
        <v/>
      </c>
      <c r="AC912" s="42" t="str">
        <f t="shared" si="221"/>
        <v/>
      </c>
      <c r="AD912" s="43">
        <v>905</v>
      </c>
      <c r="AE912" s="43" t="str">
        <f t="shared" si="222"/>
        <v/>
      </c>
      <c r="AF912" s="44" t="str">
        <f t="shared" si="223"/>
        <v/>
      </c>
      <c r="AK912" s="47" t="str">
        <f>IF(AL912="","",MAX($AK$1:AK911)+1)</f>
        <v/>
      </c>
      <c r="AL912" s="48" t="str">
        <f>IF(H912="","",IF(COUNTIF($AL$7:AL911,H912)=0,H912,""))</f>
        <v/>
      </c>
      <c r="AM912" s="48" t="str">
        <f t="shared" si="224"/>
        <v/>
      </c>
    </row>
    <row r="913" spans="2:39" x14ac:dyDescent="0.25">
      <c r="B913" s="38"/>
      <c r="C913" s="38"/>
      <c r="D913" s="38"/>
      <c r="E913" s="38"/>
      <c r="F913" s="40"/>
      <c r="G913" s="38"/>
      <c r="H913" s="38"/>
      <c r="I913" s="40"/>
      <c r="J913" s="54" t="str">
        <f t="shared" si="225"/>
        <v/>
      </c>
      <c r="K913" s="38"/>
      <c r="O913" s="41" t="str">
        <f t="shared" si="211"/>
        <v/>
      </c>
      <c r="P913" s="41" t="str">
        <f t="shared" ca="1" si="212"/>
        <v/>
      </c>
      <c r="Q913" s="41" t="str">
        <f>IF(AND(C913="Abierto",D913="Urgente"),RANK(P913,$P$8:$P$1003,0)+COUNTIF($P$8:P913,P913)-1,"")</f>
        <v/>
      </c>
      <c r="R913" s="41" t="str">
        <f t="shared" si="213"/>
        <v/>
      </c>
      <c r="S913" s="41" t="str">
        <f t="shared" ca="1" si="214"/>
        <v/>
      </c>
      <c r="T913" s="41" t="str">
        <f>IF(AND(C913="Abierto",D913="Alta"),RANK(S913,$S$8:$S$1003,0)+COUNTIF($S$8:S913,S913)-1+MAX(Q:Q),"")</f>
        <v/>
      </c>
      <c r="U913" s="41" t="str">
        <f t="shared" si="215"/>
        <v/>
      </c>
      <c r="V913" s="41" t="str">
        <f t="shared" ca="1" si="216"/>
        <v/>
      </c>
      <c r="W913" s="41" t="str">
        <f>IF(AND(C913="Abierto",D913="Media"),RANK(V913,$V$8:$V$1003,0)+COUNTIF($V$8:V913,V913)-1+MAX(Q:Q,T:T),"")</f>
        <v/>
      </c>
      <c r="X913" s="41" t="str">
        <f t="shared" si="217"/>
        <v/>
      </c>
      <c r="Y913" s="41" t="str">
        <f t="shared" ca="1" si="218"/>
        <v/>
      </c>
      <c r="Z913" s="41" t="str">
        <f>IF(AND(C913="Abierto",D913="Baja"),RANK(Y913,$Y$8:$Y$1003,0)+COUNTIF($Y$8:Y913,Y913)-1+MAX(Q:Q,T:T,W:W),"")</f>
        <v/>
      </c>
      <c r="AA913" s="42" t="str">
        <f t="shared" si="219"/>
        <v/>
      </c>
      <c r="AB913" s="42" t="str">
        <f t="shared" si="220"/>
        <v/>
      </c>
      <c r="AC913" s="42" t="str">
        <f t="shared" si="221"/>
        <v/>
      </c>
      <c r="AD913" s="43">
        <v>906</v>
      </c>
      <c r="AE913" s="43" t="str">
        <f t="shared" si="222"/>
        <v/>
      </c>
      <c r="AF913" s="44" t="str">
        <f t="shared" si="223"/>
        <v/>
      </c>
      <c r="AK913" s="47" t="str">
        <f>IF(AL913="","",MAX($AK$1:AK912)+1)</f>
        <v/>
      </c>
      <c r="AL913" s="48" t="str">
        <f>IF(H913="","",IF(COUNTIF($AL$7:AL912,H913)=0,H913,""))</f>
        <v/>
      </c>
      <c r="AM913" s="48" t="str">
        <f t="shared" si="224"/>
        <v/>
      </c>
    </row>
    <row r="914" spans="2:39" x14ac:dyDescent="0.25">
      <c r="B914" s="38"/>
      <c r="C914" s="38"/>
      <c r="D914" s="38"/>
      <c r="E914" s="38"/>
      <c r="F914" s="40"/>
      <c r="G914" s="38"/>
      <c r="H914" s="38"/>
      <c r="I914" s="40"/>
      <c r="J914" s="54" t="str">
        <f t="shared" si="225"/>
        <v/>
      </c>
      <c r="K914" s="38"/>
      <c r="O914" s="41" t="str">
        <f t="shared" ref="O914:O977" si="226">IF(AND(C914="Abierto",D914="Urgente"),B914,"")</f>
        <v/>
      </c>
      <c r="P914" s="41" t="str">
        <f t="shared" ref="P914:P977" ca="1" si="227">IF(AND(C914="Abierto",D914="Urgente"),TODAY()-F914,"")</f>
        <v/>
      </c>
      <c r="Q914" s="41" t="str">
        <f>IF(AND(C914="Abierto",D914="Urgente"),RANK(P914,$P$8:$P$1003,0)+COUNTIF($P$8:P914,P914)-1,"")</f>
        <v/>
      </c>
      <c r="R914" s="41" t="str">
        <f t="shared" ref="R914:R977" si="228">IF(AND(C914="Abierto",D914="Alta"),B914,"")</f>
        <v/>
      </c>
      <c r="S914" s="41" t="str">
        <f t="shared" ref="S914:S977" ca="1" si="229">IF(AND(C914="Abierto",D914="Alta"),TODAY()-F914,"")</f>
        <v/>
      </c>
      <c r="T914" s="41" t="str">
        <f>IF(AND(C914="Abierto",D914="Alta"),RANK(S914,$S$8:$S$1003,0)+COUNTIF($S$8:S914,S914)-1+MAX(Q:Q),"")</f>
        <v/>
      </c>
      <c r="U914" s="41" t="str">
        <f t="shared" ref="U914:U977" si="230">IF(AND(C914="Abierto",D914="Media"),B914,"")</f>
        <v/>
      </c>
      <c r="V914" s="41" t="str">
        <f t="shared" ref="V914:V977" ca="1" si="231">IF(AND(C914="Abierto",D914="Media"),TODAY()-F914,"")</f>
        <v/>
      </c>
      <c r="W914" s="41" t="str">
        <f>IF(AND(C914="Abierto",D914="Media"),RANK(V914,$V$8:$V$1003,0)+COUNTIF($V$8:V914,V914)-1+MAX(Q:Q,T:T),"")</f>
        <v/>
      </c>
      <c r="X914" s="41" t="str">
        <f t="shared" ref="X914:X977" si="232">IF(AND(C914="Abierto",D914="Baja"),B914,"")</f>
        <v/>
      </c>
      <c r="Y914" s="41" t="str">
        <f t="shared" ref="Y914:Y977" ca="1" si="233">IF(AND(C914="Abierto",D914="Baja"),TODAY()-F914,"")</f>
        <v/>
      </c>
      <c r="Z914" s="41" t="str">
        <f>IF(AND(C914="Abierto",D914="Baja"),RANK(Y914,$Y$8:$Y$1003,0)+COUNTIF($Y$8:Y914,Y914)-1+MAX(Q:Q,T:T,W:W),"")</f>
        <v/>
      </c>
      <c r="AA914" s="42" t="str">
        <f t="shared" ref="AA914:AA977" si="234">IF(OR(C914="Resuelto",C914=""),"",SUM(Q914,T914,W914,Z914))</f>
        <v/>
      </c>
      <c r="AB914" s="42" t="str">
        <f t="shared" ref="AB914:AB977" si="235">IF(OR(C914="Resuelto",C914=""),"",SUM(P914,S914,V914,Y914))</f>
        <v/>
      </c>
      <c r="AC914" s="42" t="str">
        <f t="shared" ref="AC914:AC977" si="236">IF(OR(C914="Resuelto",C914=""),"",SUM(O914,R914,U914,X914))</f>
        <v/>
      </c>
      <c r="AD914" s="43">
        <v>907</v>
      </c>
      <c r="AE914" s="43" t="str">
        <f t="shared" si="222"/>
        <v/>
      </c>
      <c r="AF914" s="44" t="str">
        <f t="shared" si="223"/>
        <v/>
      </c>
      <c r="AK914" s="47" t="str">
        <f>IF(AL914="","",MAX($AK$1:AK913)+1)</f>
        <v/>
      </c>
      <c r="AL914" s="48" t="str">
        <f>IF(H914="","",IF(COUNTIF($AL$7:AL913,H914)=0,H914,""))</f>
        <v/>
      </c>
      <c r="AM914" s="48" t="str">
        <f t="shared" si="224"/>
        <v/>
      </c>
    </row>
    <row r="915" spans="2:39" x14ac:dyDescent="0.25">
      <c r="B915" s="38"/>
      <c r="C915" s="38"/>
      <c r="D915" s="38"/>
      <c r="E915" s="38"/>
      <c r="F915" s="40"/>
      <c r="G915" s="38"/>
      <c r="H915" s="38"/>
      <c r="I915" s="40"/>
      <c r="J915" s="54" t="str">
        <f t="shared" si="225"/>
        <v/>
      </c>
      <c r="K915" s="38"/>
      <c r="O915" s="41" t="str">
        <f t="shared" si="226"/>
        <v/>
      </c>
      <c r="P915" s="41" t="str">
        <f t="shared" ca="1" si="227"/>
        <v/>
      </c>
      <c r="Q915" s="41" t="str">
        <f>IF(AND(C915="Abierto",D915="Urgente"),RANK(P915,$P$8:$P$1003,0)+COUNTIF($P$8:P915,P915)-1,"")</f>
        <v/>
      </c>
      <c r="R915" s="41" t="str">
        <f t="shared" si="228"/>
        <v/>
      </c>
      <c r="S915" s="41" t="str">
        <f t="shared" ca="1" si="229"/>
        <v/>
      </c>
      <c r="T915" s="41" t="str">
        <f>IF(AND(C915="Abierto",D915="Alta"),RANK(S915,$S$8:$S$1003,0)+COUNTIF($S$8:S915,S915)-1+MAX(Q:Q),"")</f>
        <v/>
      </c>
      <c r="U915" s="41" t="str">
        <f t="shared" si="230"/>
        <v/>
      </c>
      <c r="V915" s="41" t="str">
        <f t="shared" ca="1" si="231"/>
        <v/>
      </c>
      <c r="W915" s="41" t="str">
        <f>IF(AND(C915="Abierto",D915="Media"),RANK(V915,$V$8:$V$1003,0)+COUNTIF($V$8:V915,V915)-1+MAX(Q:Q,T:T),"")</f>
        <v/>
      </c>
      <c r="X915" s="41" t="str">
        <f t="shared" si="232"/>
        <v/>
      </c>
      <c r="Y915" s="41" t="str">
        <f t="shared" ca="1" si="233"/>
        <v/>
      </c>
      <c r="Z915" s="41" t="str">
        <f>IF(AND(C915="Abierto",D915="Baja"),RANK(Y915,$Y$8:$Y$1003,0)+COUNTIF($Y$8:Y915,Y915)-1+MAX(Q:Q,T:T,W:W),"")</f>
        <v/>
      </c>
      <c r="AA915" s="42" t="str">
        <f t="shared" si="234"/>
        <v/>
      </c>
      <c r="AB915" s="42" t="str">
        <f t="shared" si="235"/>
        <v/>
      </c>
      <c r="AC915" s="42" t="str">
        <f t="shared" si="236"/>
        <v/>
      </c>
      <c r="AD915" s="43">
        <v>908</v>
      </c>
      <c r="AE915" s="43" t="str">
        <f t="shared" si="222"/>
        <v/>
      </c>
      <c r="AF915" s="44" t="str">
        <f t="shared" si="223"/>
        <v/>
      </c>
      <c r="AK915" s="47" t="str">
        <f>IF(AL915="","",MAX($AK$1:AK914)+1)</f>
        <v/>
      </c>
      <c r="AL915" s="48" t="str">
        <f>IF(H915="","",IF(COUNTIF($AL$7:AL914,H915)=0,H915,""))</f>
        <v/>
      </c>
      <c r="AM915" s="48" t="str">
        <f t="shared" si="224"/>
        <v/>
      </c>
    </row>
    <row r="916" spans="2:39" x14ac:dyDescent="0.25">
      <c r="B916" s="38"/>
      <c r="C916" s="38"/>
      <c r="D916" s="38"/>
      <c r="E916" s="38"/>
      <c r="F916" s="40"/>
      <c r="G916" s="38"/>
      <c r="H916" s="38"/>
      <c r="I916" s="40"/>
      <c r="J916" s="54" t="str">
        <f t="shared" si="225"/>
        <v/>
      </c>
      <c r="K916" s="38"/>
      <c r="O916" s="41" t="str">
        <f t="shared" si="226"/>
        <v/>
      </c>
      <c r="P916" s="41" t="str">
        <f t="shared" ca="1" si="227"/>
        <v/>
      </c>
      <c r="Q916" s="41" t="str">
        <f>IF(AND(C916="Abierto",D916="Urgente"),RANK(P916,$P$8:$P$1003,0)+COUNTIF($P$8:P916,P916)-1,"")</f>
        <v/>
      </c>
      <c r="R916" s="41" t="str">
        <f t="shared" si="228"/>
        <v/>
      </c>
      <c r="S916" s="41" t="str">
        <f t="shared" ca="1" si="229"/>
        <v/>
      </c>
      <c r="T916" s="41" t="str">
        <f>IF(AND(C916="Abierto",D916="Alta"),RANK(S916,$S$8:$S$1003,0)+COUNTIF($S$8:S916,S916)-1+MAX(Q:Q),"")</f>
        <v/>
      </c>
      <c r="U916" s="41" t="str">
        <f t="shared" si="230"/>
        <v/>
      </c>
      <c r="V916" s="41" t="str">
        <f t="shared" ca="1" si="231"/>
        <v/>
      </c>
      <c r="W916" s="41" t="str">
        <f>IF(AND(C916="Abierto",D916="Media"),RANK(V916,$V$8:$V$1003,0)+COUNTIF($V$8:V916,V916)-1+MAX(Q:Q,T:T),"")</f>
        <v/>
      </c>
      <c r="X916" s="41" t="str">
        <f t="shared" si="232"/>
        <v/>
      </c>
      <c r="Y916" s="41" t="str">
        <f t="shared" ca="1" si="233"/>
        <v/>
      </c>
      <c r="Z916" s="41" t="str">
        <f>IF(AND(C916="Abierto",D916="Baja"),RANK(Y916,$Y$8:$Y$1003,0)+COUNTIF($Y$8:Y916,Y916)-1+MAX(Q:Q,T:T,W:W),"")</f>
        <v/>
      </c>
      <c r="AA916" s="42" t="str">
        <f t="shared" si="234"/>
        <v/>
      </c>
      <c r="AB916" s="42" t="str">
        <f t="shared" si="235"/>
        <v/>
      </c>
      <c r="AC916" s="42" t="str">
        <f t="shared" si="236"/>
        <v/>
      </c>
      <c r="AD916" s="43">
        <v>909</v>
      </c>
      <c r="AE916" s="43" t="str">
        <f t="shared" si="222"/>
        <v/>
      </c>
      <c r="AF916" s="44" t="str">
        <f t="shared" si="223"/>
        <v/>
      </c>
      <c r="AK916" s="47" t="str">
        <f>IF(AL916="","",MAX($AK$1:AK915)+1)</f>
        <v/>
      </c>
      <c r="AL916" s="48" t="str">
        <f>IF(H916="","",IF(COUNTIF($AL$7:AL915,H916)=0,H916,""))</f>
        <v/>
      </c>
      <c r="AM916" s="48" t="str">
        <f t="shared" si="224"/>
        <v/>
      </c>
    </row>
    <row r="917" spans="2:39" x14ac:dyDescent="0.25">
      <c r="B917" s="38"/>
      <c r="C917" s="38"/>
      <c r="D917" s="38"/>
      <c r="E917" s="38"/>
      <c r="F917" s="40"/>
      <c r="G917" s="38"/>
      <c r="H917" s="38"/>
      <c r="I917" s="40"/>
      <c r="J917" s="54" t="str">
        <f t="shared" si="225"/>
        <v/>
      </c>
      <c r="K917" s="38"/>
      <c r="O917" s="41" t="str">
        <f t="shared" si="226"/>
        <v/>
      </c>
      <c r="P917" s="41" t="str">
        <f t="shared" ca="1" si="227"/>
        <v/>
      </c>
      <c r="Q917" s="41" t="str">
        <f>IF(AND(C917="Abierto",D917="Urgente"),RANK(P917,$P$8:$P$1003,0)+COUNTIF($P$8:P917,P917)-1,"")</f>
        <v/>
      </c>
      <c r="R917" s="41" t="str">
        <f t="shared" si="228"/>
        <v/>
      </c>
      <c r="S917" s="41" t="str">
        <f t="shared" ca="1" si="229"/>
        <v/>
      </c>
      <c r="T917" s="41" t="str">
        <f>IF(AND(C917="Abierto",D917="Alta"),RANK(S917,$S$8:$S$1003,0)+COUNTIF($S$8:S917,S917)-1+MAX(Q:Q),"")</f>
        <v/>
      </c>
      <c r="U917" s="41" t="str">
        <f t="shared" si="230"/>
        <v/>
      </c>
      <c r="V917" s="41" t="str">
        <f t="shared" ca="1" si="231"/>
        <v/>
      </c>
      <c r="W917" s="41" t="str">
        <f>IF(AND(C917="Abierto",D917="Media"),RANK(V917,$V$8:$V$1003,0)+COUNTIF($V$8:V917,V917)-1+MAX(Q:Q,T:T),"")</f>
        <v/>
      </c>
      <c r="X917" s="41" t="str">
        <f t="shared" si="232"/>
        <v/>
      </c>
      <c r="Y917" s="41" t="str">
        <f t="shared" ca="1" si="233"/>
        <v/>
      </c>
      <c r="Z917" s="41" t="str">
        <f>IF(AND(C917="Abierto",D917="Baja"),RANK(Y917,$Y$8:$Y$1003,0)+COUNTIF($Y$8:Y917,Y917)-1+MAX(Q:Q,T:T,W:W),"")</f>
        <v/>
      </c>
      <c r="AA917" s="42" t="str">
        <f t="shared" si="234"/>
        <v/>
      </c>
      <c r="AB917" s="42" t="str">
        <f t="shared" si="235"/>
        <v/>
      </c>
      <c r="AC917" s="42" t="str">
        <f t="shared" si="236"/>
        <v/>
      </c>
      <c r="AD917" s="43">
        <v>910</v>
      </c>
      <c r="AE917" s="43" t="str">
        <f t="shared" si="222"/>
        <v/>
      </c>
      <c r="AF917" s="44" t="str">
        <f t="shared" si="223"/>
        <v/>
      </c>
      <c r="AK917" s="47" t="str">
        <f>IF(AL917="","",MAX($AK$1:AK916)+1)</f>
        <v/>
      </c>
      <c r="AL917" s="48" t="str">
        <f>IF(H917="","",IF(COUNTIF($AL$7:AL916,H917)=0,H917,""))</f>
        <v/>
      </c>
      <c r="AM917" s="48" t="str">
        <f t="shared" si="224"/>
        <v/>
      </c>
    </row>
    <row r="918" spans="2:39" x14ac:dyDescent="0.25">
      <c r="B918" s="38"/>
      <c r="C918" s="38"/>
      <c r="D918" s="38"/>
      <c r="E918" s="38"/>
      <c r="F918" s="40"/>
      <c r="G918" s="38"/>
      <c r="H918" s="38"/>
      <c r="I918" s="40"/>
      <c r="J918" s="54" t="str">
        <f t="shared" si="225"/>
        <v/>
      </c>
      <c r="K918" s="38"/>
      <c r="O918" s="41" t="str">
        <f t="shared" si="226"/>
        <v/>
      </c>
      <c r="P918" s="41" t="str">
        <f t="shared" ca="1" si="227"/>
        <v/>
      </c>
      <c r="Q918" s="41" t="str">
        <f>IF(AND(C918="Abierto",D918="Urgente"),RANK(P918,$P$8:$P$1003,0)+COUNTIF($P$8:P918,P918)-1,"")</f>
        <v/>
      </c>
      <c r="R918" s="41" t="str">
        <f t="shared" si="228"/>
        <v/>
      </c>
      <c r="S918" s="41" t="str">
        <f t="shared" ca="1" si="229"/>
        <v/>
      </c>
      <c r="T918" s="41" t="str">
        <f>IF(AND(C918="Abierto",D918="Alta"),RANK(S918,$S$8:$S$1003,0)+COUNTIF($S$8:S918,S918)-1+MAX(Q:Q),"")</f>
        <v/>
      </c>
      <c r="U918" s="41" t="str">
        <f t="shared" si="230"/>
        <v/>
      </c>
      <c r="V918" s="41" t="str">
        <f t="shared" ca="1" si="231"/>
        <v/>
      </c>
      <c r="W918" s="41" t="str">
        <f>IF(AND(C918="Abierto",D918="Media"),RANK(V918,$V$8:$V$1003,0)+COUNTIF($V$8:V918,V918)-1+MAX(Q:Q,T:T),"")</f>
        <v/>
      </c>
      <c r="X918" s="41" t="str">
        <f t="shared" si="232"/>
        <v/>
      </c>
      <c r="Y918" s="41" t="str">
        <f t="shared" ca="1" si="233"/>
        <v/>
      </c>
      <c r="Z918" s="41" t="str">
        <f>IF(AND(C918="Abierto",D918="Baja"),RANK(Y918,$Y$8:$Y$1003,0)+COUNTIF($Y$8:Y918,Y918)-1+MAX(Q:Q,T:T,W:W),"")</f>
        <v/>
      </c>
      <c r="AA918" s="42" t="str">
        <f t="shared" si="234"/>
        <v/>
      </c>
      <c r="AB918" s="42" t="str">
        <f t="shared" si="235"/>
        <v/>
      </c>
      <c r="AC918" s="42" t="str">
        <f t="shared" si="236"/>
        <v/>
      </c>
      <c r="AD918" s="43">
        <v>911</v>
      </c>
      <c r="AE918" s="43" t="str">
        <f t="shared" si="222"/>
        <v/>
      </c>
      <c r="AF918" s="44" t="str">
        <f t="shared" si="223"/>
        <v/>
      </c>
      <c r="AK918" s="47" t="str">
        <f>IF(AL918="","",MAX($AK$1:AK917)+1)</f>
        <v/>
      </c>
      <c r="AL918" s="48" t="str">
        <f>IF(H918="","",IF(COUNTIF($AL$7:AL917,H918)=0,H918,""))</f>
        <v/>
      </c>
      <c r="AM918" s="48" t="str">
        <f t="shared" si="224"/>
        <v/>
      </c>
    </row>
    <row r="919" spans="2:39" x14ac:dyDescent="0.25">
      <c r="B919" s="38"/>
      <c r="C919" s="38"/>
      <c r="D919" s="38"/>
      <c r="E919" s="38"/>
      <c r="F919" s="40"/>
      <c r="G919" s="38"/>
      <c r="H919" s="38"/>
      <c r="I919" s="40"/>
      <c r="J919" s="54" t="str">
        <f t="shared" si="225"/>
        <v/>
      </c>
      <c r="K919" s="38"/>
      <c r="O919" s="41" t="str">
        <f t="shared" si="226"/>
        <v/>
      </c>
      <c r="P919" s="41" t="str">
        <f t="shared" ca="1" si="227"/>
        <v/>
      </c>
      <c r="Q919" s="41" t="str">
        <f>IF(AND(C919="Abierto",D919="Urgente"),RANK(P919,$P$8:$P$1003,0)+COUNTIF($P$8:P919,P919)-1,"")</f>
        <v/>
      </c>
      <c r="R919" s="41" t="str">
        <f t="shared" si="228"/>
        <v/>
      </c>
      <c r="S919" s="41" t="str">
        <f t="shared" ca="1" si="229"/>
        <v/>
      </c>
      <c r="T919" s="41" t="str">
        <f>IF(AND(C919="Abierto",D919="Alta"),RANK(S919,$S$8:$S$1003,0)+COUNTIF($S$8:S919,S919)-1+MAX(Q:Q),"")</f>
        <v/>
      </c>
      <c r="U919" s="41" t="str">
        <f t="shared" si="230"/>
        <v/>
      </c>
      <c r="V919" s="41" t="str">
        <f t="shared" ca="1" si="231"/>
        <v/>
      </c>
      <c r="W919" s="41" t="str">
        <f>IF(AND(C919="Abierto",D919="Media"),RANK(V919,$V$8:$V$1003,0)+COUNTIF($V$8:V919,V919)-1+MAX(Q:Q,T:T),"")</f>
        <v/>
      </c>
      <c r="X919" s="41" t="str">
        <f t="shared" si="232"/>
        <v/>
      </c>
      <c r="Y919" s="41" t="str">
        <f t="shared" ca="1" si="233"/>
        <v/>
      </c>
      <c r="Z919" s="41" t="str">
        <f>IF(AND(C919="Abierto",D919="Baja"),RANK(Y919,$Y$8:$Y$1003,0)+COUNTIF($Y$8:Y919,Y919)-1+MAX(Q:Q,T:T,W:W),"")</f>
        <v/>
      </c>
      <c r="AA919" s="42" t="str">
        <f t="shared" si="234"/>
        <v/>
      </c>
      <c r="AB919" s="42" t="str">
        <f t="shared" si="235"/>
        <v/>
      </c>
      <c r="AC919" s="42" t="str">
        <f t="shared" si="236"/>
        <v/>
      </c>
      <c r="AD919" s="43">
        <v>912</v>
      </c>
      <c r="AE919" s="43" t="str">
        <f t="shared" si="222"/>
        <v/>
      </c>
      <c r="AF919" s="44" t="str">
        <f t="shared" si="223"/>
        <v/>
      </c>
      <c r="AK919" s="47" t="str">
        <f>IF(AL919="","",MAX($AK$1:AK918)+1)</f>
        <v/>
      </c>
      <c r="AL919" s="48" t="str">
        <f>IF(H919="","",IF(COUNTIF($AL$7:AL918,H919)=0,H919,""))</f>
        <v/>
      </c>
      <c r="AM919" s="48" t="str">
        <f t="shared" si="224"/>
        <v/>
      </c>
    </row>
    <row r="920" spans="2:39" x14ac:dyDescent="0.25">
      <c r="B920" s="38"/>
      <c r="C920" s="38"/>
      <c r="D920" s="38"/>
      <c r="E920" s="38"/>
      <c r="F920" s="40"/>
      <c r="G920" s="38"/>
      <c r="H920" s="38"/>
      <c r="I920" s="40"/>
      <c r="J920" s="54" t="str">
        <f t="shared" si="225"/>
        <v/>
      </c>
      <c r="K920" s="38"/>
      <c r="O920" s="41" t="str">
        <f t="shared" si="226"/>
        <v/>
      </c>
      <c r="P920" s="41" t="str">
        <f t="shared" ca="1" si="227"/>
        <v/>
      </c>
      <c r="Q920" s="41" t="str">
        <f>IF(AND(C920="Abierto",D920="Urgente"),RANK(P920,$P$8:$P$1003,0)+COUNTIF($P$8:P920,P920)-1,"")</f>
        <v/>
      </c>
      <c r="R920" s="41" t="str">
        <f t="shared" si="228"/>
        <v/>
      </c>
      <c r="S920" s="41" t="str">
        <f t="shared" ca="1" si="229"/>
        <v/>
      </c>
      <c r="T920" s="41" t="str">
        <f>IF(AND(C920="Abierto",D920="Alta"),RANK(S920,$S$8:$S$1003,0)+COUNTIF($S$8:S920,S920)-1+MAX(Q:Q),"")</f>
        <v/>
      </c>
      <c r="U920" s="41" t="str">
        <f t="shared" si="230"/>
        <v/>
      </c>
      <c r="V920" s="41" t="str">
        <f t="shared" ca="1" si="231"/>
        <v/>
      </c>
      <c r="W920" s="41" t="str">
        <f>IF(AND(C920="Abierto",D920="Media"),RANK(V920,$V$8:$V$1003,0)+COUNTIF($V$8:V920,V920)-1+MAX(Q:Q,T:T),"")</f>
        <v/>
      </c>
      <c r="X920" s="41" t="str">
        <f t="shared" si="232"/>
        <v/>
      </c>
      <c r="Y920" s="41" t="str">
        <f t="shared" ca="1" si="233"/>
        <v/>
      </c>
      <c r="Z920" s="41" t="str">
        <f>IF(AND(C920="Abierto",D920="Baja"),RANK(Y920,$Y$8:$Y$1003,0)+COUNTIF($Y$8:Y920,Y920)-1+MAX(Q:Q,T:T,W:W),"")</f>
        <v/>
      </c>
      <c r="AA920" s="42" t="str">
        <f t="shared" si="234"/>
        <v/>
      </c>
      <c r="AB920" s="42" t="str">
        <f t="shared" si="235"/>
        <v/>
      </c>
      <c r="AC920" s="42" t="str">
        <f t="shared" si="236"/>
        <v/>
      </c>
      <c r="AD920" s="43">
        <v>913</v>
      </c>
      <c r="AE920" s="43" t="str">
        <f t="shared" si="222"/>
        <v/>
      </c>
      <c r="AF920" s="44" t="str">
        <f t="shared" si="223"/>
        <v/>
      </c>
      <c r="AK920" s="47" t="str">
        <f>IF(AL920="","",MAX($AK$1:AK919)+1)</f>
        <v/>
      </c>
      <c r="AL920" s="48" t="str">
        <f>IF(H920="","",IF(COUNTIF($AL$7:AL919,H920)=0,H920,""))</f>
        <v/>
      </c>
      <c r="AM920" s="48" t="str">
        <f t="shared" si="224"/>
        <v/>
      </c>
    </row>
    <row r="921" spans="2:39" x14ac:dyDescent="0.25">
      <c r="B921" s="38"/>
      <c r="C921" s="38"/>
      <c r="D921" s="38"/>
      <c r="E921" s="38"/>
      <c r="F921" s="40"/>
      <c r="G921" s="38"/>
      <c r="H921" s="38"/>
      <c r="I921" s="40"/>
      <c r="J921" s="54" t="str">
        <f t="shared" si="225"/>
        <v/>
      </c>
      <c r="K921" s="38"/>
      <c r="O921" s="41" t="str">
        <f t="shared" si="226"/>
        <v/>
      </c>
      <c r="P921" s="41" t="str">
        <f t="shared" ca="1" si="227"/>
        <v/>
      </c>
      <c r="Q921" s="41" t="str">
        <f>IF(AND(C921="Abierto",D921="Urgente"),RANK(P921,$P$8:$P$1003,0)+COUNTIF($P$8:P921,P921)-1,"")</f>
        <v/>
      </c>
      <c r="R921" s="41" t="str">
        <f t="shared" si="228"/>
        <v/>
      </c>
      <c r="S921" s="41" t="str">
        <f t="shared" ca="1" si="229"/>
        <v/>
      </c>
      <c r="T921" s="41" t="str">
        <f>IF(AND(C921="Abierto",D921="Alta"),RANK(S921,$S$8:$S$1003,0)+COUNTIF($S$8:S921,S921)-1+MAX(Q:Q),"")</f>
        <v/>
      </c>
      <c r="U921" s="41" t="str">
        <f t="shared" si="230"/>
        <v/>
      </c>
      <c r="V921" s="41" t="str">
        <f t="shared" ca="1" si="231"/>
        <v/>
      </c>
      <c r="W921" s="41" t="str">
        <f>IF(AND(C921="Abierto",D921="Media"),RANK(V921,$V$8:$V$1003,0)+COUNTIF($V$8:V921,V921)-1+MAX(Q:Q,T:T),"")</f>
        <v/>
      </c>
      <c r="X921" s="41" t="str">
        <f t="shared" si="232"/>
        <v/>
      </c>
      <c r="Y921" s="41" t="str">
        <f t="shared" ca="1" si="233"/>
        <v/>
      </c>
      <c r="Z921" s="41" t="str">
        <f>IF(AND(C921="Abierto",D921="Baja"),RANK(Y921,$Y$8:$Y$1003,0)+COUNTIF($Y$8:Y921,Y921)-1+MAX(Q:Q,T:T,W:W),"")</f>
        <v/>
      </c>
      <c r="AA921" s="42" t="str">
        <f t="shared" si="234"/>
        <v/>
      </c>
      <c r="AB921" s="42" t="str">
        <f t="shared" si="235"/>
        <v/>
      </c>
      <c r="AC921" s="42" t="str">
        <f t="shared" si="236"/>
        <v/>
      </c>
      <c r="AD921" s="43">
        <v>914</v>
      </c>
      <c r="AE921" s="43" t="str">
        <f t="shared" si="222"/>
        <v/>
      </c>
      <c r="AF921" s="44" t="str">
        <f t="shared" si="223"/>
        <v/>
      </c>
      <c r="AK921" s="47" t="str">
        <f>IF(AL921="","",MAX($AK$1:AK920)+1)</f>
        <v/>
      </c>
      <c r="AL921" s="48" t="str">
        <f>IF(H921="","",IF(COUNTIF($AL$7:AL920,H921)=0,H921,""))</f>
        <v/>
      </c>
      <c r="AM921" s="48" t="str">
        <f t="shared" si="224"/>
        <v/>
      </c>
    </row>
    <row r="922" spans="2:39" x14ac:dyDescent="0.25">
      <c r="B922" s="38"/>
      <c r="C922" s="38"/>
      <c r="D922" s="38"/>
      <c r="E922" s="38"/>
      <c r="F922" s="40"/>
      <c r="G922" s="38"/>
      <c r="H922" s="38"/>
      <c r="I922" s="40"/>
      <c r="J922" s="54" t="str">
        <f t="shared" si="225"/>
        <v/>
      </c>
      <c r="K922" s="38"/>
      <c r="O922" s="41" t="str">
        <f t="shared" si="226"/>
        <v/>
      </c>
      <c r="P922" s="41" t="str">
        <f t="shared" ca="1" si="227"/>
        <v/>
      </c>
      <c r="Q922" s="41" t="str">
        <f>IF(AND(C922="Abierto",D922="Urgente"),RANK(P922,$P$8:$P$1003,0)+COUNTIF($P$8:P922,P922)-1,"")</f>
        <v/>
      </c>
      <c r="R922" s="41" t="str">
        <f t="shared" si="228"/>
        <v/>
      </c>
      <c r="S922" s="41" t="str">
        <f t="shared" ca="1" si="229"/>
        <v/>
      </c>
      <c r="T922" s="41" t="str">
        <f>IF(AND(C922="Abierto",D922="Alta"),RANK(S922,$S$8:$S$1003,0)+COUNTIF($S$8:S922,S922)-1+MAX(Q:Q),"")</f>
        <v/>
      </c>
      <c r="U922" s="41" t="str">
        <f t="shared" si="230"/>
        <v/>
      </c>
      <c r="V922" s="41" t="str">
        <f t="shared" ca="1" si="231"/>
        <v/>
      </c>
      <c r="W922" s="41" t="str">
        <f>IF(AND(C922="Abierto",D922="Media"),RANK(V922,$V$8:$V$1003,0)+COUNTIF($V$8:V922,V922)-1+MAX(Q:Q,T:T),"")</f>
        <v/>
      </c>
      <c r="X922" s="41" t="str">
        <f t="shared" si="232"/>
        <v/>
      </c>
      <c r="Y922" s="41" t="str">
        <f t="shared" ca="1" si="233"/>
        <v/>
      </c>
      <c r="Z922" s="41" t="str">
        <f>IF(AND(C922="Abierto",D922="Baja"),RANK(Y922,$Y$8:$Y$1003,0)+COUNTIF($Y$8:Y922,Y922)-1+MAX(Q:Q,T:T,W:W),"")</f>
        <v/>
      </c>
      <c r="AA922" s="42" t="str">
        <f t="shared" si="234"/>
        <v/>
      </c>
      <c r="AB922" s="42" t="str">
        <f t="shared" si="235"/>
        <v/>
      </c>
      <c r="AC922" s="42" t="str">
        <f t="shared" si="236"/>
        <v/>
      </c>
      <c r="AD922" s="43">
        <v>915</v>
      </c>
      <c r="AE922" s="43" t="str">
        <f t="shared" si="222"/>
        <v/>
      </c>
      <c r="AF922" s="44" t="str">
        <f t="shared" si="223"/>
        <v/>
      </c>
      <c r="AK922" s="47" t="str">
        <f>IF(AL922="","",MAX($AK$1:AK921)+1)</f>
        <v/>
      </c>
      <c r="AL922" s="48" t="str">
        <f>IF(H922="","",IF(COUNTIF($AL$7:AL921,H922)=0,H922,""))</f>
        <v/>
      </c>
      <c r="AM922" s="48" t="str">
        <f t="shared" si="224"/>
        <v/>
      </c>
    </row>
    <row r="923" spans="2:39" x14ac:dyDescent="0.25">
      <c r="B923" s="38"/>
      <c r="C923" s="38"/>
      <c r="D923" s="38"/>
      <c r="E923" s="38"/>
      <c r="F923" s="40"/>
      <c r="G923" s="38"/>
      <c r="H923" s="38"/>
      <c r="I923" s="40"/>
      <c r="J923" s="54" t="str">
        <f t="shared" si="225"/>
        <v/>
      </c>
      <c r="K923" s="38"/>
      <c r="O923" s="41" t="str">
        <f t="shared" si="226"/>
        <v/>
      </c>
      <c r="P923" s="41" t="str">
        <f t="shared" ca="1" si="227"/>
        <v/>
      </c>
      <c r="Q923" s="41" t="str">
        <f>IF(AND(C923="Abierto",D923="Urgente"),RANK(P923,$P$8:$P$1003,0)+COUNTIF($P$8:P923,P923)-1,"")</f>
        <v/>
      </c>
      <c r="R923" s="41" t="str">
        <f t="shared" si="228"/>
        <v/>
      </c>
      <c r="S923" s="41" t="str">
        <f t="shared" ca="1" si="229"/>
        <v/>
      </c>
      <c r="T923" s="41" t="str">
        <f>IF(AND(C923="Abierto",D923="Alta"),RANK(S923,$S$8:$S$1003,0)+COUNTIF($S$8:S923,S923)-1+MAX(Q:Q),"")</f>
        <v/>
      </c>
      <c r="U923" s="41" t="str">
        <f t="shared" si="230"/>
        <v/>
      </c>
      <c r="V923" s="41" t="str">
        <f t="shared" ca="1" si="231"/>
        <v/>
      </c>
      <c r="W923" s="41" t="str">
        <f>IF(AND(C923="Abierto",D923="Media"),RANK(V923,$V$8:$V$1003,0)+COUNTIF($V$8:V923,V923)-1+MAX(Q:Q,T:T),"")</f>
        <v/>
      </c>
      <c r="X923" s="41" t="str">
        <f t="shared" si="232"/>
        <v/>
      </c>
      <c r="Y923" s="41" t="str">
        <f t="shared" ca="1" si="233"/>
        <v/>
      </c>
      <c r="Z923" s="41" t="str">
        <f>IF(AND(C923="Abierto",D923="Baja"),RANK(Y923,$Y$8:$Y$1003,0)+COUNTIF($Y$8:Y923,Y923)-1+MAX(Q:Q,T:T,W:W),"")</f>
        <v/>
      </c>
      <c r="AA923" s="42" t="str">
        <f t="shared" si="234"/>
        <v/>
      </c>
      <c r="AB923" s="42" t="str">
        <f t="shared" si="235"/>
        <v/>
      </c>
      <c r="AC923" s="42" t="str">
        <f t="shared" si="236"/>
        <v/>
      </c>
      <c r="AD923" s="43">
        <v>916</v>
      </c>
      <c r="AE923" s="43" t="str">
        <f t="shared" si="222"/>
        <v/>
      </c>
      <c r="AF923" s="44" t="str">
        <f t="shared" si="223"/>
        <v/>
      </c>
      <c r="AK923" s="47" t="str">
        <f>IF(AL923="","",MAX($AK$1:AK922)+1)</f>
        <v/>
      </c>
      <c r="AL923" s="48" t="str">
        <f>IF(H923="","",IF(COUNTIF($AL$7:AL922,H923)=0,H923,""))</f>
        <v/>
      </c>
      <c r="AM923" s="48" t="str">
        <f t="shared" si="224"/>
        <v/>
      </c>
    </row>
    <row r="924" spans="2:39" x14ac:dyDescent="0.25">
      <c r="B924" s="38"/>
      <c r="C924" s="38"/>
      <c r="D924" s="38"/>
      <c r="E924" s="38"/>
      <c r="F924" s="40"/>
      <c r="G924" s="38"/>
      <c r="H924" s="38"/>
      <c r="I924" s="40"/>
      <c r="J924" s="54" t="str">
        <f t="shared" si="225"/>
        <v/>
      </c>
      <c r="K924" s="38"/>
      <c r="O924" s="41" t="str">
        <f t="shared" si="226"/>
        <v/>
      </c>
      <c r="P924" s="41" t="str">
        <f t="shared" ca="1" si="227"/>
        <v/>
      </c>
      <c r="Q924" s="41" t="str">
        <f>IF(AND(C924="Abierto",D924="Urgente"),RANK(P924,$P$8:$P$1003,0)+COUNTIF($P$8:P924,P924)-1,"")</f>
        <v/>
      </c>
      <c r="R924" s="41" t="str">
        <f t="shared" si="228"/>
        <v/>
      </c>
      <c r="S924" s="41" t="str">
        <f t="shared" ca="1" si="229"/>
        <v/>
      </c>
      <c r="T924" s="41" t="str">
        <f>IF(AND(C924="Abierto",D924="Alta"),RANK(S924,$S$8:$S$1003,0)+COUNTIF($S$8:S924,S924)-1+MAX(Q:Q),"")</f>
        <v/>
      </c>
      <c r="U924" s="41" t="str">
        <f t="shared" si="230"/>
        <v/>
      </c>
      <c r="V924" s="41" t="str">
        <f t="shared" ca="1" si="231"/>
        <v/>
      </c>
      <c r="W924" s="41" t="str">
        <f>IF(AND(C924="Abierto",D924="Media"),RANK(V924,$V$8:$V$1003,0)+COUNTIF($V$8:V924,V924)-1+MAX(Q:Q,T:T),"")</f>
        <v/>
      </c>
      <c r="X924" s="41" t="str">
        <f t="shared" si="232"/>
        <v/>
      </c>
      <c r="Y924" s="41" t="str">
        <f t="shared" ca="1" si="233"/>
        <v/>
      </c>
      <c r="Z924" s="41" t="str">
        <f>IF(AND(C924="Abierto",D924="Baja"),RANK(Y924,$Y$8:$Y$1003,0)+COUNTIF($Y$8:Y924,Y924)-1+MAX(Q:Q,T:T,W:W),"")</f>
        <v/>
      </c>
      <c r="AA924" s="42" t="str">
        <f t="shared" si="234"/>
        <v/>
      </c>
      <c r="AB924" s="42" t="str">
        <f t="shared" si="235"/>
        <v/>
      </c>
      <c r="AC924" s="42" t="str">
        <f t="shared" si="236"/>
        <v/>
      </c>
      <c r="AD924" s="43">
        <v>917</v>
      </c>
      <c r="AE924" s="43" t="str">
        <f t="shared" si="222"/>
        <v/>
      </c>
      <c r="AF924" s="44" t="str">
        <f t="shared" si="223"/>
        <v/>
      </c>
      <c r="AK924" s="47" t="str">
        <f>IF(AL924="","",MAX($AK$1:AK923)+1)</f>
        <v/>
      </c>
      <c r="AL924" s="48" t="str">
        <f>IF(H924="","",IF(COUNTIF($AL$7:AL923,H924)=0,H924,""))</f>
        <v/>
      </c>
      <c r="AM924" s="48" t="str">
        <f t="shared" si="224"/>
        <v/>
      </c>
    </row>
    <row r="925" spans="2:39" x14ac:dyDescent="0.25">
      <c r="B925" s="38"/>
      <c r="C925" s="38"/>
      <c r="D925" s="38"/>
      <c r="E925" s="38"/>
      <c r="F925" s="40"/>
      <c r="G925" s="38"/>
      <c r="H925" s="38"/>
      <c r="I925" s="40"/>
      <c r="J925" s="54" t="str">
        <f t="shared" si="225"/>
        <v/>
      </c>
      <c r="K925" s="38"/>
      <c r="O925" s="41" t="str">
        <f t="shared" si="226"/>
        <v/>
      </c>
      <c r="P925" s="41" t="str">
        <f t="shared" ca="1" si="227"/>
        <v/>
      </c>
      <c r="Q925" s="41" t="str">
        <f>IF(AND(C925="Abierto",D925="Urgente"),RANK(P925,$P$8:$P$1003,0)+COUNTIF($P$8:P925,P925)-1,"")</f>
        <v/>
      </c>
      <c r="R925" s="41" t="str">
        <f t="shared" si="228"/>
        <v/>
      </c>
      <c r="S925" s="41" t="str">
        <f t="shared" ca="1" si="229"/>
        <v/>
      </c>
      <c r="T925" s="41" t="str">
        <f>IF(AND(C925="Abierto",D925="Alta"),RANK(S925,$S$8:$S$1003,0)+COUNTIF($S$8:S925,S925)-1+MAX(Q:Q),"")</f>
        <v/>
      </c>
      <c r="U925" s="41" t="str">
        <f t="shared" si="230"/>
        <v/>
      </c>
      <c r="V925" s="41" t="str">
        <f t="shared" ca="1" si="231"/>
        <v/>
      </c>
      <c r="W925" s="41" t="str">
        <f>IF(AND(C925="Abierto",D925="Media"),RANK(V925,$V$8:$V$1003,0)+COUNTIF($V$8:V925,V925)-1+MAX(Q:Q,T:T),"")</f>
        <v/>
      </c>
      <c r="X925" s="41" t="str">
        <f t="shared" si="232"/>
        <v/>
      </c>
      <c r="Y925" s="41" t="str">
        <f t="shared" ca="1" si="233"/>
        <v/>
      </c>
      <c r="Z925" s="41" t="str">
        <f>IF(AND(C925="Abierto",D925="Baja"),RANK(Y925,$Y$8:$Y$1003,0)+COUNTIF($Y$8:Y925,Y925)-1+MAX(Q:Q,T:T,W:W),"")</f>
        <v/>
      </c>
      <c r="AA925" s="42" t="str">
        <f t="shared" si="234"/>
        <v/>
      </c>
      <c r="AB925" s="42" t="str">
        <f t="shared" si="235"/>
        <v/>
      </c>
      <c r="AC925" s="42" t="str">
        <f t="shared" si="236"/>
        <v/>
      </c>
      <c r="AD925" s="43">
        <v>918</v>
      </c>
      <c r="AE925" s="43" t="str">
        <f t="shared" si="222"/>
        <v/>
      </c>
      <c r="AF925" s="44" t="str">
        <f t="shared" si="223"/>
        <v/>
      </c>
      <c r="AK925" s="47" t="str">
        <f>IF(AL925="","",MAX($AK$1:AK924)+1)</f>
        <v/>
      </c>
      <c r="AL925" s="48" t="str">
        <f>IF(H925="","",IF(COUNTIF($AL$7:AL924,H925)=0,H925,""))</f>
        <v/>
      </c>
      <c r="AM925" s="48" t="str">
        <f t="shared" si="224"/>
        <v/>
      </c>
    </row>
    <row r="926" spans="2:39" x14ac:dyDescent="0.25">
      <c r="B926" s="38"/>
      <c r="C926" s="38"/>
      <c r="D926" s="38"/>
      <c r="E926" s="38"/>
      <c r="F926" s="40"/>
      <c r="G926" s="38"/>
      <c r="H926" s="38"/>
      <c r="I926" s="40"/>
      <c r="J926" s="54" t="str">
        <f t="shared" si="225"/>
        <v/>
      </c>
      <c r="K926" s="38"/>
      <c r="O926" s="41" t="str">
        <f t="shared" si="226"/>
        <v/>
      </c>
      <c r="P926" s="41" t="str">
        <f t="shared" ca="1" si="227"/>
        <v/>
      </c>
      <c r="Q926" s="41" t="str">
        <f>IF(AND(C926="Abierto",D926="Urgente"),RANK(P926,$P$8:$P$1003,0)+COUNTIF($P$8:P926,P926)-1,"")</f>
        <v/>
      </c>
      <c r="R926" s="41" t="str">
        <f t="shared" si="228"/>
        <v/>
      </c>
      <c r="S926" s="41" t="str">
        <f t="shared" ca="1" si="229"/>
        <v/>
      </c>
      <c r="T926" s="41" t="str">
        <f>IF(AND(C926="Abierto",D926="Alta"),RANK(S926,$S$8:$S$1003,0)+COUNTIF($S$8:S926,S926)-1+MAX(Q:Q),"")</f>
        <v/>
      </c>
      <c r="U926" s="41" t="str">
        <f t="shared" si="230"/>
        <v/>
      </c>
      <c r="V926" s="41" t="str">
        <f t="shared" ca="1" si="231"/>
        <v/>
      </c>
      <c r="W926" s="41" t="str">
        <f>IF(AND(C926="Abierto",D926="Media"),RANK(V926,$V$8:$V$1003,0)+COUNTIF($V$8:V926,V926)-1+MAX(Q:Q,T:T),"")</f>
        <v/>
      </c>
      <c r="X926" s="41" t="str">
        <f t="shared" si="232"/>
        <v/>
      </c>
      <c r="Y926" s="41" t="str">
        <f t="shared" ca="1" si="233"/>
        <v/>
      </c>
      <c r="Z926" s="41" t="str">
        <f>IF(AND(C926="Abierto",D926="Baja"),RANK(Y926,$Y$8:$Y$1003,0)+COUNTIF($Y$8:Y926,Y926)-1+MAX(Q:Q,T:T,W:W),"")</f>
        <v/>
      </c>
      <c r="AA926" s="42" t="str">
        <f t="shared" si="234"/>
        <v/>
      </c>
      <c r="AB926" s="42" t="str">
        <f t="shared" si="235"/>
        <v/>
      </c>
      <c r="AC926" s="42" t="str">
        <f t="shared" si="236"/>
        <v/>
      </c>
      <c r="AD926" s="43">
        <v>919</v>
      </c>
      <c r="AE926" s="43" t="str">
        <f t="shared" si="222"/>
        <v/>
      </c>
      <c r="AF926" s="44" t="str">
        <f t="shared" si="223"/>
        <v/>
      </c>
      <c r="AK926" s="47" t="str">
        <f>IF(AL926="","",MAX($AK$1:AK925)+1)</f>
        <v/>
      </c>
      <c r="AL926" s="48" t="str">
        <f>IF(H926="","",IF(COUNTIF($AL$7:AL925,H926)=0,H926,""))</f>
        <v/>
      </c>
      <c r="AM926" s="48" t="str">
        <f t="shared" si="224"/>
        <v/>
      </c>
    </row>
    <row r="927" spans="2:39" x14ac:dyDescent="0.25">
      <c r="B927" s="38"/>
      <c r="C927" s="38"/>
      <c r="D927" s="38"/>
      <c r="E927" s="38"/>
      <c r="F927" s="40"/>
      <c r="G927" s="38"/>
      <c r="H927" s="38"/>
      <c r="I927" s="40"/>
      <c r="J927" s="54" t="str">
        <f t="shared" si="225"/>
        <v/>
      </c>
      <c r="K927" s="38"/>
      <c r="O927" s="41" t="str">
        <f t="shared" si="226"/>
        <v/>
      </c>
      <c r="P927" s="41" t="str">
        <f t="shared" ca="1" si="227"/>
        <v/>
      </c>
      <c r="Q927" s="41" t="str">
        <f>IF(AND(C927="Abierto",D927="Urgente"),RANK(P927,$P$8:$P$1003,0)+COUNTIF($P$8:P927,P927)-1,"")</f>
        <v/>
      </c>
      <c r="R927" s="41" t="str">
        <f t="shared" si="228"/>
        <v/>
      </c>
      <c r="S927" s="41" t="str">
        <f t="shared" ca="1" si="229"/>
        <v/>
      </c>
      <c r="T927" s="41" t="str">
        <f>IF(AND(C927="Abierto",D927="Alta"),RANK(S927,$S$8:$S$1003,0)+COUNTIF($S$8:S927,S927)-1+MAX(Q:Q),"")</f>
        <v/>
      </c>
      <c r="U927" s="41" t="str">
        <f t="shared" si="230"/>
        <v/>
      </c>
      <c r="V927" s="41" t="str">
        <f t="shared" ca="1" si="231"/>
        <v/>
      </c>
      <c r="W927" s="41" t="str">
        <f>IF(AND(C927="Abierto",D927="Media"),RANK(V927,$V$8:$V$1003,0)+COUNTIF($V$8:V927,V927)-1+MAX(Q:Q,T:T),"")</f>
        <v/>
      </c>
      <c r="X927" s="41" t="str">
        <f t="shared" si="232"/>
        <v/>
      </c>
      <c r="Y927" s="41" t="str">
        <f t="shared" ca="1" si="233"/>
        <v/>
      </c>
      <c r="Z927" s="41" t="str">
        <f>IF(AND(C927="Abierto",D927="Baja"),RANK(Y927,$Y$8:$Y$1003,0)+COUNTIF($Y$8:Y927,Y927)-1+MAX(Q:Q,T:T,W:W),"")</f>
        <v/>
      </c>
      <c r="AA927" s="42" t="str">
        <f t="shared" si="234"/>
        <v/>
      </c>
      <c r="AB927" s="42" t="str">
        <f t="shared" si="235"/>
        <v/>
      </c>
      <c r="AC927" s="42" t="str">
        <f t="shared" si="236"/>
        <v/>
      </c>
      <c r="AD927" s="43">
        <v>920</v>
      </c>
      <c r="AE927" s="43" t="str">
        <f t="shared" si="222"/>
        <v/>
      </c>
      <c r="AF927" s="44" t="str">
        <f t="shared" si="223"/>
        <v/>
      </c>
      <c r="AK927" s="47" t="str">
        <f>IF(AL927="","",MAX($AK$1:AK926)+1)</f>
        <v/>
      </c>
      <c r="AL927" s="48" t="str">
        <f>IF(H927="","",IF(COUNTIF($AL$7:AL926,H927)=0,H927,""))</f>
        <v/>
      </c>
      <c r="AM927" s="48" t="str">
        <f t="shared" si="224"/>
        <v/>
      </c>
    </row>
    <row r="928" spans="2:39" x14ac:dyDescent="0.25">
      <c r="B928" s="38"/>
      <c r="C928" s="38"/>
      <c r="D928" s="38"/>
      <c r="E928" s="38"/>
      <c r="F928" s="40"/>
      <c r="G928" s="38"/>
      <c r="H928" s="38"/>
      <c r="I928" s="40"/>
      <c r="J928" s="54" t="str">
        <f t="shared" si="225"/>
        <v/>
      </c>
      <c r="K928" s="38"/>
      <c r="O928" s="41" t="str">
        <f t="shared" si="226"/>
        <v/>
      </c>
      <c r="P928" s="41" t="str">
        <f t="shared" ca="1" si="227"/>
        <v/>
      </c>
      <c r="Q928" s="41" t="str">
        <f>IF(AND(C928="Abierto",D928="Urgente"),RANK(P928,$P$8:$P$1003,0)+COUNTIF($P$8:P928,P928)-1,"")</f>
        <v/>
      </c>
      <c r="R928" s="41" t="str">
        <f t="shared" si="228"/>
        <v/>
      </c>
      <c r="S928" s="41" t="str">
        <f t="shared" ca="1" si="229"/>
        <v/>
      </c>
      <c r="T928" s="41" t="str">
        <f>IF(AND(C928="Abierto",D928="Alta"),RANK(S928,$S$8:$S$1003,0)+COUNTIF($S$8:S928,S928)-1+MAX(Q:Q),"")</f>
        <v/>
      </c>
      <c r="U928" s="41" t="str">
        <f t="shared" si="230"/>
        <v/>
      </c>
      <c r="V928" s="41" t="str">
        <f t="shared" ca="1" si="231"/>
        <v/>
      </c>
      <c r="W928" s="41" t="str">
        <f>IF(AND(C928="Abierto",D928="Media"),RANK(V928,$V$8:$V$1003,0)+COUNTIF($V$8:V928,V928)-1+MAX(Q:Q,T:T),"")</f>
        <v/>
      </c>
      <c r="X928" s="41" t="str">
        <f t="shared" si="232"/>
        <v/>
      </c>
      <c r="Y928" s="41" t="str">
        <f t="shared" ca="1" si="233"/>
        <v/>
      </c>
      <c r="Z928" s="41" t="str">
        <f>IF(AND(C928="Abierto",D928="Baja"),RANK(Y928,$Y$8:$Y$1003,0)+COUNTIF($Y$8:Y928,Y928)-1+MAX(Q:Q,T:T,W:W),"")</f>
        <v/>
      </c>
      <c r="AA928" s="42" t="str">
        <f t="shared" si="234"/>
        <v/>
      </c>
      <c r="AB928" s="42" t="str">
        <f t="shared" si="235"/>
        <v/>
      </c>
      <c r="AC928" s="42" t="str">
        <f t="shared" si="236"/>
        <v/>
      </c>
      <c r="AD928" s="43">
        <v>921</v>
      </c>
      <c r="AE928" s="43" t="str">
        <f t="shared" si="222"/>
        <v/>
      </c>
      <c r="AF928" s="44" t="str">
        <f t="shared" si="223"/>
        <v/>
      </c>
      <c r="AK928" s="47" t="str">
        <f>IF(AL928="","",MAX($AK$1:AK927)+1)</f>
        <v/>
      </c>
      <c r="AL928" s="48" t="str">
        <f>IF(H928="","",IF(COUNTIF($AL$7:AL927,H928)=0,H928,""))</f>
        <v/>
      </c>
      <c r="AM928" s="48" t="str">
        <f t="shared" si="224"/>
        <v/>
      </c>
    </row>
    <row r="929" spans="2:39" x14ac:dyDescent="0.25">
      <c r="B929" s="38"/>
      <c r="C929" s="38"/>
      <c r="D929" s="38"/>
      <c r="E929" s="38"/>
      <c r="F929" s="40"/>
      <c r="G929" s="38"/>
      <c r="H929" s="38"/>
      <c r="I929" s="40"/>
      <c r="J929" s="54" t="str">
        <f t="shared" si="225"/>
        <v/>
      </c>
      <c r="K929" s="38"/>
      <c r="O929" s="41" t="str">
        <f t="shared" si="226"/>
        <v/>
      </c>
      <c r="P929" s="41" t="str">
        <f t="shared" ca="1" si="227"/>
        <v/>
      </c>
      <c r="Q929" s="41" t="str">
        <f>IF(AND(C929="Abierto",D929="Urgente"),RANK(P929,$P$8:$P$1003,0)+COUNTIF($P$8:P929,P929)-1,"")</f>
        <v/>
      </c>
      <c r="R929" s="41" t="str">
        <f t="shared" si="228"/>
        <v/>
      </c>
      <c r="S929" s="41" t="str">
        <f t="shared" ca="1" si="229"/>
        <v/>
      </c>
      <c r="T929" s="41" t="str">
        <f>IF(AND(C929="Abierto",D929="Alta"),RANK(S929,$S$8:$S$1003,0)+COUNTIF($S$8:S929,S929)-1+MAX(Q:Q),"")</f>
        <v/>
      </c>
      <c r="U929" s="41" t="str">
        <f t="shared" si="230"/>
        <v/>
      </c>
      <c r="V929" s="41" t="str">
        <f t="shared" ca="1" si="231"/>
        <v/>
      </c>
      <c r="W929" s="41" t="str">
        <f>IF(AND(C929="Abierto",D929="Media"),RANK(V929,$V$8:$V$1003,0)+COUNTIF($V$8:V929,V929)-1+MAX(Q:Q,T:T),"")</f>
        <v/>
      </c>
      <c r="X929" s="41" t="str">
        <f t="shared" si="232"/>
        <v/>
      </c>
      <c r="Y929" s="41" t="str">
        <f t="shared" ca="1" si="233"/>
        <v/>
      </c>
      <c r="Z929" s="41" t="str">
        <f>IF(AND(C929="Abierto",D929="Baja"),RANK(Y929,$Y$8:$Y$1003,0)+COUNTIF($Y$8:Y929,Y929)-1+MAX(Q:Q,T:T,W:W),"")</f>
        <v/>
      </c>
      <c r="AA929" s="42" t="str">
        <f t="shared" si="234"/>
        <v/>
      </c>
      <c r="AB929" s="42" t="str">
        <f t="shared" si="235"/>
        <v/>
      </c>
      <c r="AC929" s="42" t="str">
        <f t="shared" si="236"/>
        <v/>
      </c>
      <c r="AD929" s="43">
        <v>922</v>
      </c>
      <c r="AE929" s="43" t="str">
        <f t="shared" si="222"/>
        <v/>
      </c>
      <c r="AF929" s="44" t="str">
        <f t="shared" si="223"/>
        <v/>
      </c>
      <c r="AK929" s="47" t="str">
        <f>IF(AL929="","",MAX($AK$1:AK928)+1)</f>
        <v/>
      </c>
      <c r="AL929" s="48" t="str">
        <f>IF(H929="","",IF(COUNTIF($AL$7:AL928,H929)=0,H929,""))</f>
        <v/>
      </c>
      <c r="AM929" s="48" t="str">
        <f t="shared" si="224"/>
        <v/>
      </c>
    </row>
    <row r="930" spans="2:39" x14ac:dyDescent="0.25">
      <c r="B930" s="38"/>
      <c r="C930" s="38"/>
      <c r="D930" s="38"/>
      <c r="E930" s="38"/>
      <c r="F930" s="40"/>
      <c r="G930" s="38"/>
      <c r="H930" s="38"/>
      <c r="I930" s="40"/>
      <c r="J930" s="54" t="str">
        <f t="shared" si="225"/>
        <v/>
      </c>
      <c r="K930" s="38"/>
      <c r="O930" s="41" t="str">
        <f t="shared" si="226"/>
        <v/>
      </c>
      <c r="P930" s="41" t="str">
        <f t="shared" ca="1" si="227"/>
        <v/>
      </c>
      <c r="Q930" s="41" t="str">
        <f>IF(AND(C930="Abierto",D930="Urgente"),RANK(P930,$P$8:$P$1003,0)+COUNTIF($P$8:P930,P930)-1,"")</f>
        <v/>
      </c>
      <c r="R930" s="41" t="str">
        <f t="shared" si="228"/>
        <v/>
      </c>
      <c r="S930" s="41" t="str">
        <f t="shared" ca="1" si="229"/>
        <v/>
      </c>
      <c r="T930" s="41" t="str">
        <f>IF(AND(C930="Abierto",D930="Alta"),RANK(S930,$S$8:$S$1003,0)+COUNTIF($S$8:S930,S930)-1+MAX(Q:Q),"")</f>
        <v/>
      </c>
      <c r="U930" s="41" t="str">
        <f t="shared" si="230"/>
        <v/>
      </c>
      <c r="V930" s="41" t="str">
        <f t="shared" ca="1" si="231"/>
        <v/>
      </c>
      <c r="W930" s="41" t="str">
        <f>IF(AND(C930="Abierto",D930="Media"),RANK(V930,$V$8:$V$1003,0)+COUNTIF($V$8:V930,V930)-1+MAX(Q:Q,T:T),"")</f>
        <v/>
      </c>
      <c r="X930" s="41" t="str">
        <f t="shared" si="232"/>
        <v/>
      </c>
      <c r="Y930" s="41" t="str">
        <f t="shared" ca="1" si="233"/>
        <v/>
      </c>
      <c r="Z930" s="41" t="str">
        <f>IF(AND(C930="Abierto",D930="Baja"),RANK(Y930,$Y$8:$Y$1003,0)+COUNTIF($Y$8:Y930,Y930)-1+MAX(Q:Q,T:T,W:W),"")</f>
        <v/>
      </c>
      <c r="AA930" s="42" t="str">
        <f t="shared" si="234"/>
        <v/>
      </c>
      <c r="AB930" s="42" t="str">
        <f t="shared" si="235"/>
        <v/>
      </c>
      <c r="AC930" s="42" t="str">
        <f t="shared" si="236"/>
        <v/>
      </c>
      <c r="AD930" s="43">
        <v>923</v>
      </c>
      <c r="AE930" s="43" t="str">
        <f t="shared" si="222"/>
        <v/>
      </c>
      <c r="AF930" s="44" t="str">
        <f t="shared" si="223"/>
        <v/>
      </c>
      <c r="AK930" s="47" t="str">
        <f>IF(AL930="","",MAX($AK$1:AK929)+1)</f>
        <v/>
      </c>
      <c r="AL930" s="48" t="str">
        <f>IF(H930="","",IF(COUNTIF($AL$7:AL929,H930)=0,H930,""))</f>
        <v/>
      </c>
      <c r="AM930" s="48" t="str">
        <f t="shared" si="224"/>
        <v/>
      </c>
    </row>
    <row r="931" spans="2:39" x14ac:dyDescent="0.25">
      <c r="B931" s="38"/>
      <c r="C931" s="38"/>
      <c r="D931" s="38"/>
      <c r="E931" s="38"/>
      <c r="F931" s="40"/>
      <c r="G931" s="38"/>
      <c r="H931" s="38"/>
      <c r="I931" s="40"/>
      <c r="J931" s="54" t="str">
        <f t="shared" si="225"/>
        <v/>
      </c>
      <c r="K931" s="38"/>
      <c r="O931" s="41" t="str">
        <f t="shared" si="226"/>
        <v/>
      </c>
      <c r="P931" s="41" t="str">
        <f t="shared" ca="1" si="227"/>
        <v/>
      </c>
      <c r="Q931" s="41" t="str">
        <f>IF(AND(C931="Abierto",D931="Urgente"),RANK(P931,$P$8:$P$1003,0)+COUNTIF($P$8:P931,P931)-1,"")</f>
        <v/>
      </c>
      <c r="R931" s="41" t="str">
        <f t="shared" si="228"/>
        <v/>
      </c>
      <c r="S931" s="41" t="str">
        <f t="shared" ca="1" si="229"/>
        <v/>
      </c>
      <c r="T931" s="41" t="str">
        <f>IF(AND(C931="Abierto",D931="Alta"),RANK(S931,$S$8:$S$1003,0)+COUNTIF($S$8:S931,S931)-1+MAX(Q:Q),"")</f>
        <v/>
      </c>
      <c r="U931" s="41" t="str">
        <f t="shared" si="230"/>
        <v/>
      </c>
      <c r="V931" s="41" t="str">
        <f t="shared" ca="1" si="231"/>
        <v/>
      </c>
      <c r="W931" s="41" t="str">
        <f>IF(AND(C931="Abierto",D931="Media"),RANK(V931,$V$8:$V$1003,0)+COUNTIF($V$8:V931,V931)-1+MAX(Q:Q,T:T),"")</f>
        <v/>
      </c>
      <c r="X931" s="41" t="str">
        <f t="shared" si="232"/>
        <v/>
      </c>
      <c r="Y931" s="41" t="str">
        <f t="shared" ca="1" si="233"/>
        <v/>
      </c>
      <c r="Z931" s="41" t="str">
        <f>IF(AND(C931="Abierto",D931="Baja"),RANK(Y931,$Y$8:$Y$1003,0)+COUNTIF($Y$8:Y931,Y931)-1+MAX(Q:Q,T:T,W:W),"")</f>
        <v/>
      </c>
      <c r="AA931" s="42" t="str">
        <f t="shared" si="234"/>
        <v/>
      </c>
      <c r="AB931" s="42" t="str">
        <f t="shared" si="235"/>
        <v/>
      </c>
      <c r="AC931" s="42" t="str">
        <f t="shared" si="236"/>
        <v/>
      </c>
      <c r="AD931" s="43">
        <v>924</v>
      </c>
      <c r="AE931" s="43" t="str">
        <f t="shared" si="222"/>
        <v/>
      </c>
      <c r="AF931" s="44" t="str">
        <f t="shared" si="223"/>
        <v/>
      </c>
      <c r="AK931" s="47" t="str">
        <f>IF(AL931="","",MAX($AK$1:AK930)+1)</f>
        <v/>
      </c>
      <c r="AL931" s="48" t="str">
        <f>IF(H931="","",IF(COUNTIF($AL$7:AL930,H931)=0,H931,""))</f>
        <v/>
      </c>
      <c r="AM931" s="48" t="str">
        <f t="shared" si="224"/>
        <v/>
      </c>
    </row>
    <row r="932" spans="2:39" x14ac:dyDescent="0.25">
      <c r="B932" s="38"/>
      <c r="C932" s="38"/>
      <c r="D932" s="38"/>
      <c r="E932" s="38"/>
      <c r="F932" s="40"/>
      <c r="G932" s="38"/>
      <c r="H932" s="38"/>
      <c r="I932" s="40"/>
      <c r="J932" s="54" t="str">
        <f t="shared" si="225"/>
        <v/>
      </c>
      <c r="K932" s="38"/>
      <c r="O932" s="41" t="str">
        <f t="shared" si="226"/>
        <v/>
      </c>
      <c r="P932" s="41" t="str">
        <f t="shared" ca="1" si="227"/>
        <v/>
      </c>
      <c r="Q932" s="41" t="str">
        <f>IF(AND(C932="Abierto",D932="Urgente"),RANK(P932,$P$8:$P$1003,0)+COUNTIF($P$8:P932,P932)-1,"")</f>
        <v/>
      </c>
      <c r="R932" s="41" t="str">
        <f t="shared" si="228"/>
        <v/>
      </c>
      <c r="S932" s="41" t="str">
        <f t="shared" ca="1" si="229"/>
        <v/>
      </c>
      <c r="T932" s="41" t="str">
        <f>IF(AND(C932="Abierto",D932="Alta"),RANK(S932,$S$8:$S$1003,0)+COUNTIF($S$8:S932,S932)-1+MAX(Q:Q),"")</f>
        <v/>
      </c>
      <c r="U932" s="41" t="str">
        <f t="shared" si="230"/>
        <v/>
      </c>
      <c r="V932" s="41" t="str">
        <f t="shared" ca="1" si="231"/>
        <v/>
      </c>
      <c r="W932" s="41" t="str">
        <f>IF(AND(C932="Abierto",D932="Media"),RANK(V932,$V$8:$V$1003,0)+COUNTIF($V$8:V932,V932)-1+MAX(Q:Q,T:T),"")</f>
        <v/>
      </c>
      <c r="X932" s="41" t="str">
        <f t="shared" si="232"/>
        <v/>
      </c>
      <c r="Y932" s="41" t="str">
        <f t="shared" ca="1" si="233"/>
        <v/>
      </c>
      <c r="Z932" s="41" t="str">
        <f>IF(AND(C932="Abierto",D932="Baja"),RANK(Y932,$Y$8:$Y$1003,0)+COUNTIF($Y$8:Y932,Y932)-1+MAX(Q:Q,T:T,W:W),"")</f>
        <v/>
      </c>
      <c r="AA932" s="42" t="str">
        <f t="shared" si="234"/>
        <v/>
      </c>
      <c r="AB932" s="42" t="str">
        <f t="shared" si="235"/>
        <v/>
      </c>
      <c r="AC932" s="42" t="str">
        <f t="shared" si="236"/>
        <v/>
      </c>
      <c r="AD932" s="43">
        <v>925</v>
      </c>
      <c r="AE932" s="43" t="str">
        <f t="shared" si="222"/>
        <v/>
      </c>
      <c r="AF932" s="44" t="str">
        <f t="shared" si="223"/>
        <v/>
      </c>
      <c r="AK932" s="47" t="str">
        <f>IF(AL932="","",MAX($AK$1:AK931)+1)</f>
        <v/>
      </c>
      <c r="AL932" s="48" t="str">
        <f>IF(H932="","",IF(COUNTIF($AL$7:AL931,H932)=0,H932,""))</f>
        <v/>
      </c>
      <c r="AM932" s="48" t="str">
        <f t="shared" si="224"/>
        <v/>
      </c>
    </row>
    <row r="933" spans="2:39" x14ac:dyDescent="0.25">
      <c r="B933" s="38"/>
      <c r="C933" s="38"/>
      <c r="D933" s="38"/>
      <c r="E933" s="38"/>
      <c r="F933" s="40"/>
      <c r="G933" s="38"/>
      <c r="H933" s="38"/>
      <c r="I933" s="40"/>
      <c r="J933" s="54" t="str">
        <f t="shared" si="225"/>
        <v/>
      </c>
      <c r="K933" s="38"/>
      <c r="O933" s="41" t="str">
        <f t="shared" si="226"/>
        <v/>
      </c>
      <c r="P933" s="41" t="str">
        <f t="shared" ca="1" si="227"/>
        <v/>
      </c>
      <c r="Q933" s="41" t="str">
        <f>IF(AND(C933="Abierto",D933="Urgente"),RANK(P933,$P$8:$P$1003,0)+COUNTIF($P$8:P933,P933)-1,"")</f>
        <v/>
      </c>
      <c r="R933" s="41" t="str">
        <f t="shared" si="228"/>
        <v/>
      </c>
      <c r="S933" s="41" t="str">
        <f t="shared" ca="1" si="229"/>
        <v/>
      </c>
      <c r="T933" s="41" t="str">
        <f>IF(AND(C933="Abierto",D933="Alta"),RANK(S933,$S$8:$S$1003,0)+COUNTIF($S$8:S933,S933)-1+MAX(Q:Q),"")</f>
        <v/>
      </c>
      <c r="U933" s="41" t="str">
        <f t="shared" si="230"/>
        <v/>
      </c>
      <c r="V933" s="41" t="str">
        <f t="shared" ca="1" si="231"/>
        <v/>
      </c>
      <c r="W933" s="41" t="str">
        <f>IF(AND(C933="Abierto",D933="Media"),RANK(V933,$V$8:$V$1003,0)+COUNTIF($V$8:V933,V933)-1+MAX(Q:Q,T:T),"")</f>
        <v/>
      </c>
      <c r="X933" s="41" t="str">
        <f t="shared" si="232"/>
        <v/>
      </c>
      <c r="Y933" s="41" t="str">
        <f t="shared" ca="1" si="233"/>
        <v/>
      </c>
      <c r="Z933" s="41" t="str">
        <f>IF(AND(C933="Abierto",D933="Baja"),RANK(Y933,$Y$8:$Y$1003,0)+COUNTIF($Y$8:Y933,Y933)-1+MAX(Q:Q,T:T,W:W),"")</f>
        <v/>
      </c>
      <c r="AA933" s="42" t="str">
        <f t="shared" si="234"/>
        <v/>
      </c>
      <c r="AB933" s="42" t="str">
        <f t="shared" si="235"/>
        <v/>
      </c>
      <c r="AC933" s="42" t="str">
        <f t="shared" si="236"/>
        <v/>
      </c>
      <c r="AD933" s="43">
        <v>926</v>
      </c>
      <c r="AE933" s="43" t="str">
        <f t="shared" si="222"/>
        <v/>
      </c>
      <c r="AF933" s="44" t="str">
        <f t="shared" si="223"/>
        <v/>
      </c>
      <c r="AK933" s="47" t="str">
        <f>IF(AL933="","",MAX($AK$1:AK932)+1)</f>
        <v/>
      </c>
      <c r="AL933" s="48" t="str">
        <f>IF(H933="","",IF(COUNTIF($AL$7:AL932,H933)=0,H933,""))</f>
        <v/>
      </c>
      <c r="AM933" s="48" t="str">
        <f t="shared" si="224"/>
        <v/>
      </c>
    </row>
    <row r="934" spans="2:39" x14ac:dyDescent="0.25">
      <c r="B934" s="38"/>
      <c r="C934" s="38"/>
      <c r="D934" s="38"/>
      <c r="E934" s="38"/>
      <c r="F934" s="40"/>
      <c r="G934" s="38"/>
      <c r="H934" s="38"/>
      <c r="I934" s="40"/>
      <c r="J934" s="54" t="str">
        <f t="shared" si="225"/>
        <v/>
      </c>
      <c r="K934" s="38"/>
      <c r="O934" s="41" t="str">
        <f t="shared" si="226"/>
        <v/>
      </c>
      <c r="P934" s="41" t="str">
        <f t="shared" ca="1" si="227"/>
        <v/>
      </c>
      <c r="Q934" s="41" t="str">
        <f>IF(AND(C934="Abierto",D934="Urgente"),RANK(P934,$P$8:$P$1003,0)+COUNTIF($P$8:P934,P934)-1,"")</f>
        <v/>
      </c>
      <c r="R934" s="41" t="str">
        <f t="shared" si="228"/>
        <v/>
      </c>
      <c r="S934" s="41" t="str">
        <f t="shared" ca="1" si="229"/>
        <v/>
      </c>
      <c r="T934" s="41" t="str">
        <f>IF(AND(C934="Abierto",D934="Alta"),RANK(S934,$S$8:$S$1003,0)+COUNTIF($S$8:S934,S934)-1+MAX(Q:Q),"")</f>
        <v/>
      </c>
      <c r="U934" s="41" t="str">
        <f t="shared" si="230"/>
        <v/>
      </c>
      <c r="V934" s="41" t="str">
        <f t="shared" ca="1" si="231"/>
        <v/>
      </c>
      <c r="W934" s="41" t="str">
        <f>IF(AND(C934="Abierto",D934="Media"),RANK(V934,$V$8:$V$1003,0)+COUNTIF($V$8:V934,V934)-1+MAX(Q:Q,T:T),"")</f>
        <v/>
      </c>
      <c r="X934" s="41" t="str">
        <f t="shared" si="232"/>
        <v/>
      </c>
      <c r="Y934" s="41" t="str">
        <f t="shared" ca="1" si="233"/>
        <v/>
      </c>
      <c r="Z934" s="41" t="str">
        <f>IF(AND(C934="Abierto",D934="Baja"),RANK(Y934,$Y$8:$Y$1003,0)+COUNTIF($Y$8:Y934,Y934)-1+MAX(Q:Q,T:T,W:W),"")</f>
        <v/>
      </c>
      <c r="AA934" s="42" t="str">
        <f t="shared" si="234"/>
        <v/>
      </c>
      <c r="AB934" s="42" t="str">
        <f t="shared" si="235"/>
        <v/>
      </c>
      <c r="AC934" s="42" t="str">
        <f t="shared" si="236"/>
        <v/>
      </c>
      <c r="AD934" s="43">
        <v>927</v>
      </c>
      <c r="AE934" s="43" t="str">
        <f t="shared" si="222"/>
        <v/>
      </c>
      <c r="AF934" s="44" t="str">
        <f t="shared" si="223"/>
        <v/>
      </c>
      <c r="AK934" s="47" t="str">
        <f>IF(AL934="","",MAX($AK$1:AK933)+1)</f>
        <v/>
      </c>
      <c r="AL934" s="48" t="str">
        <f>IF(H934="","",IF(COUNTIF($AL$7:AL933,H934)=0,H934,""))</f>
        <v/>
      </c>
      <c r="AM934" s="48" t="str">
        <f t="shared" si="224"/>
        <v/>
      </c>
    </row>
    <row r="935" spans="2:39" x14ac:dyDescent="0.25">
      <c r="B935" s="38"/>
      <c r="C935" s="38"/>
      <c r="D935" s="38"/>
      <c r="E935" s="38"/>
      <c r="F935" s="40"/>
      <c r="G935" s="38"/>
      <c r="H935" s="38"/>
      <c r="I935" s="40"/>
      <c r="J935" s="54" t="str">
        <f t="shared" si="225"/>
        <v/>
      </c>
      <c r="K935" s="38"/>
      <c r="O935" s="41" t="str">
        <f t="shared" si="226"/>
        <v/>
      </c>
      <c r="P935" s="41" t="str">
        <f t="shared" ca="1" si="227"/>
        <v/>
      </c>
      <c r="Q935" s="41" t="str">
        <f>IF(AND(C935="Abierto",D935="Urgente"),RANK(P935,$P$8:$P$1003,0)+COUNTIF($P$8:P935,P935)-1,"")</f>
        <v/>
      </c>
      <c r="R935" s="41" t="str">
        <f t="shared" si="228"/>
        <v/>
      </c>
      <c r="S935" s="41" t="str">
        <f t="shared" ca="1" si="229"/>
        <v/>
      </c>
      <c r="T935" s="41" t="str">
        <f>IF(AND(C935="Abierto",D935="Alta"),RANK(S935,$S$8:$S$1003,0)+COUNTIF($S$8:S935,S935)-1+MAX(Q:Q),"")</f>
        <v/>
      </c>
      <c r="U935" s="41" t="str">
        <f t="shared" si="230"/>
        <v/>
      </c>
      <c r="V935" s="41" t="str">
        <f t="shared" ca="1" si="231"/>
        <v/>
      </c>
      <c r="W935" s="41" t="str">
        <f>IF(AND(C935="Abierto",D935="Media"),RANK(V935,$V$8:$V$1003,0)+COUNTIF($V$8:V935,V935)-1+MAX(Q:Q,T:T),"")</f>
        <v/>
      </c>
      <c r="X935" s="41" t="str">
        <f t="shared" si="232"/>
        <v/>
      </c>
      <c r="Y935" s="41" t="str">
        <f t="shared" ca="1" si="233"/>
        <v/>
      </c>
      <c r="Z935" s="41" t="str">
        <f>IF(AND(C935="Abierto",D935="Baja"),RANK(Y935,$Y$8:$Y$1003,0)+COUNTIF($Y$8:Y935,Y935)-1+MAX(Q:Q,T:T,W:W),"")</f>
        <v/>
      </c>
      <c r="AA935" s="42" t="str">
        <f t="shared" si="234"/>
        <v/>
      </c>
      <c r="AB935" s="42" t="str">
        <f t="shared" si="235"/>
        <v/>
      </c>
      <c r="AC935" s="42" t="str">
        <f t="shared" si="236"/>
        <v/>
      </c>
      <c r="AD935" s="43">
        <v>928</v>
      </c>
      <c r="AE935" s="43" t="str">
        <f t="shared" si="222"/>
        <v/>
      </c>
      <c r="AF935" s="44" t="str">
        <f t="shared" si="223"/>
        <v/>
      </c>
      <c r="AK935" s="47" t="str">
        <f>IF(AL935="","",MAX($AK$1:AK934)+1)</f>
        <v/>
      </c>
      <c r="AL935" s="48" t="str">
        <f>IF(H935="","",IF(COUNTIF($AL$7:AL934,H935)=0,H935,""))</f>
        <v/>
      </c>
      <c r="AM935" s="48" t="str">
        <f t="shared" si="224"/>
        <v/>
      </c>
    </row>
    <row r="936" spans="2:39" x14ac:dyDescent="0.25">
      <c r="B936" s="38"/>
      <c r="C936" s="38"/>
      <c r="D936" s="38"/>
      <c r="E936" s="38"/>
      <c r="F936" s="40"/>
      <c r="G936" s="38"/>
      <c r="H936" s="38"/>
      <c r="I936" s="40"/>
      <c r="J936" s="54" t="str">
        <f t="shared" si="225"/>
        <v/>
      </c>
      <c r="K936" s="38"/>
      <c r="O936" s="41" t="str">
        <f t="shared" si="226"/>
        <v/>
      </c>
      <c r="P936" s="41" t="str">
        <f t="shared" ca="1" si="227"/>
        <v/>
      </c>
      <c r="Q936" s="41" t="str">
        <f>IF(AND(C936="Abierto",D936="Urgente"),RANK(P936,$P$8:$P$1003,0)+COUNTIF($P$8:P936,P936)-1,"")</f>
        <v/>
      </c>
      <c r="R936" s="41" t="str">
        <f t="shared" si="228"/>
        <v/>
      </c>
      <c r="S936" s="41" t="str">
        <f t="shared" ca="1" si="229"/>
        <v/>
      </c>
      <c r="T936" s="41" t="str">
        <f>IF(AND(C936="Abierto",D936="Alta"),RANK(S936,$S$8:$S$1003,0)+COUNTIF($S$8:S936,S936)-1+MAX(Q:Q),"")</f>
        <v/>
      </c>
      <c r="U936" s="41" t="str">
        <f t="shared" si="230"/>
        <v/>
      </c>
      <c r="V936" s="41" t="str">
        <f t="shared" ca="1" si="231"/>
        <v/>
      </c>
      <c r="W936" s="41" t="str">
        <f>IF(AND(C936="Abierto",D936="Media"),RANK(V936,$V$8:$V$1003,0)+COUNTIF($V$8:V936,V936)-1+MAX(Q:Q,T:T),"")</f>
        <v/>
      </c>
      <c r="X936" s="41" t="str">
        <f t="shared" si="232"/>
        <v/>
      </c>
      <c r="Y936" s="41" t="str">
        <f t="shared" ca="1" si="233"/>
        <v/>
      </c>
      <c r="Z936" s="41" t="str">
        <f>IF(AND(C936="Abierto",D936="Baja"),RANK(Y936,$Y$8:$Y$1003,0)+COUNTIF($Y$8:Y936,Y936)-1+MAX(Q:Q,T:T,W:W),"")</f>
        <v/>
      </c>
      <c r="AA936" s="42" t="str">
        <f t="shared" si="234"/>
        <v/>
      </c>
      <c r="AB936" s="42" t="str">
        <f t="shared" si="235"/>
        <v/>
      </c>
      <c r="AC936" s="42" t="str">
        <f t="shared" si="236"/>
        <v/>
      </c>
      <c r="AD936" s="43">
        <v>929</v>
      </c>
      <c r="AE936" s="43" t="str">
        <f t="shared" si="222"/>
        <v/>
      </c>
      <c r="AF936" s="44" t="str">
        <f t="shared" si="223"/>
        <v/>
      </c>
      <c r="AK936" s="47" t="str">
        <f>IF(AL936="","",MAX($AK$1:AK935)+1)</f>
        <v/>
      </c>
      <c r="AL936" s="48" t="str">
        <f>IF(H936="","",IF(COUNTIF($AL$7:AL935,H936)=0,H936,""))</f>
        <v/>
      </c>
      <c r="AM936" s="48" t="str">
        <f t="shared" si="224"/>
        <v/>
      </c>
    </row>
    <row r="937" spans="2:39" x14ac:dyDescent="0.25">
      <c r="B937" s="38"/>
      <c r="C937" s="38"/>
      <c r="D937" s="38"/>
      <c r="E937" s="38"/>
      <c r="F937" s="40"/>
      <c r="G937" s="38"/>
      <c r="H937" s="38"/>
      <c r="I937" s="40"/>
      <c r="J937" s="54" t="str">
        <f t="shared" si="225"/>
        <v/>
      </c>
      <c r="K937" s="38"/>
      <c r="O937" s="41" t="str">
        <f t="shared" si="226"/>
        <v/>
      </c>
      <c r="P937" s="41" t="str">
        <f t="shared" ca="1" si="227"/>
        <v/>
      </c>
      <c r="Q937" s="41" t="str">
        <f>IF(AND(C937="Abierto",D937="Urgente"),RANK(P937,$P$8:$P$1003,0)+COUNTIF($P$8:P937,P937)-1,"")</f>
        <v/>
      </c>
      <c r="R937" s="41" t="str">
        <f t="shared" si="228"/>
        <v/>
      </c>
      <c r="S937" s="41" t="str">
        <f t="shared" ca="1" si="229"/>
        <v/>
      </c>
      <c r="T937" s="41" t="str">
        <f>IF(AND(C937="Abierto",D937="Alta"),RANK(S937,$S$8:$S$1003,0)+COUNTIF($S$8:S937,S937)-1+MAX(Q:Q),"")</f>
        <v/>
      </c>
      <c r="U937" s="41" t="str">
        <f t="shared" si="230"/>
        <v/>
      </c>
      <c r="V937" s="41" t="str">
        <f t="shared" ca="1" si="231"/>
        <v/>
      </c>
      <c r="W937" s="41" t="str">
        <f>IF(AND(C937="Abierto",D937="Media"),RANK(V937,$V$8:$V$1003,0)+COUNTIF($V$8:V937,V937)-1+MAX(Q:Q,T:T),"")</f>
        <v/>
      </c>
      <c r="X937" s="41" t="str">
        <f t="shared" si="232"/>
        <v/>
      </c>
      <c r="Y937" s="41" t="str">
        <f t="shared" ca="1" si="233"/>
        <v/>
      </c>
      <c r="Z937" s="41" t="str">
        <f>IF(AND(C937="Abierto",D937="Baja"),RANK(Y937,$Y$8:$Y$1003,0)+COUNTIF($Y$8:Y937,Y937)-1+MAX(Q:Q,T:T,W:W),"")</f>
        <v/>
      </c>
      <c r="AA937" s="42" t="str">
        <f t="shared" si="234"/>
        <v/>
      </c>
      <c r="AB937" s="42" t="str">
        <f t="shared" si="235"/>
        <v/>
      </c>
      <c r="AC937" s="42" t="str">
        <f t="shared" si="236"/>
        <v/>
      </c>
      <c r="AD937" s="43">
        <v>930</v>
      </c>
      <c r="AE937" s="43" t="str">
        <f t="shared" si="222"/>
        <v/>
      </c>
      <c r="AF937" s="44" t="str">
        <f t="shared" si="223"/>
        <v/>
      </c>
      <c r="AK937" s="47" t="str">
        <f>IF(AL937="","",MAX($AK$1:AK936)+1)</f>
        <v/>
      </c>
      <c r="AL937" s="48" t="str">
        <f>IF(H937="","",IF(COUNTIF($AL$7:AL936,H937)=0,H937,""))</f>
        <v/>
      </c>
      <c r="AM937" s="48" t="str">
        <f t="shared" si="224"/>
        <v/>
      </c>
    </row>
    <row r="938" spans="2:39" x14ac:dyDescent="0.25">
      <c r="B938" s="38"/>
      <c r="C938" s="38"/>
      <c r="D938" s="38"/>
      <c r="E938" s="38"/>
      <c r="F938" s="40"/>
      <c r="G938" s="38"/>
      <c r="H938" s="38"/>
      <c r="I938" s="40"/>
      <c r="J938" s="54" t="str">
        <f t="shared" si="225"/>
        <v/>
      </c>
      <c r="K938" s="38"/>
      <c r="O938" s="41" t="str">
        <f t="shared" si="226"/>
        <v/>
      </c>
      <c r="P938" s="41" t="str">
        <f t="shared" ca="1" si="227"/>
        <v/>
      </c>
      <c r="Q938" s="41" t="str">
        <f>IF(AND(C938="Abierto",D938="Urgente"),RANK(P938,$P$8:$P$1003,0)+COUNTIF($P$8:P938,P938)-1,"")</f>
        <v/>
      </c>
      <c r="R938" s="41" t="str">
        <f t="shared" si="228"/>
        <v/>
      </c>
      <c r="S938" s="41" t="str">
        <f t="shared" ca="1" si="229"/>
        <v/>
      </c>
      <c r="T938" s="41" t="str">
        <f>IF(AND(C938="Abierto",D938="Alta"),RANK(S938,$S$8:$S$1003,0)+COUNTIF($S$8:S938,S938)-1+MAX(Q:Q),"")</f>
        <v/>
      </c>
      <c r="U938" s="41" t="str">
        <f t="shared" si="230"/>
        <v/>
      </c>
      <c r="V938" s="41" t="str">
        <f t="shared" ca="1" si="231"/>
        <v/>
      </c>
      <c r="W938" s="41" t="str">
        <f>IF(AND(C938="Abierto",D938="Media"),RANK(V938,$V$8:$V$1003,0)+COUNTIF($V$8:V938,V938)-1+MAX(Q:Q,T:T),"")</f>
        <v/>
      </c>
      <c r="X938" s="41" t="str">
        <f t="shared" si="232"/>
        <v/>
      </c>
      <c r="Y938" s="41" t="str">
        <f t="shared" ca="1" si="233"/>
        <v/>
      </c>
      <c r="Z938" s="41" t="str">
        <f>IF(AND(C938="Abierto",D938="Baja"),RANK(Y938,$Y$8:$Y$1003,0)+COUNTIF($Y$8:Y938,Y938)-1+MAX(Q:Q,T:T,W:W),"")</f>
        <v/>
      </c>
      <c r="AA938" s="42" t="str">
        <f t="shared" si="234"/>
        <v/>
      </c>
      <c r="AB938" s="42" t="str">
        <f t="shared" si="235"/>
        <v/>
      </c>
      <c r="AC938" s="42" t="str">
        <f t="shared" si="236"/>
        <v/>
      </c>
      <c r="AD938" s="43">
        <v>931</v>
      </c>
      <c r="AE938" s="43" t="str">
        <f t="shared" si="222"/>
        <v/>
      </c>
      <c r="AF938" s="44" t="str">
        <f t="shared" si="223"/>
        <v/>
      </c>
      <c r="AK938" s="47" t="str">
        <f>IF(AL938="","",MAX($AK$1:AK937)+1)</f>
        <v/>
      </c>
      <c r="AL938" s="48" t="str">
        <f>IF(H938="","",IF(COUNTIF($AL$7:AL937,H938)=0,H938,""))</f>
        <v/>
      </c>
      <c r="AM938" s="48" t="str">
        <f t="shared" si="224"/>
        <v/>
      </c>
    </row>
    <row r="939" spans="2:39" x14ac:dyDescent="0.25">
      <c r="B939" s="38"/>
      <c r="C939" s="38"/>
      <c r="D939" s="38"/>
      <c r="E939" s="38"/>
      <c r="F939" s="40"/>
      <c r="G939" s="38"/>
      <c r="H939" s="38"/>
      <c r="I939" s="40"/>
      <c r="J939" s="54" t="str">
        <f t="shared" si="225"/>
        <v/>
      </c>
      <c r="K939" s="38"/>
      <c r="O939" s="41" t="str">
        <f t="shared" si="226"/>
        <v/>
      </c>
      <c r="P939" s="41" t="str">
        <f t="shared" ca="1" si="227"/>
        <v/>
      </c>
      <c r="Q939" s="41" t="str">
        <f>IF(AND(C939="Abierto",D939="Urgente"),RANK(P939,$P$8:$P$1003,0)+COUNTIF($P$8:P939,P939)-1,"")</f>
        <v/>
      </c>
      <c r="R939" s="41" t="str">
        <f t="shared" si="228"/>
        <v/>
      </c>
      <c r="S939" s="41" t="str">
        <f t="shared" ca="1" si="229"/>
        <v/>
      </c>
      <c r="T939" s="41" t="str">
        <f>IF(AND(C939="Abierto",D939="Alta"),RANK(S939,$S$8:$S$1003,0)+COUNTIF($S$8:S939,S939)-1+MAX(Q:Q),"")</f>
        <v/>
      </c>
      <c r="U939" s="41" t="str">
        <f t="shared" si="230"/>
        <v/>
      </c>
      <c r="V939" s="41" t="str">
        <f t="shared" ca="1" si="231"/>
        <v/>
      </c>
      <c r="W939" s="41" t="str">
        <f>IF(AND(C939="Abierto",D939="Media"),RANK(V939,$V$8:$V$1003,0)+COUNTIF($V$8:V939,V939)-1+MAX(Q:Q,T:T),"")</f>
        <v/>
      </c>
      <c r="X939" s="41" t="str">
        <f t="shared" si="232"/>
        <v/>
      </c>
      <c r="Y939" s="41" t="str">
        <f t="shared" ca="1" si="233"/>
        <v/>
      </c>
      <c r="Z939" s="41" t="str">
        <f>IF(AND(C939="Abierto",D939="Baja"),RANK(Y939,$Y$8:$Y$1003,0)+COUNTIF($Y$8:Y939,Y939)-1+MAX(Q:Q,T:T,W:W),"")</f>
        <v/>
      </c>
      <c r="AA939" s="42" t="str">
        <f t="shared" si="234"/>
        <v/>
      </c>
      <c r="AB939" s="42" t="str">
        <f t="shared" si="235"/>
        <v/>
      </c>
      <c r="AC939" s="42" t="str">
        <f t="shared" si="236"/>
        <v/>
      </c>
      <c r="AD939" s="43">
        <v>932</v>
      </c>
      <c r="AE939" s="43" t="str">
        <f t="shared" si="222"/>
        <v/>
      </c>
      <c r="AF939" s="44" t="str">
        <f t="shared" si="223"/>
        <v/>
      </c>
      <c r="AK939" s="47" t="str">
        <f>IF(AL939="","",MAX($AK$1:AK938)+1)</f>
        <v/>
      </c>
      <c r="AL939" s="48" t="str">
        <f>IF(H939="","",IF(COUNTIF($AL$7:AL938,H939)=0,H939,""))</f>
        <v/>
      </c>
      <c r="AM939" s="48" t="str">
        <f t="shared" si="224"/>
        <v/>
      </c>
    </row>
    <row r="940" spans="2:39" x14ac:dyDescent="0.25">
      <c r="B940" s="38"/>
      <c r="C940" s="38"/>
      <c r="D940" s="38"/>
      <c r="E940" s="38"/>
      <c r="F940" s="40"/>
      <c r="G940" s="38"/>
      <c r="H940" s="38"/>
      <c r="I940" s="40"/>
      <c r="J940" s="54" t="str">
        <f t="shared" si="225"/>
        <v/>
      </c>
      <c r="K940" s="38"/>
      <c r="O940" s="41" t="str">
        <f t="shared" si="226"/>
        <v/>
      </c>
      <c r="P940" s="41" t="str">
        <f t="shared" ca="1" si="227"/>
        <v/>
      </c>
      <c r="Q940" s="41" t="str">
        <f>IF(AND(C940="Abierto",D940="Urgente"),RANK(P940,$P$8:$P$1003,0)+COUNTIF($P$8:P940,P940)-1,"")</f>
        <v/>
      </c>
      <c r="R940" s="41" t="str">
        <f t="shared" si="228"/>
        <v/>
      </c>
      <c r="S940" s="41" t="str">
        <f t="shared" ca="1" si="229"/>
        <v/>
      </c>
      <c r="T940" s="41" t="str">
        <f>IF(AND(C940="Abierto",D940="Alta"),RANK(S940,$S$8:$S$1003,0)+COUNTIF($S$8:S940,S940)-1+MAX(Q:Q),"")</f>
        <v/>
      </c>
      <c r="U940" s="41" t="str">
        <f t="shared" si="230"/>
        <v/>
      </c>
      <c r="V940" s="41" t="str">
        <f t="shared" ca="1" si="231"/>
        <v/>
      </c>
      <c r="W940" s="41" t="str">
        <f>IF(AND(C940="Abierto",D940="Media"),RANK(V940,$V$8:$V$1003,0)+COUNTIF($V$8:V940,V940)-1+MAX(Q:Q,T:T),"")</f>
        <v/>
      </c>
      <c r="X940" s="41" t="str">
        <f t="shared" si="232"/>
        <v/>
      </c>
      <c r="Y940" s="41" t="str">
        <f t="shared" ca="1" si="233"/>
        <v/>
      </c>
      <c r="Z940" s="41" t="str">
        <f>IF(AND(C940="Abierto",D940="Baja"),RANK(Y940,$Y$8:$Y$1003,0)+COUNTIF($Y$8:Y940,Y940)-1+MAX(Q:Q,T:T,W:W),"")</f>
        <v/>
      </c>
      <c r="AA940" s="42" t="str">
        <f t="shared" si="234"/>
        <v/>
      </c>
      <c r="AB940" s="42" t="str">
        <f t="shared" si="235"/>
        <v/>
      </c>
      <c r="AC940" s="42" t="str">
        <f t="shared" si="236"/>
        <v/>
      </c>
      <c r="AD940" s="43">
        <v>933</v>
      </c>
      <c r="AE940" s="43" t="str">
        <f t="shared" si="222"/>
        <v/>
      </c>
      <c r="AF940" s="44" t="str">
        <f t="shared" si="223"/>
        <v/>
      </c>
      <c r="AK940" s="47" t="str">
        <f>IF(AL940="","",MAX($AK$1:AK939)+1)</f>
        <v/>
      </c>
      <c r="AL940" s="48" t="str">
        <f>IF(H940="","",IF(COUNTIF($AL$7:AL939,H940)=0,H940,""))</f>
        <v/>
      </c>
      <c r="AM940" s="48" t="str">
        <f t="shared" si="224"/>
        <v/>
      </c>
    </row>
    <row r="941" spans="2:39" x14ac:dyDescent="0.25">
      <c r="B941" s="38"/>
      <c r="C941" s="38"/>
      <c r="D941" s="38"/>
      <c r="E941" s="38"/>
      <c r="F941" s="40"/>
      <c r="G941" s="38"/>
      <c r="H941" s="38"/>
      <c r="I941" s="40"/>
      <c r="J941" s="54" t="str">
        <f t="shared" si="225"/>
        <v/>
      </c>
      <c r="K941" s="38"/>
      <c r="O941" s="41" t="str">
        <f t="shared" si="226"/>
        <v/>
      </c>
      <c r="P941" s="41" t="str">
        <f t="shared" ca="1" si="227"/>
        <v/>
      </c>
      <c r="Q941" s="41" t="str">
        <f>IF(AND(C941="Abierto",D941="Urgente"),RANK(P941,$P$8:$P$1003,0)+COUNTIF($P$8:P941,P941)-1,"")</f>
        <v/>
      </c>
      <c r="R941" s="41" t="str">
        <f t="shared" si="228"/>
        <v/>
      </c>
      <c r="S941" s="41" t="str">
        <f t="shared" ca="1" si="229"/>
        <v/>
      </c>
      <c r="T941" s="41" t="str">
        <f>IF(AND(C941="Abierto",D941="Alta"),RANK(S941,$S$8:$S$1003,0)+COUNTIF($S$8:S941,S941)-1+MAX(Q:Q),"")</f>
        <v/>
      </c>
      <c r="U941" s="41" t="str">
        <f t="shared" si="230"/>
        <v/>
      </c>
      <c r="V941" s="41" t="str">
        <f t="shared" ca="1" si="231"/>
        <v/>
      </c>
      <c r="W941" s="41" t="str">
        <f>IF(AND(C941="Abierto",D941="Media"),RANK(V941,$V$8:$V$1003,0)+COUNTIF($V$8:V941,V941)-1+MAX(Q:Q,T:T),"")</f>
        <v/>
      </c>
      <c r="X941" s="41" t="str">
        <f t="shared" si="232"/>
        <v/>
      </c>
      <c r="Y941" s="41" t="str">
        <f t="shared" ca="1" si="233"/>
        <v/>
      </c>
      <c r="Z941" s="41" t="str">
        <f>IF(AND(C941="Abierto",D941="Baja"),RANK(Y941,$Y$8:$Y$1003,0)+COUNTIF($Y$8:Y941,Y941)-1+MAX(Q:Q,T:T,W:W),"")</f>
        <v/>
      </c>
      <c r="AA941" s="42" t="str">
        <f t="shared" si="234"/>
        <v/>
      </c>
      <c r="AB941" s="42" t="str">
        <f t="shared" si="235"/>
        <v/>
      </c>
      <c r="AC941" s="42" t="str">
        <f t="shared" si="236"/>
        <v/>
      </c>
      <c r="AD941" s="43">
        <v>934</v>
      </c>
      <c r="AE941" s="43" t="str">
        <f t="shared" si="222"/>
        <v/>
      </c>
      <c r="AF941" s="44" t="str">
        <f t="shared" si="223"/>
        <v/>
      </c>
      <c r="AK941" s="47" t="str">
        <f>IF(AL941="","",MAX($AK$1:AK940)+1)</f>
        <v/>
      </c>
      <c r="AL941" s="48" t="str">
        <f>IF(H941="","",IF(COUNTIF($AL$7:AL940,H941)=0,H941,""))</f>
        <v/>
      </c>
      <c r="AM941" s="48" t="str">
        <f t="shared" si="224"/>
        <v/>
      </c>
    </row>
    <row r="942" spans="2:39" x14ac:dyDescent="0.25">
      <c r="B942" s="38"/>
      <c r="C942" s="38"/>
      <c r="D942" s="38"/>
      <c r="E942" s="38"/>
      <c r="F942" s="40"/>
      <c r="G942" s="38"/>
      <c r="H942" s="38"/>
      <c r="I942" s="40"/>
      <c r="J942" s="54" t="str">
        <f t="shared" si="225"/>
        <v/>
      </c>
      <c r="K942" s="38"/>
      <c r="O942" s="41" t="str">
        <f t="shared" si="226"/>
        <v/>
      </c>
      <c r="P942" s="41" t="str">
        <f t="shared" ca="1" si="227"/>
        <v/>
      </c>
      <c r="Q942" s="41" t="str">
        <f>IF(AND(C942="Abierto",D942="Urgente"),RANK(P942,$P$8:$P$1003,0)+COUNTIF($P$8:P942,P942)-1,"")</f>
        <v/>
      </c>
      <c r="R942" s="41" t="str">
        <f t="shared" si="228"/>
        <v/>
      </c>
      <c r="S942" s="41" t="str">
        <f t="shared" ca="1" si="229"/>
        <v/>
      </c>
      <c r="T942" s="41" t="str">
        <f>IF(AND(C942="Abierto",D942="Alta"),RANK(S942,$S$8:$S$1003,0)+COUNTIF($S$8:S942,S942)-1+MAX(Q:Q),"")</f>
        <v/>
      </c>
      <c r="U942" s="41" t="str">
        <f t="shared" si="230"/>
        <v/>
      </c>
      <c r="V942" s="41" t="str">
        <f t="shared" ca="1" si="231"/>
        <v/>
      </c>
      <c r="W942" s="41" t="str">
        <f>IF(AND(C942="Abierto",D942="Media"),RANK(V942,$V$8:$V$1003,0)+COUNTIF($V$8:V942,V942)-1+MAX(Q:Q,T:T),"")</f>
        <v/>
      </c>
      <c r="X942" s="41" t="str">
        <f t="shared" si="232"/>
        <v/>
      </c>
      <c r="Y942" s="41" t="str">
        <f t="shared" ca="1" si="233"/>
        <v/>
      </c>
      <c r="Z942" s="41" t="str">
        <f>IF(AND(C942="Abierto",D942="Baja"),RANK(Y942,$Y$8:$Y$1003,0)+COUNTIF($Y$8:Y942,Y942)-1+MAX(Q:Q,T:T,W:W),"")</f>
        <v/>
      </c>
      <c r="AA942" s="42" t="str">
        <f t="shared" si="234"/>
        <v/>
      </c>
      <c r="AB942" s="42" t="str">
        <f t="shared" si="235"/>
        <v/>
      </c>
      <c r="AC942" s="42" t="str">
        <f t="shared" si="236"/>
        <v/>
      </c>
      <c r="AD942" s="43">
        <v>935</v>
      </c>
      <c r="AE942" s="43" t="str">
        <f t="shared" si="222"/>
        <v/>
      </c>
      <c r="AF942" s="44" t="str">
        <f t="shared" si="223"/>
        <v/>
      </c>
      <c r="AK942" s="47" t="str">
        <f>IF(AL942="","",MAX($AK$1:AK941)+1)</f>
        <v/>
      </c>
      <c r="AL942" s="48" t="str">
        <f>IF(H942="","",IF(COUNTIF($AL$7:AL941,H942)=0,H942,""))</f>
        <v/>
      </c>
      <c r="AM942" s="48" t="str">
        <f t="shared" si="224"/>
        <v/>
      </c>
    </row>
    <row r="943" spans="2:39" x14ac:dyDescent="0.25">
      <c r="B943" s="38"/>
      <c r="C943" s="38"/>
      <c r="D943" s="38"/>
      <c r="E943" s="38"/>
      <c r="F943" s="40"/>
      <c r="G943" s="38"/>
      <c r="H943" s="38"/>
      <c r="I943" s="40"/>
      <c r="J943" s="54" t="str">
        <f t="shared" si="225"/>
        <v/>
      </c>
      <c r="K943" s="38"/>
      <c r="O943" s="41" t="str">
        <f t="shared" si="226"/>
        <v/>
      </c>
      <c r="P943" s="41" t="str">
        <f t="shared" ca="1" si="227"/>
        <v/>
      </c>
      <c r="Q943" s="41" t="str">
        <f>IF(AND(C943="Abierto",D943="Urgente"),RANK(P943,$P$8:$P$1003,0)+COUNTIF($P$8:P943,P943)-1,"")</f>
        <v/>
      </c>
      <c r="R943" s="41" t="str">
        <f t="shared" si="228"/>
        <v/>
      </c>
      <c r="S943" s="41" t="str">
        <f t="shared" ca="1" si="229"/>
        <v/>
      </c>
      <c r="T943" s="41" t="str">
        <f>IF(AND(C943="Abierto",D943="Alta"),RANK(S943,$S$8:$S$1003,0)+COUNTIF($S$8:S943,S943)-1+MAX(Q:Q),"")</f>
        <v/>
      </c>
      <c r="U943" s="41" t="str">
        <f t="shared" si="230"/>
        <v/>
      </c>
      <c r="V943" s="41" t="str">
        <f t="shared" ca="1" si="231"/>
        <v/>
      </c>
      <c r="W943" s="41" t="str">
        <f>IF(AND(C943="Abierto",D943="Media"),RANK(V943,$V$8:$V$1003,0)+COUNTIF($V$8:V943,V943)-1+MAX(Q:Q,T:T),"")</f>
        <v/>
      </c>
      <c r="X943" s="41" t="str">
        <f t="shared" si="232"/>
        <v/>
      </c>
      <c r="Y943" s="41" t="str">
        <f t="shared" ca="1" si="233"/>
        <v/>
      </c>
      <c r="Z943" s="41" t="str">
        <f>IF(AND(C943="Abierto",D943="Baja"),RANK(Y943,$Y$8:$Y$1003,0)+COUNTIF($Y$8:Y943,Y943)-1+MAX(Q:Q,T:T,W:W),"")</f>
        <v/>
      </c>
      <c r="AA943" s="42" t="str">
        <f t="shared" si="234"/>
        <v/>
      </c>
      <c r="AB943" s="42" t="str">
        <f t="shared" si="235"/>
        <v/>
      </c>
      <c r="AC943" s="42" t="str">
        <f t="shared" si="236"/>
        <v/>
      </c>
      <c r="AD943" s="43">
        <v>936</v>
      </c>
      <c r="AE943" s="43" t="str">
        <f t="shared" si="222"/>
        <v/>
      </c>
      <c r="AF943" s="44" t="str">
        <f t="shared" si="223"/>
        <v/>
      </c>
      <c r="AK943" s="47" t="str">
        <f>IF(AL943="","",MAX($AK$1:AK942)+1)</f>
        <v/>
      </c>
      <c r="AL943" s="48" t="str">
        <f>IF(H943="","",IF(COUNTIF($AL$7:AL942,H943)=0,H943,""))</f>
        <v/>
      </c>
      <c r="AM943" s="48" t="str">
        <f t="shared" si="224"/>
        <v/>
      </c>
    </row>
    <row r="944" spans="2:39" x14ac:dyDescent="0.25">
      <c r="B944" s="38"/>
      <c r="C944" s="38"/>
      <c r="D944" s="38"/>
      <c r="E944" s="38"/>
      <c r="F944" s="40"/>
      <c r="G944" s="38"/>
      <c r="H944" s="38"/>
      <c r="I944" s="40"/>
      <c r="J944" s="54" t="str">
        <f t="shared" si="225"/>
        <v/>
      </c>
      <c r="K944" s="38"/>
      <c r="O944" s="41" t="str">
        <f t="shared" si="226"/>
        <v/>
      </c>
      <c r="P944" s="41" t="str">
        <f t="shared" ca="1" si="227"/>
        <v/>
      </c>
      <c r="Q944" s="41" t="str">
        <f>IF(AND(C944="Abierto",D944="Urgente"),RANK(P944,$P$8:$P$1003,0)+COUNTIF($P$8:P944,P944)-1,"")</f>
        <v/>
      </c>
      <c r="R944" s="41" t="str">
        <f t="shared" si="228"/>
        <v/>
      </c>
      <c r="S944" s="41" t="str">
        <f t="shared" ca="1" si="229"/>
        <v/>
      </c>
      <c r="T944" s="41" t="str">
        <f>IF(AND(C944="Abierto",D944="Alta"),RANK(S944,$S$8:$S$1003,0)+COUNTIF($S$8:S944,S944)-1+MAX(Q:Q),"")</f>
        <v/>
      </c>
      <c r="U944" s="41" t="str">
        <f t="shared" si="230"/>
        <v/>
      </c>
      <c r="V944" s="41" t="str">
        <f t="shared" ca="1" si="231"/>
        <v/>
      </c>
      <c r="W944" s="41" t="str">
        <f>IF(AND(C944="Abierto",D944="Media"),RANK(V944,$V$8:$V$1003,0)+COUNTIF($V$8:V944,V944)-1+MAX(Q:Q,T:T),"")</f>
        <v/>
      </c>
      <c r="X944" s="41" t="str">
        <f t="shared" si="232"/>
        <v/>
      </c>
      <c r="Y944" s="41" t="str">
        <f t="shared" ca="1" si="233"/>
        <v/>
      </c>
      <c r="Z944" s="41" t="str">
        <f>IF(AND(C944="Abierto",D944="Baja"),RANK(Y944,$Y$8:$Y$1003,0)+COUNTIF($Y$8:Y944,Y944)-1+MAX(Q:Q,T:T,W:W),"")</f>
        <v/>
      </c>
      <c r="AA944" s="42" t="str">
        <f t="shared" si="234"/>
        <v/>
      </c>
      <c r="AB944" s="42" t="str">
        <f t="shared" si="235"/>
        <v/>
      </c>
      <c r="AC944" s="42" t="str">
        <f t="shared" si="236"/>
        <v/>
      </c>
      <c r="AD944" s="43">
        <v>937</v>
      </c>
      <c r="AE944" s="43" t="str">
        <f t="shared" si="222"/>
        <v/>
      </c>
      <c r="AF944" s="44" t="str">
        <f t="shared" si="223"/>
        <v/>
      </c>
      <c r="AK944" s="47" t="str">
        <f>IF(AL944="","",MAX($AK$1:AK943)+1)</f>
        <v/>
      </c>
      <c r="AL944" s="48" t="str">
        <f>IF(H944="","",IF(COUNTIF($AL$7:AL943,H944)=0,H944,""))</f>
        <v/>
      </c>
      <c r="AM944" s="48" t="str">
        <f t="shared" si="224"/>
        <v/>
      </c>
    </row>
    <row r="945" spans="2:39" x14ac:dyDescent="0.25">
      <c r="B945" s="38"/>
      <c r="C945" s="38"/>
      <c r="D945" s="38"/>
      <c r="E945" s="38"/>
      <c r="F945" s="40"/>
      <c r="G945" s="38"/>
      <c r="H945" s="38"/>
      <c r="I945" s="40"/>
      <c r="J945" s="54" t="str">
        <f t="shared" si="225"/>
        <v/>
      </c>
      <c r="K945" s="38"/>
      <c r="O945" s="41" t="str">
        <f t="shared" si="226"/>
        <v/>
      </c>
      <c r="P945" s="41" t="str">
        <f t="shared" ca="1" si="227"/>
        <v/>
      </c>
      <c r="Q945" s="41" t="str">
        <f>IF(AND(C945="Abierto",D945="Urgente"),RANK(P945,$P$8:$P$1003,0)+COUNTIF($P$8:P945,P945)-1,"")</f>
        <v/>
      </c>
      <c r="R945" s="41" t="str">
        <f t="shared" si="228"/>
        <v/>
      </c>
      <c r="S945" s="41" t="str">
        <f t="shared" ca="1" si="229"/>
        <v/>
      </c>
      <c r="T945" s="41" t="str">
        <f>IF(AND(C945="Abierto",D945="Alta"),RANK(S945,$S$8:$S$1003,0)+COUNTIF($S$8:S945,S945)-1+MAX(Q:Q),"")</f>
        <v/>
      </c>
      <c r="U945" s="41" t="str">
        <f t="shared" si="230"/>
        <v/>
      </c>
      <c r="V945" s="41" t="str">
        <f t="shared" ca="1" si="231"/>
        <v/>
      </c>
      <c r="W945" s="41" t="str">
        <f>IF(AND(C945="Abierto",D945="Media"),RANK(V945,$V$8:$V$1003,0)+COUNTIF($V$8:V945,V945)-1+MAX(Q:Q,T:T),"")</f>
        <v/>
      </c>
      <c r="X945" s="41" t="str">
        <f t="shared" si="232"/>
        <v/>
      </c>
      <c r="Y945" s="41" t="str">
        <f t="shared" ca="1" si="233"/>
        <v/>
      </c>
      <c r="Z945" s="41" t="str">
        <f>IF(AND(C945="Abierto",D945="Baja"),RANK(Y945,$Y$8:$Y$1003,0)+COUNTIF($Y$8:Y945,Y945)-1+MAX(Q:Q,T:T,W:W),"")</f>
        <v/>
      </c>
      <c r="AA945" s="42" t="str">
        <f t="shared" si="234"/>
        <v/>
      </c>
      <c r="AB945" s="42" t="str">
        <f t="shared" si="235"/>
        <v/>
      </c>
      <c r="AC945" s="42" t="str">
        <f t="shared" si="236"/>
        <v/>
      </c>
      <c r="AD945" s="43">
        <v>938</v>
      </c>
      <c r="AE945" s="43" t="str">
        <f t="shared" si="222"/>
        <v/>
      </c>
      <c r="AF945" s="44" t="str">
        <f t="shared" si="223"/>
        <v/>
      </c>
      <c r="AK945" s="47" t="str">
        <f>IF(AL945="","",MAX($AK$1:AK944)+1)</f>
        <v/>
      </c>
      <c r="AL945" s="48" t="str">
        <f>IF(H945="","",IF(COUNTIF($AL$7:AL944,H945)=0,H945,""))</f>
        <v/>
      </c>
      <c r="AM945" s="48" t="str">
        <f t="shared" si="224"/>
        <v/>
      </c>
    </row>
    <row r="946" spans="2:39" x14ac:dyDescent="0.25">
      <c r="B946" s="38"/>
      <c r="C946" s="38"/>
      <c r="D946" s="38"/>
      <c r="E946" s="38"/>
      <c r="F946" s="40"/>
      <c r="G946" s="38"/>
      <c r="H946" s="38"/>
      <c r="I946" s="40"/>
      <c r="J946" s="54" t="str">
        <f t="shared" si="225"/>
        <v/>
      </c>
      <c r="K946" s="38"/>
      <c r="O946" s="41" t="str">
        <f t="shared" si="226"/>
        <v/>
      </c>
      <c r="P946" s="41" t="str">
        <f t="shared" ca="1" si="227"/>
        <v/>
      </c>
      <c r="Q946" s="41" t="str">
        <f>IF(AND(C946="Abierto",D946="Urgente"),RANK(P946,$P$8:$P$1003,0)+COUNTIF($P$8:P946,P946)-1,"")</f>
        <v/>
      </c>
      <c r="R946" s="41" t="str">
        <f t="shared" si="228"/>
        <v/>
      </c>
      <c r="S946" s="41" t="str">
        <f t="shared" ca="1" si="229"/>
        <v/>
      </c>
      <c r="T946" s="41" t="str">
        <f>IF(AND(C946="Abierto",D946="Alta"),RANK(S946,$S$8:$S$1003,0)+COUNTIF($S$8:S946,S946)-1+MAX(Q:Q),"")</f>
        <v/>
      </c>
      <c r="U946" s="41" t="str">
        <f t="shared" si="230"/>
        <v/>
      </c>
      <c r="V946" s="41" t="str">
        <f t="shared" ca="1" si="231"/>
        <v/>
      </c>
      <c r="W946" s="41" t="str">
        <f>IF(AND(C946="Abierto",D946="Media"),RANK(V946,$V$8:$V$1003,0)+COUNTIF($V$8:V946,V946)-1+MAX(Q:Q,T:T),"")</f>
        <v/>
      </c>
      <c r="X946" s="41" t="str">
        <f t="shared" si="232"/>
        <v/>
      </c>
      <c r="Y946" s="41" t="str">
        <f t="shared" ca="1" si="233"/>
        <v/>
      </c>
      <c r="Z946" s="41" t="str">
        <f>IF(AND(C946="Abierto",D946="Baja"),RANK(Y946,$Y$8:$Y$1003,0)+COUNTIF($Y$8:Y946,Y946)-1+MAX(Q:Q,T:T,W:W),"")</f>
        <v/>
      </c>
      <c r="AA946" s="42" t="str">
        <f t="shared" si="234"/>
        <v/>
      </c>
      <c r="AB946" s="42" t="str">
        <f t="shared" si="235"/>
        <v/>
      </c>
      <c r="AC946" s="42" t="str">
        <f t="shared" si="236"/>
        <v/>
      </c>
      <c r="AD946" s="43">
        <v>939</v>
      </c>
      <c r="AE946" s="43" t="str">
        <f t="shared" si="222"/>
        <v/>
      </c>
      <c r="AF946" s="44" t="str">
        <f t="shared" si="223"/>
        <v/>
      </c>
      <c r="AK946" s="47" t="str">
        <f>IF(AL946="","",MAX($AK$1:AK945)+1)</f>
        <v/>
      </c>
      <c r="AL946" s="48" t="str">
        <f>IF(H946="","",IF(COUNTIF($AL$7:AL945,H946)=0,H946,""))</f>
        <v/>
      </c>
      <c r="AM946" s="48" t="str">
        <f t="shared" si="224"/>
        <v/>
      </c>
    </row>
    <row r="947" spans="2:39" x14ac:dyDescent="0.25">
      <c r="B947" s="38"/>
      <c r="C947" s="38"/>
      <c r="D947" s="38"/>
      <c r="E947" s="38"/>
      <c r="F947" s="40"/>
      <c r="G947" s="38"/>
      <c r="H947" s="38"/>
      <c r="I947" s="40"/>
      <c r="J947" s="54" t="str">
        <f t="shared" si="225"/>
        <v/>
      </c>
      <c r="K947" s="38"/>
      <c r="O947" s="41" t="str">
        <f t="shared" si="226"/>
        <v/>
      </c>
      <c r="P947" s="41" t="str">
        <f t="shared" ca="1" si="227"/>
        <v/>
      </c>
      <c r="Q947" s="41" t="str">
        <f>IF(AND(C947="Abierto",D947="Urgente"),RANK(P947,$P$8:$P$1003,0)+COUNTIF($P$8:P947,P947)-1,"")</f>
        <v/>
      </c>
      <c r="R947" s="41" t="str">
        <f t="shared" si="228"/>
        <v/>
      </c>
      <c r="S947" s="41" t="str">
        <f t="shared" ca="1" si="229"/>
        <v/>
      </c>
      <c r="T947" s="41" t="str">
        <f>IF(AND(C947="Abierto",D947="Alta"),RANK(S947,$S$8:$S$1003,0)+COUNTIF($S$8:S947,S947)-1+MAX(Q:Q),"")</f>
        <v/>
      </c>
      <c r="U947" s="41" t="str">
        <f t="shared" si="230"/>
        <v/>
      </c>
      <c r="V947" s="41" t="str">
        <f t="shared" ca="1" si="231"/>
        <v/>
      </c>
      <c r="W947" s="41" t="str">
        <f>IF(AND(C947="Abierto",D947="Media"),RANK(V947,$V$8:$V$1003,0)+COUNTIF($V$8:V947,V947)-1+MAX(Q:Q,T:T),"")</f>
        <v/>
      </c>
      <c r="X947" s="41" t="str">
        <f t="shared" si="232"/>
        <v/>
      </c>
      <c r="Y947" s="41" t="str">
        <f t="shared" ca="1" si="233"/>
        <v/>
      </c>
      <c r="Z947" s="41" t="str">
        <f>IF(AND(C947="Abierto",D947="Baja"),RANK(Y947,$Y$8:$Y$1003,0)+COUNTIF($Y$8:Y947,Y947)-1+MAX(Q:Q,T:T,W:W),"")</f>
        <v/>
      </c>
      <c r="AA947" s="42" t="str">
        <f t="shared" si="234"/>
        <v/>
      </c>
      <c r="AB947" s="42" t="str">
        <f t="shared" si="235"/>
        <v/>
      </c>
      <c r="AC947" s="42" t="str">
        <f t="shared" si="236"/>
        <v/>
      </c>
      <c r="AD947" s="43">
        <v>940</v>
      </c>
      <c r="AE947" s="43" t="str">
        <f t="shared" si="222"/>
        <v/>
      </c>
      <c r="AF947" s="44" t="str">
        <f t="shared" si="223"/>
        <v/>
      </c>
      <c r="AK947" s="47" t="str">
        <f>IF(AL947="","",MAX($AK$1:AK946)+1)</f>
        <v/>
      </c>
      <c r="AL947" s="48" t="str">
        <f>IF(H947="","",IF(COUNTIF($AL$7:AL946,H947)=0,H947,""))</f>
        <v/>
      </c>
      <c r="AM947" s="48" t="str">
        <f t="shared" si="224"/>
        <v/>
      </c>
    </row>
    <row r="948" spans="2:39" x14ac:dyDescent="0.25">
      <c r="B948" s="38"/>
      <c r="C948" s="38"/>
      <c r="D948" s="38"/>
      <c r="E948" s="38"/>
      <c r="F948" s="40"/>
      <c r="G948" s="38"/>
      <c r="H948" s="38"/>
      <c r="I948" s="40"/>
      <c r="J948" s="54" t="str">
        <f t="shared" si="225"/>
        <v/>
      </c>
      <c r="K948" s="38"/>
      <c r="O948" s="41" t="str">
        <f t="shared" si="226"/>
        <v/>
      </c>
      <c r="P948" s="41" t="str">
        <f t="shared" ca="1" si="227"/>
        <v/>
      </c>
      <c r="Q948" s="41" t="str">
        <f>IF(AND(C948="Abierto",D948="Urgente"),RANK(P948,$P$8:$P$1003,0)+COUNTIF($P$8:P948,P948)-1,"")</f>
        <v/>
      </c>
      <c r="R948" s="41" t="str">
        <f t="shared" si="228"/>
        <v/>
      </c>
      <c r="S948" s="41" t="str">
        <f t="shared" ca="1" si="229"/>
        <v/>
      </c>
      <c r="T948" s="41" t="str">
        <f>IF(AND(C948="Abierto",D948="Alta"),RANK(S948,$S$8:$S$1003,0)+COUNTIF($S$8:S948,S948)-1+MAX(Q:Q),"")</f>
        <v/>
      </c>
      <c r="U948" s="41" t="str">
        <f t="shared" si="230"/>
        <v/>
      </c>
      <c r="V948" s="41" t="str">
        <f t="shared" ca="1" si="231"/>
        <v/>
      </c>
      <c r="W948" s="41" t="str">
        <f>IF(AND(C948="Abierto",D948="Media"),RANK(V948,$V$8:$V$1003,0)+COUNTIF($V$8:V948,V948)-1+MAX(Q:Q,T:T),"")</f>
        <v/>
      </c>
      <c r="X948" s="41" t="str">
        <f t="shared" si="232"/>
        <v/>
      </c>
      <c r="Y948" s="41" t="str">
        <f t="shared" ca="1" si="233"/>
        <v/>
      </c>
      <c r="Z948" s="41" t="str">
        <f>IF(AND(C948="Abierto",D948="Baja"),RANK(Y948,$Y$8:$Y$1003,0)+COUNTIF($Y$8:Y948,Y948)-1+MAX(Q:Q,T:T,W:W),"")</f>
        <v/>
      </c>
      <c r="AA948" s="42" t="str">
        <f t="shared" si="234"/>
        <v/>
      </c>
      <c r="AB948" s="42" t="str">
        <f t="shared" si="235"/>
        <v/>
      </c>
      <c r="AC948" s="42" t="str">
        <f t="shared" si="236"/>
        <v/>
      </c>
      <c r="AD948" s="43">
        <v>941</v>
      </c>
      <c r="AE948" s="43" t="str">
        <f t="shared" si="222"/>
        <v/>
      </c>
      <c r="AF948" s="44" t="str">
        <f t="shared" si="223"/>
        <v/>
      </c>
      <c r="AK948" s="47" t="str">
        <f>IF(AL948="","",MAX($AK$1:AK947)+1)</f>
        <v/>
      </c>
      <c r="AL948" s="48" t="str">
        <f>IF(H948="","",IF(COUNTIF($AL$7:AL947,H948)=0,H948,""))</f>
        <v/>
      </c>
      <c r="AM948" s="48" t="str">
        <f t="shared" si="224"/>
        <v/>
      </c>
    </row>
    <row r="949" spans="2:39" x14ac:dyDescent="0.25">
      <c r="B949" s="38"/>
      <c r="C949" s="38"/>
      <c r="D949" s="38"/>
      <c r="E949" s="38"/>
      <c r="F949" s="40"/>
      <c r="G949" s="38"/>
      <c r="H949" s="38"/>
      <c r="I949" s="40"/>
      <c r="J949" s="54" t="str">
        <f t="shared" si="225"/>
        <v/>
      </c>
      <c r="K949" s="38"/>
      <c r="O949" s="41" t="str">
        <f t="shared" si="226"/>
        <v/>
      </c>
      <c r="P949" s="41" t="str">
        <f t="shared" ca="1" si="227"/>
        <v/>
      </c>
      <c r="Q949" s="41" t="str">
        <f>IF(AND(C949="Abierto",D949="Urgente"),RANK(P949,$P$8:$P$1003,0)+COUNTIF($P$8:P949,P949)-1,"")</f>
        <v/>
      </c>
      <c r="R949" s="41" t="str">
        <f t="shared" si="228"/>
        <v/>
      </c>
      <c r="S949" s="41" t="str">
        <f t="shared" ca="1" si="229"/>
        <v/>
      </c>
      <c r="T949" s="41" t="str">
        <f>IF(AND(C949="Abierto",D949="Alta"),RANK(S949,$S$8:$S$1003,0)+COUNTIF($S$8:S949,S949)-1+MAX(Q:Q),"")</f>
        <v/>
      </c>
      <c r="U949" s="41" t="str">
        <f t="shared" si="230"/>
        <v/>
      </c>
      <c r="V949" s="41" t="str">
        <f t="shared" ca="1" si="231"/>
        <v/>
      </c>
      <c r="W949" s="41" t="str">
        <f>IF(AND(C949="Abierto",D949="Media"),RANK(V949,$V$8:$V$1003,0)+COUNTIF($V$8:V949,V949)-1+MAX(Q:Q,T:T),"")</f>
        <v/>
      </c>
      <c r="X949" s="41" t="str">
        <f t="shared" si="232"/>
        <v/>
      </c>
      <c r="Y949" s="41" t="str">
        <f t="shared" ca="1" si="233"/>
        <v/>
      </c>
      <c r="Z949" s="41" t="str">
        <f>IF(AND(C949="Abierto",D949="Baja"),RANK(Y949,$Y$8:$Y$1003,0)+COUNTIF($Y$8:Y949,Y949)-1+MAX(Q:Q,T:T,W:W),"")</f>
        <v/>
      </c>
      <c r="AA949" s="42" t="str">
        <f t="shared" si="234"/>
        <v/>
      </c>
      <c r="AB949" s="42" t="str">
        <f t="shared" si="235"/>
        <v/>
      </c>
      <c r="AC949" s="42" t="str">
        <f t="shared" si="236"/>
        <v/>
      </c>
      <c r="AD949" s="43">
        <v>942</v>
      </c>
      <c r="AE949" s="43" t="str">
        <f t="shared" si="222"/>
        <v/>
      </c>
      <c r="AF949" s="44" t="str">
        <f t="shared" si="223"/>
        <v/>
      </c>
      <c r="AK949" s="47" t="str">
        <f>IF(AL949="","",MAX($AK$1:AK948)+1)</f>
        <v/>
      </c>
      <c r="AL949" s="48" t="str">
        <f>IF(H949="","",IF(COUNTIF($AL$7:AL948,H949)=0,H949,""))</f>
        <v/>
      </c>
      <c r="AM949" s="48" t="str">
        <f t="shared" si="224"/>
        <v/>
      </c>
    </row>
    <row r="950" spans="2:39" x14ac:dyDescent="0.25">
      <c r="B950" s="38"/>
      <c r="C950" s="38"/>
      <c r="D950" s="38"/>
      <c r="E950" s="38"/>
      <c r="F950" s="40"/>
      <c r="G950" s="38"/>
      <c r="H950" s="38"/>
      <c r="I950" s="40"/>
      <c r="J950" s="54" t="str">
        <f t="shared" si="225"/>
        <v/>
      </c>
      <c r="K950" s="38"/>
      <c r="O950" s="41" t="str">
        <f t="shared" si="226"/>
        <v/>
      </c>
      <c r="P950" s="41" t="str">
        <f t="shared" ca="1" si="227"/>
        <v/>
      </c>
      <c r="Q950" s="41" t="str">
        <f>IF(AND(C950="Abierto",D950="Urgente"),RANK(P950,$P$8:$P$1003,0)+COUNTIF($P$8:P950,P950)-1,"")</f>
        <v/>
      </c>
      <c r="R950" s="41" t="str">
        <f t="shared" si="228"/>
        <v/>
      </c>
      <c r="S950" s="41" t="str">
        <f t="shared" ca="1" si="229"/>
        <v/>
      </c>
      <c r="T950" s="41" t="str">
        <f>IF(AND(C950="Abierto",D950="Alta"),RANK(S950,$S$8:$S$1003,0)+COUNTIF($S$8:S950,S950)-1+MAX(Q:Q),"")</f>
        <v/>
      </c>
      <c r="U950" s="41" t="str">
        <f t="shared" si="230"/>
        <v/>
      </c>
      <c r="V950" s="41" t="str">
        <f t="shared" ca="1" si="231"/>
        <v/>
      </c>
      <c r="W950" s="41" t="str">
        <f>IF(AND(C950="Abierto",D950="Media"),RANK(V950,$V$8:$V$1003,0)+COUNTIF($V$8:V950,V950)-1+MAX(Q:Q,T:T),"")</f>
        <v/>
      </c>
      <c r="X950" s="41" t="str">
        <f t="shared" si="232"/>
        <v/>
      </c>
      <c r="Y950" s="41" t="str">
        <f t="shared" ca="1" si="233"/>
        <v/>
      </c>
      <c r="Z950" s="41" t="str">
        <f>IF(AND(C950="Abierto",D950="Baja"),RANK(Y950,$Y$8:$Y$1003,0)+COUNTIF($Y$8:Y950,Y950)-1+MAX(Q:Q,T:T,W:W),"")</f>
        <v/>
      </c>
      <c r="AA950" s="42" t="str">
        <f t="shared" si="234"/>
        <v/>
      </c>
      <c r="AB950" s="42" t="str">
        <f t="shared" si="235"/>
        <v/>
      </c>
      <c r="AC950" s="42" t="str">
        <f t="shared" si="236"/>
        <v/>
      </c>
      <c r="AD950" s="43">
        <v>943</v>
      </c>
      <c r="AE950" s="43" t="str">
        <f t="shared" si="222"/>
        <v/>
      </c>
      <c r="AF950" s="44" t="str">
        <f t="shared" si="223"/>
        <v/>
      </c>
      <c r="AK950" s="47" t="str">
        <f>IF(AL950="","",MAX($AK$1:AK949)+1)</f>
        <v/>
      </c>
      <c r="AL950" s="48" t="str">
        <f>IF(H950="","",IF(COUNTIF($AL$7:AL949,H950)=0,H950,""))</f>
        <v/>
      </c>
      <c r="AM950" s="48" t="str">
        <f t="shared" si="224"/>
        <v/>
      </c>
    </row>
    <row r="951" spans="2:39" x14ac:dyDescent="0.25">
      <c r="B951" s="38"/>
      <c r="C951" s="38"/>
      <c r="D951" s="38"/>
      <c r="E951" s="38"/>
      <c r="F951" s="40"/>
      <c r="G951" s="38"/>
      <c r="H951" s="38"/>
      <c r="I951" s="40"/>
      <c r="J951" s="54" t="str">
        <f t="shared" si="225"/>
        <v/>
      </c>
      <c r="K951" s="38"/>
      <c r="O951" s="41" t="str">
        <f t="shared" si="226"/>
        <v/>
      </c>
      <c r="P951" s="41" t="str">
        <f t="shared" ca="1" si="227"/>
        <v/>
      </c>
      <c r="Q951" s="41" t="str">
        <f>IF(AND(C951="Abierto",D951="Urgente"),RANK(P951,$P$8:$P$1003,0)+COUNTIF($P$8:P951,P951)-1,"")</f>
        <v/>
      </c>
      <c r="R951" s="41" t="str">
        <f t="shared" si="228"/>
        <v/>
      </c>
      <c r="S951" s="41" t="str">
        <f t="shared" ca="1" si="229"/>
        <v/>
      </c>
      <c r="T951" s="41" t="str">
        <f>IF(AND(C951="Abierto",D951="Alta"),RANK(S951,$S$8:$S$1003,0)+COUNTIF($S$8:S951,S951)-1+MAX(Q:Q),"")</f>
        <v/>
      </c>
      <c r="U951" s="41" t="str">
        <f t="shared" si="230"/>
        <v/>
      </c>
      <c r="V951" s="41" t="str">
        <f t="shared" ca="1" si="231"/>
        <v/>
      </c>
      <c r="W951" s="41" t="str">
        <f>IF(AND(C951="Abierto",D951="Media"),RANK(V951,$V$8:$V$1003,0)+COUNTIF($V$8:V951,V951)-1+MAX(Q:Q,T:T),"")</f>
        <v/>
      </c>
      <c r="X951" s="41" t="str">
        <f t="shared" si="232"/>
        <v/>
      </c>
      <c r="Y951" s="41" t="str">
        <f t="shared" ca="1" si="233"/>
        <v/>
      </c>
      <c r="Z951" s="41" t="str">
        <f>IF(AND(C951="Abierto",D951="Baja"),RANK(Y951,$Y$8:$Y$1003,0)+COUNTIF($Y$8:Y951,Y951)-1+MAX(Q:Q,T:T,W:W),"")</f>
        <v/>
      </c>
      <c r="AA951" s="42" t="str">
        <f t="shared" si="234"/>
        <v/>
      </c>
      <c r="AB951" s="42" t="str">
        <f t="shared" si="235"/>
        <v/>
      </c>
      <c r="AC951" s="42" t="str">
        <f t="shared" si="236"/>
        <v/>
      </c>
      <c r="AD951" s="43">
        <v>944</v>
      </c>
      <c r="AE951" s="43" t="str">
        <f t="shared" si="222"/>
        <v/>
      </c>
      <c r="AF951" s="44" t="str">
        <f t="shared" si="223"/>
        <v/>
      </c>
      <c r="AK951" s="47" t="str">
        <f>IF(AL951="","",MAX($AK$1:AK950)+1)</f>
        <v/>
      </c>
      <c r="AL951" s="48" t="str">
        <f>IF(H951="","",IF(COUNTIF($AL$7:AL950,H951)=0,H951,""))</f>
        <v/>
      </c>
      <c r="AM951" s="48" t="str">
        <f t="shared" si="224"/>
        <v/>
      </c>
    </row>
    <row r="952" spans="2:39" x14ac:dyDescent="0.25">
      <c r="B952" s="38"/>
      <c r="C952" s="38"/>
      <c r="D952" s="38"/>
      <c r="E952" s="38"/>
      <c r="F952" s="40"/>
      <c r="G952" s="38"/>
      <c r="H952" s="38"/>
      <c r="I952" s="40"/>
      <c r="J952" s="54" t="str">
        <f t="shared" si="225"/>
        <v/>
      </c>
      <c r="K952" s="38"/>
      <c r="O952" s="41" t="str">
        <f t="shared" si="226"/>
        <v/>
      </c>
      <c r="P952" s="41" t="str">
        <f t="shared" ca="1" si="227"/>
        <v/>
      </c>
      <c r="Q952" s="41" t="str">
        <f>IF(AND(C952="Abierto",D952="Urgente"),RANK(P952,$P$8:$P$1003,0)+COUNTIF($P$8:P952,P952)-1,"")</f>
        <v/>
      </c>
      <c r="R952" s="41" t="str">
        <f t="shared" si="228"/>
        <v/>
      </c>
      <c r="S952" s="41" t="str">
        <f t="shared" ca="1" si="229"/>
        <v/>
      </c>
      <c r="T952" s="41" t="str">
        <f>IF(AND(C952="Abierto",D952="Alta"),RANK(S952,$S$8:$S$1003,0)+COUNTIF($S$8:S952,S952)-1+MAX(Q:Q),"")</f>
        <v/>
      </c>
      <c r="U952" s="41" t="str">
        <f t="shared" si="230"/>
        <v/>
      </c>
      <c r="V952" s="41" t="str">
        <f t="shared" ca="1" si="231"/>
        <v/>
      </c>
      <c r="W952" s="41" t="str">
        <f>IF(AND(C952="Abierto",D952="Media"),RANK(V952,$V$8:$V$1003,0)+COUNTIF($V$8:V952,V952)-1+MAX(Q:Q,T:T),"")</f>
        <v/>
      </c>
      <c r="X952" s="41" t="str">
        <f t="shared" si="232"/>
        <v/>
      </c>
      <c r="Y952" s="41" t="str">
        <f t="shared" ca="1" si="233"/>
        <v/>
      </c>
      <c r="Z952" s="41" t="str">
        <f>IF(AND(C952="Abierto",D952="Baja"),RANK(Y952,$Y$8:$Y$1003,0)+COUNTIF($Y$8:Y952,Y952)-1+MAX(Q:Q,T:T,W:W),"")</f>
        <v/>
      </c>
      <c r="AA952" s="42" t="str">
        <f t="shared" si="234"/>
        <v/>
      </c>
      <c r="AB952" s="42" t="str">
        <f t="shared" si="235"/>
        <v/>
      </c>
      <c r="AC952" s="42" t="str">
        <f t="shared" si="236"/>
        <v/>
      </c>
      <c r="AD952" s="43">
        <v>945</v>
      </c>
      <c r="AE952" s="43" t="str">
        <f t="shared" si="222"/>
        <v/>
      </c>
      <c r="AF952" s="44" t="str">
        <f t="shared" si="223"/>
        <v/>
      </c>
      <c r="AK952" s="47" t="str">
        <f>IF(AL952="","",MAX($AK$1:AK951)+1)</f>
        <v/>
      </c>
      <c r="AL952" s="48" t="str">
        <f>IF(H952="","",IF(COUNTIF($AL$7:AL951,H952)=0,H952,""))</f>
        <v/>
      </c>
      <c r="AM952" s="48" t="str">
        <f t="shared" si="224"/>
        <v/>
      </c>
    </row>
    <row r="953" spans="2:39" x14ac:dyDescent="0.25">
      <c r="B953" s="38"/>
      <c r="C953" s="38"/>
      <c r="D953" s="38"/>
      <c r="E953" s="38"/>
      <c r="F953" s="40"/>
      <c r="G953" s="38"/>
      <c r="H953" s="38"/>
      <c r="I953" s="40"/>
      <c r="J953" s="54" t="str">
        <f t="shared" si="225"/>
        <v/>
      </c>
      <c r="K953" s="38"/>
      <c r="O953" s="41" t="str">
        <f t="shared" si="226"/>
        <v/>
      </c>
      <c r="P953" s="41" t="str">
        <f t="shared" ca="1" si="227"/>
        <v/>
      </c>
      <c r="Q953" s="41" t="str">
        <f>IF(AND(C953="Abierto",D953="Urgente"),RANK(P953,$P$8:$P$1003,0)+COUNTIF($P$8:P953,P953)-1,"")</f>
        <v/>
      </c>
      <c r="R953" s="41" t="str">
        <f t="shared" si="228"/>
        <v/>
      </c>
      <c r="S953" s="41" t="str">
        <f t="shared" ca="1" si="229"/>
        <v/>
      </c>
      <c r="T953" s="41" t="str">
        <f>IF(AND(C953="Abierto",D953="Alta"),RANK(S953,$S$8:$S$1003,0)+COUNTIF($S$8:S953,S953)-1+MAX(Q:Q),"")</f>
        <v/>
      </c>
      <c r="U953" s="41" t="str">
        <f t="shared" si="230"/>
        <v/>
      </c>
      <c r="V953" s="41" t="str">
        <f t="shared" ca="1" si="231"/>
        <v/>
      </c>
      <c r="W953" s="41" t="str">
        <f>IF(AND(C953="Abierto",D953="Media"),RANK(V953,$V$8:$V$1003,0)+COUNTIF($V$8:V953,V953)-1+MAX(Q:Q,T:T),"")</f>
        <v/>
      </c>
      <c r="X953" s="41" t="str">
        <f t="shared" si="232"/>
        <v/>
      </c>
      <c r="Y953" s="41" t="str">
        <f t="shared" ca="1" si="233"/>
        <v/>
      </c>
      <c r="Z953" s="41" t="str">
        <f>IF(AND(C953="Abierto",D953="Baja"),RANK(Y953,$Y$8:$Y$1003,0)+COUNTIF($Y$8:Y953,Y953)-1+MAX(Q:Q,T:T,W:W),"")</f>
        <v/>
      </c>
      <c r="AA953" s="42" t="str">
        <f t="shared" si="234"/>
        <v/>
      </c>
      <c r="AB953" s="42" t="str">
        <f t="shared" si="235"/>
        <v/>
      </c>
      <c r="AC953" s="42" t="str">
        <f t="shared" si="236"/>
        <v/>
      </c>
      <c r="AD953" s="43">
        <v>946</v>
      </c>
      <c r="AE953" s="43" t="str">
        <f t="shared" si="222"/>
        <v/>
      </c>
      <c r="AF953" s="44" t="str">
        <f t="shared" si="223"/>
        <v/>
      </c>
      <c r="AK953" s="47" t="str">
        <f>IF(AL953="","",MAX($AK$1:AK952)+1)</f>
        <v/>
      </c>
      <c r="AL953" s="48" t="str">
        <f>IF(H953="","",IF(COUNTIF($AL$7:AL952,H953)=0,H953,""))</f>
        <v/>
      </c>
      <c r="AM953" s="48" t="str">
        <f t="shared" si="224"/>
        <v/>
      </c>
    </row>
    <row r="954" spans="2:39" x14ac:dyDescent="0.25">
      <c r="B954" s="38"/>
      <c r="C954" s="38"/>
      <c r="D954" s="38"/>
      <c r="E954" s="38"/>
      <c r="F954" s="40"/>
      <c r="G954" s="38"/>
      <c r="H954" s="38"/>
      <c r="I954" s="40"/>
      <c r="J954" s="54" t="str">
        <f t="shared" si="225"/>
        <v/>
      </c>
      <c r="K954" s="38"/>
      <c r="O954" s="41" t="str">
        <f t="shared" si="226"/>
        <v/>
      </c>
      <c r="P954" s="41" t="str">
        <f t="shared" ca="1" si="227"/>
        <v/>
      </c>
      <c r="Q954" s="41" t="str">
        <f>IF(AND(C954="Abierto",D954="Urgente"),RANK(P954,$P$8:$P$1003,0)+COUNTIF($P$8:P954,P954)-1,"")</f>
        <v/>
      </c>
      <c r="R954" s="41" t="str">
        <f t="shared" si="228"/>
        <v/>
      </c>
      <c r="S954" s="41" t="str">
        <f t="shared" ca="1" si="229"/>
        <v/>
      </c>
      <c r="T954" s="41" t="str">
        <f>IF(AND(C954="Abierto",D954="Alta"),RANK(S954,$S$8:$S$1003,0)+COUNTIF($S$8:S954,S954)-1+MAX(Q:Q),"")</f>
        <v/>
      </c>
      <c r="U954" s="41" t="str">
        <f t="shared" si="230"/>
        <v/>
      </c>
      <c r="V954" s="41" t="str">
        <f t="shared" ca="1" si="231"/>
        <v/>
      </c>
      <c r="W954" s="41" t="str">
        <f>IF(AND(C954="Abierto",D954="Media"),RANK(V954,$V$8:$V$1003,0)+COUNTIF($V$8:V954,V954)-1+MAX(Q:Q,T:T),"")</f>
        <v/>
      </c>
      <c r="X954" s="41" t="str">
        <f t="shared" si="232"/>
        <v/>
      </c>
      <c r="Y954" s="41" t="str">
        <f t="shared" ca="1" si="233"/>
        <v/>
      </c>
      <c r="Z954" s="41" t="str">
        <f>IF(AND(C954="Abierto",D954="Baja"),RANK(Y954,$Y$8:$Y$1003,0)+COUNTIF($Y$8:Y954,Y954)-1+MAX(Q:Q,T:T,W:W),"")</f>
        <v/>
      </c>
      <c r="AA954" s="42" t="str">
        <f t="shared" si="234"/>
        <v/>
      </c>
      <c r="AB954" s="42" t="str">
        <f t="shared" si="235"/>
        <v/>
      </c>
      <c r="AC954" s="42" t="str">
        <f t="shared" si="236"/>
        <v/>
      </c>
      <c r="AD954" s="43">
        <v>947</v>
      </c>
      <c r="AE954" s="43" t="str">
        <f t="shared" si="222"/>
        <v/>
      </c>
      <c r="AF954" s="44" t="str">
        <f t="shared" si="223"/>
        <v/>
      </c>
      <c r="AK954" s="47" t="str">
        <f>IF(AL954="","",MAX($AK$1:AK953)+1)</f>
        <v/>
      </c>
      <c r="AL954" s="48" t="str">
        <f>IF(H954="","",IF(COUNTIF($AL$7:AL953,H954)=0,H954,""))</f>
        <v/>
      </c>
      <c r="AM954" s="48" t="str">
        <f t="shared" si="224"/>
        <v/>
      </c>
    </row>
    <row r="955" spans="2:39" x14ac:dyDescent="0.25">
      <c r="B955" s="38"/>
      <c r="C955" s="38"/>
      <c r="D955" s="38"/>
      <c r="E955" s="38"/>
      <c r="F955" s="40"/>
      <c r="G955" s="38"/>
      <c r="H955" s="38"/>
      <c r="I955" s="40"/>
      <c r="J955" s="54" t="str">
        <f t="shared" si="225"/>
        <v/>
      </c>
      <c r="K955" s="38"/>
      <c r="O955" s="41" t="str">
        <f t="shared" si="226"/>
        <v/>
      </c>
      <c r="P955" s="41" t="str">
        <f t="shared" ca="1" si="227"/>
        <v/>
      </c>
      <c r="Q955" s="41" t="str">
        <f>IF(AND(C955="Abierto",D955="Urgente"),RANK(P955,$P$8:$P$1003,0)+COUNTIF($P$8:P955,P955)-1,"")</f>
        <v/>
      </c>
      <c r="R955" s="41" t="str">
        <f t="shared" si="228"/>
        <v/>
      </c>
      <c r="S955" s="41" t="str">
        <f t="shared" ca="1" si="229"/>
        <v/>
      </c>
      <c r="T955" s="41" t="str">
        <f>IF(AND(C955="Abierto",D955="Alta"),RANK(S955,$S$8:$S$1003,0)+COUNTIF($S$8:S955,S955)-1+MAX(Q:Q),"")</f>
        <v/>
      </c>
      <c r="U955" s="41" t="str">
        <f t="shared" si="230"/>
        <v/>
      </c>
      <c r="V955" s="41" t="str">
        <f t="shared" ca="1" si="231"/>
        <v/>
      </c>
      <c r="W955" s="41" t="str">
        <f>IF(AND(C955="Abierto",D955="Media"),RANK(V955,$V$8:$V$1003,0)+COUNTIF($V$8:V955,V955)-1+MAX(Q:Q,T:T),"")</f>
        <v/>
      </c>
      <c r="X955" s="41" t="str">
        <f t="shared" si="232"/>
        <v/>
      </c>
      <c r="Y955" s="41" t="str">
        <f t="shared" ca="1" si="233"/>
        <v/>
      </c>
      <c r="Z955" s="41" t="str">
        <f>IF(AND(C955="Abierto",D955="Baja"),RANK(Y955,$Y$8:$Y$1003,0)+COUNTIF($Y$8:Y955,Y955)-1+MAX(Q:Q,T:T,W:W),"")</f>
        <v/>
      </c>
      <c r="AA955" s="42" t="str">
        <f t="shared" si="234"/>
        <v/>
      </c>
      <c r="AB955" s="42" t="str">
        <f t="shared" si="235"/>
        <v/>
      </c>
      <c r="AC955" s="42" t="str">
        <f t="shared" si="236"/>
        <v/>
      </c>
      <c r="AD955" s="43">
        <v>948</v>
      </c>
      <c r="AE955" s="43" t="str">
        <f t="shared" si="222"/>
        <v/>
      </c>
      <c r="AF955" s="44" t="str">
        <f t="shared" si="223"/>
        <v/>
      </c>
      <c r="AK955" s="47" t="str">
        <f>IF(AL955="","",MAX($AK$1:AK954)+1)</f>
        <v/>
      </c>
      <c r="AL955" s="48" t="str">
        <f>IF(H955="","",IF(COUNTIF($AL$7:AL954,H955)=0,H955,""))</f>
        <v/>
      </c>
      <c r="AM955" s="48" t="str">
        <f t="shared" si="224"/>
        <v/>
      </c>
    </row>
    <row r="956" spans="2:39" x14ac:dyDescent="0.25">
      <c r="B956" s="38"/>
      <c r="C956" s="38"/>
      <c r="D956" s="38"/>
      <c r="E956" s="38"/>
      <c r="F956" s="40"/>
      <c r="G956" s="38"/>
      <c r="H956" s="38"/>
      <c r="I956" s="40"/>
      <c r="J956" s="54" t="str">
        <f t="shared" si="225"/>
        <v/>
      </c>
      <c r="K956" s="38"/>
      <c r="O956" s="41" t="str">
        <f t="shared" si="226"/>
        <v/>
      </c>
      <c r="P956" s="41" t="str">
        <f t="shared" ca="1" si="227"/>
        <v/>
      </c>
      <c r="Q956" s="41" t="str">
        <f>IF(AND(C956="Abierto",D956="Urgente"),RANK(P956,$P$8:$P$1003,0)+COUNTIF($P$8:P956,P956)-1,"")</f>
        <v/>
      </c>
      <c r="R956" s="41" t="str">
        <f t="shared" si="228"/>
        <v/>
      </c>
      <c r="S956" s="41" t="str">
        <f t="shared" ca="1" si="229"/>
        <v/>
      </c>
      <c r="T956" s="41" t="str">
        <f>IF(AND(C956="Abierto",D956="Alta"),RANK(S956,$S$8:$S$1003,0)+COUNTIF($S$8:S956,S956)-1+MAX(Q:Q),"")</f>
        <v/>
      </c>
      <c r="U956" s="41" t="str">
        <f t="shared" si="230"/>
        <v/>
      </c>
      <c r="V956" s="41" t="str">
        <f t="shared" ca="1" si="231"/>
        <v/>
      </c>
      <c r="W956" s="41" t="str">
        <f>IF(AND(C956="Abierto",D956="Media"),RANK(V956,$V$8:$V$1003,0)+COUNTIF($V$8:V956,V956)-1+MAX(Q:Q,T:T),"")</f>
        <v/>
      </c>
      <c r="X956" s="41" t="str">
        <f t="shared" si="232"/>
        <v/>
      </c>
      <c r="Y956" s="41" t="str">
        <f t="shared" ca="1" si="233"/>
        <v/>
      </c>
      <c r="Z956" s="41" t="str">
        <f>IF(AND(C956="Abierto",D956="Baja"),RANK(Y956,$Y$8:$Y$1003,0)+COUNTIF($Y$8:Y956,Y956)-1+MAX(Q:Q,T:T,W:W),"")</f>
        <v/>
      </c>
      <c r="AA956" s="42" t="str">
        <f t="shared" si="234"/>
        <v/>
      </c>
      <c r="AB956" s="42" t="str">
        <f t="shared" si="235"/>
        <v/>
      </c>
      <c r="AC956" s="42" t="str">
        <f t="shared" si="236"/>
        <v/>
      </c>
      <c r="AD956" s="43">
        <v>949</v>
      </c>
      <c r="AE956" s="43" t="str">
        <f t="shared" si="222"/>
        <v/>
      </c>
      <c r="AF956" s="44" t="str">
        <f t="shared" si="223"/>
        <v/>
      </c>
      <c r="AK956" s="47" t="str">
        <f>IF(AL956="","",MAX($AK$1:AK955)+1)</f>
        <v/>
      </c>
      <c r="AL956" s="48" t="str">
        <f>IF(H956="","",IF(COUNTIF($AL$7:AL955,H956)=0,H956,""))</f>
        <v/>
      </c>
      <c r="AM956" s="48" t="str">
        <f t="shared" si="224"/>
        <v/>
      </c>
    </row>
    <row r="957" spans="2:39" x14ac:dyDescent="0.25">
      <c r="B957" s="38"/>
      <c r="C957" s="38"/>
      <c r="D957" s="38"/>
      <c r="E957" s="38"/>
      <c r="F957" s="40"/>
      <c r="G957" s="38"/>
      <c r="H957" s="38"/>
      <c r="I957" s="40"/>
      <c r="J957" s="54" t="str">
        <f t="shared" si="225"/>
        <v/>
      </c>
      <c r="K957" s="38"/>
      <c r="O957" s="41" t="str">
        <f t="shared" si="226"/>
        <v/>
      </c>
      <c r="P957" s="41" t="str">
        <f t="shared" ca="1" si="227"/>
        <v/>
      </c>
      <c r="Q957" s="41" t="str">
        <f>IF(AND(C957="Abierto",D957="Urgente"),RANK(P957,$P$8:$P$1003,0)+COUNTIF($P$8:P957,P957)-1,"")</f>
        <v/>
      </c>
      <c r="R957" s="41" t="str">
        <f t="shared" si="228"/>
        <v/>
      </c>
      <c r="S957" s="41" t="str">
        <f t="shared" ca="1" si="229"/>
        <v/>
      </c>
      <c r="T957" s="41" t="str">
        <f>IF(AND(C957="Abierto",D957="Alta"),RANK(S957,$S$8:$S$1003,0)+COUNTIF($S$8:S957,S957)-1+MAX(Q:Q),"")</f>
        <v/>
      </c>
      <c r="U957" s="41" t="str">
        <f t="shared" si="230"/>
        <v/>
      </c>
      <c r="V957" s="41" t="str">
        <f t="shared" ca="1" si="231"/>
        <v/>
      </c>
      <c r="W957" s="41" t="str">
        <f>IF(AND(C957="Abierto",D957="Media"),RANK(V957,$V$8:$V$1003,0)+COUNTIF($V$8:V957,V957)-1+MAX(Q:Q,T:T),"")</f>
        <v/>
      </c>
      <c r="X957" s="41" t="str">
        <f t="shared" si="232"/>
        <v/>
      </c>
      <c r="Y957" s="41" t="str">
        <f t="shared" ca="1" si="233"/>
        <v/>
      </c>
      <c r="Z957" s="41" t="str">
        <f>IF(AND(C957="Abierto",D957="Baja"),RANK(Y957,$Y$8:$Y$1003,0)+COUNTIF($Y$8:Y957,Y957)-1+MAX(Q:Q,T:T,W:W),"")</f>
        <v/>
      </c>
      <c r="AA957" s="42" t="str">
        <f t="shared" si="234"/>
        <v/>
      </c>
      <c r="AB957" s="42" t="str">
        <f t="shared" si="235"/>
        <v/>
      </c>
      <c r="AC957" s="42" t="str">
        <f t="shared" si="236"/>
        <v/>
      </c>
      <c r="AD957" s="43">
        <v>950</v>
      </c>
      <c r="AE957" s="43" t="str">
        <f t="shared" si="222"/>
        <v/>
      </c>
      <c r="AF957" s="44" t="str">
        <f t="shared" si="223"/>
        <v/>
      </c>
      <c r="AK957" s="47" t="str">
        <f>IF(AL957="","",MAX($AK$1:AK956)+1)</f>
        <v/>
      </c>
      <c r="AL957" s="48" t="str">
        <f>IF(H957="","",IF(COUNTIF($AL$7:AL956,H957)=0,H957,""))</f>
        <v/>
      </c>
      <c r="AM957" s="48" t="str">
        <f t="shared" si="224"/>
        <v/>
      </c>
    </row>
    <row r="958" spans="2:39" x14ac:dyDescent="0.25">
      <c r="B958" s="38"/>
      <c r="C958" s="38"/>
      <c r="D958" s="38"/>
      <c r="E958" s="38"/>
      <c r="F958" s="40"/>
      <c r="G958" s="38"/>
      <c r="H958" s="38"/>
      <c r="I958" s="40"/>
      <c r="J958" s="54" t="str">
        <f t="shared" si="225"/>
        <v/>
      </c>
      <c r="K958" s="38"/>
      <c r="O958" s="41" t="str">
        <f t="shared" si="226"/>
        <v/>
      </c>
      <c r="P958" s="41" t="str">
        <f t="shared" ca="1" si="227"/>
        <v/>
      </c>
      <c r="Q958" s="41" t="str">
        <f>IF(AND(C958="Abierto",D958="Urgente"),RANK(P958,$P$8:$P$1003,0)+COUNTIF($P$8:P958,P958)-1,"")</f>
        <v/>
      </c>
      <c r="R958" s="41" t="str">
        <f t="shared" si="228"/>
        <v/>
      </c>
      <c r="S958" s="41" t="str">
        <f t="shared" ca="1" si="229"/>
        <v/>
      </c>
      <c r="T958" s="41" t="str">
        <f>IF(AND(C958="Abierto",D958="Alta"),RANK(S958,$S$8:$S$1003,0)+COUNTIF($S$8:S958,S958)-1+MAX(Q:Q),"")</f>
        <v/>
      </c>
      <c r="U958" s="41" t="str">
        <f t="shared" si="230"/>
        <v/>
      </c>
      <c r="V958" s="41" t="str">
        <f t="shared" ca="1" si="231"/>
        <v/>
      </c>
      <c r="W958" s="41" t="str">
        <f>IF(AND(C958="Abierto",D958="Media"),RANK(V958,$V$8:$V$1003,0)+COUNTIF($V$8:V958,V958)-1+MAX(Q:Q,T:T),"")</f>
        <v/>
      </c>
      <c r="X958" s="41" t="str">
        <f t="shared" si="232"/>
        <v/>
      </c>
      <c r="Y958" s="41" t="str">
        <f t="shared" ca="1" si="233"/>
        <v/>
      </c>
      <c r="Z958" s="41" t="str">
        <f>IF(AND(C958="Abierto",D958="Baja"),RANK(Y958,$Y$8:$Y$1003,0)+COUNTIF($Y$8:Y958,Y958)-1+MAX(Q:Q,T:T,W:W),"")</f>
        <v/>
      </c>
      <c r="AA958" s="42" t="str">
        <f t="shared" si="234"/>
        <v/>
      </c>
      <c r="AB958" s="42" t="str">
        <f t="shared" si="235"/>
        <v/>
      </c>
      <c r="AC958" s="42" t="str">
        <f t="shared" si="236"/>
        <v/>
      </c>
      <c r="AD958" s="43">
        <v>951</v>
      </c>
      <c r="AE958" s="43" t="str">
        <f t="shared" si="222"/>
        <v/>
      </c>
      <c r="AF958" s="44" t="str">
        <f t="shared" si="223"/>
        <v/>
      </c>
      <c r="AK958" s="47" t="str">
        <f>IF(AL958="","",MAX($AK$1:AK957)+1)</f>
        <v/>
      </c>
      <c r="AL958" s="48" t="str">
        <f>IF(H958="","",IF(COUNTIF($AL$7:AL957,H958)=0,H958,""))</f>
        <v/>
      </c>
      <c r="AM958" s="48" t="str">
        <f t="shared" si="224"/>
        <v/>
      </c>
    </row>
    <row r="959" spans="2:39" x14ac:dyDescent="0.25">
      <c r="B959" s="38"/>
      <c r="C959" s="38"/>
      <c r="D959" s="38"/>
      <c r="E959" s="38"/>
      <c r="F959" s="40"/>
      <c r="G959" s="38"/>
      <c r="H959" s="38"/>
      <c r="I959" s="40"/>
      <c r="J959" s="54" t="str">
        <f t="shared" si="225"/>
        <v/>
      </c>
      <c r="K959" s="38"/>
      <c r="O959" s="41" t="str">
        <f t="shared" si="226"/>
        <v/>
      </c>
      <c r="P959" s="41" t="str">
        <f t="shared" ca="1" si="227"/>
        <v/>
      </c>
      <c r="Q959" s="41" t="str">
        <f>IF(AND(C959="Abierto",D959="Urgente"),RANK(P959,$P$8:$P$1003,0)+COUNTIF($P$8:P959,P959)-1,"")</f>
        <v/>
      </c>
      <c r="R959" s="41" t="str">
        <f t="shared" si="228"/>
        <v/>
      </c>
      <c r="S959" s="41" t="str">
        <f t="shared" ca="1" si="229"/>
        <v/>
      </c>
      <c r="T959" s="41" t="str">
        <f>IF(AND(C959="Abierto",D959="Alta"),RANK(S959,$S$8:$S$1003,0)+COUNTIF($S$8:S959,S959)-1+MAX(Q:Q),"")</f>
        <v/>
      </c>
      <c r="U959" s="41" t="str">
        <f t="shared" si="230"/>
        <v/>
      </c>
      <c r="V959" s="41" t="str">
        <f t="shared" ca="1" si="231"/>
        <v/>
      </c>
      <c r="W959" s="41" t="str">
        <f>IF(AND(C959="Abierto",D959="Media"),RANK(V959,$V$8:$V$1003,0)+COUNTIF($V$8:V959,V959)-1+MAX(Q:Q,T:T),"")</f>
        <v/>
      </c>
      <c r="X959" s="41" t="str">
        <f t="shared" si="232"/>
        <v/>
      </c>
      <c r="Y959" s="41" t="str">
        <f t="shared" ca="1" si="233"/>
        <v/>
      </c>
      <c r="Z959" s="41" t="str">
        <f>IF(AND(C959="Abierto",D959="Baja"),RANK(Y959,$Y$8:$Y$1003,0)+COUNTIF($Y$8:Y959,Y959)-1+MAX(Q:Q,T:T,W:W),"")</f>
        <v/>
      </c>
      <c r="AA959" s="42" t="str">
        <f t="shared" si="234"/>
        <v/>
      </c>
      <c r="AB959" s="42" t="str">
        <f t="shared" si="235"/>
        <v/>
      </c>
      <c r="AC959" s="42" t="str">
        <f t="shared" si="236"/>
        <v/>
      </c>
      <c r="AD959" s="43">
        <v>952</v>
      </c>
      <c r="AE959" s="43" t="str">
        <f t="shared" si="222"/>
        <v/>
      </c>
      <c r="AF959" s="44" t="str">
        <f t="shared" si="223"/>
        <v/>
      </c>
      <c r="AK959" s="47" t="str">
        <f>IF(AL959="","",MAX($AK$1:AK958)+1)</f>
        <v/>
      </c>
      <c r="AL959" s="48" t="str">
        <f>IF(H959="","",IF(COUNTIF($AL$7:AL958,H959)=0,H959,""))</f>
        <v/>
      </c>
      <c r="AM959" s="48" t="str">
        <f t="shared" si="224"/>
        <v/>
      </c>
    </row>
    <row r="960" spans="2:39" x14ac:dyDescent="0.25">
      <c r="B960" s="38"/>
      <c r="C960" s="38"/>
      <c r="D960" s="38"/>
      <c r="E960" s="38"/>
      <c r="F960" s="40"/>
      <c r="G960" s="38"/>
      <c r="H960" s="38"/>
      <c r="I960" s="40"/>
      <c r="J960" s="54" t="str">
        <f t="shared" si="225"/>
        <v/>
      </c>
      <c r="K960" s="38"/>
      <c r="O960" s="41" t="str">
        <f t="shared" si="226"/>
        <v/>
      </c>
      <c r="P960" s="41" t="str">
        <f t="shared" ca="1" si="227"/>
        <v/>
      </c>
      <c r="Q960" s="41" t="str">
        <f>IF(AND(C960="Abierto",D960="Urgente"),RANK(P960,$P$8:$P$1003,0)+COUNTIF($P$8:P960,P960)-1,"")</f>
        <v/>
      </c>
      <c r="R960" s="41" t="str">
        <f t="shared" si="228"/>
        <v/>
      </c>
      <c r="S960" s="41" t="str">
        <f t="shared" ca="1" si="229"/>
        <v/>
      </c>
      <c r="T960" s="41" t="str">
        <f>IF(AND(C960="Abierto",D960="Alta"),RANK(S960,$S$8:$S$1003,0)+COUNTIF($S$8:S960,S960)-1+MAX(Q:Q),"")</f>
        <v/>
      </c>
      <c r="U960" s="41" t="str">
        <f t="shared" si="230"/>
        <v/>
      </c>
      <c r="V960" s="41" t="str">
        <f t="shared" ca="1" si="231"/>
        <v/>
      </c>
      <c r="W960" s="41" t="str">
        <f>IF(AND(C960="Abierto",D960="Media"),RANK(V960,$V$8:$V$1003,0)+COUNTIF($V$8:V960,V960)-1+MAX(Q:Q,T:T),"")</f>
        <v/>
      </c>
      <c r="X960" s="41" t="str">
        <f t="shared" si="232"/>
        <v/>
      </c>
      <c r="Y960" s="41" t="str">
        <f t="shared" ca="1" si="233"/>
        <v/>
      </c>
      <c r="Z960" s="41" t="str">
        <f>IF(AND(C960="Abierto",D960="Baja"),RANK(Y960,$Y$8:$Y$1003,0)+COUNTIF($Y$8:Y960,Y960)-1+MAX(Q:Q,T:T,W:W),"")</f>
        <v/>
      </c>
      <c r="AA960" s="42" t="str">
        <f t="shared" si="234"/>
        <v/>
      </c>
      <c r="AB960" s="42" t="str">
        <f t="shared" si="235"/>
        <v/>
      </c>
      <c r="AC960" s="42" t="str">
        <f t="shared" si="236"/>
        <v/>
      </c>
      <c r="AD960" s="43">
        <v>953</v>
      </c>
      <c r="AE960" s="43" t="str">
        <f t="shared" si="222"/>
        <v/>
      </c>
      <c r="AF960" s="44" t="str">
        <f t="shared" si="223"/>
        <v/>
      </c>
      <c r="AK960" s="47" t="str">
        <f>IF(AL960="","",MAX($AK$1:AK959)+1)</f>
        <v/>
      </c>
      <c r="AL960" s="48" t="str">
        <f>IF(H960="","",IF(COUNTIF($AL$7:AL959,H960)=0,H960,""))</f>
        <v/>
      </c>
      <c r="AM960" s="48" t="str">
        <f t="shared" si="224"/>
        <v/>
      </c>
    </row>
    <row r="961" spans="2:39" x14ac:dyDescent="0.25">
      <c r="B961" s="38"/>
      <c r="C961" s="38"/>
      <c r="D961" s="38"/>
      <c r="E961" s="38"/>
      <c r="F961" s="40"/>
      <c r="G961" s="38"/>
      <c r="H961" s="38"/>
      <c r="I961" s="40"/>
      <c r="J961" s="54" t="str">
        <f t="shared" si="225"/>
        <v/>
      </c>
      <c r="K961" s="38"/>
      <c r="O961" s="41" t="str">
        <f t="shared" si="226"/>
        <v/>
      </c>
      <c r="P961" s="41" t="str">
        <f t="shared" ca="1" si="227"/>
        <v/>
      </c>
      <c r="Q961" s="41" t="str">
        <f>IF(AND(C961="Abierto",D961="Urgente"),RANK(P961,$P$8:$P$1003,0)+COUNTIF($P$8:P961,P961)-1,"")</f>
        <v/>
      </c>
      <c r="R961" s="41" t="str">
        <f t="shared" si="228"/>
        <v/>
      </c>
      <c r="S961" s="41" t="str">
        <f t="shared" ca="1" si="229"/>
        <v/>
      </c>
      <c r="T961" s="41" t="str">
        <f>IF(AND(C961="Abierto",D961="Alta"),RANK(S961,$S$8:$S$1003,0)+COUNTIF($S$8:S961,S961)-1+MAX(Q:Q),"")</f>
        <v/>
      </c>
      <c r="U961" s="41" t="str">
        <f t="shared" si="230"/>
        <v/>
      </c>
      <c r="V961" s="41" t="str">
        <f t="shared" ca="1" si="231"/>
        <v/>
      </c>
      <c r="W961" s="41" t="str">
        <f>IF(AND(C961="Abierto",D961="Media"),RANK(V961,$V$8:$V$1003,0)+COUNTIF($V$8:V961,V961)-1+MAX(Q:Q,T:T),"")</f>
        <v/>
      </c>
      <c r="X961" s="41" t="str">
        <f t="shared" si="232"/>
        <v/>
      </c>
      <c r="Y961" s="41" t="str">
        <f t="shared" ca="1" si="233"/>
        <v/>
      </c>
      <c r="Z961" s="41" t="str">
        <f>IF(AND(C961="Abierto",D961="Baja"),RANK(Y961,$Y$8:$Y$1003,0)+COUNTIF($Y$8:Y961,Y961)-1+MAX(Q:Q,T:T,W:W),"")</f>
        <v/>
      </c>
      <c r="AA961" s="42" t="str">
        <f t="shared" si="234"/>
        <v/>
      </c>
      <c r="AB961" s="42" t="str">
        <f t="shared" si="235"/>
        <v/>
      </c>
      <c r="AC961" s="42" t="str">
        <f t="shared" si="236"/>
        <v/>
      </c>
      <c r="AD961" s="43">
        <v>954</v>
      </c>
      <c r="AE961" s="43" t="str">
        <f t="shared" si="222"/>
        <v/>
      </c>
      <c r="AF961" s="44" t="str">
        <f t="shared" si="223"/>
        <v/>
      </c>
      <c r="AK961" s="47" t="str">
        <f>IF(AL961="","",MAX($AK$1:AK960)+1)</f>
        <v/>
      </c>
      <c r="AL961" s="48" t="str">
        <f>IF(H961="","",IF(COUNTIF($AL$7:AL960,H961)=0,H961,""))</f>
        <v/>
      </c>
      <c r="AM961" s="48" t="str">
        <f t="shared" si="224"/>
        <v/>
      </c>
    </row>
    <row r="962" spans="2:39" x14ac:dyDescent="0.25">
      <c r="B962" s="38"/>
      <c r="C962" s="38"/>
      <c r="D962" s="38"/>
      <c r="E962" s="38"/>
      <c r="F962" s="40"/>
      <c r="G962" s="38"/>
      <c r="H962" s="38"/>
      <c r="I962" s="40"/>
      <c r="J962" s="54" t="str">
        <f t="shared" si="225"/>
        <v/>
      </c>
      <c r="K962" s="38"/>
      <c r="O962" s="41" t="str">
        <f t="shared" si="226"/>
        <v/>
      </c>
      <c r="P962" s="41" t="str">
        <f t="shared" ca="1" si="227"/>
        <v/>
      </c>
      <c r="Q962" s="41" t="str">
        <f>IF(AND(C962="Abierto",D962="Urgente"),RANK(P962,$P$8:$P$1003,0)+COUNTIF($P$8:P962,P962)-1,"")</f>
        <v/>
      </c>
      <c r="R962" s="41" t="str">
        <f t="shared" si="228"/>
        <v/>
      </c>
      <c r="S962" s="41" t="str">
        <f t="shared" ca="1" si="229"/>
        <v/>
      </c>
      <c r="T962" s="41" t="str">
        <f>IF(AND(C962="Abierto",D962="Alta"),RANK(S962,$S$8:$S$1003,0)+COUNTIF($S$8:S962,S962)-1+MAX(Q:Q),"")</f>
        <v/>
      </c>
      <c r="U962" s="41" t="str">
        <f t="shared" si="230"/>
        <v/>
      </c>
      <c r="V962" s="41" t="str">
        <f t="shared" ca="1" si="231"/>
        <v/>
      </c>
      <c r="W962" s="41" t="str">
        <f>IF(AND(C962="Abierto",D962="Media"),RANK(V962,$V$8:$V$1003,0)+COUNTIF($V$8:V962,V962)-1+MAX(Q:Q,T:T),"")</f>
        <v/>
      </c>
      <c r="X962" s="41" t="str">
        <f t="shared" si="232"/>
        <v/>
      </c>
      <c r="Y962" s="41" t="str">
        <f t="shared" ca="1" si="233"/>
        <v/>
      </c>
      <c r="Z962" s="41" t="str">
        <f>IF(AND(C962="Abierto",D962="Baja"),RANK(Y962,$Y$8:$Y$1003,0)+COUNTIF($Y$8:Y962,Y962)-1+MAX(Q:Q,T:T,W:W),"")</f>
        <v/>
      </c>
      <c r="AA962" s="42" t="str">
        <f t="shared" si="234"/>
        <v/>
      </c>
      <c r="AB962" s="42" t="str">
        <f t="shared" si="235"/>
        <v/>
      </c>
      <c r="AC962" s="42" t="str">
        <f t="shared" si="236"/>
        <v/>
      </c>
      <c r="AD962" s="43">
        <v>955</v>
      </c>
      <c r="AE962" s="43" t="str">
        <f t="shared" si="222"/>
        <v/>
      </c>
      <c r="AF962" s="44" t="str">
        <f t="shared" si="223"/>
        <v/>
      </c>
      <c r="AK962" s="47" t="str">
        <f>IF(AL962="","",MAX($AK$1:AK961)+1)</f>
        <v/>
      </c>
      <c r="AL962" s="48" t="str">
        <f>IF(H962="","",IF(COUNTIF($AL$7:AL961,H962)=0,H962,""))</f>
        <v/>
      </c>
      <c r="AM962" s="48" t="str">
        <f t="shared" si="224"/>
        <v/>
      </c>
    </row>
    <row r="963" spans="2:39" x14ac:dyDescent="0.25">
      <c r="B963" s="38"/>
      <c r="C963" s="38"/>
      <c r="D963" s="38"/>
      <c r="E963" s="38"/>
      <c r="F963" s="40"/>
      <c r="G963" s="38"/>
      <c r="H963" s="38"/>
      <c r="I963" s="40"/>
      <c r="J963" s="54" t="str">
        <f t="shared" si="225"/>
        <v/>
      </c>
      <c r="K963" s="38"/>
      <c r="O963" s="41" t="str">
        <f t="shared" si="226"/>
        <v/>
      </c>
      <c r="P963" s="41" t="str">
        <f t="shared" ca="1" si="227"/>
        <v/>
      </c>
      <c r="Q963" s="41" t="str">
        <f>IF(AND(C963="Abierto",D963="Urgente"),RANK(P963,$P$8:$P$1003,0)+COUNTIF($P$8:P963,P963)-1,"")</f>
        <v/>
      </c>
      <c r="R963" s="41" t="str">
        <f t="shared" si="228"/>
        <v/>
      </c>
      <c r="S963" s="41" t="str">
        <f t="shared" ca="1" si="229"/>
        <v/>
      </c>
      <c r="T963" s="41" t="str">
        <f>IF(AND(C963="Abierto",D963="Alta"),RANK(S963,$S$8:$S$1003,0)+COUNTIF($S$8:S963,S963)-1+MAX(Q:Q),"")</f>
        <v/>
      </c>
      <c r="U963" s="41" t="str">
        <f t="shared" si="230"/>
        <v/>
      </c>
      <c r="V963" s="41" t="str">
        <f t="shared" ca="1" si="231"/>
        <v/>
      </c>
      <c r="W963" s="41" t="str">
        <f>IF(AND(C963="Abierto",D963="Media"),RANK(V963,$V$8:$V$1003,0)+COUNTIF($V$8:V963,V963)-1+MAX(Q:Q,T:T),"")</f>
        <v/>
      </c>
      <c r="X963" s="41" t="str">
        <f t="shared" si="232"/>
        <v/>
      </c>
      <c r="Y963" s="41" t="str">
        <f t="shared" ca="1" si="233"/>
        <v/>
      </c>
      <c r="Z963" s="41" t="str">
        <f>IF(AND(C963="Abierto",D963="Baja"),RANK(Y963,$Y$8:$Y$1003,0)+COUNTIF($Y$8:Y963,Y963)-1+MAX(Q:Q,T:T,W:W),"")</f>
        <v/>
      </c>
      <c r="AA963" s="42" t="str">
        <f t="shared" si="234"/>
        <v/>
      </c>
      <c r="AB963" s="42" t="str">
        <f t="shared" si="235"/>
        <v/>
      </c>
      <c r="AC963" s="42" t="str">
        <f t="shared" si="236"/>
        <v/>
      </c>
      <c r="AD963" s="43">
        <v>956</v>
      </c>
      <c r="AE963" s="43" t="str">
        <f t="shared" si="222"/>
        <v/>
      </c>
      <c r="AF963" s="44" t="str">
        <f t="shared" si="223"/>
        <v/>
      </c>
      <c r="AK963" s="47" t="str">
        <f>IF(AL963="","",MAX($AK$1:AK962)+1)</f>
        <v/>
      </c>
      <c r="AL963" s="48" t="str">
        <f>IF(H963="","",IF(COUNTIF($AL$7:AL962,H963)=0,H963,""))</f>
        <v/>
      </c>
      <c r="AM963" s="48" t="str">
        <f t="shared" si="224"/>
        <v/>
      </c>
    </row>
    <row r="964" spans="2:39" x14ac:dyDescent="0.25">
      <c r="B964" s="38"/>
      <c r="C964" s="38"/>
      <c r="D964" s="38"/>
      <c r="E964" s="38"/>
      <c r="F964" s="40"/>
      <c r="G964" s="38"/>
      <c r="H964" s="38"/>
      <c r="I964" s="40"/>
      <c r="J964" s="54" t="str">
        <f t="shared" si="225"/>
        <v/>
      </c>
      <c r="K964" s="38"/>
      <c r="O964" s="41" t="str">
        <f t="shared" si="226"/>
        <v/>
      </c>
      <c r="P964" s="41" t="str">
        <f t="shared" ca="1" si="227"/>
        <v/>
      </c>
      <c r="Q964" s="41" t="str">
        <f>IF(AND(C964="Abierto",D964="Urgente"),RANK(P964,$P$8:$P$1003,0)+COUNTIF($P$8:P964,P964)-1,"")</f>
        <v/>
      </c>
      <c r="R964" s="41" t="str">
        <f t="shared" si="228"/>
        <v/>
      </c>
      <c r="S964" s="41" t="str">
        <f t="shared" ca="1" si="229"/>
        <v/>
      </c>
      <c r="T964" s="41" t="str">
        <f>IF(AND(C964="Abierto",D964="Alta"),RANK(S964,$S$8:$S$1003,0)+COUNTIF($S$8:S964,S964)-1+MAX(Q:Q),"")</f>
        <v/>
      </c>
      <c r="U964" s="41" t="str">
        <f t="shared" si="230"/>
        <v/>
      </c>
      <c r="V964" s="41" t="str">
        <f t="shared" ca="1" si="231"/>
        <v/>
      </c>
      <c r="W964" s="41" t="str">
        <f>IF(AND(C964="Abierto",D964="Media"),RANK(V964,$V$8:$V$1003,0)+COUNTIF($V$8:V964,V964)-1+MAX(Q:Q,T:T),"")</f>
        <v/>
      </c>
      <c r="X964" s="41" t="str">
        <f t="shared" si="232"/>
        <v/>
      </c>
      <c r="Y964" s="41" t="str">
        <f t="shared" ca="1" si="233"/>
        <v/>
      </c>
      <c r="Z964" s="41" t="str">
        <f>IF(AND(C964="Abierto",D964="Baja"),RANK(Y964,$Y$8:$Y$1003,0)+COUNTIF($Y$8:Y964,Y964)-1+MAX(Q:Q,T:T,W:W),"")</f>
        <v/>
      </c>
      <c r="AA964" s="42" t="str">
        <f t="shared" si="234"/>
        <v/>
      </c>
      <c r="AB964" s="42" t="str">
        <f t="shared" si="235"/>
        <v/>
      </c>
      <c r="AC964" s="42" t="str">
        <f t="shared" si="236"/>
        <v/>
      </c>
      <c r="AD964" s="43">
        <v>957</v>
      </c>
      <c r="AE964" s="43" t="str">
        <f t="shared" si="222"/>
        <v/>
      </c>
      <c r="AF964" s="44" t="str">
        <f t="shared" si="223"/>
        <v/>
      </c>
      <c r="AK964" s="47" t="str">
        <f>IF(AL964="","",MAX($AK$1:AK963)+1)</f>
        <v/>
      </c>
      <c r="AL964" s="48" t="str">
        <f>IF(H964="","",IF(COUNTIF($AL$7:AL963,H964)=0,H964,""))</f>
        <v/>
      </c>
      <c r="AM964" s="48" t="str">
        <f t="shared" si="224"/>
        <v/>
      </c>
    </row>
    <row r="965" spans="2:39" x14ac:dyDescent="0.25">
      <c r="B965" s="38"/>
      <c r="C965" s="38"/>
      <c r="D965" s="38"/>
      <c r="E965" s="38"/>
      <c r="F965" s="40"/>
      <c r="G965" s="38"/>
      <c r="H965" s="38"/>
      <c r="I965" s="40"/>
      <c r="J965" s="54" t="str">
        <f t="shared" si="225"/>
        <v/>
      </c>
      <c r="K965" s="38"/>
      <c r="O965" s="41" t="str">
        <f t="shared" si="226"/>
        <v/>
      </c>
      <c r="P965" s="41" t="str">
        <f t="shared" ca="1" si="227"/>
        <v/>
      </c>
      <c r="Q965" s="41" t="str">
        <f>IF(AND(C965="Abierto",D965="Urgente"),RANK(P965,$P$8:$P$1003,0)+COUNTIF($P$8:P965,P965)-1,"")</f>
        <v/>
      </c>
      <c r="R965" s="41" t="str">
        <f t="shared" si="228"/>
        <v/>
      </c>
      <c r="S965" s="41" t="str">
        <f t="shared" ca="1" si="229"/>
        <v/>
      </c>
      <c r="T965" s="41" t="str">
        <f>IF(AND(C965="Abierto",D965="Alta"),RANK(S965,$S$8:$S$1003,0)+COUNTIF($S$8:S965,S965)-1+MAX(Q:Q),"")</f>
        <v/>
      </c>
      <c r="U965" s="41" t="str">
        <f t="shared" si="230"/>
        <v/>
      </c>
      <c r="V965" s="41" t="str">
        <f t="shared" ca="1" si="231"/>
        <v/>
      </c>
      <c r="W965" s="41" t="str">
        <f>IF(AND(C965="Abierto",D965="Media"),RANK(V965,$V$8:$V$1003,0)+COUNTIF($V$8:V965,V965)-1+MAX(Q:Q,T:T),"")</f>
        <v/>
      </c>
      <c r="X965" s="41" t="str">
        <f t="shared" si="232"/>
        <v/>
      </c>
      <c r="Y965" s="41" t="str">
        <f t="shared" ca="1" si="233"/>
        <v/>
      </c>
      <c r="Z965" s="41" t="str">
        <f>IF(AND(C965="Abierto",D965="Baja"),RANK(Y965,$Y$8:$Y$1003,0)+COUNTIF($Y$8:Y965,Y965)-1+MAX(Q:Q,T:T,W:W),"")</f>
        <v/>
      </c>
      <c r="AA965" s="42" t="str">
        <f t="shared" si="234"/>
        <v/>
      </c>
      <c r="AB965" s="42" t="str">
        <f t="shared" si="235"/>
        <v/>
      </c>
      <c r="AC965" s="42" t="str">
        <f t="shared" si="236"/>
        <v/>
      </c>
      <c r="AD965" s="43">
        <v>958</v>
      </c>
      <c r="AE965" s="43" t="str">
        <f t="shared" si="222"/>
        <v/>
      </c>
      <c r="AF965" s="44" t="str">
        <f t="shared" si="223"/>
        <v/>
      </c>
      <c r="AK965" s="47" t="str">
        <f>IF(AL965="","",MAX($AK$1:AK964)+1)</f>
        <v/>
      </c>
      <c r="AL965" s="48" t="str">
        <f>IF(H965="","",IF(COUNTIF($AL$7:AL964,H965)=0,H965,""))</f>
        <v/>
      </c>
      <c r="AM965" s="48" t="str">
        <f t="shared" si="224"/>
        <v/>
      </c>
    </row>
    <row r="966" spans="2:39" x14ac:dyDescent="0.25">
      <c r="B966" s="38"/>
      <c r="C966" s="38"/>
      <c r="D966" s="38"/>
      <c r="E966" s="38"/>
      <c r="F966" s="40"/>
      <c r="G966" s="38"/>
      <c r="H966" s="38"/>
      <c r="I966" s="40"/>
      <c r="J966" s="54" t="str">
        <f t="shared" si="225"/>
        <v/>
      </c>
      <c r="K966" s="38"/>
      <c r="O966" s="41" t="str">
        <f t="shared" si="226"/>
        <v/>
      </c>
      <c r="P966" s="41" t="str">
        <f t="shared" ca="1" si="227"/>
        <v/>
      </c>
      <c r="Q966" s="41" t="str">
        <f>IF(AND(C966="Abierto",D966="Urgente"),RANK(P966,$P$8:$P$1003,0)+COUNTIF($P$8:P966,P966)-1,"")</f>
        <v/>
      </c>
      <c r="R966" s="41" t="str">
        <f t="shared" si="228"/>
        <v/>
      </c>
      <c r="S966" s="41" t="str">
        <f t="shared" ca="1" si="229"/>
        <v/>
      </c>
      <c r="T966" s="41" t="str">
        <f>IF(AND(C966="Abierto",D966="Alta"),RANK(S966,$S$8:$S$1003,0)+COUNTIF($S$8:S966,S966)-1+MAX(Q:Q),"")</f>
        <v/>
      </c>
      <c r="U966" s="41" t="str">
        <f t="shared" si="230"/>
        <v/>
      </c>
      <c r="V966" s="41" t="str">
        <f t="shared" ca="1" si="231"/>
        <v/>
      </c>
      <c r="W966" s="41" t="str">
        <f>IF(AND(C966="Abierto",D966="Media"),RANK(V966,$V$8:$V$1003,0)+COUNTIF($V$8:V966,V966)-1+MAX(Q:Q,T:T),"")</f>
        <v/>
      </c>
      <c r="X966" s="41" t="str">
        <f t="shared" si="232"/>
        <v/>
      </c>
      <c r="Y966" s="41" t="str">
        <f t="shared" ca="1" si="233"/>
        <v/>
      </c>
      <c r="Z966" s="41" t="str">
        <f>IF(AND(C966="Abierto",D966="Baja"),RANK(Y966,$Y$8:$Y$1003,0)+COUNTIF($Y$8:Y966,Y966)-1+MAX(Q:Q,T:T,W:W),"")</f>
        <v/>
      </c>
      <c r="AA966" s="42" t="str">
        <f t="shared" si="234"/>
        <v/>
      </c>
      <c r="AB966" s="42" t="str">
        <f t="shared" si="235"/>
        <v/>
      </c>
      <c r="AC966" s="42" t="str">
        <f t="shared" si="236"/>
        <v/>
      </c>
      <c r="AD966" s="43">
        <v>959</v>
      </c>
      <c r="AE966" s="43" t="str">
        <f t="shared" si="222"/>
        <v/>
      </c>
      <c r="AF966" s="44" t="str">
        <f t="shared" si="223"/>
        <v/>
      </c>
      <c r="AK966" s="47" t="str">
        <f>IF(AL966="","",MAX($AK$1:AK965)+1)</f>
        <v/>
      </c>
      <c r="AL966" s="48" t="str">
        <f>IF(H966="","",IF(COUNTIF($AL$7:AL965,H966)=0,H966,""))</f>
        <v/>
      </c>
      <c r="AM966" s="48" t="str">
        <f t="shared" si="224"/>
        <v/>
      </c>
    </row>
    <row r="967" spans="2:39" x14ac:dyDescent="0.25">
      <c r="B967" s="38"/>
      <c r="C967" s="38"/>
      <c r="D967" s="38"/>
      <c r="E967" s="38"/>
      <c r="F967" s="40"/>
      <c r="G967" s="38"/>
      <c r="H967" s="38"/>
      <c r="I967" s="40"/>
      <c r="J967" s="54" t="str">
        <f t="shared" si="225"/>
        <v/>
      </c>
      <c r="K967" s="38"/>
      <c r="O967" s="41" t="str">
        <f t="shared" si="226"/>
        <v/>
      </c>
      <c r="P967" s="41" t="str">
        <f t="shared" ca="1" si="227"/>
        <v/>
      </c>
      <c r="Q967" s="41" t="str">
        <f>IF(AND(C967="Abierto",D967="Urgente"),RANK(P967,$P$8:$P$1003,0)+COUNTIF($P$8:P967,P967)-1,"")</f>
        <v/>
      </c>
      <c r="R967" s="41" t="str">
        <f t="shared" si="228"/>
        <v/>
      </c>
      <c r="S967" s="41" t="str">
        <f t="shared" ca="1" si="229"/>
        <v/>
      </c>
      <c r="T967" s="41" t="str">
        <f>IF(AND(C967="Abierto",D967="Alta"),RANK(S967,$S$8:$S$1003,0)+COUNTIF($S$8:S967,S967)-1+MAX(Q:Q),"")</f>
        <v/>
      </c>
      <c r="U967" s="41" t="str">
        <f t="shared" si="230"/>
        <v/>
      </c>
      <c r="V967" s="41" t="str">
        <f t="shared" ca="1" si="231"/>
        <v/>
      </c>
      <c r="W967" s="41" t="str">
        <f>IF(AND(C967="Abierto",D967="Media"),RANK(V967,$V$8:$V$1003,0)+COUNTIF($V$8:V967,V967)-1+MAX(Q:Q,T:T),"")</f>
        <v/>
      </c>
      <c r="X967" s="41" t="str">
        <f t="shared" si="232"/>
        <v/>
      </c>
      <c r="Y967" s="41" t="str">
        <f t="shared" ca="1" si="233"/>
        <v/>
      </c>
      <c r="Z967" s="41" t="str">
        <f>IF(AND(C967="Abierto",D967="Baja"),RANK(Y967,$Y$8:$Y$1003,0)+COUNTIF($Y$8:Y967,Y967)-1+MAX(Q:Q,T:T,W:W),"")</f>
        <v/>
      </c>
      <c r="AA967" s="42" t="str">
        <f t="shared" si="234"/>
        <v/>
      </c>
      <c r="AB967" s="42" t="str">
        <f t="shared" si="235"/>
        <v/>
      </c>
      <c r="AC967" s="42" t="str">
        <f t="shared" si="236"/>
        <v/>
      </c>
      <c r="AD967" s="43">
        <v>960</v>
      </c>
      <c r="AE967" s="43" t="str">
        <f t="shared" si="222"/>
        <v/>
      </c>
      <c r="AF967" s="44" t="str">
        <f t="shared" si="223"/>
        <v/>
      </c>
      <c r="AK967" s="47" t="str">
        <f>IF(AL967="","",MAX($AK$1:AK966)+1)</f>
        <v/>
      </c>
      <c r="AL967" s="48" t="str">
        <f>IF(H967="","",IF(COUNTIF($AL$7:AL966,H967)=0,H967,""))</f>
        <v/>
      </c>
      <c r="AM967" s="48" t="str">
        <f t="shared" si="224"/>
        <v/>
      </c>
    </row>
    <row r="968" spans="2:39" x14ac:dyDescent="0.25">
      <c r="B968" s="38"/>
      <c r="C968" s="38"/>
      <c r="D968" s="38"/>
      <c r="E968" s="38"/>
      <c r="F968" s="40"/>
      <c r="G968" s="38"/>
      <c r="H968" s="38"/>
      <c r="I968" s="40"/>
      <c r="J968" s="54" t="str">
        <f t="shared" si="225"/>
        <v/>
      </c>
      <c r="K968" s="38"/>
      <c r="O968" s="41" t="str">
        <f t="shared" si="226"/>
        <v/>
      </c>
      <c r="P968" s="41" t="str">
        <f t="shared" ca="1" si="227"/>
        <v/>
      </c>
      <c r="Q968" s="41" t="str">
        <f>IF(AND(C968="Abierto",D968="Urgente"),RANK(P968,$P$8:$P$1003,0)+COUNTIF($P$8:P968,P968)-1,"")</f>
        <v/>
      </c>
      <c r="R968" s="41" t="str">
        <f t="shared" si="228"/>
        <v/>
      </c>
      <c r="S968" s="41" t="str">
        <f t="shared" ca="1" si="229"/>
        <v/>
      </c>
      <c r="T968" s="41" t="str">
        <f>IF(AND(C968="Abierto",D968="Alta"),RANK(S968,$S$8:$S$1003,0)+COUNTIF($S$8:S968,S968)-1+MAX(Q:Q),"")</f>
        <v/>
      </c>
      <c r="U968" s="41" t="str">
        <f t="shared" si="230"/>
        <v/>
      </c>
      <c r="V968" s="41" t="str">
        <f t="shared" ca="1" si="231"/>
        <v/>
      </c>
      <c r="W968" s="41" t="str">
        <f>IF(AND(C968="Abierto",D968="Media"),RANK(V968,$V$8:$V$1003,0)+COUNTIF($V$8:V968,V968)-1+MAX(Q:Q,T:T),"")</f>
        <v/>
      </c>
      <c r="X968" s="41" t="str">
        <f t="shared" si="232"/>
        <v/>
      </c>
      <c r="Y968" s="41" t="str">
        <f t="shared" ca="1" si="233"/>
        <v/>
      </c>
      <c r="Z968" s="41" t="str">
        <f>IF(AND(C968="Abierto",D968="Baja"),RANK(Y968,$Y$8:$Y$1003,0)+COUNTIF($Y$8:Y968,Y968)-1+MAX(Q:Q,T:T,W:W),"")</f>
        <v/>
      </c>
      <c r="AA968" s="42" t="str">
        <f t="shared" si="234"/>
        <v/>
      </c>
      <c r="AB968" s="42" t="str">
        <f t="shared" si="235"/>
        <v/>
      </c>
      <c r="AC968" s="42" t="str">
        <f t="shared" si="236"/>
        <v/>
      </c>
      <c r="AD968" s="43">
        <v>961</v>
      </c>
      <c r="AE968" s="43" t="str">
        <f t="shared" si="222"/>
        <v/>
      </c>
      <c r="AF968" s="44" t="str">
        <f t="shared" si="223"/>
        <v/>
      </c>
      <c r="AK968" s="47" t="str">
        <f>IF(AL968="","",MAX($AK$1:AK967)+1)</f>
        <v/>
      </c>
      <c r="AL968" s="48" t="str">
        <f>IF(H968="","",IF(COUNTIF($AL$7:AL967,H968)=0,H968,""))</f>
        <v/>
      </c>
      <c r="AM968" s="48" t="str">
        <f t="shared" si="224"/>
        <v/>
      </c>
    </row>
    <row r="969" spans="2:39" x14ac:dyDescent="0.25">
      <c r="B969" s="38"/>
      <c r="C969" s="38"/>
      <c r="D969" s="38"/>
      <c r="E969" s="38"/>
      <c r="F969" s="40"/>
      <c r="G969" s="38"/>
      <c r="H969" s="38"/>
      <c r="I969" s="40"/>
      <c r="J969" s="54" t="str">
        <f t="shared" si="225"/>
        <v/>
      </c>
      <c r="K969" s="38"/>
      <c r="O969" s="41" t="str">
        <f t="shared" si="226"/>
        <v/>
      </c>
      <c r="P969" s="41" t="str">
        <f t="shared" ca="1" si="227"/>
        <v/>
      </c>
      <c r="Q969" s="41" t="str">
        <f>IF(AND(C969="Abierto",D969="Urgente"),RANK(P969,$P$8:$P$1003,0)+COUNTIF($P$8:P969,P969)-1,"")</f>
        <v/>
      </c>
      <c r="R969" s="41" t="str">
        <f t="shared" si="228"/>
        <v/>
      </c>
      <c r="S969" s="41" t="str">
        <f t="shared" ca="1" si="229"/>
        <v/>
      </c>
      <c r="T969" s="41" t="str">
        <f>IF(AND(C969="Abierto",D969="Alta"),RANK(S969,$S$8:$S$1003,0)+COUNTIF($S$8:S969,S969)-1+MAX(Q:Q),"")</f>
        <v/>
      </c>
      <c r="U969" s="41" t="str">
        <f t="shared" si="230"/>
        <v/>
      </c>
      <c r="V969" s="41" t="str">
        <f t="shared" ca="1" si="231"/>
        <v/>
      </c>
      <c r="W969" s="41" t="str">
        <f>IF(AND(C969="Abierto",D969="Media"),RANK(V969,$V$8:$V$1003,0)+COUNTIF($V$8:V969,V969)-1+MAX(Q:Q,T:T),"")</f>
        <v/>
      </c>
      <c r="X969" s="41" t="str">
        <f t="shared" si="232"/>
        <v/>
      </c>
      <c r="Y969" s="41" t="str">
        <f t="shared" ca="1" si="233"/>
        <v/>
      </c>
      <c r="Z969" s="41" t="str">
        <f>IF(AND(C969="Abierto",D969="Baja"),RANK(Y969,$Y$8:$Y$1003,0)+COUNTIF($Y$8:Y969,Y969)-1+MAX(Q:Q,T:T,W:W),"")</f>
        <v/>
      </c>
      <c r="AA969" s="42" t="str">
        <f t="shared" si="234"/>
        <v/>
      </c>
      <c r="AB969" s="42" t="str">
        <f t="shared" si="235"/>
        <v/>
      </c>
      <c r="AC969" s="42" t="str">
        <f t="shared" si="236"/>
        <v/>
      </c>
      <c r="AD969" s="43">
        <v>962</v>
      </c>
      <c r="AE969" s="43" t="str">
        <f t="shared" ref="AE969:AE1000" si="237">IF(ISNA(VLOOKUP(AD969,$AA$8:$AC$1000,3,FALSE))=TRUE,"",VLOOKUP(AD969,$AA$8:$AC$1000,3,FALSE))</f>
        <v/>
      </c>
      <c r="AF969" s="44" t="str">
        <f t="shared" ref="AF969:AF1000" si="238">IF(ISNA(VLOOKUP(AD969,$AA$8:$AC$1000,2,FALSE))=TRUE,"",VLOOKUP(AD969,$AA$8:$AC$1000,2,FALSE))</f>
        <v/>
      </c>
      <c r="AK969" s="47" t="str">
        <f>IF(AL969="","",MAX($AK$1:AK968)+1)</f>
        <v/>
      </c>
      <c r="AL969" s="48" t="str">
        <f>IF(H969="","",IF(COUNTIF($AL$7:AL968,H969)=0,H969,""))</f>
        <v/>
      </c>
      <c r="AM969" s="48" t="str">
        <f t="shared" ref="AM969:AM1000" si="239">IF(ISNA(VLOOKUP(AD969,$AK$8:$AL$1000,2,FALSE))=TRUE,"",VLOOKUP(AD969,$AK$8:$AL$1000,2,FALSE))</f>
        <v/>
      </c>
    </row>
    <row r="970" spans="2:39" x14ac:dyDescent="0.25">
      <c r="B970" s="38"/>
      <c r="C970" s="38"/>
      <c r="D970" s="38"/>
      <c r="E970" s="38"/>
      <c r="F970" s="40"/>
      <c r="G970" s="38"/>
      <c r="H970" s="38"/>
      <c r="I970" s="40"/>
      <c r="J970" s="54" t="str">
        <f t="shared" ref="J970:J1000" si="240">IF(OR(F970=0,I970=0),"",I970-F970)</f>
        <v/>
      </c>
      <c r="K970" s="38"/>
      <c r="O970" s="41" t="str">
        <f t="shared" si="226"/>
        <v/>
      </c>
      <c r="P970" s="41" t="str">
        <f t="shared" ca="1" si="227"/>
        <v/>
      </c>
      <c r="Q970" s="41" t="str">
        <f>IF(AND(C970="Abierto",D970="Urgente"),RANK(P970,$P$8:$P$1003,0)+COUNTIF($P$8:P970,P970)-1,"")</f>
        <v/>
      </c>
      <c r="R970" s="41" t="str">
        <f t="shared" si="228"/>
        <v/>
      </c>
      <c r="S970" s="41" t="str">
        <f t="shared" ca="1" si="229"/>
        <v/>
      </c>
      <c r="T970" s="41" t="str">
        <f>IF(AND(C970="Abierto",D970="Alta"),RANK(S970,$S$8:$S$1003,0)+COUNTIF($S$8:S970,S970)-1+MAX(Q:Q),"")</f>
        <v/>
      </c>
      <c r="U970" s="41" t="str">
        <f t="shared" si="230"/>
        <v/>
      </c>
      <c r="V970" s="41" t="str">
        <f t="shared" ca="1" si="231"/>
        <v/>
      </c>
      <c r="W970" s="41" t="str">
        <f>IF(AND(C970="Abierto",D970="Media"),RANK(V970,$V$8:$V$1003,0)+COUNTIF($V$8:V970,V970)-1+MAX(Q:Q,T:T),"")</f>
        <v/>
      </c>
      <c r="X970" s="41" t="str">
        <f t="shared" si="232"/>
        <v/>
      </c>
      <c r="Y970" s="41" t="str">
        <f t="shared" ca="1" si="233"/>
        <v/>
      </c>
      <c r="Z970" s="41" t="str">
        <f>IF(AND(C970="Abierto",D970="Baja"),RANK(Y970,$Y$8:$Y$1003,0)+COUNTIF($Y$8:Y970,Y970)-1+MAX(Q:Q,T:T,W:W),"")</f>
        <v/>
      </c>
      <c r="AA970" s="42" t="str">
        <f t="shared" si="234"/>
        <v/>
      </c>
      <c r="AB970" s="42" t="str">
        <f t="shared" si="235"/>
        <v/>
      </c>
      <c r="AC970" s="42" t="str">
        <f t="shared" si="236"/>
        <v/>
      </c>
      <c r="AD970" s="43">
        <v>963</v>
      </c>
      <c r="AE970" s="43" t="str">
        <f t="shared" si="237"/>
        <v/>
      </c>
      <c r="AF970" s="44" t="str">
        <f t="shared" si="238"/>
        <v/>
      </c>
      <c r="AK970" s="47" t="str">
        <f>IF(AL970="","",MAX($AK$1:AK969)+1)</f>
        <v/>
      </c>
      <c r="AL970" s="48" t="str">
        <f>IF(H970="","",IF(COUNTIF($AL$7:AL969,H970)=0,H970,""))</f>
        <v/>
      </c>
      <c r="AM970" s="48" t="str">
        <f t="shared" si="239"/>
        <v/>
      </c>
    </row>
    <row r="971" spans="2:39" x14ac:dyDescent="0.25">
      <c r="B971" s="38"/>
      <c r="C971" s="38"/>
      <c r="D971" s="38"/>
      <c r="E971" s="38"/>
      <c r="F971" s="40"/>
      <c r="G971" s="38"/>
      <c r="H971" s="38"/>
      <c r="I971" s="40"/>
      <c r="J971" s="54" t="str">
        <f t="shared" si="240"/>
        <v/>
      </c>
      <c r="K971" s="38"/>
      <c r="O971" s="41" t="str">
        <f t="shared" si="226"/>
        <v/>
      </c>
      <c r="P971" s="41" t="str">
        <f t="shared" ca="1" si="227"/>
        <v/>
      </c>
      <c r="Q971" s="41" t="str">
        <f>IF(AND(C971="Abierto",D971="Urgente"),RANK(P971,$P$8:$P$1003,0)+COUNTIF($P$8:P971,P971)-1,"")</f>
        <v/>
      </c>
      <c r="R971" s="41" t="str">
        <f t="shared" si="228"/>
        <v/>
      </c>
      <c r="S971" s="41" t="str">
        <f t="shared" ca="1" si="229"/>
        <v/>
      </c>
      <c r="T971" s="41" t="str">
        <f>IF(AND(C971="Abierto",D971="Alta"),RANK(S971,$S$8:$S$1003,0)+COUNTIF($S$8:S971,S971)-1+MAX(Q:Q),"")</f>
        <v/>
      </c>
      <c r="U971" s="41" t="str">
        <f t="shared" si="230"/>
        <v/>
      </c>
      <c r="V971" s="41" t="str">
        <f t="shared" ca="1" si="231"/>
        <v/>
      </c>
      <c r="W971" s="41" t="str">
        <f>IF(AND(C971="Abierto",D971="Media"),RANK(V971,$V$8:$V$1003,0)+COUNTIF($V$8:V971,V971)-1+MAX(Q:Q,T:T),"")</f>
        <v/>
      </c>
      <c r="X971" s="41" t="str">
        <f t="shared" si="232"/>
        <v/>
      </c>
      <c r="Y971" s="41" t="str">
        <f t="shared" ca="1" si="233"/>
        <v/>
      </c>
      <c r="Z971" s="41" t="str">
        <f>IF(AND(C971="Abierto",D971="Baja"),RANK(Y971,$Y$8:$Y$1003,0)+COUNTIF($Y$8:Y971,Y971)-1+MAX(Q:Q,T:T,W:W),"")</f>
        <v/>
      </c>
      <c r="AA971" s="42" t="str">
        <f t="shared" si="234"/>
        <v/>
      </c>
      <c r="AB971" s="42" t="str">
        <f t="shared" si="235"/>
        <v/>
      </c>
      <c r="AC971" s="42" t="str">
        <f t="shared" si="236"/>
        <v/>
      </c>
      <c r="AD971" s="43">
        <v>964</v>
      </c>
      <c r="AE971" s="43" t="str">
        <f t="shared" si="237"/>
        <v/>
      </c>
      <c r="AF971" s="44" t="str">
        <f t="shared" si="238"/>
        <v/>
      </c>
      <c r="AK971" s="47" t="str">
        <f>IF(AL971="","",MAX($AK$1:AK970)+1)</f>
        <v/>
      </c>
      <c r="AL971" s="48" t="str">
        <f>IF(H971="","",IF(COUNTIF($AL$7:AL970,H971)=0,H971,""))</f>
        <v/>
      </c>
      <c r="AM971" s="48" t="str">
        <f t="shared" si="239"/>
        <v/>
      </c>
    </row>
    <row r="972" spans="2:39" x14ac:dyDescent="0.25">
      <c r="B972" s="38"/>
      <c r="C972" s="38"/>
      <c r="D972" s="38"/>
      <c r="E972" s="38"/>
      <c r="F972" s="40"/>
      <c r="G972" s="38"/>
      <c r="H972" s="38"/>
      <c r="I972" s="40"/>
      <c r="J972" s="54" t="str">
        <f t="shared" si="240"/>
        <v/>
      </c>
      <c r="K972" s="38"/>
      <c r="O972" s="41" t="str">
        <f t="shared" si="226"/>
        <v/>
      </c>
      <c r="P972" s="41" t="str">
        <f t="shared" ca="1" si="227"/>
        <v/>
      </c>
      <c r="Q972" s="41" t="str">
        <f>IF(AND(C972="Abierto",D972="Urgente"),RANK(P972,$P$8:$P$1003,0)+COUNTIF($P$8:P972,P972)-1,"")</f>
        <v/>
      </c>
      <c r="R972" s="41" t="str">
        <f t="shared" si="228"/>
        <v/>
      </c>
      <c r="S972" s="41" t="str">
        <f t="shared" ca="1" si="229"/>
        <v/>
      </c>
      <c r="T972" s="41" t="str">
        <f>IF(AND(C972="Abierto",D972="Alta"),RANK(S972,$S$8:$S$1003,0)+COUNTIF($S$8:S972,S972)-1+MAX(Q:Q),"")</f>
        <v/>
      </c>
      <c r="U972" s="41" t="str">
        <f t="shared" si="230"/>
        <v/>
      </c>
      <c r="V972" s="41" t="str">
        <f t="shared" ca="1" si="231"/>
        <v/>
      </c>
      <c r="W972" s="41" t="str">
        <f>IF(AND(C972="Abierto",D972="Media"),RANK(V972,$V$8:$V$1003,0)+COUNTIF($V$8:V972,V972)-1+MAX(Q:Q,T:T),"")</f>
        <v/>
      </c>
      <c r="X972" s="41" t="str">
        <f t="shared" si="232"/>
        <v/>
      </c>
      <c r="Y972" s="41" t="str">
        <f t="shared" ca="1" si="233"/>
        <v/>
      </c>
      <c r="Z972" s="41" t="str">
        <f>IF(AND(C972="Abierto",D972="Baja"),RANK(Y972,$Y$8:$Y$1003,0)+COUNTIF($Y$8:Y972,Y972)-1+MAX(Q:Q,T:T,W:W),"")</f>
        <v/>
      </c>
      <c r="AA972" s="42" t="str">
        <f t="shared" si="234"/>
        <v/>
      </c>
      <c r="AB972" s="42" t="str">
        <f t="shared" si="235"/>
        <v/>
      </c>
      <c r="AC972" s="42" t="str">
        <f t="shared" si="236"/>
        <v/>
      </c>
      <c r="AD972" s="43">
        <v>965</v>
      </c>
      <c r="AE972" s="43" t="str">
        <f t="shared" si="237"/>
        <v/>
      </c>
      <c r="AF972" s="44" t="str">
        <f t="shared" si="238"/>
        <v/>
      </c>
      <c r="AK972" s="47" t="str">
        <f>IF(AL972="","",MAX($AK$1:AK971)+1)</f>
        <v/>
      </c>
      <c r="AL972" s="48" t="str">
        <f>IF(H972="","",IF(COUNTIF($AL$7:AL971,H972)=0,H972,""))</f>
        <v/>
      </c>
      <c r="AM972" s="48" t="str">
        <f t="shared" si="239"/>
        <v/>
      </c>
    </row>
    <row r="973" spans="2:39" x14ac:dyDescent="0.25">
      <c r="B973" s="38"/>
      <c r="C973" s="38"/>
      <c r="D973" s="38"/>
      <c r="E973" s="38"/>
      <c r="F973" s="40"/>
      <c r="G973" s="38"/>
      <c r="H973" s="38"/>
      <c r="I973" s="40"/>
      <c r="J973" s="54" t="str">
        <f t="shared" si="240"/>
        <v/>
      </c>
      <c r="K973" s="38"/>
      <c r="O973" s="41" t="str">
        <f t="shared" si="226"/>
        <v/>
      </c>
      <c r="P973" s="41" t="str">
        <f t="shared" ca="1" si="227"/>
        <v/>
      </c>
      <c r="Q973" s="41" t="str">
        <f>IF(AND(C973="Abierto",D973="Urgente"),RANK(P973,$P$8:$P$1003,0)+COUNTIF($P$8:P973,P973)-1,"")</f>
        <v/>
      </c>
      <c r="R973" s="41" t="str">
        <f t="shared" si="228"/>
        <v/>
      </c>
      <c r="S973" s="41" t="str">
        <f t="shared" ca="1" si="229"/>
        <v/>
      </c>
      <c r="T973" s="41" t="str">
        <f>IF(AND(C973="Abierto",D973="Alta"),RANK(S973,$S$8:$S$1003,0)+COUNTIF($S$8:S973,S973)-1+MAX(Q:Q),"")</f>
        <v/>
      </c>
      <c r="U973" s="41" t="str">
        <f t="shared" si="230"/>
        <v/>
      </c>
      <c r="V973" s="41" t="str">
        <f t="shared" ca="1" si="231"/>
        <v/>
      </c>
      <c r="W973" s="41" t="str">
        <f>IF(AND(C973="Abierto",D973="Media"),RANK(V973,$V$8:$V$1003,0)+COUNTIF($V$8:V973,V973)-1+MAX(Q:Q,T:T),"")</f>
        <v/>
      </c>
      <c r="X973" s="41" t="str">
        <f t="shared" si="232"/>
        <v/>
      </c>
      <c r="Y973" s="41" t="str">
        <f t="shared" ca="1" si="233"/>
        <v/>
      </c>
      <c r="Z973" s="41" t="str">
        <f>IF(AND(C973="Abierto",D973="Baja"),RANK(Y973,$Y$8:$Y$1003,0)+COUNTIF($Y$8:Y973,Y973)-1+MAX(Q:Q,T:T,W:W),"")</f>
        <v/>
      </c>
      <c r="AA973" s="42" t="str">
        <f t="shared" si="234"/>
        <v/>
      </c>
      <c r="AB973" s="42" t="str">
        <f t="shared" si="235"/>
        <v/>
      </c>
      <c r="AC973" s="42" t="str">
        <f t="shared" si="236"/>
        <v/>
      </c>
      <c r="AD973" s="43">
        <v>966</v>
      </c>
      <c r="AE973" s="43" t="str">
        <f t="shared" si="237"/>
        <v/>
      </c>
      <c r="AF973" s="44" t="str">
        <f t="shared" si="238"/>
        <v/>
      </c>
      <c r="AK973" s="47" t="str">
        <f>IF(AL973="","",MAX($AK$1:AK972)+1)</f>
        <v/>
      </c>
      <c r="AL973" s="48" t="str">
        <f>IF(H973="","",IF(COUNTIF($AL$7:AL972,H973)=0,H973,""))</f>
        <v/>
      </c>
      <c r="AM973" s="48" t="str">
        <f t="shared" si="239"/>
        <v/>
      </c>
    </row>
    <row r="974" spans="2:39" x14ac:dyDescent="0.25">
      <c r="B974" s="38"/>
      <c r="C974" s="38"/>
      <c r="D974" s="38"/>
      <c r="E974" s="38"/>
      <c r="F974" s="40"/>
      <c r="G974" s="38"/>
      <c r="H974" s="38"/>
      <c r="I974" s="40"/>
      <c r="J974" s="54" t="str">
        <f t="shared" si="240"/>
        <v/>
      </c>
      <c r="K974" s="38"/>
      <c r="O974" s="41" t="str">
        <f t="shared" si="226"/>
        <v/>
      </c>
      <c r="P974" s="41" t="str">
        <f t="shared" ca="1" si="227"/>
        <v/>
      </c>
      <c r="Q974" s="41" t="str">
        <f>IF(AND(C974="Abierto",D974="Urgente"),RANK(P974,$P$8:$P$1003,0)+COUNTIF($P$8:P974,P974)-1,"")</f>
        <v/>
      </c>
      <c r="R974" s="41" t="str">
        <f t="shared" si="228"/>
        <v/>
      </c>
      <c r="S974" s="41" t="str">
        <f t="shared" ca="1" si="229"/>
        <v/>
      </c>
      <c r="T974" s="41" t="str">
        <f>IF(AND(C974="Abierto",D974="Alta"),RANK(S974,$S$8:$S$1003,0)+COUNTIF($S$8:S974,S974)-1+MAX(Q:Q),"")</f>
        <v/>
      </c>
      <c r="U974" s="41" t="str">
        <f t="shared" si="230"/>
        <v/>
      </c>
      <c r="V974" s="41" t="str">
        <f t="shared" ca="1" si="231"/>
        <v/>
      </c>
      <c r="W974" s="41" t="str">
        <f>IF(AND(C974="Abierto",D974="Media"),RANK(V974,$V$8:$V$1003,0)+COUNTIF($V$8:V974,V974)-1+MAX(Q:Q,T:T),"")</f>
        <v/>
      </c>
      <c r="X974" s="41" t="str">
        <f t="shared" si="232"/>
        <v/>
      </c>
      <c r="Y974" s="41" t="str">
        <f t="shared" ca="1" si="233"/>
        <v/>
      </c>
      <c r="Z974" s="41" t="str">
        <f>IF(AND(C974="Abierto",D974="Baja"),RANK(Y974,$Y$8:$Y$1003,0)+COUNTIF($Y$8:Y974,Y974)-1+MAX(Q:Q,T:T,W:W),"")</f>
        <v/>
      </c>
      <c r="AA974" s="42" t="str">
        <f t="shared" si="234"/>
        <v/>
      </c>
      <c r="AB974" s="42" t="str">
        <f t="shared" si="235"/>
        <v/>
      </c>
      <c r="AC974" s="42" t="str">
        <f t="shared" si="236"/>
        <v/>
      </c>
      <c r="AD974" s="43">
        <v>967</v>
      </c>
      <c r="AE974" s="43" t="str">
        <f t="shared" si="237"/>
        <v/>
      </c>
      <c r="AF974" s="44" t="str">
        <f t="shared" si="238"/>
        <v/>
      </c>
      <c r="AK974" s="47" t="str">
        <f>IF(AL974="","",MAX($AK$1:AK973)+1)</f>
        <v/>
      </c>
      <c r="AL974" s="48" t="str">
        <f>IF(H974="","",IF(COUNTIF($AL$7:AL973,H974)=0,H974,""))</f>
        <v/>
      </c>
      <c r="AM974" s="48" t="str">
        <f t="shared" si="239"/>
        <v/>
      </c>
    </row>
    <row r="975" spans="2:39" x14ac:dyDescent="0.25">
      <c r="B975" s="38"/>
      <c r="C975" s="38"/>
      <c r="D975" s="38"/>
      <c r="E975" s="38"/>
      <c r="F975" s="40"/>
      <c r="G975" s="38"/>
      <c r="H975" s="38"/>
      <c r="I975" s="40"/>
      <c r="J975" s="54" t="str">
        <f t="shared" si="240"/>
        <v/>
      </c>
      <c r="K975" s="38"/>
      <c r="O975" s="41" t="str">
        <f t="shared" si="226"/>
        <v/>
      </c>
      <c r="P975" s="41" t="str">
        <f t="shared" ca="1" si="227"/>
        <v/>
      </c>
      <c r="Q975" s="41" t="str">
        <f>IF(AND(C975="Abierto",D975="Urgente"),RANK(P975,$P$8:$P$1003,0)+COUNTIF($P$8:P975,P975)-1,"")</f>
        <v/>
      </c>
      <c r="R975" s="41" t="str">
        <f t="shared" si="228"/>
        <v/>
      </c>
      <c r="S975" s="41" t="str">
        <f t="shared" ca="1" si="229"/>
        <v/>
      </c>
      <c r="T975" s="41" t="str">
        <f>IF(AND(C975="Abierto",D975="Alta"),RANK(S975,$S$8:$S$1003,0)+COUNTIF($S$8:S975,S975)-1+MAX(Q:Q),"")</f>
        <v/>
      </c>
      <c r="U975" s="41" t="str">
        <f t="shared" si="230"/>
        <v/>
      </c>
      <c r="V975" s="41" t="str">
        <f t="shared" ca="1" si="231"/>
        <v/>
      </c>
      <c r="W975" s="41" t="str">
        <f>IF(AND(C975="Abierto",D975="Media"),RANK(V975,$V$8:$V$1003,0)+COUNTIF($V$8:V975,V975)-1+MAX(Q:Q,T:T),"")</f>
        <v/>
      </c>
      <c r="X975" s="41" t="str">
        <f t="shared" si="232"/>
        <v/>
      </c>
      <c r="Y975" s="41" t="str">
        <f t="shared" ca="1" si="233"/>
        <v/>
      </c>
      <c r="Z975" s="41" t="str">
        <f>IF(AND(C975="Abierto",D975="Baja"),RANK(Y975,$Y$8:$Y$1003,0)+COUNTIF($Y$8:Y975,Y975)-1+MAX(Q:Q,T:T,W:W),"")</f>
        <v/>
      </c>
      <c r="AA975" s="42" t="str">
        <f t="shared" si="234"/>
        <v/>
      </c>
      <c r="AB975" s="42" t="str">
        <f t="shared" si="235"/>
        <v/>
      </c>
      <c r="AC975" s="42" t="str">
        <f t="shared" si="236"/>
        <v/>
      </c>
      <c r="AD975" s="43">
        <v>968</v>
      </c>
      <c r="AE975" s="43" t="str">
        <f t="shared" si="237"/>
        <v/>
      </c>
      <c r="AF975" s="44" t="str">
        <f t="shared" si="238"/>
        <v/>
      </c>
      <c r="AK975" s="47" t="str">
        <f>IF(AL975="","",MAX($AK$1:AK974)+1)</f>
        <v/>
      </c>
      <c r="AL975" s="48" t="str">
        <f>IF(H975="","",IF(COUNTIF($AL$7:AL974,H975)=0,H975,""))</f>
        <v/>
      </c>
      <c r="AM975" s="48" t="str">
        <f t="shared" si="239"/>
        <v/>
      </c>
    </row>
    <row r="976" spans="2:39" x14ac:dyDescent="0.25">
      <c r="B976" s="38"/>
      <c r="C976" s="38"/>
      <c r="D976" s="38"/>
      <c r="E976" s="38"/>
      <c r="F976" s="40"/>
      <c r="G976" s="38"/>
      <c r="H976" s="38"/>
      <c r="I976" s="40"/>
      <c r="J976" s="54" t="str">
        <f t="shared" si="240"/>
        <v/>
      </c>
      <c r="K976" s="38"/>
      <c r="O976" s="41" t="str">
        <f t="shared" si="226"/>
        <v/>
      </c>
      <c r="P976" s="41" t="str">
        <f t="shared" ca="1" si="227"/>
        <v/>
      </c>
      <c r="Q976" s="41" t="str">
        <f>IF(AND(C976="Abierto",D976="Urgente"),RANK(P976,$P$8:$P$1003,0)+COUNTIF($P$8:P976,P976)-1,"")</f>
        <v/>
      </c>
      <c r="R976" s="41" t="str">
        <f t="shared" si="228"/>
        <v/>
      </c>
      <c r="S976" s="41" t="str">
        <f t="shared" ca="1" si="229"/>
        <v/>
      </c>
      <c r="T976" s="41" t="str">
        <f>IF(AND(C976="Abierto",D976="Alta"),RANK(S976,$S$8:$S$1003,0)+COUNTIF($S$8:S976,S976)-1+MAX(Q:Q),"")</f>
        <v/>
      </c>
      <c r="U976" s="41" t="str">
        <f t="shared" si="230"/>
        <v/>
      </c>
      <c r="V976" s="41" t="str">
        <f t="shared" ca="1" si="231"/>
        <v/>
      </c>
      <c r="W976" s="41" t="str">
        <f>IF(AND(C976="Abierto",D976="Media"),RANK(V976,$V$8:$V$1003,0)+COUNTIF($V$8:V976,V976)-1+MAX(Q:Q,T:T),"")</f>
        <v/>
      </c>
      <c r="X976" s="41" t="str">
        <f t="shared" si="232"/>
        <v/>
      </c>
      <c r="Y976" s="41" t="str">
        <f t="shared" ca="1" si="233"/>
        <v/>
      </c>
      <c r="Z976" s="41" t="str">
        <f>IF(AND(C976="Abierto",D976="Baja"),RANK(Y976,$Y$8:$Y$1003,0)+COUNTIF($Y$8:Y976,Y976)-1+MAX(Q:Q,T:T,W:W),"")</f>
        <v/>
      </c>
      <c r="AA976" s="42" t="str">
        <f t="shared" si="234"/>
        <v/>
      </c>
      <c r="AB976" s="42" t="str">
        <f t="shared" si="235"/>
        <v/>
      </c>
      <c r="AC976" s="42" t="str">
        <f t="shared" si="236"/>
        <v/>
      </c>
      <c r="AD976" s="43">
        <v>969</v>
      </c>
      <c r="AE976" s="43" t="str">
        <f t="shared" si="237"/>
        <v/>
      </c>
      <c r="AF976" s="44" t="str">
        <f t="shared" si="238"/>
        <v/>
      </c>
      <c r="AK976" s="47" t="str">
        <f>IF(AL976="","",MAX($AK$1:AK975)+1)</f>
        <v/>
      </c>
      <c r="AL976" s="48" t="str">
        <f>IF(H976="","",IF(COUNTIF($AL$7:AL975,H976)=0,H976,""))</f>
        <v/>
      </c>
      <c r="AM976" s="48" t="str">
        <f t="shared" si="239"/>
        <v/>
      </c>
    </row>
    <row r="977" spans="2:39" x14ac:dyDescent="0.25">
      <c r="B977" s="38"/>
      <c r="C977" s="38"/>
      <c r="D977" s="38"/>
      <c r="E977" s="38"/>
      <c r="F977" s="40"/>
      <c r="G977" s="38"/>
      <c r="H977" s="38"/>
      <c r="I977" s="40"/>
      <c r="J977" s="54" t="str">
        <f t="shared" si="240"/>
        <v/>
      </c>
      <c r="K977" s="38"/>
      <c r="O977" s="41" t="str">
        <f t="shared" si="226"/>
        <v/>
      </c>
      <c r="P977" s="41" t="str">
        <f t="shared" ca="1" si="227"/>
        <v/>
      </c>
      <c r="Q977" s="41" t="str">
        <f>IF(AND(C977="Abierto",D977="Urgente"),RANK(P977,$P$8:$P$1003,0)+COUNTIF($P$8:P977,P977)-1,"")</f>
        <v/>
      </c>
      <c r="R977" s="41" t="str">
        <f t="shared" si="228"/>
        <v/>
      </c>
      <c r="S977" s="41" t="str">
        <f t="shared" ca="1" si="229"/>
        <v/>
      </c>
      <c r="T977" s="41" t="str">
        <f>IF(AND(C977="Abierto",D977="Alta"),RANK(S977,$S$8:$S$1003,0)+COUNTIF($S$8:S977,S977)-1+MAX(Q:Q),"")</f>
        <v/>
      </c>
      <c r="U977" s="41" t="str">
        <f t="shared" si="230"/>
        <v/>
      </c>
      <c r="V977" s="41" t="str">
        <f t="shared" ca="1" si="231"/>
        <v/>
      </c>
      <c r="W977" s="41" t="str">
        <f>IF(AND(C977="Abierto",D977="Media"),RANK(V977,$V$8:$V$1003,0)+COUNTIF($V$8:V977,V977)-1+MAX(Q:Q,T:T),"")</f>
        <v/>
      </c>
      <c r="X977" s="41" t="str">
        <f t="shared" si="232"/>
        <v/>
      </c>
      <c r="Y977" s="41" t="str">
        <f t="shared" ca="1" si="233"/>
        <v/>
      </c>
      <c r="Z977" s="41" t="str">
        <f>IF(AND(C977="Abierto",D977="Baja"),RANK(Y977,$Y$8:$Y$1003,0)+COUNTIF($Y$8:Y977,Y977)-1+MAX(Q:Q,T:T,W:W),"")</f>
        <v/>
      </c>
      <c r="AA977" s="42" t="str">
        <f t="shared" si="234"/>
        <v/>
      </c>
      <c r="AB977" s="42" t="str">
        <f t="shared" si="235"/>
        <v/>
      </c>
      <c r="AC977" s="42" t="str">
        <f t="shared" si="236"/>
        <v/>
      </c>
      <c r="AD977" s="43">
        <v>970</v>
      </c>
      <c r="AE977" s="43" t="str">
        <f t="shared" si="237"/>
        <v/>
      </c>
      <c r="AF977" s="44" t="str">
        <f t="shared" si="238"/>
        <v/>
      </c>
      <c r="AK977" s="47" t="str">
        <f>IF(AL977="","",MAX($AK$1:AK976)+1)</f>
        <v/>
      </c>
      <c r="AL977" s="48" t="str">
        <f>IF(H977="","",IF(COUNTIF($AL$7:AL976,H977)=0,H977,""))</f>
        <v/>
      </c>
      <c r="AM977" s="48" t="str">
        <f t="shared" si="239"/>
        <v/>
      </c>
    </row>
    <row r="978" spans="2:39" x14ac:dyDescent="0.25">
      <c r="B978" s="38"/>
      <c r="C978" s="38"/>
      <c r="D978" s="38"/>
      <c r="E978" s="38"/>
      <c r="F978" s="40"/>
      <c r="G978" s="38"/>
      <c r="H978" s="38"/>
      <c r="I978" s="40"/>
      <c r="J978" s="54" t="str">
        <f t="shared" si="240"/>
        <v/>
      </c>
      <c r="K978" s="38"/>
      <c r="O978" s="41" t="str">
        <f t="shared" ref="O978:O1000" si="241">IF(AND(C978="Abierto",D978="Urgente"),B978,"")</f>
        <v/>
      </c>
      <c r="P978" s="41" t="str">
        <f t="shared" ref="P978:P1000" ca="1" si="242">IF(AND(C978="Abierto",D978="Urgente"),TODAY()-F978,"")</f>
        <v/>
      </c>
      <c r="Q978" s="41" t="str">
        <f>IF(AND(C978="Abierto",D978="Urgente"),RANK(P978,$P$8:$P$1003,0)+COUNTIF($P$8:P978,P978)-1,"")</f>
        <v/>
      </c>
      <c r="R978" s="41" t="str">
        <f t="shared" ref="R978:R1000" si="243">IF(AND(C978="Abierto",D978="Alta"),B978,"")</f>
        <v/>
      </c>
      <c r="S978" s="41" t="str">
        <f t="shared" ref="S978:S1000" ca="1" si="244">IF(AND(C978="Abierto",D978="Alta"),TODAY()-F978,"")</f>
        <v/>
      </c>
      <c r="T978" s="41" t="str">
        <f>IF(AND(C978="Abierto",D978="Alta"),RANK(S978,$S$8:$S$1003,0)+COUNTIF($S$8:S978,S978)-1+MAX(Q:Q),"")</f>
        <v/>
      </c>
      <c r="U978" s="41" t="str">
        <f t="shared" ref="U978:U1000" si="245">IF(AND(C978="Abierto",D978="Media"),B978,"")</f>
        <v/>
      </c>
      <c r="V978" s="41" t="str">
        <f t="shared" ref="V978:V1000" ca="1" si="246">IF(AND(C978="Abierto",D978="Media"),TODAY()-F978,"")</f>
        <v/>
      </c>
      <c r="W978" s="41" t="str">
        <f>IF(AND(C978="Abierto",D978="Media"),RANK(V978,$V$8:$V$1003,0)+COUNTIF($V$8:V978,V978)-1+MAX(Q:Q,T:T),"")</f>
        <v/>
      </c>
      <c r="X978" s="41" t="str">
        <f t="shared" ref="X978:X1000" si="247">IF(AND(C978="Abierto",D978="Baja"),B978,"")</f>
        <v/>
      </c>
      <c r="Y978" s="41" t="str">
        <f t="shared" ref="Y978:Y1000" ca="1" si="248">IF(AND(C978="Abierto",D978="Baja"),TODAY()-F978,"")</f>
        <v/>
      </c>
      <c r="Z978" s="41" t="str">
        <f>IF(AND(C978="Abierto",D978="Baja"),RANK(Y978,$Y$8:$Y$1003,0)+COUNTIF($Y$8:Y978,Y978)-1+MAX(Q:Q,T:T,W:W),"")</f>
        <v/>
      </c>
      <c r="AA978" s="42" t="str">
        <f t="shared" ref="AA978:AA1000" si="249">IF(OR(C978="Resuelto",C978=""),"",SUM(Q978,T978,W978,Z978))</f>
        <v/>
      </c>
      <c r="AB978" s="42" t="str">
        <f t="shared" ref="AB978:AB1000" si="250">IF(OR(C978="Resuelto",C978=""),"",SUM(P978,S978,V978,Y978))</f>
        <v/>
      </c>
      <c r="AC978" s="42" t="str">
        <f t="shared" ref="AC978:AC1000" si="251">IF(OR(C978="Resuelto",C978=""),"",SUM(O978,R978,U978,X978))</f>
        <v/>
      </c>
      <c r="AD978" s="43">
        <v>971</v>
      </c>
      <c r="AE978" s="43" t="str">
        <f t="shared" si="237"/>
        <v/>
      </c>
      <c r="AF978" s="44" t="str">
        <f t="shared" si="238"/>
        <v/>
      </c>
      <c r="AK978" s="47" t="str">
        <f>IF(AL978="","",MAX($AK$1:AK977)+1)</f>
        <v/>
      </c>
      <c r="AL978" s="48" t="str">
        <f>IF(H978="","",IF(COUNTIF($AL$7:AL977,H978)=0,H978,""))</f>
        <v/>
      </c>
      <c r="AM978" s="48" t="str">
        <f t="shared" si="239"/>
        <v/>
      </c>
    </row>
    <row r="979" spans="2:39" x14ac:dyDescent="0.25">
      <c r="B979" s="38"/>
      <c r="C979" s="38"/>
      <c r="D979" s="38"/>
      <c r="E979" s="38"/>
      <c r="F979" s="40"/>
      <c r="G979" s="38"/>
      <c r="H979" s="38"/>
      <c r="I979" s="40"/>
      <c r="J979" s="54" t="str">
        <f t="shared" si="240"/>
        <v/>
      </c>
      <c r="K979" s="38"/>
      <c r="O979" s="41" t="str">
        <f t="shared" si="241"/>
        <v/>
      </c>
      <c r="P979" s="41" t="str">
        <f t="shared" ca="1" si="242"/>
        <v/>
      </c>
      <c r="Q979" s="41" t="str">
        <f>IF(AND(C979="Abierto",D979="Urgente"),RANK(P979,$P$8:$P$1003,0)+COUNTIF($P$8:P979,P979)-1,"")</f>
        <v/>
      </c>
      <c r="R979" s="41" t="str">
        <f t="shared" si="243"/>
        <v/>
      </c>
      <c r="S979" s="41" t="str">
        <f t="shared" ca="1" si="244"/>
        <v/>
      </c>
      <c r="T979" s="41" t="str">
        <f>IF(AND(C979="Abierto",D979="Alta"),RANK(S979,$S$8:$S$1003,0)+COUNTIF($S$8:S979,S979)-1+MAX(Q:Q),"")</f>
        <v/>
      </c>
      <c r="U979" s="41" t="str">
        <f t="shared" si="245"/>
        <v/>
      </c>
      <c r="V979" s="41" t="str">
        <f t="shared" ca="1" si="246"/>
        <v/>
      </c>
      <c r="W979" s="41" t="str">
        <f>IF(AND(C979="Abierto",D979="Media"),RANK(V979,$V$8:$V$1003,0)+COUNTIF($V$8:V979,V979)-1+MAX(Q:Q,T:T),"")</f>
        <v/>
      </c>
      <c r="X979" s="41" t="str">
        <f t="shared" si="247"/>
        <v/>
      </c>
      <c r="Y979" s="41" t="str">
        <f t="shared" ca="1" si="248"/>
        <v/>
      </c>
      <c r="Z979" s="41" t="str">
        <f>IF(AND(C979="Abierto",D979="Baja"),RANK(Y979,$Y$8:$Y$1003,0)+COUNTIF($Y$8:Y979,Y979)-1+MAX(Q:Q,T:T,W:W),"")</f>
        <v/>
      </c>
      <c r="AA979" s="42" t="str">
        <f t="shared" si="249"/>
        <v/>
      </c>
      <c r="AB979" s="42" t="str">
        <f t="shared" si="250"/>
        <v/>
      </c>
      <c r="AC979" s="42" t="str">
        <f t="shared" si="251"/>
        <v/>
      </c>
      <c r="AD979" s="43">
        <v>972</v>
      </c>
      <c r="AE979" s="43" t="str">
        <f t="shared" si="237"/>
        <v/>
      </c>
      <c r="AF979" s="44" t="str">
        <f t="shared" si="238"/>
        <v/>
      </c>
      <c r="AK979" s="47" t="str">
        <f>IF(AL979="","",MAX($AK$1:AK978)+1)</f>
        <v/>
      </c>
      <c r="AL979" s="48" t="str">
        <f>IF(H979="","",IF(COUNTIF($AL$7:AL978,H979)=0,H979,""))</f>
        <v/>
      </c>
      <c r="AM979" s="48" t="str">
        <f t="shared" si="239"/>
        <v/>
      </c>
    </row>
    <row r="980" spans="2:39" x14ac:dyDescent="0.25">
      <c r="B980" s="38"/>
      <c r="C980" s="38"/>
      <c r="D980" s="38"/>
      <c r="E980" s="38"/>
      <c r="F980" s="40"/>
      <c r="G980" s="38"/>
      <c r="H980" s="38"/>
      <c r="I980" s="40"/>
      <c r="J980" s="54" t="str">
        <f t="shared" si="240"/>
        <v/>
      </c>
      <c r="K980" s="38"/>
      <c r="O980" s="41" t="str">
        <f t="shared" si="241"/>
        <v/>
      </c>
      <c r="P980" s="41" t="str">
        <f t="shared" ca="1" si="242"/>
        <v/>
      </c>
      <c r="Q980" s="41" t="str">
        <f>IF(AND(C980="Abierto",D980="Urgente"),RANK(P980,$P$8:$P$1003,0)+COUNTIF($P$8:P980,P980)-1,"")</f>
        <v/>
      </c>
      <c r="R980" s="41" t="str">
        <f t="shared" si="243"/>
        <v/>
      </c>
      <c r="S980" s="41" t="str">
        <f t="shared" ca="1" si="244"/>
        <v/>
      </c>
      <c r="T980" s="41" t="str">
        <f>IF(AND(C980="Abierto",D980="Alta"),RANK(S980,$S$8:$S$1003,0)+COUNTIF($S$8:S980,S980)-1+MAX(Q:Q),"")</f>
        <v/>
      </c>
      <c r="U980" s="41" t="str">
        <f t="shared" si="245"/>
        <v/>
      </c>
      <c r="V980" s="41" t="str">
        <f t="shared" ca="1" si="246"/>
        <v/>
      </c>
      <c r="W980" s="41" t="str">
        <f>IF(AND(C980="Abierto",D980="Media"),RANK(V980,$V$8:$V$1003,0)+COUNTIF($V$8:V980,V980)-1+MAX(Q:Q,T:T),"")</f>
        <v/>
      </c>
      <c r="X980" s="41" t="str">
        <f t="shared" si="247"/>
        <v/>
      </c>
      <c r="Y980" s="41" t="str">
        <f t="shared" ca="1" si="248"/>
        <v/>
      </c>
      <c r="Z980" s="41" t="str">
        <f>IF(AND(C980="Abierto",D980="Baja"),RANK(Y980,$Y$8:$Y$1003,0)+COUNTIF($Y$8:Y980,Y980)-1+MAX(Q:Q,T:T,W:W),"")</f>
        <v/>
      </c>
      <c r="AA980" s="42" t="str">
        <f t="shared" si="249"/>
        <v/>
      </c>
      <c r="AB980" s="42" t="str">
        <f t="shared" si="250"/>
        <v/>
      </c>
      <c r="AC980" s="42" t="str">
        <f t="shared" si="251"/>
        <v/>
      </c>
      <c r="AD980" s="43">
        <v>973</v>
      </c>
      <c r="AE980" s="43" t="str">
        <f t="shared" si="237"/>
        <v/>
      </c>
      <c r="AF980" s="44" t="str">
        <f t="shared" si="238"/>
        <v/>
      </c>
      <c r="AK980" s="47" t="str">
        <f>IF(AL980="","",MAX($AK$1:AK979)+1)</f>
        <v/>
      </c>
      <c r="AL980" s="48" t="str">
        <f>IF(H980="","",IF(COUNTIF($AL$7:AL979,H980)=0,H980,""))</f>
        <v/>
      </c>
      <c r="AM980" s="48" t="str">
        <f t="shared" si="239"/>
        <v/>
      </c>
    </row>
    <row r="981" spans="2:39" x14ac:dyDescent="0.25">
      <c r="B981" s="38"/>
      <c r="C981" s="38"/>
      <c r="D981" s="38"/>
      <c r="E981" s="38"/>
      <c r="F981" s="40"/>
      <c r="G981" s="38"/>
      <c r="H981" s="38"/>
      <c r="I981" s="40"/>
      <c r="J981" s="54" t="str">
        <f t="shared" si="240"/>
        <v/>
      </c>
      <c r="K981" s="38"/>
      <c r="O981" s="41" t="str">
        <f t="shared" si="241"/>
        <v/>
      </c>
      <c r="P981" s="41" t="str">
        <f t="shared" ca="1" si="242"/>
        <v/>
      </c>
      <c r="Q981" s="41" t="str">
        <f>IF(AND(C981="Abierto",D981="Urgente"),RANK(P981,$P$8:$P$1003,0)+COUNTIF($P$8:P981,P981)-1,"")</f>
        <v/>
      </c>
      <c r="R981" s="41" t="str">
        <f t="shared" si="243"/>
        <v/>
      </c>
      <c r="S981" s="41" t="str">
        <f t="shared" ca="1" si="244"/>
        <v/>
      </c>
      <c r="T981" s="41" t="str">
        <f>IF(AND(C981="Abierto",D981="Alta"),RANK(S981,$S$8:$S$1003,0)+COUNTIF($S$8:S981,S981)-1+MAX(Q:Q),"")</f>
        <v/>
      </c>
      <c r="U981" s="41" t="str">
        <f t="shared" si="245"/>
        <v/>
      </c>
      <c r="V981" s="41" t="str">
        <f t="shared" ca="1" si="246"/>
        <v/>
      </c>
      <c r="W981" s="41" t="str">
        <f>IF(AND(C981="Abierto",D981="Media"),RANK(V981,$V$8:$V$1003,0)+COUNTIF($V$8:V981,V981)-1+MAX(Q:Q,T:T),"")</f>
        <v/>
      </c>
      <c r="X981" s="41" t="str">
        <f t="shared" si="247"/>
        <v/>
      </c>
      <c r="Y981" s="41" t="str">
        <f t="shared" ca="1" si="248"/>
        <v/>
      </c>
      <c r="Z981" s="41" t="str">
        <f>IF(AND(C981="Abierto",D981="Baja"),RANK(Y981,$Y$8:$Y$1003,0)+COUNTIF($Y$8:Y981,Y981)-1+MAX(Q:Q,T:T,W:W),"")</f>
        <v/>
      </c>
      <c r="AA981" s="42" t="str">
        <f t="shared" si="249"/>
        <v/>
      </c>
      <c r="AB981" s="42" t="str">
        <f t="shared" si="250"/>
        <v/>
      </c>
      <c r="AC981" s="42" t="str">
        <f t="shared" si="251"/>
        <v/>
      </c>
      <c r="AD981" s="43">
        <v>974</v>
      </c>
      <c r="AE981" s="43" t="str">
        <f t="shared" si="237"/>
        <v/>
      </c>
      <c r="AF981" s="44" t="str">
        <f t="shared" si="238"/>
        <v/>
      </c>
      <c r="AK981" s="47" t="str">
        <f>IF(AL981="","",MAX($AK$1:AK980)+1)</f>
        <v/>
      </c>
      <c r="AL981" s="48" t="str">
        <f>IF(H981="","",IF(COUNTIF($AL$7:AL980,H981)=0,H981,""))</f>
        <v/>
      </c>
      <c r="AM981" s="48" t="str">
        <f t="shared" si="239"/>
        <v/>
      </c>
    </row>
    <row r="982" spans="2:39" x14ac:dyDescent="0.25">
      <c r="B982" s="38"/>
      <c r="C982" s="38"/>
      <c r="D982" s="38"/>
      <c r="E982" s="38"/>
      <c r="F982" s="40"/>
      <c r="G982" s="38"/>
      <c r="H982" s="38"/>
      <c r="I982" s="40"/>
      <c r="J982" s="54" t="str">
        <f t="shared" si="240"/>
        <v/>
      </c>
      <c r="K982" s="38"/>
      <c r="O982" s="41" t="str">
        <f t="shared" si="241"/>
        <v/>
      </c>
      <c r="P982" s="41" t="str">
        <f t="shared" ca="1" si="242"/>
        <v/>
      </c>
      <c r="Q982" s="41" t="str">
        <f>IF(AND(C982="Abierto",D982="Urgente"),RANK(P982,$P$8:$P$1003,0)+COUNTIF($P$8:P982,P982)-1,"")</f>
        <v/>
      </c>
      <c r="R982" s="41" t="str">
        <f t="shared" si="243"/>
        <v/>
      </c>
      <c r="S982" s="41" t="str">
        <f t="shared" ca="1" si="244"/>
        <v/>
      </c>
      <c r="T982" s="41" t="str">
        <f>IF(AND(C982="Abierto",D982="Alta"),RANK(S982,$S$8:$S$1003,0)+COUNTIF($S$8:S982,S982)-1+MAX(Q:Q),"")</f>
        <v/>
      </c>
      <c r="U982" s="41" t="str">
        <f t="shared" si="245"/>
        <v/>
      </c>
      <c r="V982" s="41" t="str">
        <f t="shared" ca="1" si="246"/>
        <v/>
      </c>
      <c r="W982" s="41" t="str">
        <f>IF(AND(C982="Abierto",D982="Media"),RANK(V982,$V$8:$V$1003,0)+COUNTIF($V$8:V982,V982)-1+MAX(Q:Q,T:T),"")</f>
        <v/>
      </c>
      <c r="X982" s="41" t="str">
        <f t="shared" si="247"/>
        <v/>
      </c>
      <c r="Y982" s="41" t="str">
        <f t="shared" ca="1" si="248"/>
        <v/>
      </c>
      <c r="Z982" s="41" t="str">
        <f>IF(AND(C982="Abierto",D982="Baja"),RANK(Y982,$Y$8:$Y$1003,0)+COUNTIF($Y$8:Y982,Y982)-1+MAX(Q:Q,T:T,W:W),"")</f>
        <v/>
      </c>
      <c r="AA982" s="42" t="str">
        <f t="shared" si="249"/>
        <v/>
      </c>
      <c r="AB982" s="42" t="str">
        <f t="shared" si="250"/>
        <v/>
      </c>
      <c r="AC982" s="42" t="str">
        <f t="shared" si="251"/>
        <v/>
      </c>
      <c r="AD982" s="43">
        <v>975</v>
      </c>
      <c r="AE982" s="43" t="str">
        <f t="shared" si="237"/>
        <v/>
      </c>
      <c r="AF982" s="44" t="str">
        <f t="shared" si="238"/>
        <v/>
      </c>
      <c r="AK982" s="47" t="str">
        <f>IF(AL982="","",MAX($AK$1:AK981)+1)</f>
        <v/>
      </c>
      <c r="AL982" s="48" t="str">
        <f>IF(H982="","",IF(COUNTIF($AL$7:AL981,H982)=0,H982,""))</f>
        <v/>
      </c>
      <c r="AM982" s="48" t="str">
        <f t="shared" si="239"/>
        <v/>
      </c>
    </row>
    <row r="983" spans="2:39" x14ac:dyDescent="0.25">
      <c r="B983" s="38"/>
      <c r="C983" s="38"/>
      <c r="D983" s="38"/>
      <c r="E983" s="38"/>
      <c r="F983" s="40"/>
      <c r="G983" s="38"/>
      <c r="H983" s="38"/>
      <c r="I983" s="40"/>
      <c r="J983" s="54" t="str">
        <f t="shared" si="240"/>
        <v/>
      </c>
      <c r="K983" s="38"/>
      <c r="O983" s="41" t="str">
        <f t="shared" si="241"/>
        <v/>
      </c>
      <c r="P983" s="41" t="str">
        <f t="shared" ca="1" si="242"/>
        <v/>
      </c>
      <c r="Q983" s="41" t="str">
        <f>IF(AND(C983="Abierto",D983="Urgente"),RANK(P983,$P$8:$P$1003,0)+COUNTIF($P$8:P983,P983)-1,"")</f>
        <v/>
      </c>
      <c r="R983" s="41" t="str">
        <f t="shared" si="243"/>
        <v/>
      </c>
      <c r="S983" s="41" t="str">
        <f t="shared" ca="1" si="244"/>
        <v/>
      </c>
      <c r="T983" s="41" t="str">
        <f>IF(AND(C983="Abierto",D983="Alta"),RANK(S983,$S$8:$S$1003,0)+COUNTIF($S$8:S983,S983)-1+MAX(Q:Q),"")</f>
        <v/>
      </c>
      <c r="U983" s="41" t="str">
        <f t="shared" si="245"/>
        <v/>
      </c>
      <c r="V983" s="41" t="str">
        <f t="shared" ca="1" si="246"/>
        <v/>
      </c>
      <c r="W983" s="41" t="str">
        <f>IF(AND(C983="Abierto",D983="Media"),RANK(V983,$V$8:$V$1003,0)+COUNTIF($V$8:V983,V983)-1+MAX(Q:Q,T:T),"")</f>
        <v/>
      </c>
      <c r="X983" s="41" t="str">
        <f t="shared" si="247"/>
        <v/>
      </c>
      <c r="Y983" s="41" t="str">
        <f t="shared" ca="1" si="248"/>
        <v/>
      </c>
      <c r="Z983" s="41" t="str">
        <f>IF(AND(C983="Abierto",D983="Baja"),RANK(Y983,$Y$8:$Y$1003,0)+COUNTIF($Y$8:Y983,Y983)-1+MAX(Q:Q,T:T,W:W),"")</f>
        <v/>
      </c>
      <c r="AA983" s="42" t="str">
        <f t="shared" si="249"/>
        <v/>
      </c>
      <c r="AB983" s="42" t="str">
        <f t="shared" si="250"/>
        <v/>
      </c>
      <c r="AC983" s="42" t="str">
        <f t="shared" si="251"/>
        <v/>
      </c>
      <c r="AD983" s="43">
        <v>976</v>
      </c>
      <c r="AE983" s="43" t="str">
        <f t="shared" si="237"/>
        <v/>
      </c>
      <c r="AF983" s="44" t="str">
        <f t="shared" si="238"/>
        <v/>
      </c>
      <c r="AK983" s="47" t="str">
        <f>IF(AL983="","",MAX($AK$1:AK982)+1)</f>
        <v/>
      </c>
      <c r="AL983" s="48" t="str">
        <f>IF(H983="","",IF(COUNTIF($AL$7:AL982,H983)=0,H983,""))</f>
        <v/>
      </c>
      <c r="AM983" s="48" t="str">
        <f t="shared" si="239"/>
        <v/>
      </c>
    </row>
    <row r="984" spans="2:39" x14ac:dyDescent="0.25">
      <c r="B984" s="38"/>
      <c r="C984" s="38"/>
      <c r="D984" s="38"/>
      <c r="E984" s="38"/>
      <c r="F984" s="40"/>
      <c r="G984" s="38"/>
      <c r="H984" s="38"/>
      <c r="I984" s="40"/>
      <c r="J984" s="54" t="str">
        <f t="shared" si="240"/>
        <v/>
      </c>
      <c r="K984" s="38"/>
      <c r="O984" s="41" t="str">
        <f t="shared" si="241"/>
        <v/>
      </c>
      <c r="P984" s="41" t="str">
        <f t="shared" ca="1" si="242"/>
        <v/>
      </c>
      <c r="Q984" s="41" t="str">
        <f>IF(AND(C984="Abierto",D984="Urgente"),RANK(P984,$P$8:$P$1003,0)+COUNTIF($P$8:P984,P984)-1,"")</f>
        <v/>
      </c>
      <c r="R984" s="41" t="str">
        <f t="shared" si="243"/>
        <v/>
      </c>
      <c r="S984" s="41" t="str">
        <f t="shared" ca="1" si="244"/>
        <v/>
      </c>
      <c r="T984" s="41" t="str">
        <f>IF(AND(C984="Abierto",D984="Alta"),RANK(S984,$S$8:$S$1003,0)+COUNTIF($S$8:S984,S984)-1+MAX(Q:Q),"")</f>
        <v/>
      </c>
      <c r="U984" s="41" t="str">
        <f t="shared" si="245"/>
        <v/>
      </c>
      <c r="V984" s="41" t="str">
        <f t="shared" ca="1" si="246"/>
        <v/>
      </c>
      <c r="W984" s="41" t="str">
        <f>IF(AND(C984="Abierto",D984="Media"),RANK(V984,$V$8:$V$1003,0)+COUNTIF($V$8:V984,V984)-1+MAX(Q:Q,T:T),"")</f>
        <v/>
      </c>
      <c r="X984" s="41" t="str">
        <f t="shared" si="247"/>
        <v/>
      </c>
      <c r="Y984" s="41" t="str">
        <f t="shared" ca="1" si="248"/>
        <v/>
      </c>
      <c r="Z984" s="41" t="str">
        <f>IF(AND(C984="Abierto",D984="Baja"),RANK(Y984,$Y$8:$Y$1003,0)+COUNTIF($Y$8:Y984,Y984)-1+MAX(Q:Q,T:T,W:W),"")</f>
        <v/>
      </c>
      <c r="AA984" s="42" t="str">
        <f t="shared" si="249"/>
        <v/>
      </c>
      <c r="AB984" s="42" t="str">
        <f t="shared" si="250"/>
        <v/>
      </c>
      <c r="AC984" s="42" t="str">
        <f t="shared" si="251"/>
        <v/>
      </c>
      <c r="AD984" s="43">
        <v>977</v>
      </c>
      <c r="AE984" s="43" t="str">
        <f t="shared" si="237"/>
        <v/>
      </c>
      <c r="AF984" s="44" t="str">
        <f t="shared" si="238"/>
        <v/>
      </c>
      <c r="AK984" s="47" t="str">
        <f>IF(AL984="","",MAX($AK$1:AK983)+1)</f>
        <v/>
      </c>
      <c r="AL984" s="48" t="str">
        <f>IF(H984="","",IF(COUNTIF($AL$7:AL983,H984)=0,H984,""))</f>
        <v/>
      </c>
      <c r="AM984" s="48" t="str">
        <f t="shared" si="239"/>
        <v/>
      </c>
    </row>
    <row r="985" spans="2:39" x14ac:dyDescent="0.25">
      <c r="B985" s="38"/>
      <c r="C985" s="38"/>
      <c r="D985" s="38"/>
      <c r="E985" s="38"/>
      <c r="F985" s="40"/>
      <c r="G985" s="38"/>
      <c r="H985" s="38"/>
      <c r="I985" s="40"/>
      <c r="J985" s="54" t="str">
        <f t="shared" si="240"/>
        <v/>
      </c>
      <c r="K985" s="38"/>
      <c r="O985" s="41" t="str">
        <f t="shared" si="241"/>
        <v/>
      </c>
      <c r="P985" s="41" t="str">
        <f t="shared" ca="1" si="242"/>
        <v/>
      </c>
      <c r="Q985" s="41" t="str">
        <f>IF(AND(C985="Abierto",D985="Urgente"),RANK(P985,$P$8:$P$1003,0)+COUNTIF($P$8:P985,P985)-1,"")</f>
        <v/>
      </c>
      <c r="R985" s="41" t="str">
        <f t="shared" si="243"/>
        <v/>
      </c>
      <c r="S985" s="41" t="str">
        <f t="shared" ca="1" si="244"/>
        <v/>
      </c>
      <c r="T985" s="41" t="str">
        <f>IF(AND(C985="Abierto",D985="Alta"),RANK(S985,$S$8:$S$1003,0)+COUNTIF($S$8:S985,S985)-1+MAX(Q:Q),"")</f>
        <v/>
      </c>
      <c r="U985" s="41" t="str">
        <f t="shared" si="245"/>
        <v/>
      </c>
      <c r="V985" s="41" t="str">
        <f t="shared" ca="1" si="246"/>
        <v/>
      </c>
      <c r="W985" s="41" t="str">
        <f>IF(AND(C985="Abierto",D985="Media"),RANK(V985,$V$8:$V$1003,0)+COUNTIF($V$8:V985,V985)-1+MAX(Q:Q,T:T),"")</f>
        <v/>
      </c>
      <c r="X985" s="41" t="str">
        <f t="shared" si="247"/>
        <v/>
      </c>
      <c r="Y985" s="41" t="str">
        <f t="shared" ca="1" si="248"/>
        <v/>
      </c>
      <c r="Z985" s="41" t="str">
        <f>IF(AND(C985="Abierto",D985="Baja"),RANK(Y985,$Y$8:$Y$1003,0)+COUNTIF($Y$8:Y985,Y985)-1+MAX(Q:Q,T:T,W:W),"")</f>
        <v/>
      </c>
      <c r="AA985" s="42" t="str">
        <f t="shared" si="249"/>
        <v/>
      </c>
      <c r="AB985" s="42" t="str">
        <f t="shared" si="250"/>
        <v/>
      </c>
      <c r="AC985" s="42" t="str">
        <f t="shared" si="251"/>
        <v/>
      </c>
      <c r="AD985" s="43">
        <v>978</v>
      </c>
      <c r="AE985" s="43" t="str">
        <f t="shared" si="237"/>
        <v/>
      </c>
      <c r="AF985" s="44" t="str">
        <f t="shared" si="238"/>
        <v/>
      </c>
      <c r="AK985" s="47" t="str">
        <f>IF(AL985="","",MAX($AK$1:AK984)+1)</f>
        <v/>
      </c>
      <c r="AL985" s="48" t="str">
        <f>IF(H985="","",IF(COUNTIF($AL$7:AL984,H985)=0,H985,""))</f>
        <v/>
      </c>
      <c r="AM985" s="48" t="str">
        <f t="shared" si="239"/>
        <v/>
      </c>
    </row>
    <row r="986" spans="2:39" x14ac:dyDescent="0.25">
      <c r="B986" s="38"/>
      <c r="C986" s="38"/>
      <c r="D986" s="38"/>
      <c r="E986" s="38"/>
      <c r="F986" s="40"/>
      <c r="G986" s="38"/>
      <c r="H986" s="38"/>
      <c r="I986" s="40"/>
      <c r="J986" s="54" t="str">
        <f t="shared" si="240"/>
        <v/>
      </c>
      <c r="K986" s="38"/>
      <c r="O986" s="41" t="str">
        <f t="shared" si="241"/>
        <v/>
      </c>
      <c r="P986" s="41" t="str">
        <f t="shared" ca="1" si="242"/>
        <v/>
      </c>
      <c r="Q986" s="41" t="str">
        <f>IF(AND(C986="Abierto",D986="Urgente"),RANK(P986,$P$8:$P$1003,0)+COUNTIF($P$8:P986,P986)-1,"")</f>
        <v/>
      </c>
      <c r="R986" s="41" t="str">
        <f t="shared" si="243"/>
        <v/>
      </c>
      <c r="S986" s="41" t="str">
        <f t="shared" ca="1" si="244"/>
        <v/>
      </c>
      <c r="T986" s="41" t="str">
        <f>IF(AND(C986="Abierto",D986="Alta"),RANK(S986,$S$8:$S$1003,0)+COUNTIF($S$8:S986,S986)-1+MAX(Q:Q),"")</f>
        <v/>
      </c>
      <c r="U986" s="41" t="str">
        <f t="shared" si="245"/>
        <v/>
      </c>
      <c r="V986" s="41" t="str">
        <f t="shared" ca="1" si="246"/>
        <v/>
      </c>
      <c r="W986" s="41" t="str">
        <f>IF(AND(C986="Abierto",D986="Media"),RANK(V986,$V$8:$V$1003,0)+COUNTIF($V$8:V986,V986)-1+MAX(Q:Q,T:T),"")</f>
        <v/>
      </c>
      <c r="X986" s="41" t="str">
        <f t="shared" si="247"/>
        <v/>
      </c>
      <c r="Y986" s="41" t="str">
        <f t="shared" ca="1" si="248"/>
        <v/>
      </c>
      <c r="Z986" s="41" t="str">
        <f>IF(AND(C986="Abierto",D986="Baja"),RANK(Y986,$Y$8:$Y$1003,0)+COUNTIF($Y$8:Y986,Y986)-1+MAX(Q:Q,T:T,W:W),"")</f>
        <v/>
      </c>
      <c r="AA986" s="42" t="str">
        <f t="shared" si="249"/>
        <v/>
      </c>
      <c r="AB986" s="42" t="str">
        <f t="shared" si="250"/>
        <v/>
      </c>
      <c r="AC986" s="42" t="str">
        <f t="shared" si="251"/>
        <v/>
      </c>
      <c r="AD986" s="43">
        <v>979</v>
      </c>
      <c r="AE986" s="43" t="str">
        <f t="shared" si="237"/>
        <v/>
      </c>
      <c r="AF986" s="44" t="str">
        <f t="shared" si="238"/>
        <v/>
      </c>
      <c r="AK986" s="47" t="str">
        <f>IF(AL986="","",MAX($AK$1:AK985)+1)</f>
        <v/>
      </c>
      <c r="AL986" s="48" t="str">
        <f>IF(H986="","",IF(COUNTIF($AL$7:AL985,H986)=0,H986,""))</f>
        <v/>
      </c>
      <c r="AM986" s="48" t="str">
        <f t="shared" si="239"/>
        <v/>
      </c>
    </row>
    <row r="987" spans="2:39" x14ac:dyDescent="0.25">
      <c r="B987" s="38"/>
      <c r="C987" s="38"/>
      <c r="D987" s="38"/>
      <c r="E987" s="38"/>
      <c r="F987" s="40"/>
      <c r="G987" s="38"/>
      <c r="H987" s="38"/>
      <c r="I987" s="40"/>
      <c r="J987" s="54" t="str">
        <f t="shared" si="240"/>
        <v/>
      </c>
      <c r="K987" s="38"/>
      <c r="O987" s="41" t="str">
        <f t="shared" si="241"/>
        <v/>
      </c>
      <c r="P987" s="41" t="str">
        <f t="shared" ca="1" si="242"/>
        <v/>
      </c>
      <c r="Q987" s="41" t="str">
        <f>IF(AND(C987="Abierto",D987="Urgente"),RANK(P987,$P$8:$P$1003,0)+COUNTIF($P$8:P987,P987)-1,"")</f>
        <v/>
      </c>
      <c r="R987" s="41" t="str">
        <f t="shared" si="243"/>
        <v/>
      </c>
      <c r="S987" s="41" t="str">
        <f t="shared" ca="1" si="244"/>
        <v/>
      </c>
      <c r="T987" s="41" t="str">
        <f>IF(AND(C987="Abierto",D987="Alta"),RANK(S987,$S$8:$S$1003,0)+COUNTIF($S$8:S987,S987)-1+MAX(Q:Q),"")</f>
        <v/>
      </c>
      <c r="U987" s="41" t="str">
        <f t="shared" si="245"/>
        <v/>
      </c>
      <c r="V987" s="41" t="str">
        <f t="shared" ca="1" si="246"/>
        <v/>
      </c>
      <c r="W987" s="41" t="str">
        <f>IF(AND(C987="Abierto",D987="Media"),RANK(V987,$V$8:$V$1003,0)+COUNTIF($V$8:V987,V987)-1+MAX(Q:Q,T:T),"")</f>
        <v/>
      </c>
      <c r="X987" s="41" t="str">
        <f t="shared" si="247"/>
        <v/>
      </c>
      <c r="Y987" s="41" t="str">
        <f t="shared" ca="1" si="248"/>
        <v/>
      </c>
      <c r="Z987" s="41" t="str">
        <f>IF(AND(C987="Abierto",D987="Baja"),RANK(Y987,$Y$8:$Y$1003,0)+COUNTIF($Y$8:Y987,Y987)-1+MAX(Q:Q,T:T,W:W),"")</f>
        <v/>
      </c>
      <c r="AA987" s="42" t="str">
        <f t="shared" si="249"/>
        <v/>
      </c>
      <c r="AB987" s="42" t="str">
        <f t="shared" si="250"/>
        <v/>
      </c>
      <c r="AC987" s="42" t="str">
        <f t="shared" si="251"/>
        <v/>
      </c>
      <c r="AD987" s="43">
        <v>980</v>
      </c>
      <c r="AE987" s="43" t="str">
        <f t="shared" si="237"/>
        <v/>
      </c>
      <c r="AF987" s="44" t="str">
        <f t="shared" si="238"/>
        <v/>
      </c>
      <c r="AK987" s="47" t="str">
        <f>IF(AL987="","",MAX($AK$1:AK986)+1)</f>
        <v/>
      </c>
      <c r="AL987" s="48" t="str">
        <f>IF(H987="","",IF(COUNTIF($AL$7:AL986,H987)=0,H987,""))</f>
        <v/>
      </c>
      <c r="AM987" s="48" t="str">
        <f t="shared" si="239"/>
        <v/>
      </c>
    </row>
    <row r="988" spans="2:39" x14ac:dyDescent="0.25">
      <c r="B988" s="38"/>
      <c r="C988" s="38"/>
      <c r="D988" s="38"/>
      <c r="E988" s="38"/>
      <c r="F988" s="40"/>
      <c r="G988" s="38"/>
      <c r="H988" s="38"/>
      <c r="I988" s="40"/>
      <c r="J988" s="54" t="str">
        <f t="shared" si="240"/>
        <v/>
      </c>
      <c r="K988" s="38"/>
      <c r="O988" s="41" t="str">
        <f t="shared" si="241"/>
        <v/>
      </c>
      <c r="P988" s="41" t="str">
        <f t="shared" ca="1" si="242"/>
        <v/>
      </c>
      <c r="Q988" s="41" t="str">
        <f>IF(AND(C988="Abierto",D988="Urgente"),RANK(P988,$P$8:$P$1003,0)+COUNTIF($P$8:P988,P988)-1,"")</f>
        <v/>
      </c>
      <c r="R988" s="41" t="str">
        <f t="shared" si="243"/>
        <v/>
      </c>
      <c r="S988" s="41" t="str">
        <f t="shared" ca="1" si="244"/>
        <v/>
      </c>
      <c r="T988" s="41" t="str">
        <f>IF(AND(C988="Abierto",D988="Alta"),RANK(S988,$S$8:$S$1003,0)+COUNTIF($S$8:S988,S988)-1+MAX(Q:Q),"")</f>
        <v/>
      </c>
      <c r="U988" s="41" t="str">
        <f t="shared" si="245"/>
        <v/>
      </c>
      <c r="V988" s="41" t="str">
        <f t="shared" ca="1" si="246"/>
        <v/>
      </c>
      <c r="W988" s="41" t="str">
        <f>IF(AND(C988="Abierto",D988="Media"),RANK(V988,$V$8:$V$1003,0)+COUNTIF($V$8:V988,V988)-1+MAX(Q:Q,T:T),"")</f>
        <v/>
      </c>
      <c r="X988" s="41" t="str">
        <f t="shared" si="247"/>
        <v/>
      </c>
      <c r="Y988" s="41" t="str">
        <f t="shared" ca="1" si="248"/>
        <v/>
      </c>
      <c r="Z988" s="41" t="str">
        <f>IF(AND(C988="Abierto",D988="Baja"),RANK(Y988,$Y$8:$Y$1003,0)+COUNTIF($Y$8:Y988,Y988)-1+MAX(Q:Q,T:T,W:W),"")</f>
        <v/>
      </c>
      <c r="AA988" s="42" t="str">
        <f t="shared" si="249"/>
        <v/>
      </c>
      <c r="AB988" s="42" t="str">
        <f t="shared" si="250"/>
        <v/>
      </c>
      <c r="AC988" s="42" t="str">
        <f t="shared" si="251"/>
        <v/>
      </c>
      <c r="AD988" s="43">
        <v>981</v>
      </c>
      <c r="AE988" s="43" t="str">
        <f t="shared" si="237"/>
        <v/>
      </c>
      <c r="AF988" s="44" t="str">
        <f t="shared" si="238"/>
        <v/>
      </c>
      <c r="AK988" s="47" t="str">
        <f>IF(AL988="","",MAX($AK$1:AK987)+1)</f>
        <v/>
      </c>
      <c r="AL988" s="48" t="str">
        <f>IF(H988="","",IF(COUNTIF($AL$7:AL987,H988)=0,H988,""))</f>
        <v/>
      </c>
      <c r="AM988" s="48" t="str">
        <f t="shared" si="239"/>
        <v/>
      </c>
    </row>
    <row r="989" spans="2:39" x14ac:dyDescent="0.25">
      <c r="B989" s="38"/>
      <c r="C989" s="38"/>
      <c r="D989" s="38"/>
      <c r="E989" s="38"/>
      <c r="F989" s="40"/>
      <c r="G989" s="38"/>
      <c r="H989" s="38"/>
      <c r="I989" s="40"/>
      <c r="J989" s="54" t="str">
        <f t="shared" si="240"/>
        <v/>
      </c>
      <c r="K989" s="38"/>
      <c r="O989" s="41" t="str">
        <f t="shared" si="241"/>
        <v/>
      </c>
      <c r="P989" s="41" t="str">
        <f t="shared" ca="1" si="242"/>
        <v/>
      </c>
      <c r="Q989" s="41" t="str">
        <f>IF(AND(C989="Abierto",D989="Urgente"),RANK(P989,$P$8:$P$1003,0)+COUNTIF($P$8:P989,P989)-1,"")</f>
        <v/>
      </c>
      <c r="R989" s="41" t="str">
        <f t="shared" si="243"/>
        <v/>
      </c>
      <c r="S989" s="41" t="str">
        <f t="shared" ca="1" si="244"/>
        <v/>
      </c>
      <c r="T989" s="41" t="str">
        <f>IF(AND(C989="Abierto",D989="Alta"),RANK(S989,$S$8:$S$1003,0)+COUNTIF($S$8:S989,S989)-1+MAX(Q:Q),"")</f>
        <v/>
      </c>
      <c r="U989" s="41" t="str">
        <f t="shared" si="245"/>
        <v/>
      </c>
      <c r="V989" s="41" t="str">
        <f t="shared" ca="1" si="246"/>
        <v/>
      </c>
      <c r="W989" s="41" t="str">
        <f>IF(AND(C989="Abierto",D989="Media"),RANK(V989,$V$8:$V$1003,0)+COUNTIF($V$8:V989,V989)-1+MAX(Q:Q,T:T),"")</f>
        <v/>
      </c>
      <c r="X989" s="41" t="str">
        <f t="shared" si="247"/>
        <v/>
      </c>
      <c r="Y989" s="41" t="str">
        <f t="shared" ca="1" si="248"/>
        <v/>
      </c>
      <c r="Z989" s="41" t="str">
        <f>IF(AND(C989="Abierto",D989="Baja"),RANK(Y989,$Y$8:$Y$1003,0)+COUNTIF($Y$8:Y989,Y989)-1+MAX(Q:Q,T:T,W:W),"")</f>
        <v/>
      </c>
      <c r="AA989" s="42" t="str">
        <f t="shared" si="249"/>
        <v/>
      </c>
      <c r="AB989" s="42" t="str">
        <f t="shared" si="250"/>
        <v/>
      </c>
      <c r="AC989" s="42" t="str">
        <f t="shared" si="251"/>
        <v/>
      </c>
      <c r="AD989" s="43">
        <v>982</v>
      </c>
      <c r="AE989" s="43" t="str">
        <f t="shared" si="237"/>
        <v/>
      </c>
      <c r="AF989" s="44" t="str">
        <f t="shared" si="238"/>
        <v/>
      </c>
      <c r="AK989" s="47" t="str">
        <f>IF(AL989="","",MAX($AK$1:AK988)+1)</f>
        <v/>
      </c>
      <c r="AL989" s="48" t="str">
        <f>IF(H989="","",IF(COUNTIF($AL$7:AL988,H989)=0,H989,""))</f>
        <v/>
      </c>
      <c r="AM989" s="48" t="str">
        <f t="shared" si="239"/>
        <v/>
      </c>
    </row>
    <row r="990" spans="2:39" x14ac:dyDescent="0.25">
      <c r="B990" s="38"/>
      <c r="C990" s="38"/>
      <c r="D990" s="38"/>
      <c r="E990" s="38"/>
      <c r="F990" s="40"/>
      <c r="G990" s="38"/>
      <c r="H990" s="38"/>
      <c r="I990" s="40"/>
      <c r="J990" s="54" t="str">
        <f t="shared" si="240"/>
        <v/>
      </c>
      <c r="K990" s="38"/>
      <c r="O990" s="41" t="str">
        <f t="shared" si="241"/>
        <v/>
      </c>
      <c r="P990" s="41" t="str">
        <f t="shared" ca="1" si="242"/>
        <v/>
      </c>
      <c r="Q990" s="41" t="str">
        <f>IF(AND(C990="Abierto",D990="Urgente"),RANK(P990,$P$8:$P$1003,0)+COUNTIF($P$8:P990,P990)-1,"")</f>
        <v/>
      </c>
      <c r="R990" s="41" t="str">
        <f t="shared" si="243"/>
        <v/>
      </c>
      <c r="S990" s="41" t="str">
        <f t="shared" ca="1" si="244"/>
        <v/>
      </c>
      <c r="T990" s="41" t="str">
        <f>IF(AND(C990="Abierto",D990="Alta"),RANK(S990,$S$8:$S$1003,0)+COUNTIF($S$8:S990,S990)-1+MAX(Q:Q),"")</f>
        <v/>
      </c>
      <c r="U990" s="41" t="str">
        <f t="shared" si="245"/>
        <v/>
      </c>
      <c r="V990" s="41" t="str">
        <f t="shared" ca="1" si="246"/>
        <v/>
      </c>
      <c r="W990" s="41" t="str">
        <f>IF(AND(C990="Abierto",D990="Media"),RANK(V990,$V$8:$V$1003,0)+COUNTIF($V$8:V990,V990)-1+MAX(Q:Q,T:T),"")</f>
        <v/>
      </c>
      <c r="X990" s="41" t="str">
        <f t="shared" si="247"/>
        <v/>
      </c>
      <c r="Y990" s="41" t="str">
        <f t="shared" ca="1" si="248"/>
        <v/>
      </c>
      <c r="Z990" s="41" t="str">
        <f>IF(AND(C990="Abierto",D990="Baja"),RANK(Y990,$Y$8:$Y$1003,0)+COUNTIF($Y$8:Y990,Y990)-1+MAX(Q:Q,T:T,W:W),"")</f>
        <v/>
      </c>
      <c r="AA990" s="42" t="str">
        <f t="shared" si="249"/>
        <v/>
      </c>
      <c r="AB990" s="42" t="str">
        <f t="shared" si="250"/>
        <v/>
      </c>
      <c r="AC990" s="42" t="str">
        <f t="shared" si="251"/>
        <v/>
      </c>
      <c r="AD990" s="43">
        <v>983</v>
      </c>
      <c r="AE990" s="43" t="str">
        <f t="shared" si="237"/>
        <v/>
      </c>
      <c r="AF990" s="44" t="str">
        <f t="shared" si="238"/>
        <v/>
      </c>
      <c r="AK990" s="47" t="str">
        <f>IF(AL990="","",MAX($AK$1:AK989)+1)</f>
        <v/>
      </c>
      <c r="AL990" s="48" t="str">
        <f>IF(H990="","",IF(COUNTIF($AL$7:AL989,H990)=0,H990,""))</f>
        <v/>
      </c>
      <c r="AM990" s="48" t="str">
        <f t="shared" si="239"/>
        <v/>
      </c>
    </row>
    <row r="991" spans="2:39" x14ac:dyDescent="0.25">
      <c r="B991" s="38"/>
      <c r="C991" s="38"/>
      <c r="D991" s="38"/>
      <c r="E991" s="38"/>
      <c r="F991" s="40"/>
      <c r="G991" s="38"/>
      <c r="H991" s="38"/>
      <c r="I991" s="40"/>
      <c r="J991" s="54" t="str">
        <f t="shared" si="240"/>
        <v/>
      </c>
      <c r="K991" s="38"/>
      <c r="O991" s="41" t="str">
        <f t="shared" si="241"/>
        <v/>
      </c>
      <c r="P991" s="41" t="str">
        <f t="shared" ca="1" si="242"/>
        <v/>
      </c>
      <c r="Q991" s="41" t="str">
        <f>IF(AND(C991="Abierto",D991="Urgente"),RANK(P991,$P$8:$P$1003,0)+COUNTIF($P$8:P991,P991)-1,"")</f>
        <v/>
      </c>
      <c r="R991" s="41" t="str">
        <f t="shared" si="243"/>
        <v/>
      </c>
      <c r="S991" s="41" t="str">
        <f t="shared" ca="1" si="244"/>
        <v/>
      </c>
      <c r="T991" s="41" t="str">
        <f>IF(AND(C991="Abierto",D991="Alta"),RANK(S991,$S$8:$S$1003,0)+COUNTIF($S$8:S991,S991)-1+MAX(Q:Q),"")</f>
        <v/>
      </c>
      <c r="U991" s="41" t="str">
        <f t="shared" si="245"/>
        <v/>
      </c>
      <c r="V991" s="41" t="str">
        <f t="shared" ca="1" si="246"/>
        <v/>
      </c>
      <c r="W991" s="41" t="str">
        <f>IF(AND(C991="Abierto",D991="Media"),RANK(V991,$V$8:$V$1003,0)+COUNTIF($V$8:V991,V991)-1+MAX(Q:Q,T:T),"")</f>
        <v/>
      </c>
      <c r="X991" s="41" t="str">
        <f t="shared" si="247"/>
        <v/>
      </c>
      <c r="Y991" s="41" t="str">
        <f t="shared" ca="1" si="248"/>
        <v/>
      </c>
      <c r="Z991" s="41" t="str">
        <f>IF(AND(C991="Abierto",D991="Baja"),RANK(Y991,$Y$8:$Y$1003,0)+COUNTIF($Y$8:Y991,Y991)-1+MAX(Q:Q,T:T,W:W),"")</f>
        <v/>
      </c>
      <c r="AA991" s="42" t="str">
        <f t="shared" si="249"/>
        <v/>
      </c>
      <c r="AB991" s="42" t="str">
        <f t="shared" si="250"/>
        <v/>
      </c>
      <c r="AC991" s="42" t="str">
        <f t="shared" si="251"/>
        <v/>
      </c>
      <c r="AD991" s="43">
        <v>984</v>
      </c>
      <c r="AE991" s="43" t="str">
        <f t="shared" si="237"/>
        <v/>
      </c>
      <c r="AF991" s="44" t="str">
        <f t="shared" si="238"/>
        <v/>
      </c>
      <c r="AK991" s="47" t="str">
        <f>IF(AL991="","",MAX($AK$1:AK990)+1)</f>
        <v/>
      </c>
      <c r="AL991" s="48" t="str">
        <f>IF(H991="","",IF(COUNTIF($AL$7:AL990,H991)=0,H991,""))</f>
        <v/>
      </c>
      <c r="AM991" s="48" t="str">
        <f t="shared" si="239"/>
        <v/>
      </c>
    </row>
    <row r="992" spans="2:39" x14ac:dyDescent="0.25">
      <c r="B992" s="38"/>
      <c r="C992" s="38"/>
      <c r="D992" s="38"/>
      <c r="E992" s="38"/>
      <c r="F992" s="40"/>
      <c r="G992" s="38"/>
      <c r="H992" s="38"/>
      <c r="I992" s="40"/>
      <c r="J992" s="54" t="str">
        <f t="shared" si="240"/>
        <v/>
      </c>
      <c r="K992" s="38"/>
      <c r="O992" s="41" t="str">
        <f t="shared" si="241"/>
        <v/>
      </c>
      <c r="P992" s="41" t="str">
        <f t="shared" ca="1" si="242"/>
        <v/>
      </c>
      <c r="Q992" s="41" t="str">
        <f>IF(AND(C992="Abierto",D992="Urgente"),RANK(P992,$P$8:$P$1003,0)+COUNTIF($P$8:P992,P992)-1,"")</f>
        <v/>
      </c>
      <c r="R992" s="41" t="str">
        <f t="shared" si="243"/>
        <v/>
      </c>
      <c r="S992" s="41" t="str">
        <f t="shared" ca="1" si="244"/>
        <v/>
      </c>
      <c r="T992" s="41" t="str">
        <f>IF(AND(C992="Abierto",D992="Alta"),RANK(S992,$S$8:$S$1003,0)+COUNTIF($S$8:S992,S992)-1+MAX(Q:Q),"")</f>
        <v/>
      </c>
      <c r="U992" s="41" t="str">
        <f t="shared" si="245"/>
        <v/>
      </c>
      <c r="V992" s="41" t="str">
        <f t="shared" ca="1" si="246"/>
        <v/>
      </c>
      <c r="W992" s="41" t="str">
        <f>IF(AND(C992="Abierto",D992="Media"),RANK(V992,$V$8:$V$1003,0)+COUNTIF($V$8:V992,V992)-1+MAX(Q:Q,T:T),"")</f>
        <v/>
      </c>
      <c r="X992" s="41" t="str">
        <f t="shared" si="247"/>
        <v/>
      </c>
      <c r="Y992" s="41" t="str">
        <f t="shared" ca="1" si="248"/>
        <v/>
      </c>
      <c r="Z992" s="41" t="str">
        <f>IF(AND(C992="Abierto",D992="Baja"),RANK(Y992,$Y$8:$Y$1003,0)+COUNTIF($Y$8:Y992,Y992)-1+MAX(Q:Q,T:T,W:W),"")</f>
        <v/>
      </c>
      <c r="AA992" s="42" t="str">
        <f t="shared" si="249"/>
        <v/>
      </c>
      <c r="AB992" s="42" t="str">
        <f t="shared" si="250"/>
        <v/>
      </c>
      <c r="AC992" s="42" t="str">
        <f t="shared" si="251"/>
        <v/>
      </c>
      <c r="AD992" s="43">
        <v>985</v>
      </c>
      <c r="AE992" s="43" t="str">
        <f t="shared" si="237"/>
        <v/>
      </c>
      <c r="AF992" s="44" t="str">
        <f t="shared" si="238"/>
        <v/>
      </c>
      <c r="AK992" s="47" t="str">
        <f>IF(AL992="","",MAX($AK$1:AK991)+1)</f>
        <v/>
      </c>
      <c r="AL992" s="48" t="str">
        <f>IF(H992="","",IF(COUNTIF($AL$7:AL991,H992)=0,H992,""))</f>
        <v/>
      </c>
      <c r="AM992" s="48" t="str">
        <f t="shared" si="239"/>
        <v/>
      </c>
    </row>
    <row r="993" spans="2:39" x14ac:dyDescent="0.25">
      <c r="B993" s="38"/>
      <c r="C993" s="38"/>
      <c r="D993" s="38"/>
      <c r="E993" s="38"/>
      <c r="F993" s="40"/>
      <c r="G993" s="38"/>
      <c r="H993" s="38"/>
      <c r="I993" s="40"/>
      <c r="J993" s="54" t="str">
        <f t="shared" si="240"/>
        <v/>
      </c>
      <c r="K993" s="38"/>
      <c r="O993" s="41" t="str">
        <f t="shared" si="241"/>
        <v/>
      </c>
      <c r="P993" s="41" t="str">
        <f t="shared" ca="1" si="242"/>
        <v/>
      </c>
      <c r="Q993" s="41" t="str">
        <f>IF(AND(C993="Abierto",D993="Urgente"),RANK(P993,$P$8:$P$1003,0)+COUNTIF($P$8:P993,P993)-1,"")</f>
        <v/>
      </c>
      <c r="R993" s="41" t="str">
        <f t="shared" si="243"/>
        <v/>
      </c>
      <c r="S993" s="41" t="str">
        <f t="shared" ca="1" si="244"/>
        <v/>
      </c>
      <c r="T993" s="41" t="str">
        <f>IF(AND(C993="Abierto",D993="Alta"),RANK(S993,$S$8:$S$1003,0)+COUNTIF($S$8:S993,S993)-1+MAX(Q:Q),"")</f>
        <v/>
      </c>
      <c r="U993" s="41" t="str">
        <f t="shared" si="245"/>
        <v/>
      </c>
      <c r="V993" s="41" t="str">
        <f t="shared" ca="1" si="246"/>
        <v/>
      </c>
      <c r="W993" s="41" t="str">
        <f>IF(AND(C993="Abierto",D993="Media"),RANK(V993,$V$8:$V$1003,0)+COUNTIF($V$8:V993,V993)-1+MAX(Q:Q,T:T),"")</f>
        <v/>
      </c>
      <c r="X993" s="41" t="str">
        <f t="shared" si="247"/>
        <v/>
      </c>
      <c r="Y993" s="41" t="str">
        <f t="shared" ca="1" si="248"/>
        <v/>
      </c>
      <c r="Z993" s="41" t="str">
        <f>IF(AND(C993="Abierto",D993="Baja"),RANK(Y993,$Y$8:$Y$1003,0)+COUNTIF($Y$8:Y993,Y993)-1+MAX(Q:Q,T:T,W:W),"")</f>
        <v/>
      </c>
      <c r="AA993" s="42" t="str">
        <f t="shared" si="249"/>
        <v/>
      </c>
      <c r="AB993" s="42" t="str">
        <f t="shared" si="250"/>
        <v/>
      </c>
      <c r="AC993" s="42" t="str">
        <f t="shared" si="251"/>
        <v/>
      </c>
      <c r="AD993" s="43">
        <v>986</v>
      </c>
      <c r="AE993" s="43" t="str">
        <f t="shared" si="237"/>
        <v/>
      </c>
      <c r="AF993" s="44" t="str">
        <f t="shared" si="238"/>
        <v/>
      </c>
      <c r="AK993" s="47" t="str">
        <f>IF(AL993="","",MAX($AK$1:AK992)+1)</f>
        <v/>
      </c>
      <c r="AL993" s="48" t="str">
        <f>IF(H993="","",IF(COUNTIF($AL$7:AL992,H993)=0,H993,""))</f>
        <v/>
      </c>
      <c r="AM993" s="48" t="str">
        <f t="shared" si="239"/>
        <v/>
      </c>
    </row>
    <row r="994" spans="2:39" x14ac:dyDescent="0.25">
      <c r="B994" s="38"/>
      <c r="C994" s="38"/>
      <c r="D994" s="38"/>
      <c r="E994" s="38"/>
      <c r="F994" s="40"/>
      <c r="G994" s="38"/>
      <c r="H994" s="38"/>
      <c r="I994" s="40"/>
      <c r="J994" s="54" t="str">
        <f t="shared" si="240"/>
        <v/>
      </c>
      <c r="K994" s="38"/>
      <c r="O994" s="41" t="str">
        <f t="shared" si="241"/>
        <v/>
      </c>
      <c r="P994" s="41" t="str">
        <f t="shared" ca="1" si="242"/>
        <v/>
      </c>
      <c r="Q994" s="41" t="str">
        <f>IF(AND(C994="Abierto",D994="Urgente"),RANK(P994,$P$8:$P$1003,0)+COUNTIF($P$8:P994,P994)-1,"")</f>
        <v/>
      </c>
      <c r="R994" s="41" t="str">
        <f t="shared" si="243"/>
        <v/>
      </c>
      <c r="S994" s="41" t="str">
        <f t="shared" ca="1" si="244"/>
        <v/>
      </c>
      <c r="T994" s="41" t="str">
        <f>IF(AND(C994="Abierto",D994="Alta"),RANK(S994,$S$8:$S$1003,0)+COUNTIF($S$8:S994,S994)-1+MAX(Q:Q),"")</f>
        <v/>
      </c>
      <c r="U994" s="41" t="str">
        <f t="shared" si="245"/>
        <v/>
      </c>
      <c r="V994" s="41" t="str">
        <f t="shared" ca="1" si="246"/>
        <v/>
      </c>
      <c r="W994" s="41" t="str">
        <f>IF(AND(C994="Abierto",D994="Media"),RANK(V994,$V$8:$V$1003,0)+COUNTIF($V$8:V994,V994)-1+MAX(Q:Q,T:T),"")</f>
        <v/>
      </c>
      <c r="X994" s="41" t="str">
        <f t="shared" si="247"/>
        <v/>
      </c>
      <c r="Y994" s="41" t="str">
        <f t="shared" ca="1" si="248"/>
        <v/>
      </c>
      <c r="Z994" s="41" t="str">
        <f>IF(AND(C994="Abierto",D994="Baja"),RANK(Y994,$Y$8:$Y$1003,0)+COUNTIF($Y$8:Y994,Y994)-1+MAX(Q:Q,T:T,W:W),"")</f>
        <v/>
      </c>
      <c r="AA994" s="42" t="str">
        <f t="shared" si="249"/>
        <v/>
      </c>
      <c r="AB994" s="42" t="str">
        <f t="shared" si="250"/>
        <v/>
      </c>
      <c r="AC994" s="42" t="str">
        <f t="shared" si="251"/>
        <v/>
      </c>
      <c r="AD994" s="43">
        <v>987</v>
      </c>
      <c r="AE994" s="43" t="str">
        <f t="shared" si="237"/>
        <v/>
      </c>
      <c r="AF994" s="44" t="str">
        <f t="shared" si="238"/>
        <v/>
      </c>
      <c r="AK994" s="47" t="str">
        <f>IF(AL994="","",MAX($AK$1:AK993)+1)</f>
        <v/>
      </c>
      <c r="AL994" s="48" t="str">
        <f>IF(H994="","",IF(COUNTIF($AL$7:AL993,H994)=0,H994,""))</f>
        <v/>
      </c>
      <c r="AM994" s="48" t="str">
        <f t="shared" si="239"/>
        <v/>
      </c>
    </row>
    <row r="995" spans="2:39" x14ac:dyDescent="0.25">
      <c r="B995" s="38"/>
      <c r="C995" s="38"/>
      <c r="D995" s="38"/>
      <c r="E995" s="38"/>
      <c r="F995" s="40"/>
      <c r="G995" s="38"/>
      <c r="H995" s="38"/>
      <c r="I995" s="40"/>
      <c r="J995" s="54" t="str">
        <f t="shared" si="240"/>
        <v/>
      </c>
      <c r="K995" s="38"/>
      <c r="O995" s="41" t="str">
        <f t="shared" si="241"/>
        <v/>
      </c>
      <c r="P995" s="41" t="str">
        <f t="shared" ca="1" si="242"/>
        <v/>
      </c>
      <c r="Q995" s="41" t="str">
        <f>IF(AND(C995="Abierto",D995="Urgente"),RANK(P995,$P$8:$P$1003,0)+COUNTIF($P$8:P995,P995)-1,"")</f>
        <v/>
      </c>
      <c r="R995" s="41" t="str">
        <f t="shared" si="243"/>
        <v/>
      </c>
      <c r="S995" s="41" t="str">
        <f t="shared" ca="1" si="244"/>
        <v/>
      </c>
      <c r="T995" s="41" t="str">
        <f>IF(AND(C995="Abierto",D995="Alta"),RANK(S995,$S$8:$S$1003,0)+COUNTIF($S$8:S995,S995)-1+MAX(Q:Q),"")</f>
        <v/>
      </c>
      <c r="U995" s="41" t="str">
        <f t="shared" si="245"/>
        <v/>
      </c>
      <c r="V995" s="41" t="str">
        <f t="shared" ca="1" si="246"/>
        <v/>
      </c>
      <c r="W995" s="41" t="str">
        <f>IF(AND(C995="Abierto",D995="Media"),RANK(V995,$V$8:$V$1003,0)+COUNTIF($V$8:V995,V995)-1+MAX(Q:Q,T:T),"")</f>
        <v/>
      </c>
      <c r="X995" s="41" t="str">
        <f t="shared" si="247"/>
        <v/>
      </c>
      <c r="Y995" s="41" t="str">
        <f t="shared" ca="1" si="248"/>
        <v/>
      </c>
      <c r="Z995" s="41" t="str">
        <f>IF(AND(C995="Abierto",D995="Baja"),RANK(Y995,$Y$8:$Y$1003,0)+COUNTIF($Y$8:Y995,Y995)-1+MAX(Q:Q,T:T,W:W),"")</f>
        <v/>
      </c>
      <c r="AA995" s="42" t="str">
        <f t="shared" si="249"/>
        <v/>
      </c>
      <c r="AB995" s="42" t="str">
        <f t="shared" si="250"/>
        <v/>
      </c>
      <c r="AC995" s="42" t="str">
        <f t="shared" si="251"/>
        <v/>
      </c>
      <c r="AD995" s="43">
        <v>988</v>
      </c>
      <c r="AE995" s="43" t="str">
        <f t="shared" si="237"/>
        <v/>
      </c>
      <c r="AF995" s="44" t="str">
        <f t="shared" si="238"/>
        <v/>
      </c>
      <c r="AK995" s="47" t="str">
        <f>IF(AL995="","",MAX($AK$1:AK994)+1)</f>
        <v/>
      </c>
      <c r="AL995" s="48" t="str">
        <f>IF(H995="","",IF(COUNTIF($AL$7:AL994,H995)=0,H995,""))</f>
        <v/>
      </c>
      <c r="AM995" s="48" t="str">
        <f t="shared" si="239"/>
        <v/>
      </c>
    </row>
    <row r="996" spans="2:39" x14ac:dyDescent="0.25">
      <c r="B996" s="38"/>
      <c r="C996" s="38"/>
      <c r="D996" s="38"/>
      <c r="E996" s="38"/>
      <c r="F996" s="40"/>
      <c r="G996" s="38"/>
      <c r="H996" s="38"/>
      <c r="I996" s="40"/>
      <c r="J996" s="54" t="str">
        <f t="shared" si="240"/>
        <v/>
      </c>
      <c r="K996" s="38"/>
      <c r="O996" s="41" t="str">
        <f t="shared" si="241"/>
        <v/>
      </c>
      <c r="P996" s="41" t="str">
        <f t="shared" ca="1" si="242"/>
        <v/>
      </c>
      <c r="Q996" s="41" t="str">
        <f>IF(AND(C996="Abierto",D996="Urgente"),RANK(P996,$P$8:$P$1003,0)+COUNTIF($P$8:P996,P996)-1,"")</f>
        <v/>
      </c>
      <c r="R996" s="41" t="str">
        <f t="shared" si="243"/>
        <v/>
      </c>
      <c r="S996" s="41" t="str">
        <f t="shared" ca="1" si="244"/>
        <v/>
      </c>
      <c r="T996" s="41" t="str">
        <f>IF(AND(C996="Abierto",D996="Alta"),RANK(S996,$S$8:$S$1003,0)+COUNTIF($S$8:S996,S996)-1+MAX(Q:Q),"")</f>
        <v/>
      </c>
      <c r="U996" s="41" t="str">
        <f t="shared" si="245"/>
        <v/>
      </c>
      <c r="V996" s="41" t="str">
        <f t="shared" ca="1" si="246"/>
        <v/>
      </c>
      <c r="W996" s="41" t="str">
        <f>IF(AND(C996="Abierto",D996="Media"),RANK(V996,$V$8:$V$1003,0)+COUNTIF($V$8:V996,V996)-1+MAX(Q:Q,T:T),"")</f>
        <v/>
      </c>
      <c r="X996" s="41" t="str">
        <f t="shared" si="247"/>
        <v/>
      </c>
      <c r="Y996" s="41" t="str">
        <f t="shared" ca="1" si="248"/>
        <v/>
      </c>
      <c r="Z996" s="41" t="str">
        <f>IF(AND(C996="Abierto",D996="Baja"),RANK(Y996,$Y$8:$Y$1003,0)+COUNTIF($Y$8:Y996,Y996)-1+MAX(Q:Q,T:T,W:W),"")</f>
        <v/>
      </c>
      <c r="AA996" s="42" t="str">
        <f t="shared" si="249"/>
        <v/>
      </c>
      <c r="AB996" s="42" t="str">
        <f t="shared" si="250"/>
        <v/>
      </c>
      <c r="AC996" s="42" t="str">
        <f t="shared" si="251"/>
        <v/>
      </c>
      <c r="AD996" s="43">
        <v>989</v>
      </c>
      <c r="AE996" s="43" t="str">
        <f t="shared" si="237"/>
        <v/>
      </c>
      <c r="AF996" s="44" t="str">
        <f t="shared" si="238"/>
        <v/>
      </c>
      <c r="AK996" s="47" t="str">
        <f>IF(AL996="","",MAX($AK$1:AK995)+1)</f>
        <v/>
      </c>
      <c r="AL996" s="48" t="str">
        <f>IF(H996="","",IF(COUNTIF($AL$7:AL995,H996)=0,H996,""))</f>
        <v/>
      </c>
      <c r="AM996" s="48" t="str">
        <f t="shared" si="239"/>
        <v/>
      </c>
    </row>
    <row r="997" spans="2:39" x14ac:dyDescent="0.25">
      <c r="B997" s="38"/>
      <c r="C997" s="38"/>
      <c r="D997" s="38"/>
      <c r="E997" s="38"/>
      <c r="F997" s="40"/>
      <c r="G997" s="38"/>
      <c r="H997" s="38"/>
      <c r="I997" s="40"/>
      <c r="J997" s="54" t="str">
        <f t="shared" si="240"/>
        <v/>
      </c>
      <c r="K997" s="38"/>
      <c r="O997" s="41" t="str">
        <f t="shared" si="241"/>
        <v/>
      </c>
      <c r="P997" s="41" t="str">
        <f t="shared" ca="1" si="242"/>
        <v/>
      </c>
      <c r="Q997" s="41" t="str">
        <f>IF(AND(C997="Abierto",D997="Urgente"),RANK(P997,$P$8:$P$1003,0)+COUNTIF($P$8:P997,P997)-1,"")</f>
        <v/>
      </c>
      <c r="R997" s="41" t="str">
        <f t="shared" si="243"/>
        <v/>
      </c>
      <c r="S997" s="41" t="str">
        <f t="shared" ca="1" si="244"/>
        <v/>
      </c>
      <c r="T997" s="41" t="str">
        <f>IF(AND(C997="Abierto",D997="Alta"),RANK(S997,$S$8:$S$1003,0)+COUNTIF($S$8:S997,S997)-1+MAX(Q:Q),"")</f>
        <v/>
      </c>
      <c r="U997" s="41" t="str">
        <f t="shared" si="245"/>
        <v/>
      </c>
      <c r="V997" s="41" t="str">
        <f t="shared" ca="1" si="246"/>
        <v/>
      </c>
      <c r="W997" s="41" t="str">
        <f>IF(AND(C997="Abierto",D997="Media"),RANK(V997,$V$8:$V$1003,0)+COUNTIF($V$8:V997,V997)-1+MAX(Q:Q,T:T),"")</f>
        <v/>
      </c>
      <c r="X997" s="41" t="str">
        <f t="shared" si="247"/>
        <v/>
      </c>
      <c r="Y997" s="41" t="str">
        <f t="shared" ca="1" si="248"/>
        <v/>
      </c>
      <c r="Z997" s="41" t="str">
        <f>IF(AND(C997="Abierto",D997="Baja"),RANK(Y997,$Y$8:$Y$1003,0)+COUNTIF($Y$8:Y997,Y997)-1+MAX(Q:Q,T:T,W:W),"")</f>
        <v/>
      </c>
      <c r="AA997" s="42" t="str">
        <f t="shared" si="249"/>
        <v/>
      </c>
      <c r="AB997" s="42" t="str">
        <f t="shared" si="250"/>
        <v/>
      </c>
      <c r="AC997" s="42" t="str">
        <f t="shared" si="251"/>
        <v/>
      </c>
      <c r="AD997" s="43">
        <v>990</v>
      </c>
      <c r="AE997" s="43" t="str">
        <f t="shared" si="237"/>
        <v/>
      </c>
      <c r="AF997" s="44" t="str">
        <f t="shared" si="238"/>
        <v/>
      </c>
      <c r="AK997" s="47" t="str">
        <f>IF(AL997="","",MAX($AK$1:AK996)+1)</f>
        <v/>
      </c>
      <c r="AL997" s="48" t="str">
        <f>IF(H997="","",IF(COUNTIF($AL$7:AL996,H997)=0,H997,""))</f>
        <v/>
      </c>
      <c r="AM997" s="48" t="str">
        <f t="shared" si="239"/>
        <v/>
      </c>
    </row>
    <row r="998" spans="2:39" x14ac:dyDescent="0.25">
      <c r="B998" s="38"/>
      <c r="C998" s="38"/>
      <c r="D998" s="38"/>
      <c r="E998" s="38"/>
      <c r="F998" s="40"/>
      <c r="G998" s="38"/>
      <c r="H998" s="38"/>
      <c r="I998" s="40"/>
      <c r="J998" s="54" t="str">
        <f t="shared" si="240"/>
        <v/>
      </c>
      <c r="K998" s="38"/>
      <c r="O998" s="41" t="str">
        <f t="shared" si="241"/>
        <v/>
      </c>
      <c r="P998" s="41" t="str">
        <f t="shared" ca="1" si="242"/>
        <v/>
      </c>
      <c r="Q998" s="41" t="str">
        <f>IF(AND(C998="Abierto",D998="Urgente"),RANK(P998,$P$8:$P$1003,0)+COUNTIF($P$8:P998,P998)-1,"")</f>
        <v/>
      </c>
      <c r="R998" s="41" t="str">
        <f t="shared" si="243"/>
        <v/>
      </c>
      <c r="S998" s="41" t="str">
        <f t="shared" ca="1" si="244"/>
        <v/>
      </c>
      <c r="T998" s="41" t="str">
        <f>IF(AND(C998="Abierto",D998="Alta"),RANK(S998,$S$8:$S$1003,0)+COUNTIF($S$8:S998,S998)-1+MAX(Q:Q),"")</f>
        <v/>
      </c>
      <c r="U998" s="41" t="str">
        <f t="shared" si="245"/>
        <v/>
      </c>
      <c r="V998" s="41" t="str">
        <f t="shared" ca="1" si="246"/>
        <v/>
      </c>
      <c r="W998" s="41" t="str">
        <f>IF(AND(C998="Abierto",D998="Media"),RANK(V998,$V$8:$V$1003,0)+COUNTIF($V$8:V998,V998)-1+MAX(Q:Q,T:T),"")</f>
        <v/>
      </c>
      <c r="X998" s="41" t="str">
        <f t="shared" si="247"/>
        <v/>
      </c>
      <c r="Y998" s="41" t="str">
        <f t="shared" ca="1" si="248"/>
        <v/>
      </c>
      <c r="Z998" s="41" t="str">
        <f>IF(AND(C998="Abierto",D998="Baja"),RANK(Y998,$Y$8:$Y$1003,0)+COUNTIF($Y$8:Y998,Y998)-1+MAX(Q:Q,T:T,W:W),"")</f>
        <v/>
      </c>
      <c r="AA998" s="42" t="str">
        <f t="shared" si="249"/>
        <v/>
      </c>
      <c r="AB998" s="42" t="str">
        <f t="shared" si="250"/>
        <v/>
      </c>
      <c r="AC998" s="42" t="str">
        <f t="shared" si="251"/>
        <v/>
      </c>
      <c r="AD998" s="43">
        <v>991</v>
      </c>
      <c r="AE998" s="43" t="str">
        <f t="shared" si="237"/>
        <v/>
      </c>
      <c r="AF998" s="44" t="str">
        <f t="shared" si="238"/>
        <v/>
      </c>
      <c r="AK998" s="47" t="str">
        <f>IF(AL998="","",MAX($AK$1:AK997)+1)</f>
        <v/>
      </c>
      <c r="AL998" s="48" t="str">
        <f>IF(H998="","",IF(COUNTIF($AL$7:AL997,H998)=0,H998,""))</f>
        <v/>
      </c>
      <c r="AM998" s="48" t="str">
        <f t="shared" si="239"/>
        <v/>
      </c>
    </row>
    <row r="999" spans="2:39" x14ac:dyDescent="0.25">
      <c r="B999" s="38"/>
      <c r="C999" s="38"/>
      <c r="D999" s="38"/>
      <c r="E999" s="38"/>
      <c r="F999" s="40"/>
      <c r="G999" s="38"/>
      <c r="H999" s="38"/>
      <c r="I999" s="40"/>
      <c r="J999" s="54" t="str">
        <f t="shared" si="240"/>
        <v/>
      </c>
      <c r="K999" s="38"/>
      <c r="O999" s="41" t="str">
        <f t="shared" si="241"/>
        <v/>
      </c>
      <c r="P999" s="41" t="str">
        <f t="shared" ca="1" si="242"/>
        <v/>
      </c>
      <c r="Q999" s="41" t="str">
        <f>IF(AND(C999="Abierto",D999="Urgente"),RANK(P999,$P$8:$P$1003,0)+COUNTIF($P$8:P999,P999)-1,"")</f>
        <v/>
      </c>
      <c r="R999" s="41" t="str">
        <f t="shared" si="243"/>
        <v/>
      </c>
      <c r="S999" s="41" t="str">
        <f t="shared" ca="1" si="244"/>
        <v/>
      </c>
      <c r="T999" s="41" t="str">
        <f>IF(AND(C999="Abierto",D999="Alta"),RANK(S999,$S$8:$S$1003,0)+COUNTIF($S$8:S999,S999)-1+MAX(Q:Q),"")</f>
        <v/>
      </c>
      <c r="U999" s="41" t="str">
        <f t="shared" si="245"/>
        <v/>
      </c>
      <c r="V999" s="41" t="str">
        <f t="shared" ca="1" si="246"/>
        <v/>
      </c>
      <c r="W999" s="41" t="str">
        <f>IF(AND(C999="Abierto",D999="Media"),RANK(V999,$V$8:$V$1003,0)+COUNTIF($V$8:V999,V999)-1+MAX(Q:Q,T:T),"")</f>
        <v/>
      </c>
      <c r="X999" s="41" t="str">
        <f t="shared" si="247"/>
        <v/>
      </c>
      <c r="Y999" s="41" t="str">
        <f t="shared" ca="1" si="248"/>
        <v/>
      </c>
      <c r="Z999" s="41" t="str">
        <f>IF(AND(C999="Abierto",D999="Baja"),RANK(Y999,$Y$8:$Y$1003,0)+COUNTIF($Y$8:Y999,Y999)-1+MAX(Q:Q,T:T,W:W),"")</f>
        <v/>
      </c>
      <c r="AA999" s="42" t="str">
        <f t="shared" si="249"/>
        <v/>
      </c>
      <c r="AB999" s="42" t="str">
        <f t="shared" si="250"/>
        <v/>
      </c>
      <c r="AC999" s="42" t="str">
        <f t="shared" si="251"/>
        <v/>
      </c>
      <c r="AD999" s="43">
        <v>992</v>
      </c>
      <c r="AE999" s="43" t="str">
        <f t="shared" si="237"/>
        <v/>
      </c>
      <c r="AF999" s="44" t="str">
        <f t="shared" si="238"/>
        <v/>
      </c>
      <c r="AK999" s="47" t="str">
        <f>IF(AL999="","",MAX($AK$1:AK998)+1)</f>
        <v/>
      </c>
      <c r="AL999" s="48" t="str">
        <f>IF(H999="","",IF(COUNTIF($AL$7:AL998,H999)=0,H999,""))</f>
        <v/>
      </c>
      <c r="AM999" s="48" t="str">
        <f t="shared" si="239"/>
        <v/>
      </c>
    </row>
    <row r="1000" spans="2:39" x14ac:dyDescent="0.25">
      <c r="B1000" s="38"/>
      <c r="C1000" s="38"/>
      <c r="D1000" s="38"/>
      <c r="E1000" s="38"/>
      <c r="F1000" s="40"/>
      <c r="G1000" s="38"/>
      <c r="H1000" s="38"/>
      <c r="I1000" s="40"/>
      <c r="J1000" s="54" t="str">
        <f t="shared" si="240"/>
        <v/>
      </c>
      <c r="K1000" s="38"/>
      <c r="O1000" s="41" t="str">
        <f t="shared" si="241"/>
        <v/>
      </c>
      <c r="P1000" s="41" t="str">
        <f t="shared" ca="1" si="242"/>
        <v/>
      </c>
      <c r="Q1000" s="41" t="str">
        <f>IF(AND(C1000="Abierto",D1000="Urgente"),RANK(P1000,$P$8:$P$1003,0)+COUNTIF($P$8:P1000,P1000)-1,"")</f>
        <v/>
      </c>
      <c r="R1000" s="41" t="str">
        <f t="shared" si="243"/>
        <v/>
      </c>
      <c r="S1000" s="41" t="str">
        <f t="shared" ca="1" si="244"/>
        <v/>
      </c>
      <c r="T1000" s="41" t="str">
        <f>IF(AND(C1000="Abierto",D1000="Alta"),RANK(S1000,$S$8:$S$1003,0)+COUNTIF($S$8:S1000,S1000)-1+MAX(Q:Q),"")</f>
        <v/>
      </c>
      <c r="U1000" s="41" t="str">
        <f t="shared" si="245"/>
        <v/>
      </c>
      <c r="V1000" s="41" t="str">
        <f t="shared" ca="1" si="246"/>
        <v/>
      </c>
      <c r="W1000" s="41" t="str">
        <f>IF(AND(C1000="Abierto",D1000="Media"),RANK(V1000,$V$8:$V$1003,0)+COUNTIF($V$8:V1000,V1000)-1+MAX(Q:Q,T:T),"")</f>
        <v/>
      </c>
      <c r="X1000" s="41" t="str">
        <f t="shared" si="247"/>
        <v/>
      </c>
      <c r="Y1000" s="41" t="str">
        <f t="shared" ca="1" si="248"/>
        <v/>
      </c>
      <c r="Z1000" s="41" t="str">
        <f>IF(AND(C1000="Abierto",D1000="Baja"),RANK(Y1000,$Y$8:$Y$1003,0)+COUNTIF($Y$8:Y1000,Y1000)-1+MAX(Q:Q,T:T,W:W),"")</f>
        <v/>
      </c>
      <c r="AA1000" s="42" t="str">
        <f t="shared" si="249"/>
        <v/>
      </c>
      <c r="AB1000" s="42" t="str">
        <f t="shared" si="250"/>
        <v/>
      </c>
      <c r="AC1000" s="42" t="str">
        <f t="shared" si="251"/>
        <v/>
      </c>
      <c r="AD1000" s="43">
        <v>993</v>
      </c>
      <c r="AE1000" s="43" t="str">
        <f t="shared" si="237"/>
        <v/>
      </c>
      <c r="AF1000" s="44" t="str">
        <f t="shared" si="238"/>
        <v/>
      </c>
      <c r="AK1000" s="47" t="str">
        <f>IF(AL1000="","",MAX($AK$1:AK999)+1)</f>
        <v/>
      </c>
      <c r="AL1000" s="48" t="str">
        <f>IF(H1000="","",IF(COUNTIF($AL$7:AL999,H1000)=0,H1000,""))</f>
        <v/>
      </c>
      <c r="AM1000" s="48" t="str">
        <f t="shared" si="239"/>
        <v/>
      </c>
    </row>
  </sheetData>
  <mergeCells count="8">
    <mergeCell ref="AA5:AF5"/>
    <mergeCell ref="O6:Q6"/>
    <mergeCell ref="O5:Z5"/>
    <mergeCell ref="R6:T6"/>
    <mergeCell ref="U6:W6"/>
    <mergeCell ref="X6:Z6"/>
    <mergeCell ref="AA6:AC6"/>
    <mergeCell ref="AD6:AF6"/>
  </mergeCells>
  <conditionalFormatting sqref="D8:D1048576">
    <cfRule type="cellIs" dxfId="5" priority="1" operator="equal">
      <formula>"Baja"</formula>
    </cfRule>
    <cfRule type="cellIs" dxfId="4" priority="2" operator="equal">
      <formula>"Media"</formula>
    </cfRule>
    <cfRule type="cellIs" dxfId="3" priority="3" operator="equal">
      <formula>"Alta"</formula>
    </cfRule>
    <cfRule type="cellIs" dxfId="2" priority="4" operator="equal">
      <formula>"Urgente"</formula>
    </cfRule>
  </conditionalFormatting>
  <dataValidations count="2">
    <dataValidation type="list" allowBlank="1" showInputMessage="1" showErrorMessage="1" sqref="C8:C1048576" xr:uid="{00000000-0002-0000-0100-000000000000}">
      <formula1>"Abierto,Resuelto"</formula1>
    </dataValidation>
    <dataValidation type="list" allowBlank="1" showInputMessage="1" showErrorMessage="1" sqref="D8:D1048576" xr:uid="{00000000-0002-0000-0100-000001000000}">
      <formula1>"Urgente,Alta,Media,Baja"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I100"/>
  <sheetViews>
    <sheetView showGridLines="0" tabSelected="1" topLeftCell="B2" zoomScale="110" zoomScaleNormal="110" workbookViewId="0">
      <selection activeCell="F10" sqref="F10"/>
    </sheetView>
  </sheetViews>
  <sheetFormatPr baseColWidth="10" defaultRowHeight="15" x14ac:dyDescent="0.25"/>
  <cols>
    <col min="1" max="1" width="12.42578125" customWidth="1"/>
    <col min="2" max="2" width="20" customWidth="1"/>
    <col min="3" max="3" width="21.140625" customWidth="1"/>
    <col min="4" max="4" width="20.7109375" bestFit="1" customWidth="1"/>
    <col min="5" max="5" width="25.28515625" customWidth="1"/>
    <col min="6" max="6" width="20.28515625" customWidth="1"/>
    <col min="7" max="7" width="21" bestFit="1" customWidth="1"/>
  </cols>
  <sheetData>
    <row r="1" spans="2:9" ht="45" customHeight="1" x14ac:dyDescent="0.25">
      <c r="B1" s="2"/>
      <c r="C1" s="2"/>
      <c r="D1" s="2"/>
      <c r="E1" s="2"/>
      <c r="F1" s="2"/>
      <c r="G1" s="2"/>
      <c r="H1" s="2"/>
      <c r="I1" s="2"/>
    </row>
    <row r="3" spans="2:9" ht="28.5" x14ac:dyDescent="0.45">
      <c r="B3" s="3" t="s">
        <v>51</v>
      </c>
    </row>
    <row r="7" spans="2:9" x14ac:dyDescent="0.25">
      <c r="F7" s="1"/>
    </row>
    <row r="11" spans="2:9" ht="31.5" customHeight="1" x14ac:dyDescent="0.25">
      <c r="C11" s="6" t="s">
        <v>29</v>
      </c>
      <c r="D11" s="6" t="s">
        <v>0</v>
      </c>
      <c r="E11" s="6" t="s">
        <v>3</v>
      </c>
      <c r="F11" s="6" t="s">
        <v>1</v>
      </c>
      <c r="G11" s="7" t="s">
        <v>62</v>
      </c>
    </row>
    <row r="12" spans="2:9" x14ac:dyDescent="0.25">
      <c r="C12" s="66" t="str">
        <f>IF(D12="","",HYPERLINK("#"&amp;"Registro!B"&amp;MATCH(D12,Registro!$B$8:$B$1000,0)+7,"Ubicar en registro"))</f>
        <v/>
      </c>
      <c r="D12" s="4" t="str">
        <f>IF(Registro!AE8="","",Registro!AE8)</f>
        <v/>
      </c>
      <c r="E12" s="4" t="str">
        <f>IF(ISNA(VLOOKUP(D12,Registro!$B$7:$E$1000,3,FALSE))=TRUE,"",VLOOKUP(D12,Registro!$B$7:$E$1000,3,FALSE))</f>
        <v/>
      </c>
      <c r="F12" s="5" t="str">
        <f>IF(ISNA(VLOOKUP(D12,Registro!$B$7:$K$1000,4,FALSE))=TRUE,"",VLOOKUP(D12,Registro!$B$7:$K$1000,4,FALSE))</f>
        <v/>
      </c>
      <c r="G12" s="4" t="str">
        <f>IF(Registro!AF8="","",Registro!AF8)</f>
        <v/>
      </c>
    </row>
    <row r="13" spans="2:9" x14ac:dyDescent="0.25">
      <c r="C13" s="66" t="str">
        <f>IF(D13="","",HYPERLINK("#"&amp;"Registro!B"&amp;MATCH(D13,Registro!$B$8:$B$1000,0)+7,"Ubicar en registro"))</f>
        <v/>
      </c>
      <c r="D13" s="4" t="str">
        <f>IF(Registro!AE9="","",Registro!AE9)</f>
        <v/>
      </c>
      <c r="E13" s="4" t="str">
        <f>IF(ISNA(VLOOKUP(D13,Registro!$B$7:$E$1000,3,FALSE))=TRUE,"",VLOOKUP(D13,Registro!$B$7:$E$1000,3,FALSE))</f>
        <v/>
      </c>
      <c r="F13" s="5" t="str">
        <f>IF(ISNA(VLOOKUP(D13,Registro!$B$7:$K$1000,4,FALSE))=TRUE,"",VLOOKUP(D13,Registro!$B$7:$K$1000,4,FALSE))</f>
        <v/>
      </c>
      <c r="G13" s="4" t="str">
        <f>IF(Registro!AF9="","",Registro!AF9)</f>
        <v/>
      </c>
    </row>
    <row r="14" spans="2:9" x14ac:dyDescent="0.25">
      <c r="C14" s="8" t="str">
        <f>IF(D14="","",HYPERLINK("#"&amp;"Registro!B"&amp;MATCH(D14,Registro!$B$8:$B$1000,0)+7,"Ubicar en registro"))</f>
        <v/>
      </c>
      <c r="D14" s="4" t="str">
        <f>IF(Registro!AE10="","",Registro!AE10)</f>
        <v/>
      </c>
      <c r="E14" s="4" t="str">
        <f>IF(ISNA(VLOOKUP(D14,Registro!$B$7:$E$1000,3,FALSE))=TRUE,"",VLOOKUP(D14,Registro!$B$7:$E$1000,3,FALSE))</f>
        <v/>
      </c>
      <c r="F14" s="5" t="str">
        <f>IF(ISNA(VLOOKUP(D14,Registro!$B$7:$K$1000,4,FALSE))=TRUE,"",VLOOKUP(D14,Registro!$B$7:$K$1000,4,FALSE))</f>
        <v/>
      </c>
      <c r="G14" s="4" t="str">
        <f>IF(Registro!AF10="","",Registro!AF10)</f>
        <v/>
      </c>
    </row>
    <row r="15" spans="2:9" x14ac:dyDescent="0.25">
      <c r="C15" s="8" t="str">
        <f>IF(D15="","",HYPERLINK("#"&amp;"Registro!B"&amp;MATCH(D15,Registro!$B$8:$B$1000,0)+7,"Ubicar en registro"))</f>
        <v/>
      </c>
      <c r="D15" s="4" t="str">
        <f>IF(Registro!AE11="","",Registro!AE11)</f>
        <v/>
      </c>
      <c r="E15" s="4" t="str">
        <f>IF(ISNA(VLOOKUP(D15,Registro!$B$7:$E$1000,3,FALSE))=TRUE,"",VLOOKUP(D15,Registro!$B$7:$E$1000,3,FALSE))</f>
        <v/>
      </c>
      <c r="F15" s="5" t="str">
        <f>IF(ISNA(VLOOKUP(D15,Registro!$B$7:$K$1000,4,FALSE))=TRUE,"",VLOOKUP(D15,Registro!$B$7:$K$1000,4,FALSE))</f>
        <v/>
      </c>
      <c r="G15" s="4" t="str">
        <f>IF(Registro!AF11="","",Registro!AF11)</f>
        <v/>
      </c>
    </row>
    <row r="16" spans="2:9" x14ac:dyDescent="0.25">
      <c r="C16" s="8" t="str">
        <f>IF(D16="","",HYPERLINK("#"&amp;"Registro!B"&amp;MATCH(D16,Registro!$B$8:$B$1000,0)+7,"Ubicar en registro"))</f>
        <v/>
      </c>
      <c r="D16" s="4" t="str">
        <f>IF(Registro!AE12="","",Registro!AE12)</f>
        <v/>
      </c>
      <c r="E16" s="4" t="str">
        <f>IF(ISNA(VLOOKUP(D16,Registro!$B$7:$E$1000,3,FALSE))=TRUE,"",VLOOKUP(D16,Registro!$B$7:$E$1000,3,FALSE))</f>
        <v/>
      </c>
      <c r="F16" s="5" t="str">
        <f>IF(ISNA(VLOOKUP(D16,Registro!$B$7:$K$1000,4,FALSE))=TRUE,"",VLOOKUP(D16,Registro!$B$7:$K$1000,4,FALSE))</f>
        <v/>
      </c>
      <c r="G16" s="4" t="str">
        <f>IF(Registro!AF12="","",Registro!AF12)</f>
        <v/>
      </c>
    </row>
    <row r="17" spans="3:7" x14ac:dyDescent="0.25">
      <c r="C17" s="8" t="str">
        <f>IF(D17="","",HYPERLINK("#"&amp;"Registro!B"&amp;MATCH(D17,Registro!$B$8:$B$1000,0)+7,"Ubicar en registro"))</f>
        <v/>
      </c>
      <c r="D17" s="4" t="str">
        <f>IF(Registro!AE13="","",Registro!AE13)</f>
        <v/>
      </c>
      <c r="E17" s="4" t="str">
        <f>IF(ISNA(VLOOKUP(D17,Registro!$B$7:$E$1000,3,FALSE))=TRUE,"",VLOOKUP(D17,Registro!$B$7:$E$1000,3,FALSE))</f>
        <v/>
      </c>
      <c r="F17" s="5" t="str">
        <f>IF(ISNA(VLOOKUP(D17,Registro!$B$7:$K$1000,4,FALSE))=TRUE,"",VLOOKUP(D17,Registro!$B$7:$K$1000,4,FALSE))</f>
        <v/>
      </c>
      <c r="G17" s="4" t="str">
        <f>IF(Registro!AF13="","",Registro!AF13)</f>
        <v/>
      </c>
    </row>
    <row r="18" spans="3:7" x14ac:dyDescent="0.25">
      <c r="C18" s="8" t="str">
        <f>IF(D18="","",HYPERLINK("#"&amp;"Registro!B"&amp;MATCH(D18,Registro!$B$8:$B$1000,0)+7,"Ubicar en registro"))</f>
        <v/>
      </c>
      <c r="D18" s="4" t="str">
        <f>IF(Registro!AE14="","",Registro!AE14)</f>
        <v/>
      </c>
      <c r="E18" s="4" t="str">
        <f>IF(ISNA(VLOOKUP(D18,Registro!$B$7:$E$1000,3,FALSE))=TRUE,"",VLOOKUP(D18,Registro!$B$7:$E$1000,3,FALSE))</f>
        <v/>
      </c>
      <c r="F18" s="5" t="str">
        <f>IF(ISNA(VLOOKUP(D18,Registro!$B$7:$K$1000,4,FALSE))=TRUE,"",VLOOKUP(D18,Registro!$B$7:$K$1000,4,FALSE))</f>
        <v/>
      </c>
      <c r="G18" s="4" t="str">
        <f>IF(Registro!AF14="","",Registro!AF14)</f>
        <v/>
      </c>
    </row>
    <row r="19" spans="3:7" x14ac:dyDescent="0.25">
      <c r="C19" s="8" t="str">
        <f>IF(D19="","",HYPERLINK("#"&amp;"Registro!B"&amp;MATCH(D19,Registro!$B$8:$B$1000,0)+7,"Ubicar en registro"))</f>
        <v/>
      </c>
      <c r="D19" s="4" t="str">
        <f>IF(Registro!AE15="","",Registro!AE15)</f>
        <v/>
      </c>
      <c r="E19" s="4" t="str">
        <f>IF(ISNA(VLOOKUP(D19,Registro!$B$7:$E$1000,3,FALSE))=TRUE,"",VLOOKUP(D19,Registro!$B$7:$E$1000,3,FALSE))</f>
        <v/>
      </c>
      <c r="F19" s="5" t="str">
        <f>IF(ISNA(VLOOKUP(D19,Registro!$B$7:$K$1000,4,FALSE))=TRUE,"",VLOOKUP(D19,Registro!$B$7:$K$1000,4,FALSE))</f>
        <v/>
      </c>
      <c r="G19" s="4" t="str">
        <f>IF(Registro!AF15="","",Registro!AF15)</f>
        <v/>
      </c>
    </row>
    <row r="20" spans="3:7" x14ac:dyDescent="0.25">
      <c r="C20" s="8" t="str">
        <f>IF(D20="","",HYPERLINK("#"&amp;"Registro!B"&amp;MATCH(D20,Registro!$B$8:$B$1000,0)+7,"Ubicar en registro"))</f>
        <v/>
      </c>
      <c r="D20" s="4" t="str">
        <f>IF(Registro!AE16="","",Registro!AE16)</f>
        <v/>
      </c>
      <c r="E20" s="4" t="str">
        <f>IF(ISNA(VLOOKUP(D20,Registro!$B$7:$E$1000,3,FALSE))=TRUE,"",VLOOKUP(D20,Registro!$B$7:$E$1000,3,FALSE))</f>
        <v/>
      </c>
      <c r="F20" s="5" t="str">
        <f>IF(ISNA(VLOOKUP(D20,Registro!$B$7:$K$1000,4,FALSE))=TRUE,"",VLOOKUP(D20,Registro!$B$7:$K$1000,4,FALSE))</f>
        <v/>
      </c>
      <c r="G20" s="4" t="str">
        <f>IF(Registro!AF16="","",Registro!AF16)</f>
        <v/>
      </c>
    </row>
    <row r="21" spans="3:7" x14ac:dyDescent="0.25">
      <c r="C21" s="8" t="str">
        <f>IF(D21="","",HYPERLINK("#"&amp;"Registro!B"&amp;MATCH(D21,Registro!$B$8:$B$1000,0)+7,"Ubicar en registro"))</f>
        <v/>
      </c>
      <c r="D21" s="4" t="str">
        <f>IF(Registro!AE17="","",Registro!AE17)</f>
        <v/>
      </c>
      <c r="E21" s="4" t="str">
        <f>IF(ISNA(VLOOKUP(D21,Registro!$B$7:$E$1000,3,FALSE))=TRUE,"",VLOOKUP(D21,Registro!$B$7:$E$1000,3,FALSE))</f>
        <v/>
      </c>
      <c r="F21" s="5" t="str">
        <f>IF(ISNA(VLOOKUP(D21,Registro!$B$7:$K$1000,4,FALSE))=TRUE,"",VLOOKUP(D21,Registro!$B$7:$K$1000,4,FALSE))</f>
        <v/>
      </c>
      <c r="G21" s="4" t="str">
        <f>IF(Registro!AF17="","",Registro!AF17)</f>
        <v/>
      </c>
    </row>
    <row r="22" spans="3:7" x14ac:dyDescent="0.25">
      <c r="C22" s="8" t="str">
        <f>IF(D22="","",HYPERLINK("#"&amp;"Registro!B"&amp;MATCH(D22,Registro!$B$8:$B$1000,0)+7,"Ubicar en registro"))</f>
        <v/>
      </c>
      <c r="D22" s="4" t="str">
        <f>IF(Registro!AE18="","",Registro!AE18)</f>
        <v/>
      </c>
      <c r="E22" s="4" t="str">
        <f>IF(ISNA(VLOOKUP(D22,Registro!$B$7:$E$1000,3,FALSE))=TRUE,"",VLOOKUP(D22,Registro!$B$7:$E$1000,3,FALSE))</f>
        <v/>
      </c>
      <c r="F22" s="5" t="str">
        <f>IF(ISNA(VLOOKUP(D22,Registro!$B$7:$K$1000,4,FALSE))=TRUE,"",VLOOKUP(D22,Registro!$B$7:$K$1000,4,FALSE))</f>
        <v/>
      </c>
      <c r="G22" s="4" t="str">
        <f>IF(Registro!AF18="","",Registro!AF18)</f>
        <v/>
      </c>
    </row>
    <row r="23" spans="3:7" x14ac:dyDescent="0.25">
      <c r="C23" s="8" t="str">
        <f>IF(D23="","",HYPERLINK("#"&amp;"Registro!B"&amp;MATCH(D23,Registro!$B$8:$B$1000,0)+7,"Ubicar en registro"))</f>
        <v/>
      </c>
      <c r="D23" s="4" t="str">
        <f>IF(Registro!AE19="","",Registro!AE19)</f>
        <v/>
      </c>
      <c r="E23" s="4" t="str">
        <f>IF(ISNA(VLOOKUP(D23,Registro!$B$7:$E$1000,3,FALSE))=TRUE,"",VLOOKUP(D23,Registro!$B$7:$E$1000,3,FALSE))</f>
        <v/>
      </c>
      <c r="F23" s="5" t="str">
        <f>IF(ISNA(VLOOKUP(D23,Registro!$B$7:$K$1000,4,FALSE))=TRUE,"",VLOOKUP(D23,Registro!$B$7:$K$1000,4,FALSE))</f>
        <v/>
      </c>
      <c r="G23" s="4" t="str">
        <f>IF(Registro!AF19="","",Registro!AF19)</f>
        <v/>
      </c>
    </row>
    <row r="24" spans="3:7" x14ac:dyDescent="0.25">
      <c r="C24" s="8" t="str">
        <f>IF(D24="","",HYPERLINK("#"&amp;"Registro!B"&amp;MATCH(D24,Registro!$B$8:$B$1000,0)+7,"Ubicar en registro"))</f>
        <v/>
      </c>
      <c r="D24" s="4" t="str">
        <f>IF(Registro!AE20="","",Registro!AE20)</f>
        <v/>
      </c>
      <c r="E24" s="4" t="str">
        <f>IF(ISNA(VLOOKUP(D24,Registro!$B$7:$E$1000,3,FALSE))=TRUE,"",VLOOKUP(D24,Registro!$B$7:$E$1000,3,FALSE))</f>
        <v/>
      </c>
      <c r="F24" s="5" t="str">
        <f>IF(ISNA(VLOOKUP(D24,Registro!$B$7:$K$1000,4,FALSE))=TRUE,"",VLOOKUP(D24,Registro!$B$7:$K$1000,4,FALSE))</f>
        <v/>
      </c>
      <c r="G24" s="4" t="str">
        <f>IF(Registro!AF20="","",Registro!AF20)</f>
        <v/>
      </c>
    </row>
    <row r="25" spans="3:7" x14ac:dyDescent="0.25">
      <c r="C25" s="8" t="str">
        <f>IF(D25="","",HYPERLINK("#"&amp;"Registro!B"&amp;MATCH(D25,Registro!$B$8:$B$1000,0)+7,"Ubicar en registro"))</f>
        <v/>
      </c>
      <c r="D25" s="4" t="str">
        <f>IF(Registro!AE21="","",Registro!AE21)</f>
        <v/>
      </c>
      <c r="E25" s="4" t="str">
        <f>IF(ISNA(VLOOKUP(D25,Registro!$B$7:$E$1000,3,FALSE))=TRUE,"",VLOOKUP(D25,Registro!$B$7:$E$1000,3,FALSE))</f>
        <v/>
      </c>
      <c r="F25" s="5" t="str">
        <f>IF(ISNA(VLOOKUP(D25,Registro!$B$7:$K$1000,4,FALSE))=TRUE,"",VLOOKUP(D25,Registro!$B$7:$K$1000,4,FALSE))</f>
        <v/>
      </c>
      <c r="G25" s="4" t="str">
        <f>IF(Registro!AF21="","",Registro!AF21)</f>
        <v/>
      </c>
    </row>
    <row r="26" spans="3:7" x14ac:dyDescent="0.25">
      <c r="C26" s="8" t="str">
        <f>IF(D26="","",HYPERLINK("#"&amp;"Registro!B"&amp;MATCH(D26,Registro!$B$8:$B$1000,0)+7,"Ubicar en registro"))</f>
        <v/>
      </c>
      <c r="D26" s="4" t="str">
        <f>IF(Registro!AE22="","",Registro!AE22)</f>
        <v/>
      </c>
      <c r="E26" s="4" t="str">
        <f>IF(ISNA(VLOOKUP(D26,Registro!$B$7:$E$1000,3,FALSE))=TRUE,"",VLOOKUP(D26,Registro!$B$7:$E$1000,3,FALSE))</f>
        <v/>
      </c>
      <c r="F26" s="5" t="str">
        <f>IF(ISNA(VLOOKUP(D26,Registro!$B$7:$K$1000,4,FALSE))=TRUE,"",VLOOKUP(D26,Registro!$B$7:$K$1000,4,FALSE))</f>
        <v/>
      </c>
      <c r="G26" s="4" t="str">
        <f>IF(Registro!AF22="","",Registro!AF22)</f>
        <v/>
      </c>
    </row>
    <row r="27" spans="3:7" x14ac:dyDescent="0.25">
      <c r="C27" s="8" t="str">
        <f>IF(D27="","",HYPERLINK("#"&amp;"Registro!B"&amp;MATCH(D27,Registro!$B$8:$B$1000,0)+7,"Ubicar en registro"))</f>
        <v/>
      </c>
      <c r="D27" s="4" t="str">
        <f>IF(Registro!AE23="","",Registro!AE23)</f>
        <v/>
      </c>
      <c r="E27" s="4" t="str">
        <f>IF(ISNA(VLOOKUP(D27,Registro!$B$7:$E$1000,3,FALSE))=TRUE,"",VLOOKUP(D27,Registro!$B$7:$E$1000,3,FALSE))</f>
        <v/>
      </c>
      <c r="F27" s="5" t="str">
        <f>IF(ISNA(VLOOKUP(D27,Registro!$B$7:$K$1000,4,FALSE))=TRUE,"",VLOOKUP(D27,Registro!$B$7:$K$1000,4,FALSE))</f>
        <v/>
      </c>
      <c r="G27" s="4" t="str">
        <f>IF(Registro!AF23="","",Registro!AF23)</f>
        <v/>
      </c>
    </row>
    <row r="28" spans="3:7" x14ac:dyDescent="0.25">
      <c r="C28" s="8" t="str">
        <f>IF(D28="","",HYPERLINK("#"&amp;"Registro!B"&amp;MATCH(D28,Registro!$B$8:$B$1000,0)+7,"Ubicar en registro"))</f>
        <v/>
      </c>
      <c r="D28" s="4" t="str">
        <f>IF(Registro!AE24="","",Registro!AE24)</f>
        <v/>
      </c>
      <c r="E28" s="4" t="str">
        <f>IF(ISNA(VLOOKUP(D28,Registro!$B$7:$E$1000,3,FALSE))=TRUE,"",VLOOKUP(D28,Registro!$B$7:$E$1000,3,FALSE))</f>
        <v/>
      </c>
      <c r="F28" s="5" t="str">
        <f>IF(ISNA(VLOOKUP(D28,Registro!$B$7:$K$1000,4,FALSE))=TRUE,"",VLOOKUP(D28,Registro!$B$7:$K$1000,4,FALSE))</f>
        <v/>
      </c>
      <c r="G28" s="4" t="str">
        <f>IF(Registro!AF24="","",Registro!AF24)</f>
        <v/>
      </c>
    </row>
    <row r="29" spans="3:7" x14ac:dyDescent="0.25">
      <c r="C29" s="8" t="str">
        <f>IF(D29="","",HYPERLINK("#"&amp;"Registro!B"&amp;MATCH(D29,Registro!$B$8:$B$1000,0)+7,"Ubicar en registro"))</f>
        <v/>
      </c>
      <c r="D29" s="4" t="str">
        <f>IF(Registro!AE25="","",Registro!AE25)</f>
        <v/>
      </c>
      <c r="E29" s="4" t="str">
        <f>IF(ISNA(VLOOKUP(D29,Registro!$B$7:$E$1000,3,FALSE))=TRUE,"",VLOOKUP(D29,Registro!$B$7:$E$1000,3,FALSE))</f>
        <v/>
      </c>
      <c r="F29" s="5" t="str">
        <f>IF(ISNA(VLOOKUP(D29,Registro!$B$7:$K$1000,4,FALSE))=TRUE,"",VLOOKUP(D29,Registro!$B$7:$K$1000,4,FALSE))</f>
        <v/>
      </c>
      <c r="G29" s="4" t="str">
        <f>IF(Registro!AF25="","",Registro!AF25)</f>
        <v/>
      </c>
    </row>
    <row r="30" spans="3:7" x14ac:dyDescent="0.25">
      <c r="C30" s="8" t="str">
        <f>IF(D30="","",HYPERLINK("#"&amp;"Registro!B"&amp;MATCH(D30,Registro!$B$8:$B$1000,0)+7,"Ubicar en registro"))</f>
        <v/>
      </c>
      <c r="D30" s="4" t="str">
        <f>IF(Registro!AE26="","",Registro!AE26)</f>
        <v/>
      </c>
      <c r="E30" s="4" t="str">
        <f>IF(ISNA(VLOOKUP(D30,Registro!$B$7:$E$1000,3,FALSE))=TRUE,"",VLOOKUP(D30,Registro!$B$7:$E$1000,3,FALSE))</f>
        <v/>
      </c>
      <c r="F30" s="5" t="str">
        <f>IF(ISNA(VLOOKUP(D30,Registro!$B$7:$K$1000,4,FALSE))=TRUE,"",VLOOKUP(D30,Registro!$B$7:$K$1000,4,FALSE))</f>
        <v/>
      </c>
      <c r="G30" s="4" t="str">
        <f>IF(Registro!AF26="","",Registro!AF26)</f>
        <v/>
      </c>
    </row>
    <row r="31" spans="3:7" x14ac:dyDescent="0.25">
      <c r="C31" s="8" t="str">
        <f>IF(D31="","",HYPERLINK("#"&amp;"Registro!B"&amp;MATCH(D31,Registro!$B$8:$B$1000,0)+7,"Ubicar en registro"))</f>
        <v/>
      </c>
      <c r="D31" s="4" t="str">
        <f>IF(Registro!AE27="","",Registro!AE27)</f>
        <v/>
      </c>
      <c r="E31" s="4" t="str">
        <f>IF(ISNA(VLOOKUP(D31,Registro!$B$7:$E$1000,3,FALSE))=TRUE,"",VLOOKUP(D31,Registro!$B$7:$E$1000,3,FALSE))</f>
        <v/>
      </c>
      <c r="F31" s="5" t="str">
        <f>IF(ISNA(VLOOKUP(D31,Registro!$B$7:$K$1000,4,FALSE))=TRUE,"",VLOOKUP(D31,Registro!$B$7:$K$1000,4,FALSE))</f>
        <v/>
      </c>
      <c r="G31" s="4" t="str">
        <f>IF(Registro!AF27="","",Registro!AF27)</f>
        <v/>
      </c>
    </row>
    <row r="32" spans="3:7" x14ac:dyDescent="0.25">
      <c r="C32" s="8" t="str">
        <f>IF(D32="","",HYPERLINK("#"&amp;"Registro!B"&amp;MATCH(D32,Registro!$B$8:$B$1000,0)+7,"Ubicar en registro"))</f>
        <v/>
      </c>
      <c r="D32" s="4" t="str">
        <f>IF(Registro!AE28="","",Registro!AE28)</f>
        <v/>
      </c>
      <c r="E32" s="4" t="str">
        <f>IF(ISNA(VLOOKUP(D32,Registro!$B$7:$E$1000,3,FALSE))=TRUE,"",VLOOKUP(D32,Registro!$B$7:$E$1000,3,FALSE))</f>
        <v/>
      </c>
      <c r="F32" s="5" t="str">
        <f>IF(ISNA(VLOOKUP(D32,Registro!$B$7:$K$1000,4,FALSE))=TRUE,"",VLOOKUP(D32,Registro!$B$7:$K$1000,4,FALSE))</f>
        <v/>
      </c>
      <c r="G32" s="4" t="str">
        <f>IF(Registro!AF28="","",Registro!AF28)</f>
        <v/>
      </c>
    </row>
    <row r="33" spans="3:7" x14ac:dyDescent="0.25">
      <c r="C33" s="8" t="str">
        <f>IF(D33="","",HYPERLINK("#"&amp;"Registro!B"&amp;MATCH(D33,Registro!$B$8:$B$1000,0)+7,"Ubicar en registro"))</f>
        <v/>
      </c>
      <c r="D33" s="4" t="str">
        <f>IF(Registro!AE29="","",Registro!AE29)</f>
        <v/>
      </c>
      <c r="E33" s="4" t="str">
        <f>IF(ISNA(VLOOKUP(D33,Registro!$B$7:$E$1000,3,FALSE))=TRUE,"",VLOOKUP(D33,Registro!$B$7:$E$1000,3,FALSE))</f>
        <v/>
      </c>
      <c r="F33" s="5" t="str">
        <f>IF(ISNA(VLOOKUP(D33,Registro!$B$7:$K$1000,4,FALSE))=TRUE,"",VLOOKUP(D33,Registro!$B$7:$K$1000,4,FALSE))</f>
        <v/>
      </c>
      <c r="G33" s="4" t="str">
        <f>IF(Registro!AF29="","",Registro!AF29)</f>
        <v/>
      </c>
    </row>
    <row r="34" spans="3:7" x14ac:dyDescent="0.25">
      <c r="C34" s="8" t="str">
        <f>IF(D34="","",HYPERLINK("#"&amp;"Registro!B"&amp;MATCH(D34,Registro!$B$8:$B$1000,0)+7,"Ubicar en registro"))</f>
        <v/>
      </c>
      <c r="D34" s="4" t="str">
        <f>IF(Registro!AE30="","",Registro!AE30)</f>
        <v/>
      </c>
      <c r="E34" s="4" t="str">
        <f>IF(ISNA(VLOOKUP(D34,Registro!$B$7:$E$1000,3,FALSE))=TRUE,"",VLOOKUP(D34,Registro!$B$7:$E$1000,3,FALSE))</f>
        <v/>
      </c>
      <c r="F34" s="5" t="str">
        <f>IF(ISNA(VLOOKUP(D34,Registro!$B$7:$K$1000,4,FALSE))=TRUE,"",VLOOKUP(D34,Registro!$B$7:$K$1000,4,FALSE))</f>
        <v/>
      </c>
      <c r="G34" s="4" t="str">
        <f>IF(Registro!AF30="","",Registro!AF30)</f>
        <v/>
      </c>
    </row>
    <row r="35" spans="3:7" x14ac:dyDescent="0.25">
      <c r="C35" s="8" t="str">
        <f>IF(D35="","",HYPERLINK("#"&amp;"Registro!B"&amp;MATCH(D35,Registro!$B$8:$B$1000,0)+7,"Ubicar en registro"))</f>
        <v/>
      </c>
      <c r="D35" s="4" t="str">
        <f>IF(Registro!AE31="","",Registro!AE31)</f>
        <v/>
      </c>
      <c r="E35" s="4" t="str">
        <f>IF(ISNA(VLOOKUP(D35,Registro!$B$7:$E$1000,3,FALSE))=TRUE,"",VLOOKUP(D35,Registro!$B$7:$E$1000,3,FALSE))</f>
        <v/>
      </c>
      <c r="F35" s="5" t="str">
        <f>IF(ISNA(VLOOKUP(D35,Registro!$B$7:$K$1000,4,FALSE))=TRUE,"",VLOOKUP(D35,Registro!$B$7:$K$1000,4,FALSE))</f>
        <v/>
      </c>
      <c r="G35" s="4" t="str">
        <f>IF(Registro!AF31="","",Registro!AF31)</f>
        <v/>
      </c>
    </row>
    <row r="36" spans="3:7" x14ac:dyDescent="0.25">
      <c r="C36" s="8" t="str">
        <f>IF(D36="","",HYPERLINK("#"&amp;"Registro!B"&amp;MATCH(D36,Registro!$B$8:$B$1000,0)+7,"Ubicar en registro"))</f>
        <v/>
      </c>
      <c r="D36" s="4" t="str">
        <f>IF(Registro!AE32="","",Registro!AE32)</f>
        <v/>
      </c>
      <c r="E36" s="4" t="str">
        <f>IF(ISNA(VLOOKUP(D36,Registro!$B$7:$E$1000,3,FALSE))=TRUE,"",VLOOKUP(D36,Registro!$B$7:$E$1000,3,FALSE))</f>
        <v/>
      </c>
      <c r="F36" s="5" t="str">
        <f>IF(ISNA(VLOOKUP(D36,Registro!$B$7:$K$1000,4,FALSE))=TRUE,"",VLOOKUP(D36,Registro!$B$7:$K$1000,4,FALSE))</f>
        <v/>
      </c>
      <c r="G36" s="4" t="str">
        <f>IF(Registro!AF32="","",Registro!AF32)</f>
        <v/>
      </c>
    </row>
    <row r="37" spans="3:7" x14ac:dyDescent="0.25">
      <c r="C37" s="8" t="str">
        <f>IF(D37="","",HYPERLINK("#"&amp;"Registro!B"&amp;MATCH(D37,Registro!$B$8:$B$1000,0)+7,"Ubicar en registro"))</f>
        <v/>
      </c>
      <c r="D37" s="4" t="str">
        <f>IF(Registro!AE33="","",Registro!AE33)</f>
        <v/>
      </c>
      <c r="E37" s="4" t="str">
        <f>IF(ISNA(VLOOKUP(D37,Registro!$B$7:$E$1000,3,FALSE))=TRUE,"",VLOOKUP(D37,Registro!$B$7:$E$1000,3,FALSE))</f>
        <v/>
      </c>
      <c r="F37" s="5" t="str">
        <f>IF(ISNA(VLOOKUP(D37,Registro!$B$7:$K$1000,4,FALSE))=TRUE,"",VLOOKUP(D37,Registro!$B$7:$K$1000,4,FALSE))</f>
        <v/>
      </c>
      <c r="G37" s="4" t="str">
        <f>IF(Registro!AF33="","",Registro!AF33)</f>
        <v/>
      </c>
    </row>
    <row r="38" spans="3:7" x14ac:dyDescent="0.25">
      <c r="C38" s="8" t="str">
        <f>IF(D38="","",HYPERLINK("#"&amp;"Registro!B"&amp;MATCH(D38,Registro!$B$8:$B$1000,0)+7,"Ubicar en registro"))</f>
        <v/>
      </c>
      <c r="D38" s="4" t="str">
        <f>IF(Registro!AE34="","",Registro!AE34)</f>
        <v/>
      </c>
      <c r="E38" s="4" t="str">
        <f>IF(ISNA(VLOOKUP(D38,Registro!$B$7:$E$1000,3,FALSE))=TRUE,"",VLOOKUP(D38,Registro!$B$7:$E$1000,3,FALSE))</f>
        <v/>
      </c>
      <c r="F38" s="5" t="str">
        <f>IF(ISNA(VLOOKUP(D38,Registro!$B$7:$K$1000,4,FALSE))=TRUE,"",VLOOKUP(D38,Registro!$B$7:$K$1000,4,FALSE))</f>
        <v/>
      </c>
      <c r="G38" s="4" t="str">
        <f>IF(Registro!AF34="","",Registro!AF34)</f>
        <v/>
      </c>
    </row>
    <row r="39" spans="3:7" x14ac:dyDescent="0.25">
      <c r="C39" s="8" t="str">
        <f>IF(D39="","",HYPERLINK("#"&amp;"Registro!B"&amp;MATCH(D39,Registro!$B$8:$B$1000,0)+7,"Ubicar en registro"))</f>
        <v/>
      </c>
      <c r="D39" s="4" t="str">
        <f>IF(Registro!AE35="","",Registro!AE35)</f>
        <v/>
      </c>
      <c r="E39" s="4" t="str">
        <f>IF(ISNA(VLOOKUP(D39,Registro!$B$7:$E$1000,3,FALSE))=TRUE,"",VLOOKUP(D39,Registro!$B$7:$E$1000,3,FALSE))</f>
        <v/>
      </c>
      <c r="F39" s="5" t="str">
        <f>IF(ISNA(VLOOKUP(D39,Registro!$B$7:$K$1000,4,FALSE))=TRUE,"",VLOOKUP(D39,Registro!$B$7:$K$1000,4,FALSE))</f>
        <v/>
      </c>
      <c r="G39" s="4" t="str">
        <f>IF(Registro!AF35="","",Registro!AF35)</f>
        <v/>
      </c>
    </row>
    <row r="40" spans="3:7" x14ac:dyDescent="0.25">
      <c r="C40" s="8" t="str">
        <f>IF(D40="","",HYPERLINK("#"&amp;"Registro!B"&amp;MATCH(D40,Registro!$B$8:$B$1000,0)+7,"Ubicar en registro"))</f>
        <v/>
      </c>
      <c r="D40" s="4" t="str">
        <f>IF(Registro!AE36="","",Registro!AE36)</f>
        <v/>
      </c>
      <c r="E40" s="4" t="str">
        <f>IF(ISNA(VLOOKUP(D40,Registro!$B$7:$E$1000,3,FALSE))=TRUE,"",VLOOKUP(D40,Registro!$B$7:$E$1000,3,FALSE))</f>
        <v/>
      </c>
      <c r="F40" s="5" t="str">
        <f>IF(ISNA(VLOOKUP(D40,Registro!$B$7:$K$1000,4,FALSE))=TRUE,"",VLOOKUP(D40,Registro!$B$7:$K$1000,4,FALSE))</f>
        <v/>
      </c>
      <c r="G40" s="4" t="str">
        <f>IF(Registro!AF36="","",Registro!AF36)</f>
        <v/>
      </c>
    </row>
    <row r="41" spans="3:7" x14ac:dyDescent="0.25">
      <c r="C41" s="8" t="str">
        <f>IF(D41="","",HYPERLINK("#"&amp;"Registro!B"&amp;MATCH(D41,Registro!$B$8:$B$1000,0)+7,"Ubicar en registro"))</f>
        <v/>
      </c>
      <c r="D41" s="4" t="str">
        <f>IF(Registro!AE37="","",Registro!AE37)</f>
        <v/>
      </c>
      <c r="E41" s="4" t="str">
        <f>IF(ISNA(VLOOKUP(D41,Registro!$B$7:$E$1000,3,FALSE))=TRUE,"",VLOOKUP(D41,Registro!$B$7:$E$1000,3,FALSE))</f>
        <v/>
      </c>
      <c r="F41" s="5" t="str">
        <f>IF(ISNA(VLOOKUP(D41,Registro!$B$7:$K$1000,4,FALSE))=TRUE,"",VLOOKUP(D41,Registro!$B$7:$K$1000,4,FALSE))</f>
        <v/>
      </c>
      <c r="G41" s="4" t="str">
        <f>IF(Registro!AF37="","",Registro!AF37)</f>
        <v/>
      </c>
    </row>
    <row r="42" spans="3:7" x14ac:dyDescent="0.25">
      <c r="C42" s="8" t="str">
        <f>IF(D42="","",HYPERLINK("#"&amp;"Registro!B"&amp;MATCH(D42,Registro!$B$8:$B$1000,0)+7,"Ubicar en registro"))</f>
        <v/>
      </c>
      <c r="D42" s="4" t="str">
        <f>IF(Registro!AE38="","",Registro!AE38)</f>
        <v/>
      </c>
      <c r="E42" s="4" t="str">
        <f>IF(ISNA(VLOOKUP(D42,Registro!$B$7:$E$1000,3,FALSE))=TRUE,"",VLOOKUP(D42,Registro!$B$7:$E$1000,3,FALSE))</f>
        <v/>
      </c>
      <c r="F42" s="5" t="str">
        <f>IF(ISNA(VLOOKUP(D42,Registro!$B$7:$K$1000,4,FALSE))=TRUE,"",VLOOKUP(D42,Registro!$B$7:$K$1000,4,FALSE))</f>
        <v/>
      </c>
      <c r="G42" s="4" t="str">
        <f>IF(Registro!AF38="","",Registro!AF38)</f>
        <v/>
      </c>
    </row>
    <row r="43" spans="3:7" x14ac:dyDescent="0.25">
      <c r="C43" s="8" t="str">
        <f>IF(D43="","",HYPERLINK("#"&amp;"Registro!B"&amp;MATCH(D43,Registro!$B$8:$B$1000,0)+7,"Ubicar en registro"))</f>
        <v/>
      </c>
      <c r="D43" s="4" t="str">
        <f>IF(Registro!AE39="","",Registro!AE39)</f>
        <v/>
      </c>
      <c r="E43" s="4" t="str">
        <f>IF(ISNA(VLOOKUP(D43,Registro!$B$7:$E$1000,3,FALSE))=TRUE,"",VLOOKUP(D43,Registro!$B$7:$E$1000,3,FALSE))</f>
        <v/>
      </c>
      <c r="F43" s="5" t="str">
        <f>IF(ISNA(VLOOKUP(D43,Registro!$B$7:$K$1000,4,FALSE))=TRUE,"",VLOOKUP(D43,Registro!$B$7:$K$1000,4,FALSE))</f>
        <v/>
      </c>
      <c r="G43" s="4" t="str">
        <f>IF(Registro!AF39="","",Registro!AF39)</f>
        <v/>
      </c>
    </row>
    <row r="44" spans="3:7" x14ac:dyDescent="0.25">
      <c r="C44" s="8" t="str">
        <f>IF(D44="","",HYPERLINK("#"&amp;"Registro!B"&amp;MATCH(D44,Registro!$B$8:$B$1000,0)+7,"Ubicar en registro"))</f>
        <v/>
      </c>
      <c r="D44" s="4" t="str">
        <f>IF(Registro!AE40="","",Registro!AE40)</f>
        <v/>
      </c>
      <c r="E44" s="4" t="str">
        <f>IF(ISNA(VLOOKUP(D44,Registro!$B$7:$E$1000,3,FALSE))=TRUE,"",VLOOKUP(D44,Registro!$B$7:$E$1000,3,FALSE))</f>
        <v/>
      </c>
      <c r="F44" s="5" t="str">
        <f>IF(ISNA(VLOOKUP(D44,Registro!$B$7:$K$1000,4,FALSE))=TRUE,"",VLOOKUP(D44,Registro!$B$7:$K$1000,4,FALSE))</f>
        <v/>
      </c>
      <c r="G44" s="4" t="str">
        <f>IF(Registro!AF40="","",Registro!AF40)</f>
        <v/>
      </c>
    </row>
    <row r="45" spans="3:7" x14ac:dyDescent="0.25">
      <c r="C45" s="8" t="str">
        <f>IF(D45="","",HYPERLINK("#"&amp;"Registro!B"&amp;MATCH(D45,Registro!$B$8:$B$1000,0)+7,"Ubicar en registro"))</f>
        <v/>
      </c>
      <c r="D45" s="4" t="str">
        <f>IF(Registro!AE41="","",Registro!AE41)</f>
        <v/>
      </c>
      <c r="E45" s="4" t="str">
        <f>IF(ISNA(VLOOKUP(D45,Registro!$B$7:$E$1000,3,FALSE))=TRUE,"",VLOOKUP(D45,Registro!$B$7:$E$1000,3,FALSE))</f>
        <v/>
      </c>
      <c r="F45" s="5" t="str">
        <f>IF(ISNA(VLOOKUP(D45,Registro!$B$7:$K$1000,4,FALSE))=TRUE,"",VLOOKUP(D45,Registro!$B$7:$K$1000,4,FALSE))</f>
        <v/>
      </c>
      <c r="G45" s="4" t="str">
        <f>IF(Registro!AF41="","",Registro!AF41)</f>
        <v/>
      </c>
    </row>
    <row r="46" spans="3:7" x14ac:dyDescent="0.25">
      <c r="C46" s="8" t="str">
        <f>IF(D46="","",HYPERLINK("#"&amp;"Registro!B"&amp;MATCH(D46,Registro!$B$8:$B$1000,0)+7,"Ubicar en registro"))</f>
        <v/>
      </c>
      <c r="D46" s="4" t="str">
        <f>IF(Registro!AE42="","",Registro!AE42)</f>
        <v/>
      </c>
      <c r="E46" s="4" t="str">
        <f>IF(ISNA(VLOOKUP(D46,Registro!$B$7:$E$1000,3,FALSE))=TRUE,"",VLOOKUP(D46,Registro!$B$7:$E$1000,3,FALSE))</f>
        <v/>
      </c>
      <c r="F46" s="5" t="str">
        <f>IF(ISNA(VLOOKUP(D46,Registro!$B$7:$K$1000,4,FALSE))=TRUE,"",VLOOKUP(D46,Registro!$B$7:$K$1000,4,FALSE))</f>
        <v/>
      </c>
      <c r="G46" s="4" t="str">
        <f>IF(Registro!AF42="","",Registro!AF42)</f>
        <v/>
      </c>
    </row>
    <row r="47" spans="3:7" x14ac:dyDescent="0.25">
      <c r="C47" s="8" t="str">
        <f>IF(D47="","",HYPERLINK("#"&amp;"Registro!B"&amp;MATCH(D47,Registro!$B$8:$B$1000,0)+7,"Ubicar en registro"))</f>
        <v/>
      </c>
      <c r="D47" s="4" t="str">
        <f>IF(Registro!AE43="","",Registro!AE43)</f>
        <v/>
      </c>
      <c r="E47" s="4" t="str">
        <f>IF(ISNA(VLOOKUP(D47,Registro!$B$7:$E$1000,3,FALSE))=TRUE,"",VLOOKUP(D47,Registro!$B$7:$E$1000,3,FALSE))</f>
        <v/>
      </c>
      <c r="F47" s="5" t="str">
        <f>IF(ISNA(VLOOKUP(D47,Registro!$B$7:$K$1000,4,FALSE))=TRUE,"",VLOOKUP(D47,Registro!$B$7:$K$1000,4,FALSE))</f>
        <v/>
      </c>
      <c r="G47" s="4" t="str">
        <f>IF(Registro!AF43="","",Registro!AF43)</f>
        <v/>
      </c>
    </row>
    <row r="48" spans="3:7" x14ac:dyDescent="0.25">
      <c r="C48" s="8" t="str">
        <f>IF(D48="","",HYPERLINK("#"&amp;"Registro!B"&amp;MATCH(D48,Registro!$B$8:$B$1000,0)+7,"Ubicar en registro"))</f>
        <v/>
      </c>
      <c r="D48" s="4" t="str">
        <f>IF(Registro!AE44="","",Registro!AE44)</f>
        <v/>
      </c>
      <c r="E48" s="4" t="str">
        <f>IF(ISNA(VLOOKUP(D48,Registro!$B$7:$E$1000,3,FALSE))=TRUE,"",VLOOKUP(D48,Registro!$B$7:$E$1000,3,FALSE))</f>
        <v/>
      </c>
      <c r="F48" s="5" t="str">
        <f>IF(ISNA(VLOOKUP(D48,Registro!$B$7:$K$1000,4,FALSE))=TRUE,"",VLOOKUP(D48,Registro!$B$7:$K$1000,4,FALSE))</f>
        <v/>
      </c>
      <c r="G48" s="4" t="str">
        <f>IF(Registro!AF44="","",Registro!AF44)</f>
        <v/>
      </c>
    </row>
    <row r="49" spans="3:7" x14ac:dyDescent="0.25">
      <c r="C49" s="8" t="str">
        <f>IF(D49="","",HYPERLINK("#"&amp;"Registro!B"&amp;MATCH(D49,Registro!$B$8:$B$1000,0)+7,"Ubicar en registro"))</f>
        <v/>
      </c>
      <c r="D49" s="4" t="str">
        <f>IF(Registro!AE45="","",Registro!AE45)</f>
        <v/>
      </c>
      <c r="E49" s="4" t="str">
        <f>IF(ISNA(VLOOKUP(D49,Registro!$B$7:$E$1000,3,FALSE))=TRUE,"",VLOOKUP(D49,Registro!$B$7:$E$1000,3,FALSE))</f>
        <v/>
      </c>
      <c r="F49" s="5" t="str">
        <f>IF(ISNA(VLOOKUP(D49,Registro!$B$7:$K$1000,4,FALSE))=TRUE,"",VLOOKUP(D49,Registro!$B$7:$K$1000,4,FALSE))</f>
        <v/>
      </c>
      <c r="G49" s="4" t="str">
        <f>IF(Registro!AF45="","",Registro!AF45)</f>
        <v/>
      </c>
    </row>
    <row r="50" spans="3:7" x14ac:dyDescent="0.25">
      <c r="C50" s="8" t="str">
        <f>IF(D50="","",HYPERLINK("#"&amp;"Registro!B"&amp;MATCH(D50,Registro!$B$8:$B$1000,0)+7,"Ubicar en registro"))</f>
        <v/>
      </c>
      <c r="D50" s="4" t="str">
        <f>IF(Registro!AE46="","",Registro!AE46)</f>
        <v/>
      </c>
      <c r="E50" s="4" t="str">
        <f>IF(ISNA(VLOOKUP(D50,Registro!$B$7:$E$1000,3,FALSE))=TRUE,"",VLOOKUP(D50,Registro!$B$7:$E$1000,3,FALSE))</f>
        <v/>
      </c>
      <c r="F50" s="5" t="str">
        <f>IF(ISNA(VLOOKUP(D50,Registro!$B$7:$K$1000,4,FALSE))=TRUE,"",VLOOKUP(D50,Registro!$B$7:$K$1000,4,FALSE))</f>
        <v/>
      </c>
      <c r="G50" s="4" t="str">
        <f>IF(Registro!AF46="","",Registro!AF46)</f>
        <v/>
      </c>
    </row>
    <row r="51" spans="3:7" x14ac:dyDescent="0.25">
      <c r="C51" s="8" t="str">
        <f>IF(D51="","",HYPERLINK("#"&amp;"Registro!B"&amp;MATCH(D51,Registro!$B$8:$B$1000,0)+7,"Ubicar en registro"))</f>
        <v/>
      </c>
      <c r="D51" s="4" t="str">
        <f>IF(Registro!AE47="","",Registro!AE47)</f>
        <v/>
      </c>
      <c r="E51" s="4" t="str">
        <f>IF(ISNA(VLOOKUP(D51,Registro!$B$7:$E$1000,3,FALSE))=TRUE,"",VLOOKUP(D51,Registro!$B$7:$E$1000,3,FALSE))</f>
        <v/>
      </c>
      <c r="F51" s="5" t="str">
        <f>IF(ISNA(VLOOKUP(D51,Registro!$B$7:$K$1000,4,FALSE))=TRUE,"",VLOOKUP(D51,Registro!$B$7:$K$1000,4,FALSE))</f>
        <v/>
      </c>
      <c r="G51" s="4" t="str">
        <f>IF(Registro!AF47="","",Registro!AF47)</f>
        <v/>
      </c>
    </row>
    <row r="52" spans="3:7" x14ac:dyDescent="0.25">
      <c r="C52" s="8" t="str">
        <f>IF(D52="","",HYPERLINK("#"&amp;"Registro!B"&amp;MATCH(D52,Registro!$B$8:$B$1000,0)+7,"Ubicar en registro"))</f>
        <v/>
      </c>
      <c r="D52" s="4" t="str">
        <f>IF(Registro!AE48="","",Registro!AE48)</f>
        <v/>
      </c>
      <c r="E52" s="4" t="str">
        <f>IF(ISNA(VLOOKUP(D52,Registro!$B$7:$E$1000,3,FALSE))=TRUE,"",VLOOKUP(D52,Registro!$B$7:$E$1000,3,FALSE))</f>
        <v/>
      </c>
      <c r="F52" s="5" t="str">
        <f>IF(ISNA(VLOOKUP(D52,Registro!$B$7:$K$1000,4,FALSE))=TRUE,"",VLOOKUP(D52,Registro!$B$7:$K$1000,4,FALSE))</f>
        <v/>
      </c>
      <c r="G52" s="4" t="str">
        <f>IF(Registro!AF48="","",Registro!AF48)</f>
        <v/>
      </c>
    </row>
    <row r="53" spans="3:7" x14ac:dyDescent="0.25">
      <c r="C53" s="8" t="str">
        <f>IF(D53="","",HYPERLINK("#"&amp;"Registro!B"&amp;MATCH(D53,Registro!$B$8:$B$1000,0)+7,"Ubicar en registro"))</f>
        <v/>
      </c>
      <c r="D53" s="4" t="str">
        <f>IF(Registro!AE49="","",Registro!AE49)</f>
        <v/>
      </c>
      <c r="E53" s="4" t="str">
        <f>IF(ISNA(VLOOKUP(D53,Registro!$B$7:$E$1000,3,FALSE))=TRUE,"",VLOOKUP(D53,Registro!$B$7:$E$1000,3,FALSE))</f>
        <v/>
      </c>
      <c r="F53" s="5" t="str">
        <f>IF(ISNA(VLOOKUP(D53,Registro!$B$7:$K$1000,4,FALSE))=TRUE,"",VLOOKUP(D53,Registro!$B$7:$K$1000,4,FALSE))</f>
        <v/>
      </c>
      <c r="G53" s="4" t="str">
        <f>IF(Registro!AF49="","",Registro!AF49)</f>
        <v/>
      </c>
    </row>
    <row r="54" spans="3:7" x14ac:dyDescent="0.25">
      <c r="C54" s="8" t="str">
        <f>IF(D54="","",HYPERLINK("#"&amp;"Registro!B"&amp;MATCH(D54,Registro!$B$8:$B$1000,0)+7,"Ubicar en registro"))</f>
        <v/>
      </c>
      <c r="D54" s="4" t="str">
        <f>IF(Registro!AE50="","",Registro!AE50)</f>
        <v/>
      </c>
      <c r="E54" s="4" t="str">
        <f>IF(ISNA(VLOOKUP(D54,Registro!$B$7:$E$1000,3,FALSE))=TRUE,"",VLOOKUP(D54,Registro!$B$7:$E$1000,3,FALSE))</f>
        <v/>
      </c>
      <c r="F54" s="5" t="str">
        <f>IF(ISNA(VLOOKUP(D54,Registro!$B$7:$K$1000,4,FALSE))=TRUE,"",VLOOKUP(D54,Registro!$B$7:$K$1000,4,FALSE))</f>
        <v/>
      </c>
      <c r="G54" s="4" t="str">
        <f>IF(Registro!AF50="","",Registro!AF50)</f>
        <v/>
      </c>
    </row>
    <row r="55" spans="3:7" x14ac:dyDescent="0.25">
      <c r="C55" s="8" t="str">
        <f>IF(D55="","",HYPERLINK("#"&amp;"Registro!B"&amp;MATCH(D55,Registro!$B$8:$B$1000,0)+7,"Ubicar en registro"))</f>
        <v/>
      </c>
      <c r="D55" s="4" t="str">
        <f>IF(Registro!AE51="","",Registro!AE51)</f>
        <v/>
      </c>
      <c r="E55" s="4" t="str">
        <f>IF(ISNA(VLOOKUP(D55,Registro!$B$7:$E$1000,3,FALSE))=TRUE,"",VLOOKUP(D55,Registro!$B$7:$E$1000,3,FALSE))</f>
        <v/>
      </c>
      <c r="F55" s="5" t="str">
        <f>IF(ISNA(VLOOKUP(D55,Registro!$B$7:$K$1000,4,FALSE))=TRUE,"",VLOOKUP(D55,Registro!$B$7:$K$1000,4,FALSE))</f>
        <v/>
      </c>
      <c r="G55" s="4" t="str">
        <f>IF(Registro!AF51="","",Registro!AF51)</f>
        <v/>
      </c>
    </row>
    <row r="56" spans="3:7" x14ac:dyDescent="0.25">
      <c r="C56" s="8" t="str">
        <f>IF(D56="","",HYPERLINK("#"&amp;"Registro!B"&amp;MATCH(D56,Registro!$B$8:$B$1000,0)+7,"Ubicar en registro"))</f>
        <v/>
      </c>
      <c r="D56" s="4" t="str">
        <f>IF(Registro!AE52="","",Registro!AE52)</f>
        <v/>
      </c>
      <c r="E56" s="4" t="str">
        <f>IF(ISNA(VLOOKUP(D56,Registro!$B$7:$E$1000,3,FALSE))=TRUE,"",VLOOKUP(D56,Registro!$B$7:$E$1000,3,FALSE))</f>
        <v/>
      </c>
      <c r="F56" s="5" t="str">
        <f>IF(ISNA(VLOOKUP(D56,Registro!$B$7:$K$1000,4,FALSE))=TRUE,"",VLOOKUP(D56,Registro!$B$7:$K$1000,4,FALSE))</f>
        <v/>
      </c>
      <c r="G56" s="4" t="str">
        <f>IF(Registro!AF52="","",Registro!AF52)</f>
        <v/>
      </c>
    </row>
    <row r="57" spans="3:7" x14ac:dyDescent="0.25">
      <c r="C57" s="8" t="str">
        <f>IF(D57="","",HYPERLINK("#"&amp;"Registro!B"&amp;MATCH(D57,Registro!$B$8:$B$1000,0)+7,"Ubicar en registro"))</f>
        <v/>
      </c>
      <c r="D57" s="4" t="str">
        <f>IF(Registro!AE53="","",Registro!AE53)</f>
        <v/>
      </c>
      <c r="E57" s="4" t="str">
        <f>IF(ISNA(VLOOKUP(D57,Registro!$B$7:$E$1000,3,FALSE))=TRUE,"",VLOOKUP(D57,Registro!$B$7:$E$1000,3,FALSE))</f>
        <v/>
      </c>
      <c r="F57" s="5" t="str">
        <f>IF(ISNA(VLOOKUP(D57,Registro!$B$7:$K$1000,4,FALSE))=TRUE,"",VLOOKUP(D57,Registro!$B$7:$K$1000,4,FALSE))</f>
        <v/>
      </c>
      <c r="G57" s="4" t="str">
        <f>IF(Registro!AF53="","",Registro!AF53)</f>
        <v/>
      </c>
    </row>
    <row r="58" spans="3:7" x14ac:dyDescent="0.25">
      <c r="C58" s="8" t="str">
        <f>IF(D58="","",HYPERLINK("#"&amp;"Registro!B"&amp;MATCH(D58,Registro!$B$8:$B$1000,0)+7,"Ubicar en registro"))</f>
        <v/>
      </c>
      <c r="D58" s="4" t="str">
        <f>IF(Registro!AE54="","",Registro!AE54)</f>
        <v/>
      </c>
      <c r="E58" s="4" t="str">
        <f>IF(ISNA(VLOOKUP(D58,Registro!$B$7:$E$1000,3,FALSE))=TRUE,"",VLOOKUP(D58,Registro!$B$7:$E$1000,3,FALSE))</f>
        <v/>
      </c>
      <c r="F58" s="5" t="str">
        <f>IF(ISNA(VLOOKUP(D58,Registro!$B$7:$K$1000,4,FALSE))=TRUE,"",VLOOKUP(D58,Registro!$B$7:$K$1000,4,FALSE))</f>
        <v/>
      </c>
      <c r="G58" s="4" t="str">
        <f>IF(Registro!AF54="","",Registro!AF54)</f>
        <v/>
      </c>
    </row>
    <row r="59" spans="3:7" x14ac:dyDescent="0.25">
      <c r="C59" s="8" t="str">
        <f>IF(D59="","",HYPERLINK("#"&amp;"Registro!B"&amp;MATCH(D59,Registro!$B$8:$B$1000,0)+7,"Ubicar en registro"))</f>
        <v/>
      </c>
      <c r="D59" s="4" t="str">
        <f>IF(Registro!AE55="","",Registro!AE55)</f>
        <v/>
      </c>
      <c r="E59" s="4" t="str">
        <f>IF(ISNA(VLOOKUP(D59,Registro!$B$7:$E$1000,3,FALSE))=TRUE,"",VLOOKUP(D59,Registro!$B$7:$E$1000,3,FALSE))</f>
        <v/>
      </c>
      <c r="F59" s="5" t="str">
        <f>IF(ISNA(VLOOKUP(D59,Registro!$B$7:$K$1000,4,FALSE))=TRUE,"",VLOOKUP(D59,Registro!$B$7:$K$1000,4,FALSE))</f>
        <v/>
      </c>
      <c r="G59" s="4" t="str">
        <f>IF(Registro!AF55="","",Registro!AF55)</f>
        <v/>
      </c>
    </row>
    <row r="60" spans="3:7" x14ac:dyDescent="0.25">
      <c r="C60" s="8" t="str">
        <f>IF(D60="","",HYPERLINK("#"&amp;"Registro!B"&amp;MATCH(D60,Registro!$B$8:$B$1000,0)+7,"Ubicar en registro"))</f>
        <v/>
      </c>
      <c r="D60" s="4" t="str">
        <f>IF(Registro!AE56="","",Registro!AE56)</f>
        <v/>
      </c>
      <c r="E60" s="4" t="str">
        <f>IF(ISNA(VLOOKUP(D60,Registro!$B$7:$E$1000,3,FALSE))=TRUE,"",VLOOKUP(D60,Registro!$B$7:$E$1000,3,FALSE))</f>
        <v/>
      </c>
      <c r="F60" s="5" t="str">
        <f>IF(ISNA(VLOOKUP(D60,Registro!$B$7:$K$1000,4,FALSE))=TRUE,"",VLOOKUP(D60,Registro!$B$7:$K$1000,4,FALSE))</f>
        <v/>
      </c>
      <c r="G60" s="4" t="str">
        <f>IF(Registro!AF56="","",Registro!AF56)</f>
        <v/>
      </c>
    </row>
    <row r="61" spans="3:7" x14ac:dyDescent="0.25">
      <c r="C61" s="8" t="str">
        <f>IF(D61="","",HYPERLINK("#"&amp;"Registro!B"&amp;MATCH(D61,Registro!$B$8:$B$1000,0)+7,"Ubicar en registro"))</f>
        <v/>
      </c>
      <c r="D61" s="4" t="str">
        <f>IF(Registro!AE57="","",Registro!AE57)</f>
        <v/>
      </c>
      <c r="E61" s="4" t="str">
        <f>IF(ISNA(VLOOKUP(D61,Registro!$B$7:$E$1000,3,FALSE))=TRUE,"",VLOOKUP(D61,Registro!$B$7:$E$1000,3,FALSE))</f>
        <v/>
      </c>
      <c r="F61" s="5" t="str">
        <f>IF(ISNA(VLOOKUP(D61,Registro!$B$7:$K$1000,4,FALSE))=TRUE,"",VLOOKUP(D61,Registro!$B$7:$K$1000,4,FALSE))</f>
        <v/>
      </c>
      <c r="G61" s="4" t="str">
        <f>IF(Registro!AF57="","",Registro!AF57)</f>
        <v/>
      </c>
    </row>
    <row r="62" spans="3:7" x14ac:dyDescent="0.25">
      <c r="C62" s="8" t="str">
        <f>IF(D62="","",HYPERLINK("#"&amp;"Registro!B"&amp;MATCH(D62,Registro!$B$8:$B$1000,0)+7,"Ubicar en registro"))</f>
        <v/>
      </c>
      <c r="D62" s="4" t="str">
        <f>IF(Registro!AE58="","",Registro!AE58)</f>
        <v/>
      </c>
      <c r="E62" s="4" t="str">
        <f>IF(ISNA(VLOOKUP(D62,Registro!$B$7:$E$1000,3,FALSE))=TRUE,"",VLOOKUP(D62,Registro!$B$7:$E$1000,3,FALSE))</f>
        <v/>
      </c>
      <c r="F62" s="5" t="str">
        <f>IF(ISNA(VLOOKUP(D62,Registro!$B$7:$K$1000,4,FALSE))=TRUE,"",VLOOKUP(D62,Registro!$B$7:$K$1000,4,FALSE))</f>
        <v/>
      </c>
      <c r="G62" s="4" t="str">
        <f>IF(Registro!AF58="","",Registro!AF58)</f>
        <v/>
      </c>
    </row>
    <row r="63" spans="3:7" x14ac:dyDescent="0.25">
      <c r="C63" s="8" t="str">
        <f>IF(D63="","",HYPERLINK("#"&amp;"Registro!B"&amp;MATCH(D63,Registro!$B$8:$B$1000,0)+7,"Ubicar en registro"))</f>
        <v/>
      </c>
      <c r="D63" s="4" t="str">
        <f>IF(Registro!AE59="","",Registro!AE59)</f>
        <v/>
      </c>
      <c r="E63" s="4" t="str">
        <f>IF(ISNA(VLOOKUP(D63,Registro!$B$7:$E$1000,3,FALSE))=TRUE,"",VLOOKUP(D63,Registro!$B$7:$E$1000,3,FALSE))</f>
        <v/>
      </c>
      <c r="F63" s="5" t="str">
        <f>IF(ISNA(VLOOKUP(D63,Registro!$B$7:$K$1000,4,FALSE))=TRUE,"",VLOOKUP(D63,Registro!$B$7:$K$1000,4,FALSE))</f>
        <v/>
      </c>
      <c r="G63" s="4" t="str">
        <f>IF(Registro!AF59="","",Registro!AF59)</f>
        <v/>
      </c>
    </row>
    <row r="64" spans="3:7" x14ac:dyDescent="0.25">
      <c r="C64" s="8" t="str">
        <f>IF(D64="","",HYPERLINK("#"&amp;"Registro!B"&amp;MATCH(D64,Registro!$B$8:$B$1000,0)+7,"Ubicar en registro"))</f>
        <v/>
      </c>
      <c r="D64" s="4" t="str">
        <f>IF(Registro!AE60="","",Registro!AE60)</f>
        <v/>
      </c>
      <c r="E64" s="4" t="str">
        <f>IF(ISNA(VLOOKUP(D64,Registro!$B$7:$E$1000,3,FALSE))=TRUE,"",VLOOKUP(D64,Registro!$B$7:$E$1000,3,FALSE))</f>
        <v/>
      </c>
      <c r="F64" s="5" t="str">
        <f>IF(ISNA(VLOOKUP(D64,Registro!$B$7:$K$1000,4,FALSE))=TRUE,"",VLOOKUP(D64,Registro!$B$7:$K$1000,4,FALSE))</f>
        <v/>
      </c>
      <c r="G64" s="4" t="str">
        <f>IF(Registro!AF60="","",Registro!AF60)</f>
        <v/>
      </c>
    </row>
    <row r="65" spans="3:7" x14ac:dyDescent="0.25">
      <c r="C65" s="8" t="str">
        <f>IF(D65="","",HYPERLINK("#"&amp;"Registro!B"&amp;MATCH(D65,Registro!$B$8:$B$1000,0)+7,"Ubicar en registro"))</f>
        <v/>
      </c>
      <c r="D65" s="4" t="str">
        <f>IF(Registro!AE61="","",Registro!AE61)</f>
        <v/>
      </c>
      <c r="E65" s="4" t="str">
        <f>IF(ISNA(VLOOKUP(D65,Registro!$B$7:$E$1000,3,FALSE))=TRUE,"",VLOOKUP(D65,Registro!$B$7:$E$1000,3,FALSE))</f>
        <v/>
      </c>
      <c r="F65" s="5" t="str">
        <f>IF(ISNA(VLOOKUP(D65,Registro!$B$7:$K$1000,4,FALSE))=TRUE,"",VLOOKUP(D65,Registro!$B$7:$K$1000,4,FALSE))</f>
        <v/>
      </c>
      <c r="G65" s="4" t="str">
        <f>IF(Registro!AF61="","",Registro!AF61)</f>
        <v/>
      </c>
    </row>
    <row r="66" spans="3:7" x14ac:dyDescent="0.25">
      <c r="C66" s="8" t="str">
        <f>IF(D66="","",HYPERLINK("#"&amp;"Registro!B"&amp;MATCH(D66,Registro!$B$8:$B$1000,0)+7,"Ubicar en registro"))</f>
        <v/>
      </c>
      <c r="D66" s="4" t="str">
        <f>IF(Registro!AE62="","",Registro!AE62)</f>
        <v/>
      </c>
      <c r="E66" s="4" t="str">
        <f>IF(ISNA(VLOOKUP(D66,Registro!$B$7:$E$1000,3,FALSE))=TRUE,"",VLOOKUP(D66,Registro!$B$7:$E$1000,3,FALSE))</f>
        <v/>
      </c>
      <c r="F66" s="5" t="str">
        <f>IF(ISNA(VLOOKUP(D66,Registro!$B$7:$K$1000,4,FALSE))=TRUE,"",VLOOKUP(D66,Registro!$B$7:$K$1000,4,FALSE))</f>
        <v/>
      </c>
      <c r="G66" s="4" t="str">
        <f>IF(Registro!AF62="","",Registro!AF62)</f>
        <v/>
      </c>
    </row>
    <row r="67" spans="3:7" x14ac:dyDescent="0.25">
      <c r="C67" s="8" t="str">
        <f>IF(D67="","",HYPERLINK("#"&amp;"Registro!B"&amp;MATCH(D67,Registro!$B$8:$B$1000,0)+7,"Ubicar en registro"))</f>
        <v/>
      </c>
      <c r="D67" s="4" t="str">
        <f>IF(Registro!AE63="","",Registro!AE63)</f>
        <v/>
      </c>
      <c r="E67" s="4" t="str">
        <f>IF(ISNA(VLOOKUP(D67,Registro!$B$7:$E$1000,3,FALSE))=TRUE,"",VLOOKUP(D67,Registro!$B$7:$E$1000,3,FALSE))</f>
        <v/>
      </c>
      <c r="F67" s="5" t="str">
        <f>IF(ISNA(VLOOKUP(D67,Registro!$B$7:$K$1000,4,FALSE))=TRUE,"",VLOOKUP(D67,Registro!$B$7:$K$1000,4,FALSE))</f>
        <v/>
      </c>
      <c r="G67" s="4" t="str">
        <f>IF(Registro!AF63="","",Registro!AF63)</f>
        <v/>
      </c>
    </row>
    <row r="68" spans="3:7" x14ac:dyDescent="0.25">
      <c r="C68" s="8" t="str">
        <f>IF(D68="","",HYPERLINK("#"&amp;"Registro!B"&amp;MATCH(D68,Registro!$B$8:$B$1000,0)+7,"Ubicar en registro"))</f>
        <v/>
      </c>
      <c r="D68" s="4" t="str">
        <f>IF(Registro!AE64="","",Registro!AE64)</f>
        <v/>
      </c>
      <c r="E68" s="4" t="str">
        <f>IF(ISNA(VLOOKUP(D68,Registro!$B$7:$E$1000,3,FALSE))=TRUE,"",VLOOKUP(D68,Registro!$B$7:$E$1000,3,FALSE))</f>
        <v/>
      </c>
      <c r="F68" s="5" t="str">
        <f>IF(ISNA(VLOOKUP(D68,Registro!$B$7:$K$1000,4,FALSE))=TRUE,"",VLOOKUP(D68,Registro!$B$7:$K$1000,4,FALSE))</f>
        <v/>
      </c>
      <c r="G68" s="4" t="str">
        <f>IF(Registro!AF64="","",Registro!AF64)</f>
        <v/>
      </c>
    </row>
    <row r="69" spans="3:7" x14ac:dyDescent="0.25">
      <c r="C69" s="8" t="str">
        <f>IF(D69="","",HYPERLINK("#"&amp;"Registro!B"&amp;MATCH(D69,Registro!$B$8:$B$1000,0)+7,"Ubicar en registro"))</f>
        <v/>
      </c>
      <c r="D69" s="4" t="str">
        <f>IF(Registro!AE65="","",Registro!AE65)</f>
        <v/>
      </c>
      <c r="E69" s="4" t="str">
        <f>IF(ISNA(VLOOKUP(D69,Registro!$B$7:$E$1000,3,FALSE))=TRUE,"",VLOOKUP(D69,Registro!$B$7:$E$1000,3,FALSE))</f>
        <v/>
      </c>
      <c r="F69" s="5" t="str">
        <f>IF(ISNA(VLOOKUP(D69,Registro!$B$7:$K$1000,4,FALSE))=TRUE,"",VLOOKUP(D69,Registro!$B$7:$K$1000,4,FALSE))</f>
        <v/>
      </c>
      <c r="G69" s="4" t="str">
        <f>IF(Registro!AF65="","",Registro!AF65)</f>
        <v/>
      </c>
    </row>
    <row r="70" spans="3:7" x14ac:dyDescent="0.25">
      <c r="C70" s="8" t="str">
        <f>IF(D70="","",HYPERLINK("#"&amp;"Registro!B"&amp;MATCH(D70,Registro!$B$8:$B$1000,0)+7,"Ubicar en registro"))</f>
        <v/>
      </c>
      <c r="D70" s="4" t="str">
        <f>IF(Registro!AE66="","",Registro!AE66)</f>
        <v/>
      </c>
      <c r="E70" s="4" t="str">
        <f>IF(ISNA(VLOOKUP(D70,Registro!$B$7:$E$1000,3,FALSE))=TRUE,"",VLOOKUP(D70,Registro!$B$7:$E$1000,3,FALSE))</f>
        <v/>
      </c>
      <c r="F70" s="5" t="str">
        <f>IF(ISNA(VLOOKUP(D70,Registro!$B$7:$K$1000,4,FALSE))=TRUE,"",VLOOKUP(D70,Registro!$B$7:$K$1000,4,FALSE))</f>
        <v/>
      </c>
      <c r="G70" s="4" t="str">
        <f>IF(Registro!AF66="","",Registro!AF66)</f>
        <v/>
      </c>
    </row>
    <row r="71" spans="3:7" x14ac:dyDescent="0.25">
      <c r="C71" s="8" t="str">
        <f>IF(D71="","",HYPERLINK("#"&amp;"Registro!B"&amp;MATCH(D71,Registro!$B$8:$B$1000,0)+7,"Ubicar en registro"))</f>
        <v/>
      </c>
      <c r="D71" s="4" t="str">
        <f>IF(Registro!AE67="","",Registro!AE67)</f>
        <v/>
      </c>
      <c r="E71" s="4" t="str">
        <f>IF(ISNA(VLOOKUP(D71,Registro!$B$7:$E$1000,3,FALSE))=TRUE,"",VLOOKUP(D71,Registro!$B$7:$E$1000,3,FALSE))</f>
        <v/>
      </c>
      <c r="F71" s="5" t="str">
        <f>IF(ISNA(VLOOKUP(D71,Registro!$B$7:$K$1000,4,FALSE))=TRUE,"",VLOOKUP(D71,Registro!$B$7:$K$1000,4,FALSE))</f>
        <v/>
      </c>
      <c r="G71" s="4" t="str">
        <f>IF(Registro!AF67="","",Registro!AF67)</f>
        <v/>
      </c>
    </row>
    <row r="72" spans="3:7" x14ac:dyDescent="0.25">
      <c r="C72" s="8" t="str">
        <f>IF(D72="","",HYPERLINK("#"&amp;"Registro!B"&amp;MATCH(D72,Registro!$B$8:$B$1000,0)+7,"Ubicar en registro"))</f>
        <v/>
      </c>
      <c r="D72" s="4" t="str">
        <f>IF(Registro!AE68="","",Registro!AE68)</f>
        <v/>
      </c>
      <c r="E72" s="4" t="str">
        <f>IF(ISNA(VLOOKUP(D72,Registro!$B$7:$E$1000,3,FALSE))=TRUE,"",VLOOKUP(D72,Registro!$B$7:$E$1000,3,FALSE))</f>
        <v/>
      </c>
      <c r="F72" s="5" t="str">
        <f>IF(ISNA(VLOOKUP(D72,Registro!$B$7:$K$1000,4,FALSE))=TRUE,"",VLOOKUP(D72,Registro!$B$7:$K$1000,4,FALSE))</f>
        <v/>
      </c>
      <c r="G72" s="4" t="str">
        <f>IF(Registro!AF68="","",Registro!AF68)</f>
        <v/>
      </c>
    </row>
    <row r="73" spans="3:7" x14ac:dyDescent="0.25">
      <c r="C73" s="8" t="str">
        <f>IF(D73="","",HYPERLINK("#"&amp;"Registro!B"&amp;MATCH(D73,Registro!$B$8:$B$1000,0)+7,"Ubicar en registro"))</f>
        <v/>
      </c>
      <c r="D73" s="4" t="str">
        <f>IF(Registro!AE69="","",Registro!AE69)</f>
        <v/>
      </c>
      <c r="E73" s="4" t="str">
        <f>IF(ISNA(VLOOKUP(D73,Registro!$B$7:$E$1000,3,FALSE))=TRUE,"",VLOOKUP(D73,Registro!$B$7:$E$1000,3,FALSE))</f>
        <v/>
      </c>
      <c r="F73" s="5" t="str">
        <f>IF(ISNA(VLOOKUP(D73,Registro!$B$7:$K$1000,4,FALSE))=TRUE,"",VLOOKUP(D73,Registro!$B$7:$K$1000,4,FALSE))</f>
        <v/>
      </c>
      <c r="G73" s="4" t="str">
        <f>IF(Registro!AF69="","",Registro!AF69)</f>
        <v/>
      </c>
    </row>
    <row r="74" spans="3:7" x14ac:dyDescent="0.25">
      <c r="C74" s="8" t="str">
        <f>IF(D74="","",HYPERLINK("#"&amp;"Registro!B"&amp;MATCH(D74,Registro!$B$8:$B$1000,0)+7,"Ubicar en registro"))</f>
        <v/>
      </c>
      <c r="D74" s="4" t="str">
        <f>IF(Registro!AE70="","",Registro!AE70)</f>
        <v/>
      </c>
      <c r="E74" s="4" t="str">
        <f>IF(ISNA(VLOOKUP(D74,Registro!$B$7:$E$1000,3,FALSE))=TRUE,"",VLOOKUP(D74,Registro!$B$7:$E$1000,3,FALSE))</f>
        <v/>
      </c>
      <c r="F74" s="5" t="str">
        <f>IF(ISNA(VLOOKUP(D74,Registro!$B$7:$K$1000,4,FALSE))=TRUE,"",VLOOKUP(D74,Registro!$B$7:$K$1000,4,FALSE))</f>
        <v/>
      </c>
      <c r="G74" s="4" t="str">
        <f>IF(Registro!AF70="","",Registro!AF70)</f>
        <v/>
      </c>
    </row>
    <row r="75" spans="3:7" x14ac:dyDescent="0.25">
      <c r="C75" s="8" t="str">
        <f>IF(D75="","",HYPERLINK("#"&amp;"Registro!B"&amp;MATCH(D75,Registro!$B$8:$B$1000,0)+7,"Ubicar en registro"))</f>
        <v/>
      </c>
      <c r="D75" s="4" t="str">
        <f>IF(Registro!AE71="","",Registro!AE71)</f>
        <v/>
      </c>
      <c r="E75" s="4" t="str">
        <f>IF(ISNA(VLOOKUP(D75,Registro!$B$7:$E$1000,3,FALSE))=TRUE,"",VLOOKUP(D75,Registro!$B$7:$E$1000,3,FALSE))</f>
        <v/>
      </c>
      <c r="F75" s="5" t="str">
        <f>IF(ISNA(VLOOKUP(D75,Registro!$B$7:$K$1000,4,FALSE))=TRUE,"",VLOOKUP(D75,Registro!$B$7:$K$1000,4,FALSE))</f>
        <v/>
      </c>
      <c r="G75" s="4" t="str">
        <f>IF(Registro!AF71="","",Registro!AF71)</f>
        <v/>
      </c>
    </row>
    <row r="76" spans="3:7" x14ac:dyDescent="0.25">
      <c r="C76" s="8" t="str">
        <f>IF(D76="","",HYPERLINK("#"&amp;"Registro!B"&amp;MATCH(D76,Registro!$B$8:$B$1000,0)+7,"Ubicar en registro"))</f>
        <v/>
      </c>
      <c r="D76" s="4" t="str">
        <f>IF(Registro!AE72="","",Registro!AE72)</f>
        <v/>
      </c>
      <c r="E76" s="4" t="str">
        <f>IF(ISNA(VLOOKUP(D76,Registro!$B$7:$E$1000,3,FALSE))=TRUE,"",VLOOKUP(D76,Registro!$B$7:$E$1000,3,FALSE))</f>
        <v/>
      </c>
      <c r="F76" s="5" t="str">
        <f>IF(ISNA(VLOOKUP(D76,Registro!$B$7:$K$1000,4,FALSE))=TRUE,"",VLOOKUP(D76,Registro!$B$7:$K$1000,4,FALSE))</f>
        <v/>
      </c>
      <c r="G76" s="4" t="str">
        <f>IF(Registro!AF72="","",Registro!AF72)</f>
        <v/>
      </c>
    </row>
    <row r="77" spans="3:7" x14ac:dyDescent="0.25">
      <c r="C77" s="8" t="str">
        <f>IF(D77="","",HYPERLINK("#"&amp;"Registro!B"&amp;MATCH(D77,Registro!$B$8:$B$1000,0)+7,"Ubicar en registro"))</f>
        <v/>
      </c>
      <c r="D77" s="4" t="str">
        <f>IF(Registro!AE73="","",Registro!AE73)</f>
        <v/>
      </c>
      <c r="E77" s="4" t="str">
        <f>IF(ISNA(VLOOKUP(D77,Registro!$B$7:$E$1000,3,FALSE))=TRUE,"",VLOOKUP(D77,Registro!$B$7:$E$1000,3,FALSE))</f>
        <v/>
      </c>
      <c r="F77" s="5" t="str">
        <f>IF(ISNA(VLOOKUP(D77,Registro!$B$7:$K$1000,4,FALSE))=TRUE,"",VLOOKUP(D77,Registro!$B$7:$K$1000,4,FALSE))</f>
        <v/>
      </c>
      <c r="G77" s="4" t="str">
        <f>IF(Registro!AF73="","",Registro!AF73)</f>
        <v/>
      </c>
    </row>
    <row r="78" spans="3:7" x14ac:dyDescent="0.25">
      <c r="C78" s="8" t="str">
        <f>IF(D78="","",HYPERLINK("#"&amp;"Registro!B"&amp;MATCH(D78,Registro!$B$8:$B$1000,0)+7,"Ubicar en registro"))</f>
        <v/>
      </c>
      <c r="D78" s="4" t="str">
        <f>IF(Registro!AE74="","",Registro!AE74)</f>
        <v/>
      </c>
      <c r="E78" s="4" t="str">
        <f>IF(ISNA(VLOOKUP(D78,Registro!$B$7:$E$1000,3,FALSE))=TRUE,"",VLOOKUP(D78,Registro!$B$7:$E$1000,3,FALSE))</f>
        <v/>
      </c>
      <c r="F78" s="5" t="str">
        <f>IF(ISNA(VLOOKUP(D78,Registro!$B$7:$K$1000,4,FALSE))=TRUE,"",VLOOKUP(D78,Registro!$B$7:$K$1000,4,FALSE))</f>
        <v/>
      </c>
      <c r="G78" s="4" t="str">
        <f>IF(Registro!AF74="","",Registro!AF74)</f>
        <v/>
      </c>
    </row>
    <row r="79" spans="3:7" x14ac:dyDescent="0.25">
      <c r="C79" s="8" t="str">
        <f>IF(D79="","",HYPERLINK("#"&amp;"Registro!B"&amp;MATCH(D79,Registro!$B$8:$B$1000,0)+7,"Ubicar en registro"))</f>
        <v/>
      </c>
      <c r="D79" s="4" t="str">
        <f>IF(Registro!AE75="","",Registro!AE75)</f>
        <v/>
      </c>
      <c r="E79" s="4" t="str">
        <f>IF(ISNA(VLOOKUP(D79,Registro!$B$7:$E$1000,3,FALSE))=TRUE,"",VLOOKUP(D79,Registro!$B$7:$E$1000,3,FALSE))</f>
        <v/>
      </c>
      <c r="F79" s="5" t="str">
        <f>IF(ISNA(VLOOKUP(D79,Registro!$B$7:$K$1000,4,FALSE))=TRUE,"",VLOOKUP(D79,Registro!$B$7:$K$1000,4,FALSE))</f>
        <v/>
      </c>
      <c r="G79" s="4" t="str">
        <f>IF(Registro!AF75="","",Registro!AF75)</f>
        <v/>
      </c>
    </row>
    <row r="80" spans="3:7" x14ac:dyDescent="0.25">
      <c r="C80" s="8" t="str">
        <f>IF(D80="","",HYPERLINK("#"&amp;"Registro!B"&amp;MATCH(D80,Registro!$B$8:$B$1000,0)+7,"Ubicar en registro"))</f>
        <v/>
      </c>
      <c r="D80" s="4" t="str">
        <f>IF(Registro!AE76="","",Registro!AE76)</f>
        <v/>
      </c>
      <c r="E80" s="4" t="str">
        <f>IF(ISNA(VLOOKUP(D80,Registro!$B$7:$E$1000,3,FALSE))=TRUE,"",VLOOKUP(D80,Registro!$B$7:$E$1000,3,FALSE))</f>
        <v/>
      </c>
      <c r="F80" s="5" t="str">
        <f>IF(ISNA(VLOOKUP(D80,Registro!$B$7:$K$1000,4,FALSE))=TRUE,"",VLOOKUP(D80,Registro!$B$7:$K$1000,4,FALSE))</f>
        <v/>
      </c>
      <c r="G80" s="4" t="str">
        <f>IF(Registro!AF76="","",Registro!AF76)</f>
        <v/>
      </c>
    </row>
    <row r="81" spans="3:7" x14ac:dyDescent="0.25">
      <c r="C81" s="8" t="str">
        <f>IF(D81="","",HYPERLINK("#"&amp;"Registro!B"&amp;MATCH(D81,Registro!$B$8:$B$1000,0)+7,"Ubicar en registro"))</f>
        <v/>
      </c>
      <c r="D81" s="4" t="str">
        <f>IF(Registro!AE77="","",Registro!AE77)</f>
        <v/>
      </c>
      <c r="E81" s="4" t="str">
        <f>IF(ISNA(VLOOKUP(D81,Registro!$B$7:$E$1000,3,FALSE))=TRUE,"",VLOOKUP(D81,Registro!$B$7:$E$1000,3,FALSE))</f>
        <v/>
      </c>
      <c r="F81" s="5" t="str">
        <f>IF(ISNA(VLOOKUP(D81,Registro!$B$7:$K$1000,4,FALSE))=TRUE,"",VLOOKUP(D81,Registro!$B$7:$K$1000,4,FALSE))</f>
        <v/>
      </c>
      <c r="G81" s="4" t="str">
        <f>IF(Registro!AF77="","",Registro!AF77)</f>
        <v/>
      </c>
    </row>
    <row r="82" spans="3:7" x14ac:dyDescent="0.25">
      <c r="C82" s="8" t="str">
        <f>IF(D82="","",HYPERLINK("#"&amp;"Registro!B"&amp;MATCH(D82,Registro!$B$8:$B$1000,0)+7,"Ubicar en registro"))</f>
        <v/>
      </c>
      <c r="D82" s="4" t="str">
        <f>IF(Registro!AE78="","",Registro!AE78)</f>
        <v/>
      </c>
      <c r="E82" s="4" t="str">
        <f>IF(ISNA(VLOOKUP(D82,Registro!$B$7:$E$1000,3,FALSE))=TRUE,"",VLOOKUP(D82,Registro!$B$7:$E$1000,3,FALSE))</f>
        <v/>
      </c>
      <c r="F82" s="5" t="str">
        <f>IF(ISNA(VLOOKUP(D82,Registro!$B$7:$K$1000,4,FALSE))=TRUE,"",VLOOKUP(D82,Registro!$B$7:$K$1000,4,FALSE))</f>
        <v/>
      </c>
      <c r="G82" s="4" t="str">
        <f>IF(Registro!AF78="","",Registro!AF78)</f>
        <v/>
      </c>
    </row>
    <row r="83" spans="3:7" x14ac:dyDescent="0.25">
      <c r="C83" s="8" t="str">
        <f>IF(D83="","",HYPERLINK("#"&amp;"Registro!B"&amp;MATCH(D83,Registro!$B$8:$B$1000,0)+7,"Ubicar en registro"))</f>
        <v/>
      </c>
      <c r="D83" s="4" t="str">
        <f>IF(Registro!AE79="","",Registro!AE79)</f>
        <v/>
      </c>
      <c r="E83" s="4" t="str">
        <f>IF(ISNA(VLOOKUP(D83,Registro!$B$7:$E$1000,3,FALSE))=TRUE,"",VLOOKUP(D83,Registro!$B$7:$E$1000,3,FALSE))</f>
        <v/>
      </c>
      <c r="F83" s="5" t="str">
        <f>IF(ISNA(VLOOKUP(D83,Registro!$B$7:$K$1000,4,FALSE))=TRUE,"",VLOOKUP(D83,Registro!$B$7:$K$1000,4,FALSE))</f>
        <v/>
      </c>
      <c r="G83" s="4" t="str">
        <f>IF(Registro!AF79="","",Registro!AF79)</f>
        <v/>
      </c>
    </row>
    <row r="84" spans="3:7" x14ac:dyDescent="0.25">
      <c r="C84" s="8" t="str">
        <f>IF(D84="","",HYPERLINK("#"&amp;"Registro!B"&amp;MATCH(D84,Registro!$B$8:$B$1000,0)+7,"Ubicar en registro"))</f>
        <v/>
      </c>
      <c r="D84" s="4" t="str">
        <f>IF(Registro!AE80="","",Registro!AE80)</f>
        <v/>
      </c>
      <c r="E84" s="4" t="str">
        <f>IF(ISNA(VLOOKUP(D84,Registro!$B$7:$E$1000,3,FALSE))=TRUE,"",VLOOKUP(D84,Registro!$B$7:$E$1000,3,FALSE))</f>
        <v/>
      </c>
      <c r="F84" s="5" t="str">
        <f>IF(ISNA(VLOOKUP(D84,Registro!$B$7:$K$1000,4,FALSE))=TRUE,"",VLOOKUP(D84,Registro!$B$7:$K$1000,4,FALSE))</f>
        <v/>
      </c>
      <c r="G84" s="4" t="str">
        <f>IF(Registro!AF80="","",Registro!AF80)</f>
        <v/>
      </c>
    </row>
    <row r="85" spans="3:7" x14ac:dyDescent="0.25">
      <c r="C85" s="8" t="str">
        <f>IF(D85="","",HYPERLINK("#"&amp;"Registro!B"&amp;MATCH(D85,Registro!$B$8:$B$1000,0)+7,"Ubicar en registro"))</f>
        <v/>
      </c>
      <c r="D85" s="4" t="str">
        <f>IF(Registro!AE81="","",Registro!AE81)</f>
        <v/>
      </c>
      <c r="E85" s="4" t="str">
        <f>IF(ISNA(VLOOKUP(D85,Registro!$B$7:$E$1000,3,FALSE))=TRUE,"",VLOOKUP(D85,Registro!$B$7:$E$1000,3,FALSE))</f>
        <v/>
      </c>
      <c r="F85" s="5" t="str">
        <f>IF(ISNA(VLOOKUP(D85,Registro!$B$7:$K$1000,4,FALSE))=TRUE,"",VLOOKUP(D85,Registro!$B$7:$K$1000,4,FALSE))</f>
        <v/>
      </c>
      <c r="G85" s="4" t="str">
        <f>IF(Registro!AF81="","",Registro!AF81)</f>
        <v/>
      </c>
    </row>
    <row r="86" spans="3:7" x14ac:dyDescent="0.25">
      <c r="C86" s="8" t="str">
        <f>IF(D86="","",HYPERLINK("#"&amp;"Registro!B"&amp;MATCH(D86,Registro!$B$8:$B$1000,0)+7,"Ubicar en registro"))</f>
        <v/>
      </c>
      <c r="D86" s="4" t="str">
        <f>IF(Registro!AE82="","",Registro!AE82)</f>
        <v/>
      </c>
      <c r="E86" s="4" t="str">
        <f>IF(ISNA(VLOOKUP(D86,Registro!$B$7:$E$1000,3,FALSE))=TRUE,"",VLOOKUP(D86,Registro!$B$7:$E$1000,3,FALSE))</f>
        <v/>
      </c>
      <c r="F86" s="5" t="str">
        <f>IF(ISNA(VLOOKUP(D86,Registro!$B$7:$K$1000,4,FALSE))=TRUE,"",VLOOKUP(D86,Registro!$B$7:$K$1000,4,FALSE))</f>
        <v/>
      </c>
      <c r="G86" s="4" t="str">
        <f>IF(Registro!AF82="","",Registro!AF82)</f>
        <v/>
      </c>
    </row>
    <row r="87" spans="3:7" x14ac:dyDescent="0.25">
      <c r="C87" s="8" t="str">
        <f>IF(D87="","",HYPERLINK("#"&amp;"Registro!B"&amp;MATCH(D87,Registro!$B$8:$B$1000,0)+7,"Ubicar en registro"))</f>
        <v/>
      </c>
      <c r="D87" s="4" t="str">
        <f>IF(Registro!AE83="","",Registro!AE83)</f>
        <v/>
      </c>
      <c r="E87" s="4" t="str">
        <f>IF(ISNA(VLOOKUP(D87,Registro!$B$7:$E$1000,3,FALSE))=TRUE,"",VLOOKUP(D87,Registro!$B$7:$E$1000,3,FALSE))</f>
        <v/>
      </c>
      <c r="F87" s="5" t="str">
        <f>IF(ISNA(VLOOKUP(D87,Registro!$B$7:$K$1000,4,FALSE))=TRUE,"",VLOOKUP(D87,Registro!$B$7:$K$1000,4,FALSE))</f>
        <v/>
      </c>
      <c r="G87" s="4" t="str">
        <f>IF(Registro!AF83="","",Registro!AF83)</f>
        <v/>
      </c>
    </row>
    <row r="88" spans="3:7" x14ac:dyDescent="0.25">
      <c r="C88" s="8" t="str">
        <f>IF(D88="","",HYPERLINK("#"&amp;"Registro!B"&amp;MATCH(D88,Registro!$B$8:$B$1000,0)+7,"Ubicar en registro"))</f>
        <v/>
      </c>
      <c r="D88" s="4" t="str">
        <f>IF(Registro!AE84="","",Registro!AE84)</f>
        <v/>
      </c>
      <c r="E88" s="4" t="str">
        <f>IF(ISNA(VLOOKUP(D88,Registro!$B$7:$E$1000,3,FALSE))=TRUE,"",VLOOKUP(D88,Registro!$B$7:$E$1000,3,FALSE))</f>
        <v/>
      </c>
      <c r="F88" s="5" t="str">
        <f>IF(ISNA(VLOOKUP(D88,Registro!$B$7:$K$1000,4,FALSE))=TRUE,"",VLOOKUP(D88,Registro!$B$7:$K$1000,4,FALSE))</f>
        <v/>
      </c>
      <c r="G88" s="4" t="str">
        <f>IF(Registro!AF84="","",Registro!AF84)</f>
        <v/>
      </c>
    </row>
    <row r="89" spans="3:7" x14ac:dyDescent="0.25">
      <c r="C89" s="8" t="str">
        <f>IF(D89="","",HYPERLINK("#"&amp;"Registro!B"&amp;MATCH(D89,Registro!$B$8:$B$1000,0)+7,"Ubicar en registro"))</f>
        <v/>
      </c>
      <c r="D89" s="4" t="str">
        <f>IF(Registro!AE85="","",Registro!AE85)</f>
        <v/>
      </c>
      <c r="E89" s="4" t="str">
        <f>IF(ISNA(VLOOKUP(D89,Registro!$B$7:$E$1000,3,FALSE))=TRUE,"",VLOOKUP(D89,Registro!$B$7:$E$1000,3,FALSE))</f>
        <v/>
      </c>
      <c r="F89" s="5" t="str">
        <f>IF(ISNA(VLOOKUP(D89,Registro!$B$7:$K$1000,4,FALSE))=TRUE,"",VLOOKUP(D89,Registro!$B$7:$K$1000,4,FALSE))</f>
        <v/>
      </c>
      <c r="G89" s="4" t="str">
        <f>IF(Registro!AF85="","",Registro!AF85)</f>
        <v/>
      </c>
    </row>
    <row r="90" spans="3:7" x14ac:dyDescent="0.25">
      <c r="C90" s="8" t="str">
        <f>IF(D90="","",HYPERLINK("#"&amp;"Registro!B"&amp;MATCH(D90,Registro!$B$8:$B$1000,0)+7,"Ubicar en registro"))</f>
        <v/>
      </c>
      <c r="D90" s="4" t="str">
        <f>IF(Registro!AE86="","",Registro!AE86)</f>
        <v/>
      </c>
      <c r="E90" s="4" t="str">
        <f>IF(ISNA(VLOOKUP(D90,Registro!$B$7:$E$1000,3,FALSE))=TRUE,"",VLOOKUP(D90,Registro!$B$7:$E$1000,3,FALSE))</f>
        <v/>
      </c>
      <c r="F90" s="5" t="str">
        <f>IF(ISNA(VLOOKUP(D90,Registro!$B$7:$K$1000,4,FALSE))=TRUE,"",VLOOKUP(D90,Registro!$B$7:$K$1000,4,FALSE))</f>
        <v/>
      </c>
      <c r="G90" s="4" t="str">
        <f>IF(Registro!AF86="","",Registro!AF86)</f>
        <v/>
      </c>
    </row>
    <row r="91" spans="3:7" x14ac:dyDescent="0.25">
      <c r="C91" s="8" t="str">
        <f>IF(D91="","",HYPERLINK("#"&amp;"Registro!B"&amp;MATCH(D91,Registro!$B$8:$B$1000,0)+7,"Ubicar en registro"))</f>
        <v/>
      </c>
      <c r="D91" s="4" t="str">
        <f>IF(Registro!AE87="","",Registro!AE87)</f>
        <v/>
      </c>
      <c r="E91" s="4" t="str">
        <f>IF(ISNA(VLOOKUP(D91,Registro!$B$7:$E$1000,3,FALSE))=TRUE,"",VLOOKUP(D91,Registro!$B$7:$E$1000,3,FALSE))</f>
        <v/>
      </c>
      <c r="F91" s="5" t="str">
        <f>IF(ISNA(VLOOKUP(D91,Registro!$B$7:$K$1000,4,FALSE))=TRUE,"",VLOOKUP(D91,Registro!$B$7:$K$1000,4,FALSE))</f>
        <v/>
      </c>
      <c r="G91" s="4" t="str">
        <f>IF(Registro!AF87="","",Registro!AF87)</f>
        <v/>
      </c>
    </row>
    <row r="92" spans="3:7" x14ac:dyDescent="0.25">
      <c r="C92" s="8" t="str">
        <f>IF(D92="","",HYPERLINK("#"&amp;"Registro!B"&amp;MATCH(D92,Registro!$B$8:$B$1000,0)+7,"Ubicar en registro"))</f>
        <v/>
      </c>
      <c r="D92" s="4" t="str">
        <f>IF(Registro!AE88="","",Registro!AE88)</f>
        <v/>
      </c>
      <c r="E92" s="4" t="str">
        <f>IF(ISNA(VLOOKUP(D92,Registro!$B$7:$E$1000,3,FALSE))=TRUE,"",VLOOKUP(D92,Registro!$B$7:$E$1000,3,FALSE))</f>
        <v/>
      </c>
      <c r="F92" s="5" t="str">
        <f>IF(ISNA(VLOOKUP(D92,Registro!$B$7:$K$1000,4,FALSE))=TRUE,"",VLOOKUP(D92,Registro!$B$7:$K$1000,4,FALSE))</f>
        <v/>
      </c>
      <c r="G92" s="4" t="str">
        <f>IF(Registro!AF88="","",Registro!AF88)</f>
        <v/>
      </c>
    </row>
    <row r="93" spans="3:7" x14ac:dyDescent="0.25">
      <c r="C93" s="8" t="str">
        <f>IF(D93="","",HYPERLINK("#"&amp;"Registro!B"&amp;MATCH(D93,Registro!$B$8:$B$1000,0)+7,"Ubicar en registro"))</f>
        <v/>
      </c>
      <c r="D93" s="4" t="str">
        <f>IF(Registro!AE89="","",Registro!AE89)</f>
        <v/>
      </c>
      <c r="E93" s="4" t="str">
        <f>IF(ISNA(VLOOKUP(D93,Registro!$B$7:$E$1000,3,FALSE))=TRUE,"",VLOOKUP(D93,Registro!$B$7:$E$1000,3,FALSE))</f>
        <v/>
      </c>
      <c r="F93" s="5" t="str">
        <f>IF(ISNA(VLOOKUP(D93,Registro!$B$7:$K$1000,4,FALSE))=TRUE,"",VLOOKUP(D93,Registro!$B$7:$K$1000,4,FALSE))</f>
        <v/>
      </c>
      <c r="G93" s="4" t="str">
        <f>IF(Registro!AF89="","",Registro!AF89)</f>
        <v/>
      </c>
    </row>
    <row r="94" spans="3:7" x14ac:dyDescent="0.25">
      <c r="C94" s="8" t="str">
        <f>IF(D94="","",HYPERLINK("#"&amp;"Registro!B"&amp;MATCH(D94,Registro!$B$8:$B$1000,0)+7,"Ubicar en registro"))</f>
        <v/>
      </c>
      <c r="D94" s="4" t="str">
        <f>IF(Registro!AE90="","",Registro!AE90)</f>
        <v/>
      </c>
      <c r="E94" s="4" t="str">
        <f>IF(ISNA(VLOOKUP(D94,Registro!$B$7:$E$1000,3,FALSE))=TRUE,"",VLOOKUP(D94,Registro!$B$7:$E$1000,3,FALSE))</f>
        <v/>
      </c>
      <c r="F94" s="5" t="str">
        <f>IF(ISNA(VLOOKUP(D94,Registro!$B$7:$K$1000,4,FALSE))=TRUE,"",VLOOKUP(D94,Registro!$B$7:$K$1000,4,FALSE))</f>
        <v/>
      </c>
      <c r="G94" s="4" t="str">
        <f>IF(Registro!AF90="","",Registro!AF90)</f>
        <v/>
      </c>
    </row>
    <row r="95" spans="3:7" x14ac:dyDescent="0.25">
      <c r="C95" s="8" t="str">
        <f>IF(D95="","",HYPERLINK("#"&amp;"Registro!B"&amp;MATCH(D95,Registro!$B$8:$B$1000,0)+7,"Ubicar en registro"))</f>
        <v/>
      </c>
      <c r="D95" s="4" t="str">
        <f>IF(Registro!AE91="","",Registro!AE91)</f>
        <v/>
      </c>
      <c r="E95" s="4" t="str">
        <f>IF(ISNA(VLOOKUP(D95,Registro!$B$7:$E$1000,3,FALSE))=TRUE,"",VLOOKUP(D95,Registro!$B$7:$E$1000,3,FALSE))</f>
        <v/>
      </c>
      <c r="F95" s="5" t="str">
        <f>IF(ISNA(VLOOKUP(D95,Registro!$B$7:$K$1000,4,FALSE))=TRUE,"",VLOOKUP(D95,Registro!$B$7:$K$1000,4,FALSE))</f>
        <v/>
      </c>
      <c r="G95" s="4" t="str">
        <f>IF(Registro!AF91="","",Registro!AF91)</f>
        <v/>
      </c>
    </row>
    <row r="96" spans="3:7" x14ac:dyDescent="0.25">
      <c r="C96" s="8" t="str">
        <f>IF(D96="","",HYPERLINK("#"&amp;"Registro!B"&amp;MATCH(D96,Registro!$B$8:$B$1000,0)+7,"Ubicar en registro"))</f>
        <v/>
      </c>
      <c r="D96" s="4" t="str">
        <f>IF(Registro!AE92="","",Registro!AE92)</f>
        <v/>
      </c>
      <c r="E96" s="4" t="str">
        <f>IF(ISNA(VLOOKUP(D96,Registro!$B$7:$E$1000,3,FALSE))=TRUE,"",VLOOKUP(D96,Registro!$B$7:$E$1000,3,FALSE))</f>
        <v/>
      </c>
      <c r="F96" s="5" t="str">
        <f>IF(ISNA(VLOOKUP(D96,Registro!$B$7:$K$1000,4,FALSE))=TRUE,"",VLOOKUP(D96,Registro!$B$7:$K$1000,4,FALSE))</f>
        <v/>
      </c>
      <c r="G96" s="4" t="str">
        <f>IF(Registro!AF92="","",Registro!AF92)</f>
        <v/>
      </c>
    </row>
    <row r="97" spans="3:7" x14ac:dyDescent="0.25">
      <c r="C97" s="8" t="str">
        <f>IF(D97="","",HYPERLINK("#"&amp;"Registro!B"&amp;MATCH(D97,Registro!$B$8:$B$1000,0)+7,"Ubicar en registro"))</f>
        <v/>
      </c>
      <c r="D97" s="4" t="str">
        <f>IF(Registro!AE93="","",Registro!AE93)</f>
        <v/>
      </c>
      <c r="E97" s="4" t="str">
        <f>IF(ISNA(VLOOKUP(D97,Registro!$B$7:$E$1000,3,FALSE))=TRUE,"",VLOOKUP(D97,Registro!$B$7:$E$1000,3,FALSE))</f>
        <v/>
      </c>
      <c r="F97" s="5" t="str">
        <f>IF(ISNA(VLOOKUP(D97,Registro!$B$7:$K$1000,4,FALSE))=TRUE,"",VLOOKUP(D97,Registro!$B$7:$K$1000,4,FALSE))</f>
        <v/>
      </c>
      <c r="G97" s="4" t="str">
        <f>IF(Registro!AF93="","",Registro!AF93)</f>
        <v/>
      </c>
    </row>
    <row r="98" spans="3:7" x14ac:dyDescent="0.25">
      <c r="C98" s="8" t="str">
        <f>IF(D98="","",HYPERLINK("#"&amp;"Registro!B"&amp;MATCH(D98,Registro!$B$8:$B$1000,0)+7,"Ubicar en registro"))</f>
        <v/>
      </c>
      <c r="D98" s="4" t="str">
        <f>IF(Registro!AE94="","",Registro!AE94)</f>
        <v/>
      </c>
      <c r="E98" s="4" t="str">
        <f>IF(ISNA(VLOOKUP(D98,Registro!$B$7:$E$1000,3,FALSE))=TRUE,"",VLOOKUP(D98,Registro!$B$7:$E$1000,3,FALSE))</f>
        <v/>
      </c>
      <c r="F98" s="5" t="str">
        <f>IF(ISNA(VLOOKUP(D98,Registro!$B$7:$K$1000,4,FALSE))=TRUE,"",VLOOKUP(D98,Registro!$B$7:$K$1000,4,FALSE))</f>
        <v/>
      </c>
      <c r="G98" s="4" t="str">
        <f>IF(Registro!AF94="","",Registro!AF94)</f>
        <v/>
      </c>
    </row>
    <row r="99" spans="3:7" x14ac:dyDescent="0.25">
      <c r="C99" s="8" t="str">
        <f>IF(D99="","",HYPERLINK("#"&amp;"Registro!B"&amp;MATCH(D99,Registro!$B$8:$B$1000,0)+7,"Ubicar en registro"))</f>
        <v/>
      </c>
      <c r="D99" s="4" t="str">
        <f>IF(Registro!AE95="","",Registro!AE95)</f>
        <v/>
      </c>
      <c r="E99" s="4" t="str">
        <f>IF(ISNA(VLOOKUP(D99,Registro!$B$7:$E$1000,3,FALSE))=TRUE,"",VLOOKUP(D99,Registro!$B$7:$E$1000,3,FALSE))</f>
        <v/>
      </c>
      <c r="F99" s="5" t="str">
        <f>IF(ISNA(VLOOKUP(D99,Registro!$B$7:$K$1000,4,FALSE))=TRUE,"",VLOOKUP(D99,Registro!$B$7:$K$1000,4,FALSE))</f>
        <v/>
      </c>
      <c r="G99" s="4" t="str">
        <f>IF(Registro!AF95="","",Registro!AF95)</f>
        <v/>
      </c>
    </row>
    <row r="100" spans="3:7" x14ac:dyDescent="0.25">
      <c r="C100" s="8" t="str">
        <f>IF(D100="","",HYPERLINK("#"&amp;"Registro!B"&amp;MATCH(D100,Registro!$B$8:$B$1000,0)+7,"Ubicar en registro"))</f>
        <v/>
      </c>
      <c r="D100" s="4" t="str">
        <f>IF(Registro!AE96="","",Registro!AE96)</f>
        <v/>
      </c>
      <c r="E100" s="4" t="str">
        <f>IF(ISNA(VLOOKUP(D100,Registro!$B$7:$E$1000,3,FALSE))=TRUE,"",VLOOKUP(D100,Registro!$B$7:$E$1000,3,FALSE))</f>
        <v/>
      </c>
      <c r="F100" s="5" t="str">
        <f>IF(ISNA(VLOOKUP(D100,Registro!$B$7:$K$1000,4,FALSE))=TRUE,"",VLOOKUP(D100,Registro!$B$7:$K$1000,4,FALSE))</f>
        <v/>
      </c>
      <c r="G100" s="4" t="str">
        <f>IF(Registro!AF96="","",Registro!AF96)</f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17"/>
  <sheetViews>
    <sheetView showGridLines="0" zoomScale="90" zoomScaleNormal="90" workbookViewId="0">
      <selection activeCell="A3" sqref="A3"/>
    </sheetView>
  </sheetViews>
  <sheetFormatPr baseColWidth="10" defaultRowHeight="15" x14ac:dyDescent="0.25"/>
  <cols>
    <col min="1" max="1" width="12.42578125" style="10" customWidth="1"/>
    <col min="2" max="2" width="26.140625" style="10" customWidth="1"/>
    <col min="3" max="6" width="20.7109375" style="10" customWidth="1"/>
    <col min="7" max="9" width="11.42578125" style="10"/>
    <col min="10" max="10" width="11.42578125" style="23"/>
    <col min="11" max="25" width="11.42578125" style="24"/>
    <col min="26" max="26" width="11.42578125" style="10" customWidth="1"/>
    <col min="27" max="27" width="11.42578125" style="11" customWidth="1"/>
    <col min="28" max="29" width="11.42578125" style="12" customWidth="1"/>
    <col min="30" max="16384" width="11.42578125" style="10"/>
  </cols>
  <sheetData>
    <row r="1" spans="2:42" ht="45" customHeight="1" x14ac:dyDescent="0.25">
      <c r="B1" s="9"/>
      <c r="C1" s="9"/>
      <c r="D1" s="9"/>
      <c r="E1" s="9"/>
      <c r="F1" s="9"/>
      <c r="G1" s="9"/>
      <c r="H1" s="9"/>
    </row>
    <row r="3" spans="2:42" ht="28.5" x14ac:dyDescent="0.45">
      <c r="B3" s="13" t="s">
        <v>28</v>
      </c>
      <c r="I3" s="64"/>
    </row>
    <row r="4" spans="2:42" ht="21" x14ac:dyDescent="0.35">
      <c r="B4" s="56" t="s">
        <v>36</v>
      </c>
      <c r="C4" s="58">
        <f ca="1">TODAY()</f>
        <v>43777</v>
      </c>
      <c r="D4" s="57"/>
      <c r="I4" s="64"/>
    </row>
    <row r="6" spans="2:42" ht="18.75" x14ac:dyDescent="0.25">
      <c r="B6" s="69" t="s">
        <v>30</v>
      </c>
      <c r="C6" s="69"/>
      <c r="D6" s="69"/>
      <c r="E6" s="69"/>
      <c r="F6" s="69"/>
    </row>
    <row r="7" spans="2:42" ht="15.75" x14ac:dyDescent="0.25">
      <c r="B7" s="14" t="s">
        <v>11</v>
      </c>
      <c r="C7" s="14" t="s">
        <v>13</v>
      </c>
      <c r="D7" s="14" t="s">
        <v>7</v>
      </c>
      <c r="E7" s="14" t="s">
        <v>9</v>
      </c>
      <c r="F7" s="14" t="s">
        <v>8</v>
      </c>
    </row>
    <row r="8" spans="2:42" x14ac:dyDescent="0.25">
      <c r="B8" s="15" t="s">
        <v>15</v>
      </c>
      <c r="C8" s="15">
        <f>COUNTIFS(Registro!C8:C1000,"Abierto",Registro!D8:D1000,"Urgente")</f>
        <v>0</v>
      </c>
      <c r="D8" s="15">
        <f>COUNTIFS(Registro!C8:C1000,"Abierto",Registro!D8:D1000,"Alta")</f>
        <v>0</v>
      </c>
      <c r="E8" s="15">
        <f>COUNTIFS(Registro!C8:C1000,"Abierto",Registro!D8:D1000,"Media")</f>
        <v>0</v>
      </c>
      <c r="F8" s="15">
        <f>COUNTIFS(Registro!C8:C1000,"Abierto",Registro!D8:D1000,"Baja")</f>
        <v>0</v>
      </c>
    </row>
    <row r="9" spans="2:42" x14ac:dyDescent="0.25">
      <c r="B9" s="15" t="s">
        <v>14</v>
      </c>
      <c r="C9" s="15">
        <f>COUNTIFS(Registro!C8:C1000,"Resuelto",Registro!D8:D1000,"Urgente")</f>
        <v>0</v>
      </c>
      <c r="D9" s="15">
        <f>COUNTIFS(Registro!C8:C1000,"Resuelto",Registro!D8:D1000,"Alta")</f>
        <v>1</v>
      </c>
      <c r="E9" s="15">
        <f>COUNTIFS(Registro!C8:C1000,"Resuelto",Registro!D8:D1000,"Media")</f>
        <v>1</v>
      </c>
      <c r="F9" s="15">
        <f>COUNTIFS(Registro!C8:C1000,"Resuelto",Registro!D8:D1000,"Baja")</f>
        <v>1</v>
      </c>
    </row>
    <row r="10" spans="2:42" x14ac:dyDescent="0.25">
      <c r="B10" s="15" t="s">
        <v>31</v>
      </c>
      <c r="C10" s="16" t="str">
        <f>IF(C8+C9=0,"",C9/SUM(C8:C9))</f>
        <v/>
      </c>
      <c r="D10" s="16">
        <f t="shared" ref="D10:F10" si="0">IF(D8+D9=0,"",D9/SUM(D8:D9))</f>
        <v>1</v>
      </c>
      <c r="E10" s="16">
        <f t="shared" si="0"/>
        <v>1</v>
      </c>
      <c r="F10" s="16">
        <f t="shared" si="0"/>
        <v>1</v>
      </c>
    </row>
    <row r="11" spans="2:42" x14ac:dyDescent="0.25">
      <c r="C11" s="17"/>
      <c r="D11" s="17"/>
      <c r="E11" s="17"/>
      <c r="F11" s="17"/>
    </row>
    <row r="12" spans="2:42" x14ac:dyDescent="0.25">
      <c r="C12" s="17"/>
      <c r="D12" s="17"/>
      <c r="E12" s="17"/>
      <c r="F12" s="17"/>
    </row>
    <row r="13" spans="2:42" x14ac:dyDescent="0.25">
      <c r="C13" s="17"/>
      <c r="D13" s="17"/>
      <c r="E13" s="17"/>
      <c r="F13" s="17"/>
    </row>
    <row r="14" spans="2:42" ht="15" customHeight="1" x14ac:dyDescent="0.25">
      <c r="B14" s="18"/>
      <c r="C14" s="17"/>
      <c r="D14" s="17"/>
      <c r="E14" s="70"/>
      <c r="F14" s="70"/>
      <c r="G14" s="70"/>
      <c r="H14" s="70"/>
      <c r="I14" s="70"/>
    </row>
    <row r="15" spans="2:42" x14ac:dyDescent="0.25">
      <c r="D15" s="17"/>
      <c r="E15" s="70"/>
      <c r="F15" s="70"/>
      <c r="G15" s="70"/>
      <c r="H15" s="70"/>
      <c r="I15" s="70"/>
    </row>
    <row r="16" spans="2:42" x14ac:dyDescent="0.25">
      <c r="D16" s="17"/>
      <c r="E16" s="17"/>
      <c r="F16" s="1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AA16" s="10"/>
      <c r="AB16" s="10"/>
      <c r="AC16" s="10"/>
      <c r="AE16" s="15" t="s">
        <v>14</v>
      </c>
      <c r="AF16" s="16">
        <f>IF(SUM(C8:F9)=0,0,SUM(C9:F9)/SUM(C8:F9))</f>
        <v>1</v>
      </c>
      <c r="AJ16" s="25" t="s">
        <v>34</v>
      </c>
      <c r="AK16" s="26" t="s">
        <v>15</v>
      </c>
      <c r="AL16" s="26" t="s">
        <v>14</v>
      </c>
      <c r="AM16" s="20"/>
      <c r="AN16" s="19" t="s">
        <v>34</v>
      </c>
      <c r="AO16" s="15" t="s">
        <v>15</v>
      </c>
      <c r="AP16" s="15" t="s">
        <v>14</v>
      </c>
    </row>
    <row r="17" spans="2:42" x14ac:dyDescent="0.25">
      <c r="C17" s="17"/>
      <c r="D17" s="17"/>
      <c r="E17" s="17"/>
      <c r="F17" s="1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AA17" s="10"/>
      <c r="AB17" s="10"/>
      <c r="AC17" s="10"/>
      <c r="AE17" s="15" t="s">
        <v>15</v>
      </c>
      <c r="AF17" s="16">
        <f>IF(SUM(C8:F9)=0,0,SUM(C8:F8)/SUM(C8:F9))</f>
        <v>0</v>
      </c>
      <c r="AJ17" s="27" t="str">
        <f>Registro!AM8</f>
        <v>Robert</v>
      </c>
      <c r="AK17" s="28">
        <f>IF(AJ17="","",COUNTIFS(Registro!$H$8:$H$1000,Reportes!AJ17,Registro!$C$8:$C$1000,"Abierto"))</f>
        <v>0</v>
      </c>
      <c r="AL17" s="28">
        <f>IF(AJ17="","",COUNTIFS(Registro!$H$8:$H$1000,Reportes!AJ17,Registro!$C$8:$C$1000,"Resuelto"))</f>
        <v>3</v>
      </c>
      <c r="AM17" s="20"/>
      <c r="AN17" s="21" t="str">
        <f>Registro!AM8</f>
        <v>Robert</v>
      </c>
      <c r="AO17" s="22" t="e">
        <f>IF(AN17="","",IF(COUNTIFS(Registro!$H$8:$H$1000,Reportes!AN17,Registro!$C$8:$C$1000,"Abierto")=0,NA(),COUNTIFS(Registro!$H$8:$H$1000,Reportes!AN17,Registro!$C$8:$C$1000,"Abierto")))</f>
        <v>#N/A</v>
      </c>
      <c r="AP17" s="22">
        <f>IF(AN17="","",IF(COUNTIFS(Registro!$H$8:$H$1000,Reportes!AN17,Registro!$C$8:$C$1000,"Resuelto")=0,NA(),COUNTIFS(Registro!$H$8:$H$1000,Reportes!AN17,Registro!$C$8:$C$1000,"Resuelto")))</f>
        <v>3</v>
      </c>
    </row>
    <row r="18" spans="2:42" x14ac:dyDescent="0.25">
      <c r="C18" s="17"/>
      <c r="D18" s="17"/>
      <c r="E18" s="17"/>
      <c r="F18" s="17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AA18" s="10"/>
      <c r="AB18" s="10"/>
      <c r="AC18" s="10"/>
      <c r="AJ18" s="27" t="str">
        <f>Registro!AM9</f>
        <v/>
      </c>
      <c r="AK18" s="28" t="str">
        <f>IF(AJ18="","",COUNTIFS(Registro!$H$8:$H$1000,Reportes!AJ18,Registro!$C$8:$C$1000,"Abierto"))</f>
        <v/>
      </c>
      <c r="AL18" s="28" t="str">
        <f>IF(AJ18="","",COUNTIFS(Registro!$H$8:$H$1000,Reportes!AJ18,Registro!$C$8:$C$1000,"Resuelto"))</f>
        <v/>
      </c>
      <c r="AM18" s="20"/>
      <c r="AN18" s="21" t="str">
        <f>Registro!AM9</f>
        <v/>
      </c>
      <c r="AO18" s="22" t="str">
        <f>IF(AN18="","",IF(COUNTIFS(Registro!$H$8:$H$1000,Reportes!AN18,Registro!$C$8:$C$1000,"Abierto")=0,NA(),COUNTIFS(Registro!$H$8:$H$1000,Reportes!AN18,Registro!$C$8:$C$1000,"Abierto")))</f>
        <v/>
      </c>
      <c r="AP18" s="22" t="str">
        <f>IF(AN18="","",IF(COUNTIFS(Registro!$H$8:$H$1000,Reportes!AN18,Registro!$C$8:$C$1000,"Resuelto")=0,NA(),COUNTIFS(Registro!$H$8:$H$1000,Reportes!AN18,Registro!$C$8:$C$1000,"Resuelto")))</f>
        <v/>
      </c>
    </row>
    <row r="19" spans="2:42" x14ac:dyDescent="0.25">
      <c r="C19" s="17"/>
      <c r="D19" s="17"/>
      <c r="E19" s="17"/>
      <c r="F19" s="1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AA19" s="10"/>
      <c r="AB19" s="10"/>
      <c r="AC19" s="10"/>
      <c r="AJ19" s="27" t="str">
        <f>Registro!AM10</f>
        <v/>
      </c>
      <c r="AK19" s="28" t="str">
        <f>IF(AJ19="","",COUNTIFS(Registro!$H$8:$H$1000,Reportes!AJ19,Registro!$C$8:$C$1000,"Abierto"))</f>
        <v/>
      </c>
      <c r="AL19" s="28" t="str">
        <f>IF(AJ19="","",COUNTIFS(Registro!$H$8:$H$1000,Reportes!AJ19,Registro!$C$8:$C$1000,"Resuelto"))</f>
        <v/>
      </c>
      <c r="AM19" s="20"/>
      <c r="AN19" s="21" t="str">
        <f>Registro!AM10</f>
        <v/>
      </c>
      <c r="AO19" s="22" t="str">
        <f>IF(AN19="","",IF(COUNTIFS(Registro!$H$8:$H$1000,Reportes!AN19,Registro!$C$8:$C$1000,"Abierto")=0,NA(),COUNTIFS(Registro!$H$8:$H$1000,Reportes!AN19,Registro!$C$8:$C$1000,"Abierto")))</f>
        <v/>
      </c>
      <c r="AP19" s="22" t="str">
        <f>IF(AN19="","",IF(COUNTIFS(Registro!$H$8:$H$1000,Reportes!AN19,Registro!$C$8:$C$1000,"Resuelto")=0,NA(),COUNTIFS(Registro!$H$8:$H$1000,Reportes!AN19,Registro!$C$8:$C$1000,"Resuelto")))</f>
        <v/>
      </c>
    </row>
    <row r="20" spans="2:42" x14ac:dyDescent="0.25">
      <c r="C20" s="17"/>
      <c r="D20" s="17"/>
      <c r="E20" s="17"/>
      <c r="F20" s="1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AA20" s="10"/>
      <c r="AB20" s="10"/>
      <c r="AC20" s="10"/>
      <c r="AE20" s="15" t="s">
        <v>13</v>
      </c>
      <c r="AF20" s="15">
        <f>IF(COUNTIFS(Registro!C8:C1000,"Resuelto",Registro!D8:D1000,"Urgente")=0,0,SUMIF(Registro!D8:D1000,"Urgente",Registro!J8:J1000)/COUNTIFS(Registro!C8:C1000,"Resuelto",Registro!D8:D1000,"Urgente"))</f>
        <v>0</v>
      </c>
      <c r="AJ20" s="27" t="str">
        <f>Registro!AM11</f>
        <v/>
      </c>
      <c r="AK20" s="28" t="str">
        <f>IF(AJ20="","",COUNTIFS(Registro!$H$8:$H$1000,Reportes!AJ20,Registro!$C$8:$C$1000,"Abierto"))</f>
        <v/>
      </c>
      <c r="AL20" s="28" t="str">
        <f>IF(AJ20="","",COUNTIFS(Registro!$H$8:$H$1000,Reportes!AJ20,Registro!$C$8:$C$1000,"Resuelto"))</f>
        <v/>
      </c>
      <c r="AM20" s="20"/>
      <c r="AN20" s="21" t="str">
        <f>Registro!AM11</f>
        <v/>
      </c>
      <c r="AO20" s="22" t="str">
        <f>IF(AN20="","",IF(COUNTIFS(Registro!$H$8:$H$1000,Reportes!AN20,Registro!$C$8:$C$1000,"Abierto")=0,NA(),COUNTIFS(Registro!$H$8:$H$1000,Reportes!AN20,Registro!$C$8:$C$1000,"Abierto")))</f>
        <v/>
      </c>
      <c r="AP20" s="22" t="str">
        <f>IF(AN20="","",IF(COUNTIFS(Registro!$H$8:$H$1000,Reportes!AN20,Registro!$C$8:$C$1000,"Resuelto")=0,NA(),COUNTIFS(Registro!$H$8:$H$1000,Reportes!AN20,Registro!$C$8:$C$1000,"Resuelto")))</f>
        <v/>
      </c>
    </row>
    <row r="21" spans="2:42" x14ac:dyDescent="0.25">
      <c r="C21" s="17"/>
      <c r="D21" s="17"/>
      <c r="E21" s="17"/>
      <c r="F21" s="1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AA21" s="10"/>
      <c r="AB21" s="10"/>
      <c r="AC21" s="10"/>
      <c r="AE21" s="15" t="s">
        <v>7</v>
      </c>
      <c r="AF21" s="15">
        <f>IF(COUNTIFS(Registro!C8:C1000,"Resuelto",Registro!D8:D1000,"Alta")=0,0,SUMIF(Registro!D8:D1000,"Alta",Registro!J8:J1000)/COUNTIFS(Registro!C8:C1000,"Resuelto",Registro!D8:D1000,"Alta"))</f>
        <v>3</v>
      </c>
      <c r="AJ21" s="27" t="str">
        <f>Registro!AM12</f>
        <v/>
      </c>
      <c r="AK21" s="28" t="str">
        <f>IF(AJ21="","",COUNTIFS(Registro!$H$8:$H$1000,Reportes!AJ21,Registro!$C$8:$C$1000,"Abierto"))</f>
        <v/>
      </c>
      <c r="AL21" s="28" t="str">
        <f>IF(AJ21="","",COUNTIFS(Registro!$H$8:$H$1000,Reportes!AJ21,Registro!$C$8:$C$1000,"Resuelto"))</f>
        <v/>
      </c>
      <c r="AM21" s="20"/>
      <c r="AN21" s="21" t="str">
        <f>Registro!AM12</f>
        <v/>
      </c>
      <c r="AO21" s="22" t="str">
        <f>IF(AN21="","",IF(COUNTIFS(Registro!$H$8:$H$1000,Reportes!AN21,Registro!$C$8:$C$1000,"Abierto")=0,NA(),COUNTIFS(Registro!$H$8:$H$1000,Reportes!AN21,Registro!$C$8:$C$1000,"Abierto")))</f>
        <v/>
      </c>
      <c r="AP21" s="22" t="str">
        <f>IF(AN21="","",IF(COUNTIFS(Registro!$H$8:$H$1000,Reportes!AN21,Registro!$C$8:$C$1000,"Resuelto")=0,NA(),COUNTIFS(Registro!$H$8:$H$1000,Reportes!AN21,Registro!$C$8:$C$1000,"Resuelto")))</f>
        <v/>
      </c>
    </row>
    <row r="22" spans="2:42" x14ac:dyDescent="0.25">
      <c r="C22" s="17"/>
      <c r="D22" s="17"/>
      <c r="E22" s="17"/>
      <c r="F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10"/>
      <c r="AB22" s="10"/>
      <c r="AC22" s="10"/>
      <c r="AE22" s="15" t="s">
        <v>9</v>
      </c>
      <c r="AF22" s="15">
        <f>IF(COUNTIFS(Registro!C8:C1000,"Resuelto",Registro!D8:D1000,"Media")=0,0,SUMIF(Registro!D8:D1000,"Media",Registro!J8:J1000)/COUNTIFS(Registro!C8:C1000,"Resuelto",Registro!D8:D1000,"Media"))</f>
        <v>0</v>
      </c>
      <c r="AJ22" s="27" t="str">
        <f>Registro!AM13</f>
        <v/>
      </c>
      <c r="AK22" s="28" t="str">
        <f>IF(AJ22="","",COUNTIFS(Registro!$H$8:$H$1000,Reportes!AJ22,Registro!$C$8:$C$1000,"Abierto"))</f>
        <v/>
      </c>
      <c r="AL22" s="28" t="str">
        <f>IF(AJ22="","",COUNTIFS(Registro!$H$8:$H$1000,Reportes!AJ22,Registro!$C$8:$C$1000,"Resuelto"))</f>
        <v/>
      </c>
      <c r="AN22" s="21" t="str">
        <f>Registro!AM13</f>
        <v/>
      </c>
      <c r="AO22" s="22" t="str">
        <f>IF(AN22="","",IF(COUNTIFS(Registro!$H$8:$H$1000,Reportes!AN22,Registro!$C$8:$C$1000,"Abierto")=0,NA(),COUNTIFS(Registro!$H$8:$H$1000,Reportes!AN22,Registro!$C$8:$C$1000,"Abierto")))</f>
        <v/>
      </c>
      <c r="AP22" s="22" t="str">
        <f>IF(AN22="","",IF(COUNTIFS(Registro!$H$8:$H$1000,Reportes!AN22,Registro!$C$8:$C$1000,"Resuelto")=0,NA(),COUNTIFS(Registro!$H$8:$H$1000,Reportes!AN22,Registro!$C$8:$C$1000,"Resuelto")))</f>
        <v/>
      </c>
    </row>
    <row r="23" spans="2:42" x14ac:dyDescent="0.25">
      <c r="C23" s="17"/>
      <c r="D23" s="17"/>
      <c r="E23" s="17"/>
      <c r="F23" s="17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10"/>
      <c r="AB23" s="10"/>
      <c r="AC23" s="10"/>
      <c r="AE23" s="15" t="s">
        <v>8</v>
      </c>
      <c r="AF23" s="15">
        <f>IF(COUNTIFS(Registro!C8:C1000,"Resuelto",Registro!D8:D1000,"Baja")=0,0,SUMIF(Registro!D8:D1000,"Baja",Registro!J8:J1000)/COUNTIFS(Registro!C8:C1000,"Resuelto",Registro!D8:D1000,"Baja"))</f>
        <v>0</v>
      </c>
      <c r="AJ23" s="27" t="str">
        <f>Registro!AM14</f>
        <v/>
      </c>
      <c r="AK23" s="28" t="str">
        <f>IF(AJ23="","",COUNTIFS(Registro!$H$8:$H$1000,Reportes!AJ23,Registro!$C$8:$C$1000,"Abierto"))</f>
        <v/>
      </c>
      <c r="AL23" s="28" t="str">
        <f>IF(AJ23="","",COUNTIFS(Registro!$H$8:$H$1000,Reportes!AJ23,Registro!$C$8:$C$1000,"Resuelto"))</f>
        <v/>
      </c>
      <c r="AN23" s="21" t="str">
        <f>Registro!AM14</f>
        <v/>
      </c>
      <c r="AO23" s="22" t="str">
        <f>IF(AN23="","",IF(COUNTIFS(Registro!$H$8:$H$1000,Reportes!AN23,Registro!$C$8:$C$1000,"Abierto")=0,NA(),COUNTIFS(Registro!$H$8:$H$1000,Reportes!AN23,Registro!$C$8:$C$1000,"Abierto")))</f>
        <v/>
      </c>
      <c r="AP23" s="22" t="str">
        <f>IF(AN23="","",IF(COUNTIFS(Registro!$H$8:$H$1000,Reportes!AN23,Registro!$C$8:$C$1000,"Resuelto")=0,NA(),COUNTIFS(Registro!$H$8:$H$1000,Reportes!AN23,Registro!$C$8:$C$1000,"Resuelto")))</f>
        <v/>
      </c>
    </row>
    <row r="24" spans="2:42" x14ac:dyDescent="0.25">
      <c r="C24" s="17"/>
      <c r="D24" s="17"/>
      <c r="E24" s="17"/>
      <c r="F24" s="1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10"/>
      <c r="AB24" s="10"/>
      <c r="AC24" s="10"/>
      <c r="AJ24" s="27" t="str">
        <f>Registro!AM15</f>
        <v/>
      </c>
      <c r="AK24" s="28" t="str">
        <f>IF(AJ24="","",COUNTIFS(Registro!$H$8:$H$1000,Reportes!AJ24,Registro!$C$8:$C$1000,"Abierto"))</f>
        <v/>
      </c>
      <c r="AL24" s="28" t="str">
        <f>IF(AJ24="","",COUNTIFS(Registro!$H$8:$H$1000,Reportes!AJ24,Registro!$C$8:$C$1000,"Resuelto"))</f>
        <v/>
      </c>
      <c r="AN24" s="21" t="str">
        <f>Registro!AM15</f>
        <v/>
      </c>
      <c r="AO24" s="22" t="str">
        <f>IF(AN24="","",IF(COUNTIFS(Registro!$H$8:$H$1000,Reportes!AN24,Registro!$C$8:$C$1000,"Abierto")=0,NA(),COUNTIFS(Registro!$H$8:$H$1000,Reportes!AN24,Registro!$C$8:$C$1000,"Abierto")))</f>
        <v/>
      </c>
      <c r="AP24" s="22" t="str">
        <f>IF(AN24="","",IF(COUNTIFS(Registro!$H$8:$H$1000,Reportes!AN24,Registro!$C$8:$C$1000,"Resuelto")=0,NA(),COUNTIFS(Registro!$H$8:$H$1000,Reportes!AN24,Registro!$C$8:$C$1000,"Resuelto")))</f>
        <v/>
      </c>
    </row>
    <row r="25" spans="2:42" x14ac:dyDescent="0.25">
      <c r="C25" s="17"/>
      <c r="D25" s="17"/>
      <c r="E25" s="17"/>
      <c r="F25" s="1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10"/>
      <c r="AB25" s="10"/>
      <c r="AC25" s="10"/>
      <c r="AJ25" s="27" t="str">
        <f>Registro!AM16</f>
        <v/>
      </c>
      <c r="AK25" s="28" t="str">
        <f>IF(AJ25="","",COUNTIFS(Registro!$H$8:$H$1000,Reportes!AJ25,Registro!$C$8:$C$1000,"Abierto"))</f>
        <v/>
      </c>
      <c r="AL25" s="28" t="str">
        <f>IF(AJ25="","",COUNTIFS(Registro!$H$8:$H$1000,Reportes!AJ25,Registro!$C$8:$C$1000,"Resuelto"))</f>
        <v/>
      </c>
      <c r="AN25" s="21" t="str">
        <f>Registro!AM16</f>
        <v/>
      </c>
      <c r="AO25" s="22" t="str">
        <f>IF(AN25="","",IF(COUNTIFS(Registro!$H$8:$H$1000,Reportes!AN25,Registro!$C$8:$C$1000,"Abierto")=0,NA(),COUNTIFS(Registro!$H$8:$H$1000,Reportes!AN25,Registro!$C$8:$C$1000,"Abierto")))</f>
        <v/>
      </c>
      <c r="AP25" s="22" t="str">
        <f>IF(AN25="","",IF(COUNTIFS(Registro!$H$8:$H$1000,Reportes!AN25,Registro!$C$8:$C$1000,"Resuelto")=0,NA(),COUNTIFS(Registro!$H$8:$H$1000,Reportes!AN25,Registro!$C$8:$C$1000,"Resuelto")))</f>
        <v/>
      </c>
    </row>
    <row r="26" spans="2:42" x14ac:dyDescent="0.25">
      <c r="C26" s="17"/>
      <c r="D26" s="17"/>
      <c r="E26" s="17"/>
      <c r="F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10"/>
      <c r="AB26" s="10"/>
      <c r="AC26" s="10"/>
      <c r="AJ26" s="27" t="str">
        <f>Registro!AM17</f>
        <v/>
      </c>
      <c r="AK26" s="28" t="str">
        <f>IF(AJ26="","",COUNTIFS(Registro!$H$8:$H$1000,Reportes!AJ26,Registro!$C$8:$C$1000,"Abierto"))</f>
        <v/>
      </c>
      <c r="AL26" s="28" t="str">
        <f>IF(AJ26="","",COUNTIFS(Registro!$H$8:$H$1000,Reportes!AJ26,Registro!$C$8:$C$1000,"Resuelto"))</f>
        <v/>
      </c>
      <c r="AN26" s="21" t="str">
        <f>Registro!AM17</f>
        <v/>
      </c>
      <c r="AO26" s="22" t="str">
        <f>IF(AN26="","",IF(COUNTIFS(Registro!$H$8:$H$1000,Reportes!AN26,Registro!$C$8:$C$1000,"Abierto")=0,NA(),COUNTIFS(Registro!$H$8:$H$1000,Reportes!AN26,Registro!$C$8:$C$1000,"Abierto")))</f>
        <v/>
      </c>
      <c r="AP26" s="22" t="str">
        <f>IF(AN26="","",IF(COUNTIFS(Registro!$H$8:$H$1000,Reportes!AN26,Registro!$C$8:$C$1000,"Resuelto")=0,NA(),COUNTIFS(Registro!$H$8:$H$1000,Reportes!AN26,Registro!$C$8:$C$1000,"Resuelto")))</f>
        <v/>
      </c>
    </row>
    <row r="27" spans="2:42" x14ac:dyDescent="0.25">
      <c r="C27" s="17"/>
      <c r="D27" s="17"/>
      <c r="E27" s="17"/>
      <c r="F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10"/>
      <c r="AB27" s="10"/>
      <c r="AC27" s="10"/>
      <c r="AJ27" s="27" t="str">
        <f>Registro!AM18</f>
        <v/>
      </c>
      <c r="AK27" s="28" t="str">
        <f>IF(AJ27="","",COUNTIFS(Registro!$H$8:$H$1000,Reportes!AJ27,Registro!$C$8:$C$1000,"Abierto"))</f>
        <v/>
      </c>
      <c r="AL27" s="28" t="str">
        <f>IF(AJ27="","",COUNTIFS(Registro!$H$8:$H$1000,Reportes!AJ27,Registro!$C$8:$C$1000,"Resuelto"))</f>
        <v/>
      </c>
      <c r="AN27" s="21" t="str">
        <f>Registro!AM18</f>
        <v/>
      </c>
      <c r="AO27" s="22" t="str">
        <f>IF(AN27="","",IF(COUNTIFS(Registro!$H$8:$H$1000,Reportes!AN27,Registro!$C$8:$C$1000,"Abierto")=0,NA(),COUNTIFS(Registro!$H$8:$H$1000,Reportes!AN27,Registro!$C$8:$C$1000,"Abierto")))</f>
        <v/>
      </c>
      <c r="AP27" s="22" t="str">
        <f>IF(AN27="","",IF(COUNTIFS(Registro!$H$8:$H$1000,Reportes!AN27,Registro!$C$8:$C$1000,"Resuelto")=0,NA(),COUNTIFS(Registro!$H$8:$H$1000,Reportes!AN27,Registro!$C$8:$C$1000,"Resuelto")))</f>
        <v/>
      </c>
    </row>
    <row r="28" spans="2:42" x14ac:dyDescent="0.25">
      <c r="C28" s="17"/>
      <c r="D28" s="17"/>
      <c r="E28" s="17"/>
      <c r="F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10"/>
      <c r="AB28" s="10"/>
      <c r="AC28" s="10"/>
      <c r="AJ28" s="27" t="str">
        <f>Registro!AM19</f>
        <v/>
      </c>
      <c r="AK28" s="28" t="str">
        <f>IF(AJ28="","",COUNTIFS(Registro!$H$8:$H$1000,Reportes!AJ28,Registro!$C$8:$C$1000,"Abierto"))</f>
        <v/>
      </c>
      <c r="AL28" s="28" t="str">
        <f>IF(AJ28="","",COUNTIFS(Registro!$H$8:$H$1000,Reportes!AJ28,Registro!$C$8:$C$1000,"Resuelto"))</f>
        <v/>
      </c>
      <c r="AN28" s="21" t="str">
        <f>Registro!AM19</f>
        <v/>
      </c>
      <c r="AO28" s="22" t="str">
        <f>IF(AN28="","",IF(COUNTIFS(Registro!$H$8:$H$1000,Reportes!AN28,Registro!$C$8:$C$1000,"Abierto")=0,NA(),COUNTIFS(Registro!$H$8:$H$1000,Reportes!AN28,Registro!$C$8:$C$1000,"Abierto")))</f>
        <v/>
      </c>
      <c r="AP28" s="22" t="str">
        <f>IF(AN28="","",IF(COUNTIFS(Registro!$H$8:$H$1000,Reportes!AN28,Registro!$C$8:$C$1000,"Resuelto")=0,NA(),COUNTIFS(Registro!$H$8:$H$1000,Reportes!AN28,Registro!$C$8:$C$1000,"Resuelto")))</f>
        <v/>
      </c>
    </row>
    <row r="29" spans="2:42" x14ac:dyDescent="0.25">
      <c r="B29" s="18"/>
      <c r="C29" s="17"/>
      <c r="D29" s="17"/>
      <c r="E29" s="17"/>
      <c r="F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10"/>
      <c r="AB29" s="10"/>
      <c r="AC29" s="10"/>
      <c r="AJ29" s="27" t="str">
        <f>Registro!AM20</f>
        <v/>
      </c>
      <c r="AK29" s="28" t="str">
        <f>IF(AJ29="","",COUNTIFS(Registro!$H$8:$H$1000,Reportes!AJ29,Registro!$C$8:$C$1000,"Abierto"))</f>
        <v/>
      </c>
      <c r="AL29" s="28" t="str">
        <f>IF(AJ29="","",COUNTIFS(Registro!$H$8:$H$1000,Reportes!AJ29,Registro!$C$8:$C$1000,"Resuelto"))</f>
        <v/>
      </c>
      <c r="AN29" s="21" t="str">
        <f>Registro!AM20</f>
        <v/>
      </c>
      <c r="AO29" s="22" t="str">
        <f>IF(AN29="","",IF(COUNTIFS(Registro!$H$8:$H$1000,Reportes!AN29,Registro!$C$8:$C$1000,"Abierto")=0,NA(),COUNTIFS(Registro!$H$8:$H$1000,Reportes!AN29,Registro!$C$8:$C$1000,"Abierto")))</f>
        <v/>
      </c>
      <c r="AP29" s="22" t="str">
        <f>IF(AN29="","",IF(COUNTIFS(Registro!$H$8:$H$1000,Reportes!AN29,Registro!$C$8:$C$1000,"Resuelto")=0,NA(),COUNTIFS(Registro!$H$8:$H$1000,Reportes!AN29,Registro!$C$8:$C$1000,"Resuelto")))</f>
        <v/>
      </c>
    </row>
    <row r="30" spans="2:42" x14ac:dyDescent="0.25">
      <c r="C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10"/>
      <c r="AB30" s="10"/>
      <c r="AC30" s="10"/>
      <c r="AJ30" s="27" t="str">
        <f>Registro!AM21</f>
        <v/>
      </c>
      <c r="AK30" s="28" t="str">
        <f>IF(AJ30="","",COUNTIFS(Registro!$H$8:$H$1000,Reportes!AJ30,Registro!$C$8:$C$1000,"Abierto"))</f>
        <v/>
      </c>
      <c r="AL30" s="28" t="str">
        <f>IF(AJ30="","",COUNTIFS(Registro!$H$8:$H$1000,Reportes!AJ30,Registro!$C$8:$C$1000,"Resuelto"))</f>
        <v/>
      </c>
      <c r="AN30" s="21" t="str">
        <f>Registro!AM21</f>
        <v/>
      </c>
      <c r="AO30" s="22" t="str">
        <f>IF(AN30="","",IF(COUNTIFS(Registro!$H$8:$H$1000,Reportes!AN30,Registro!$C$8:$C$1000,"Abierto")=0,NA(),COUNTIFS(Registro!$H$8:$H$1000,Reportes!AN30,Registro!$C$8:$C$1000,"Abierto")))</f>
        <v/>
      </c>
      <c r="AP30" s="22" t="str">
        <f>IF(AN30="","",IF(COUNTIFS(Registro!$H$8:$H$1000,Reportes!AN30,Registro!$C$8:$C$1000,"Resuelto")=0,NA(),COUNTIFS(Registro!$H$8:$H$1000,Reportes!AN30,Registro!$C$8:$C$1000,"Resuelto")))</f>
        <v/>
      </c>
    </row>
    <row r="31" spans="2:42" x14ac:dyDescent="0.25">
      <c r="C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10"/>
      <c r="AB31" s="10"/>
      <c r="AC31" s="10"/>
      <c r="AJ31" s="27" t="str">
        <f>Registro!AM22</f>
        <v/>
      </c>
      <c r="AK31" s="28" t="str">
        <f>IF(AJ31="","",COUNTIFS(Registro!$H$8:$H$1000,Reportes!AJ31,Registro!$C$8:$C$1000,"Abierto"))</f>
        <v/>
      </c>
      <c r="AL31" s="28" t="str">
        <f>IF(AJ31="","",COUNTIFS(Registro!$H$8:$H$1000,Reportes!AJ31,Registro!$C$8:$C$1000,"Resuelto"))</f>
        <v/>
      </c>
      <c r="AN31" s="21" t="str">
        <f>Registro!AM22</f>
        <v/>
      </c>
      <c r="AO31" s="22" t="str">
        <f>IF(AN31="","",IF(COUNTIFS(Registro!$H$8:$H$1000,Reportes!AN31,Registro!$C$8:$C$1000,"Abierto")=0,NA(),COUNTIFS(Registro!$H$8:$H$1000,Reportes!AN31,Registro!$C$8:$C$1000,"Abierto")))</f>
        <v/>
      </c>
      <c r="AP31" s="22" t="str">
        <f>IF(AN31="","",IF(COUNTIFS(Registro!$H$8:$H$1000,Reportes!AN31,Registro!$C$8:$C$1000,"Resuelto")=0,NA(),COUNTIFS(Registro!$H$8:$H$1000,Reportes!AN31,Registro!$C$8:$C$1000,"Resuelto")))</f>
        <v/>
      </c>
    </row>
    <row r="32" spans="2:42" x14ac:dyDescent="0.25">
      <c r="C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10"/>
      <c r="AB32" s="10"/>
      <c r="AC32" s="10"/>
      <c r="AJ32" s="27" t="str">
        <f>Registro!AM23</f>
        <v/>
      </c>
      <c r="AK32" s="28" t="str">
        <f>IF(AJ32="","",COUNTIFS(Registro!$H$8:$H$1000,Reportes!AJ32,Registro!$C$8:$C$1000,"Abierto"))</f>
        <v/>
      </c>
      <c r="AL32" s="28" t="str">
        <f>IF(AJ32="","",COUNTIFS(Registro!$H$8:$H$1000,Reportes!AJ32,Registro!$C$8:$C$1000,"Resuelto"))</f>
        <v/>
      </c>
      <c r="AN32" s="21" t="str">
        <f>Registro!AM23</f>
        <v/>
      </c>
      <c r="AO32" s="22" t="str">
        <f>IF(AN32="","",IF(COUNTIFS(Registro!$H$8:$H$1000,Reportes!AN32,Registro!$C$8:$C$1000,"Abierto")=0,NA(),COUNTIFS(Registro!$H$8:$H$1000,Reportes!AN32,Registro!$C$8:$C$1000,"Abierto")))</f>
        <v/>
      </c>
      <c r="AP32" s="22" t="str">
        <f>IF(AN32="","",IF(COUNTIFS(Registro!$H$8:$H$1000,Reportes!AN32,Registro!$C$8:$C$1000,"Resuelto")=0,NA(),COUNTIFS(Registro!$H$8:$H$1000,Reportes!AN32,Registro!$C$8:$C$1000,"Resuelto")))</f>
        <v/>
      </c>
    </row>
    <row r="33" spans="3:42" x14ac:dyDescent="0.25">
      <c r="C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10"/>
      <c r="AB33" s="10"/>
      <c r="AC33" s="10"/>
      <c r="AJ33" s="27" t="str">
        <f>Registro!AM24</f>
        <v/>
      </c>
      <c r="AK33" s="28" t="str">
        <f>IF(AJ33="","",COUNTIFS(Registro!$H$8:$H$1000,Reportes!AJ33,Registro!$C$8:$C$1000,"Abierto"))</f>
        <v/>
      </c>
      <c r="AL33" s="28" t="str">
        <f>IF(AJ33="","",COUNTIFS(Registro!$H$8:$H$1000,Reportes!AJ33,Registro!$C$8:$C$1000,"Resuelto"))</f>
        <v/>
      </c>
      <c r="AN33" s="21" t="str">
        <f>Registro!AM24</f>
        <v/>
      </c>
      <c r="AO33" s="22" t="str">
        <f>IF(AN33="","",IF(COUNTIFS(Registro!$H$8:$H$1000,Reportes!AN33,Registro!$C$8:$C$1000,"Abierto")=0,NA(),COUNTIFS(Registro!$H$8:$H$1000,Reportes!AN33,Registro!$C$8:$C$1000,"Abierto")))</f>
        <v/>
      </c>
      <c r="AP33" s="22" t="str">
        <f>IF(AN33="","",IF(COUNTIFS(Registro!$H$8:$H$1000,Reportes!AN33,Registro!$C$8:$C$1000,"Resuelto")=0,NA(),COUNTIFS(Registro!$H$8:$H$1000,Reportes!AN33,Registro!$C$8:$C$1000,"Resuelto")))</f>
        <v/>
      </c>
    </row>
    <row r="34" spans="3:42" x14ac:dyDescent="0.25">
      <c r="C34" s="17"/>
      <c r="D34" s="17"/>
      <c r="E34" s="17"/>
      <c r="F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10"/>
      <c r="AB34" s="10"/>
      <c r="AC34" s="10"/>
      <c r="AJ34" s="27" t="str">
        <f>Registro!AM25</f>
        <v/>
      </c>
      <c r="AK34" s="28" t="str">
        <f>IF(AJ34="","",COUNTIFS(Registro!$H$8:$H$1000,Reportes!AJ34,Registro!$C$8:$C$1000,"Abierto"))</f>
        <v/>
      </c>
      <c r="AL34" s="28" t="str">
        <f>IF(AJ34="","",COUNTIFS(Registro!$H$8:$H$1000,Reportes!AJ34,Registro!$C$8:$C$1000,"Resuelto"))</f>
        <v/>
      </c>
      <c r="AN34" s="21" t="str">
        <f>Registro!AM25</f>
        <v/>
      </c>
      <c r="AO34" s="22" t="str">
        <f>IF(AN34="","",IF(COUNTIFS(Registro!$H$8:$H$1000,Reportes!AN34,Registro!$C$8:$C$1000,"Abierto")=0,NA(),COUNTIFS(Registro!$H$8:$H$1000,Reportes!AN34,Registro!$C$8:$C$1000,"Abierto")))</f>
        <v/>
      </c>
      <c r="AP34" s="22" t="str">
        <f>IF(AN34="","",IF(COUNTIFS(Registro!$H$8:$H$1000,Reportes!AN34,Registro!$C$8:$C$1000,"Resuelto")=0,NA(),COUNTIFS(Registro!$H$8:$H$1000,Reportes!AN34,Registro!$C$8:$C$1000,"Resuelto")))</f>
        <v/>
      </c>
    </row>
    <row r="35" spans="3:42" x14ac:dyDescent="0.25">
      <c r="C35" s="17"/>
      <c r="D35" s="17"/>
      <c r="E35" s="17"/>
      <c r="F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10"/>
      <c r="AB35" s="10"/>
      <c r="AC35" s="10"/>
      <c r="AJ35" s="27" t="str">
        <f>Registro!AM26</f>
        <v/>
      </c>
      <c r="AK35" s="28" t="str">
        <f>IF(AJ35="","",COUNTIFS(Registro!$H$8:$H$1000,Reportes!AJ35,Registro!$C$8:$C$1000,"Abierto"))</f>
        <v/>
      </c>
      <c r="AL35" s="28" t="str">
        <f>IF(AJ35="","",COUNTIFS(Registro!$H$8:$H$1000,Reportes!AJ35,Registro!$C$8:$C$1000,"Resuelto"))</f>
        <v/>
      </c>
      <c r="AN35" s="21" t="str">
        <f>Registro!AM26</f>
        <v/>
      </c>
      <c r="AO35" s="22" t="str">
        <f>IF(AN35="","",IF(COUNTIFS(Registro!$H$8:$H$1000,Reportes!AN35,Registro!$C$8:$C$1000,"Abierto")=0,NA(),COUNTIFS(Registro!$H$8:$H$1000,Reportes!AN35,Registro!$C$8:$C$1000,"Abierto")))</f>
        <v/>
      </c>
      <c r="AP35" s="22" t="str">
        <f>IF(AN35="","",IF(COUNTIFS(Registro!$H$8:$H$1000,Reportes!AN35,Registro!$C$8:$C$1000,"Resuelto")=0,NA(),COUNTIFS(Registro!$H$8:$H$1000,Reportes!AN35,Registro!$C$8:$C$1000,"Resuelto")))</f>
        <v/>
      </c>
    </row>
    <row r="36" spans="3:42" x14ac:dyDescent="0.25">
      <c r="C36" s="17"/>
      <c r="D36" s="17"/>
      <c r="E36" s="17"/>
      <c r="F36" s="1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10"/>
      <c r="AB36" s="10"/>
      <c r="AC36" s="10"/>
      <c r="AJ36" s="27" t="str">
        <f>Registro!AM27</f>
        <v/>
      </c>
      <c r="AK36" s="28" t="str">
        <f>IF(AJ36="","",COUNTIFS(Registro!$H$8:$H$1000,Reportes!AJ36,Registro!$C$8:$C$1000,"Abierto"))</f>
        <v/>
      </c>
      <c r="AL36" s="28" t="str">
        <f>IF(AJ36="","",COUNTIFS(Registro!$H$8:$H$1000,Reportes!AJ36,Registro!$C$8:$C$1000,"Resuelto"))</f>
        <v/>
      </c>
      <c r="AN36" s="21" t="str">
        <f>Registro!AM27</f>
        <v/>
      </c>
      <c r="AO36" s="22" t="str">
        <f>IF(AN36="","",IF(COUNTIFS(Registro!$H$8:$H$1000,Reportes!AN36,Registro!$C$8:$C$1000,"Abierto")=0,NA(),COUNTIFS(Registro!$H$8:$H$1000,Reportes!AN36,Registro!$C$8:$C$1000,"Abierto")))</f>
        <v/>
      </c>
      <c r="AP36" s="22" t="str">
        <f>IF(AN36="","",IF(COUNTIFS(Registro!$H$8:$H$1000,Reportes!AN36,Registro!$C$8:$C$1000,"Resuelto")=0,NA(),COUNTIFS(Registro!$H$8:$H$1000,Reportes!AN36,Registro!$C$8:$C$1000,"Resuelto")))</f>
        <v/>
      </c>
    </row>
    <row r="37" spans="3:42" x14ac:dyDescent="0.25">
      <c r="C37" s="17"/>
      <c r="D37" s="17"/>
      <c r="E37" s="17"/>
      <c r="F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10"/>
      <c r="AB37" s="10"/>
      <c r="AC37" s="10"/>
      <c r="AJ37" s="27" t="str">
        <f>Registro!AM28</f>
        <v/>
      </c>
      <c r="AK37" s="28" t="str">
        <f>IF(AJ37="","",COUNTIFS(Registro!$H$8:$H$1000,Reportes!AJ37,Registro!$C$8:$C$1000,"Abierto"))</f>
        <v/>
      </c>
      <c r="AL37" s="28" t="str">
        <f>IF(AJ37="","",COUNTIFS(Registro!$H$8:$H$1000,Reportes!AJ37,Registro!$C$8:$C$1000,"Resuelto"))</f>
        <v/>
      </c>
      <c r="AN37" s="21" t="str">
        <f>Registro!AM28</f>
        <v/>
      </c>
      <c r="AO37" s="22" t="str">
        <f>IF(AN37="","",IF(COUNTIFS(Registro!$H$8:$H$1000,Reportes!AN37,Registro!$C$8:$C$1000,"Abierto")=0,NA(),COUNTIFS(Registro!$H$8:$H$1000,Reportes!AN37,Registro!$C$8:$C$1000,"Abierto")))</f>
        <v/>
      </c>
      <c r="AP37" s="22" t="str">
        <f>IF(AN37="","",IF(COUNTIFS(Registro!$H$8:$H$1000,Reportes!AN37,Registro!$C$8:$C$1000,"Resuelto")=0,NA(),COUNTIFS(Registro!$H$8:$H$1000,Reportes!AN37,Registro!$C$8:$C$1000,"Resuelto")))</f>
        <v/>
      </c>
    </row>
    <row r="38" spans="3:42" x14ac:dyDescent="0.25">
      <c r="C38" s="17"/>
      <c r="D38" s="17"/>
      <c r="E38" s="17"/>
      <c r="F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10"/>
      <c r="AB38" s="10"/>
      <c r="AC38" s="10"/>
      <c r="AJ38" s="27" t="str">
        <f>Registro!AM29</f>
        <v/>
      </c>
      <c r="AK38" s="28" t="str">
        <f>IF(AJ38="","",COUNTIFS(Registro!$H$8:$H$1000,Reportes!AJ38,Registro!$C$8:$C$1000,"Abierto"))</f>
        <v/>
      </c>
      <c r="AL38" s="28" t="str">
        <f>IF(AJ38="","",COUNTIFS(Registro!$H$8:$H$1000,Reportes!AJ38,Registro!$C$8:$C$1000,"Resuelto"))</f>
        <v/>
      </c>
      <c r="AN38" s="21" t="str">
        <f>Registro!AM29</f>
        <v/>
      </c>
      <c r="AO38" s="22" t="str">
        <f>IF(AN38="","",IF(COUNTIFS(Registro!$H$8:$H$1000,Reportes!AN38,Registro!$C$8:$C$1000,"Abierto")=0,NA(),COUNTIFS(Registro!$H$8:$H$1000,Reportes!AN38,Registro!$C$8:$C$1000,"Abierto")))</f>
        <v/>
      </c>
      <c r="AP38" s="22" t="str">
        <f>IF(AN38="","",IF(COUNTIFS(Registro!$H$8:$H$1000,Reportes!AN38,Registro!$C$8:$C$1000,"Resuelto")=0,NA(),COUNTIFS(Registro!$H$8:$H$1000,Reportes!AN38,Registro!$C$8:$C$1000,"Resuelto")))</f>
        <v/>
      </c>
    </row>
    <row r="39" spans="3:42" x14ac:dyDescent="0.25">
      <c r="C39" s="17"/>
      <c r="D39" s="17"/>
      <c r="E39" s="17"/>
      <c r="F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10"/>
      <c r="AB39" s="10"/>
      <c r="AC39" s="10"/>
      <c r="AJ39" s="27" t="str">
        <f>Registro!AM30</f>
        <v/>
      </c>
      <c r="AK39" s="28" t="str">
        <f>IF(AJ39="","",COUNTIFS(Registro!$H$8:$H$1000,Reportes!AJ39,Registro!$C$8:$C$1000,"Abierto"))</f>
        <v/>
      </c>
      <c r="AL39" s="28" t="str">
        <f>IF(AJ39="","",COUNTIFS(Registro!$H$8:$H$1000,Reportes!AJ39,Registro!$C$8:$C$1000,"Resuelto"))</f>
        <v/>
      </c>
      <c r="AN39" s="21" t="str">
        <f>Registro!AM30</f>
        <v/>
      </c>
      <c r="AO39" s="22" t="str">
        <f>IF(AN39="","",IF(COUNTIFS(Registro!$H$8:$H$1000,Reportes!AN39,Registro!$C$8:$C$1000,"Abierto")=0,NA(),COUNTIFS(Registro!$H$8:$H$1000,Reportes!AN39,Registro!$C$8:$C$1000,"Abierto")))</f>
        <v/>
      </c>
      <c r="AP39" s="22" t="str">
        <f>IF(AN39="","",IF(COUNTIFS(Registro!$H$8:$H$1000,Reportes!AN39,Registro!$C$8:$C$1000,"Resuelto")=0,NA(),COUNTIFS(Registro!$H$8:$H$1000,Reportes!AN39,Registro!$C$8:$C$1000,"Resuelto")))</f>
        <v/>
      </c>
    </row>
    <row r="40" spans="3:42" x14ac:dyDescent="0.25">
      <c r="C40" s="17"/>
      <c r="D40" s="17"/>
      <c r="E40" s="17"/>
      <c r="F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10"/>
      <c r="AB40" s="10"/>
      <c r="AC40" s="10"/>
      <c r="AJ40" s="27" t="str">
        <f>Registro!AM31</f>
        <v/>
      </c>
      <c r="AK40" s="28" t="str">
        <f>IF(AJ40="","",COUNTIFS(Registro!$H$8:$H$1000,Reportes!AJ40,Registro!$C$8:$C$1000,"Abierto"))</f>
        <v/>
      </c>
      <c r="AL40" s="28" t="str">
        <f>IF(AJ40="","",COUNTIFS(Registro!$H$8:$H$1000,Reportes!AJ40,Registro!$C$8:$C$1000,"Resuelto"))</f>
        <v/>
      </c>
      <c r="AN40" s="21" t="str">
        <f>Registro!AM31</f>
        <v/>
      </c>
      <c r="AO40" s="22" t="str">
        <f>IF(AN40="","",IF(COUNTIFS(Registro!$H$8:$H$1000,Reportes!AN40,Registro!$C$8:$C$1000,"Abierto")=0,NA(),COUNTIFS(Registro!$H$8:$H$1000,Reportes!AN40,Registro!$C$8:$C$1000,"Abierto")))</f>
        <v/>
      </c>
      <c r="AP40" s="22" t="str">
        <f>IF(AN40="","",IF(COUNTIFS(Registro!$H$8:$H$1000,Reportes!AN40,Registro!$C$8:$C$1000,"Resuelto")=0,NA(),COUNTIFS(Registro!$H$8:$H$1000,Reportes!AN40,Registro!$C$8:$C$1000,"Resuelto")))</f>
        <v/>
      </c>
    </row>
    <row r="41" spans="3:42" x14ac:dyDescent="0.25">
      <c r="C41" s="17"/>
      <c r="D41" s="17"/>
      <c r="E41" s="17"/>
      <c r="F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10"/>
      <c r="AB41" s="10"/>
      <c r="AC41" s="10"/>
      <c r="AJ41" s="27" t="str">
        <f>Registro!AM32</f>
        <v/>
      </c>
      <c r="AK41" s="28" t="str">
        <f>IF(AJ41="","",COUNTIFS(Registro!$H$8:$H$1000,Reportes!AJ41,Registro!$C$8:$C$1000,"Abierto"))</f>
        <v/>
      </c>
      <c r="AL41" s="28" t="str">
        <f>IF(AJ41="","",COUNTIFS(Registro!$H$8:$H$1000,Reportes!AJ41,Registro!$C$8:$C$1000,"Resuelto"))</f>
        <v/>
      </c>
      <c r="AN41" s="21" t="str">
        <f>Registro!AM32</f>
        <v/>
      </c>
      <c r="AO41" s="22" t="str">
        <f>IF(AN41="","",IF(COUNTIFS(Registro!$H$8:$H$1000,Reportes!AN41,Registro!$C$8:$C$1000,"Abierto")=0,NA(),COUNTIFS(Registro!$H$8:$H$1000,Reportes!AN41,Registro!$C$8:$C$1000,"Abierto")))</f>
        <v/>
      </c>
      <c r="AP41" s="22" t="str">
        <f>IF(AN41="","",IF(COUNTIFS(Registro!$H$8:$H$1000,Reportes!AN41,Registro!$C$8:$C$1000,"Resuelto")=0,NA(),COUNTIFS(Registro!$H$8:$H$1000,Reportes!AN41,Registro!$C$8:$C$1000,"Resuelto")))</f>
        <v/>
      </c>
    </row>
    <row r="42" spans="3:42" x14ac:dyDescent="0.25">
      <c r="C42" s="17"/>
      <c r="D42" s="17"/>
      <c r="E42" s="17"/>
      <c r="F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10"/>
      <c r="AB42" s="10"/>
      <c r="AC42" s="10"/>
      <c r="AJ42" s="27" t="str">
        <f>Registro!AM33</f>
        <v/>
      </c>
      <c r="AK42" s="28" t="str">
        <f>IF(AJ42="","",COUNTIFS(Registro!$H$8:$H$1000,Reportes!AJ42,Registro!$C$8:$C$1000,"Abierto"))</f>
        <v/>
      </c>
      <c r="AL42" s="28" t="str">
        <f>IF(AJ42="","",COUNTIFS(Registro!$H$8:$H$1000,Reportes!AJ42,Registro!$C$8:$C$1000,"Resuelto"))</f>
        <v/>
      </c>
      <c r="AN42" s="21" t="str">
        <f>Registro!AM33</f>
        <v/>
      </c>
      <c r="AO42" s="22" t="str">
        <f>IF(AN42="","",IF(COUNTIFS(Registro!$H$8:$H$1000,Reportes!AN42,Registro!$C$8:$C$1000,"Abierto")=0,NA(),COUNTIFS(Registro!$H$8:$H$1000,Reportes!AN42,Registro!$C$8:$C$1000,"Abierto")))</f>
        <v/>
      </c>
      <c r="AP42" s="22" t="str">
        <f>IF(AN42="","",IF(COUNTIFS(Registro!$H$8:$H$1000,Reportes!AN42,Registro!$C$8:$C$1000,"Resuelto")=0,NA(),COUNTIFS(Registro!$H$8:$H$1000,Reportes!AN42,Registro!$C$8:$C$1000,"Resuelto")))</f>
        <v/>
      </c>
    </row>
    <row r="43" spans="3:42" x14ac:dyDescent="0.25">
      <c r="C43" s="17"/>
      <c r="D43" s="17"/>
      <c r="E43" s="17"/>
      <c r="F43" s="17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10"/>
      <c r="AB43" s="10"/>
      <c r="AC43" s="10"/>
      <c r="AJ43" s="27" t="str">
        <f>Registro!AM34</f>
        <v/>
      </c>
      <c r="AK43" s="28" t="str">
        <f>IF(AJ43="","",COUNTIFS(Registro!$H$8:$H$1000,Reportes!AJ43,Registro!$C$8:$C$1000,"Abierto"))</f>
        <v/>
      </c>
      <c r="AL43" s="28" t="str">
        <f>IF(AJ43="","",COUNTIFS(Registro!$H$8:$H$1000,Reportes!AJ43,Registro!$C$8:$C$1000,"Resuelto"))</f>
        <v/>
      </c>
      <c r="AN43" s="21" t="str">
        <f>Registro!AM34</f>
        <v/>
      </c>
      <c r="AO43" s="22" t="str">
        <f>IF(AN43="","",IF(COUNTIFS(Registro!$H$8:$H$1000,Reportes!AN43,Registro!$C$8:$C$1000,"Abierto")=0,NA(),COUNTIFS(Registro!$H$8:$H$1000,Reportes!AN43,Registro!$C$8:$C$1000,"Abierto")))</f>
        <v/>
      </c>
      <c r="AP43" s="22" t="str">
        <f>IF(AN43="","",IF(COUNTIFS(Registro!$H$8:$H$1000,Reportes!AN43,Registro!$C$8:$C$1000,"Resuelto")=0,NA(),COUNTIFS(Registro!$H$8:$H$1000,Reportes!AN43,Registro!$C$8:$C$1000,"Resuelto")))</f>
        <v/>
      </c>
    </row>
    <row r="44" spans="3:42" x14ac:dyDescent="0.25">
      <c r="C44" s="17"/>
      <c r="D44" s="17"/>
      <c r="E44" s="17"/>
      <c r="F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10"/>
      <c r="AB44" s="10"/>
      <c r="AC44" s="10"/>
      <c r="AJ44" s="27" t="str">
        <f>Registro!AM35</f>
        <v/>
      </c>
      <c r="AK44" s="28" t="str">
        <f>IF(AJ44="","",COUNTIFS(Registro!$H$8:$H$1000,Reportes!AJ44,Registro!$C$8:$C$1000,"Abierto"))</f>
        <v/>
      </c>
      <c r="AL44" s="28" t="str">
        <f>IF(AJ44="","",COUNTIFS(Registro!$H$8:$H$1000,Reportes!AJ44,Registro!$C$8:$C$1000,"Resuelto"))</f>
        <v/>
      </c>
      <c r="AN44" s="21" t="str">
        <f>Registro!AM35</f>
        <v/>
      </c>
      <c r="AO44" s="22" t="str">
        <f>IF(AN44="","",IF(COUNTIFS(Registro!$H$8:$H$1000,Reportes!AN44,Registro!$C$8:$C$1000,"Abierto")=0,NA(),COUNTIFS(Registro!$H$8:$H$1000,Reportes!AN44,Registro!$C$8:$C$1000,"Abierto")))</f>
        <v/>
      </c>
      <c r="AP44" s="22" t="str">
        <f>IF(AN44="","",IF(COUNTIFS(Registro!$H$8:$H$1000,Reportes!AN44,Registro!$C$8:$C$1000,"Resuelto")=0,NA(),COUNTIFS(Registro!$H$8:$H$1000,Reportes!AN44,Registro!$C$8:$C$1000,"Resuelto")))</f>
        <v/>
      </c>
    </row>
    <row r="45" spans="3:42" x14ac:dyDescent="0.25">
      <c r="C45" s="17"/>
      <c r="D45" s="17"/>
      <c r="E45" s="17"/>
      <c r="F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10"/>
      <c r="AB45" s="10"/>
      <c r="AC45" s="10"/>
      <c r="AJ45" s="27" t="str">
        <f>Registro!AM36</f>
        <v/>
      </c>
      <c r="AK45" s="28" t="str">
        <f>IF(AJ45="","",COUNTIFS(Registro!$H$8:$H$1000,Reportes!AJ45,Registro!$C$8:$C$1000,"Abierto"))</f>
        <v/>
      </c>
      <c r="AL45" s="28" t="str">
        <f>IF(AJ45="","",COUNTIFS(Registro!$H$8:$H$1000,Reportes!AJ45,Registro!$C$8:$C$1000,"Resuelto"))</f>
        <v/>
      </c>
      <c r="AN45" s="21" t="str">
        <f>Registro!AM36</f>
        <v/>
      </c>
      <c r="AO45" s="22" t="str">
        <f>IF(AN45="","",IF(COUNTIFS(Registro!$H$8:$H$1000,Reportes!AN45,Registro!$C$8:$C$1000,"Abierto")=0,NA(),COUNTIFS(Registro!$H$8:$H$1000,Reportes!AN45,Registro!$C$8:$C$1000,"Abierto")))</f>
        <v/>
      </c>
      <c r="AP45" s="22" t="str">
        <f>IF(AN45="","",IF(COUNTIFS(Registro!$H$8:$H$1000,Reportes!AN45,Registro!$C$8:$C$1000,"Resuelto")=0,NA(),COUNTIFS(Registro!$H$8:$H$1000,Reportes!AN45,Registro!$C$8:$C$1000,"Resuelto")))</f>
        <v/>
      </c>
    </row>
    <row r="46" spans="3:42" x14ac:dyDescent="0.25">
      <c r="C46" s="17"/>
      <c r="D46" s="17"/>
      <c r="E46" s="17"/>
      <c r="F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10"/>
      <c r="AB46" s="10"/>
      <c r="AC46" s="10"/>
      <c r="AJ46" s="27" t="str">
        <f>Registro!AM37</f>
        <v/>
      </c>
      <c r="AK46" s="28" t="str">
        <f>IF(AJ46="","",COUNTIFS(Registro!$H$8:$H$1000,Reportes!AJ46,Registro!$C$8:$C$1000,"Abierto"))</f>
        <v/>
      </c>
      <c r="AL46" s="28" t="str">
        <f>IF(AJ46="","",COUNTIFS(Registro!$H$8:$H$1000,Reportes!AJ46,Registro!$C$8:$C$1000,"Resuelto"))</f>
        <v/>
      </c>
      <c r="AN46" s="21" t="str">
        <f>Registro!AM37</f>
        <v/>
      </c>
      <c r="AO46" s="22" t="str">
        <f>IF(AN46="","",IF(COUNTIFS(Registro!$H$8:$H$1000,Reportes!AN46,Registro!$C$8:$C$1000,"Abierto")=0,NA(),COUNTIFS(Registro!$H$8:$H$1000,Reportes!AN46,Registro!$C$8:$C$1000,"Abierto")))</f>
        <v/>
      </c>
      <c r="AP46" s="22" t="str">
        <f>IF(AN46="","",IF(COUNTIFS(Registro!$H$8:$H$1000,Reportes!AN46,Registro!$C$8:$C$1000,"Resuelto")=0,NA(),COUNTIFS(Registro!$H$8:$H$1000,Reportes!AN46,Registro!$C$8:$C$1000,"Resuelto")))</f>
        <v/>
      </c>
    </row>
    <row r="47" spans="3:42" x14ac:dyDescent="0.25">
      <c r="C47" s="17"/>
      <c r="D47" s="17"/>
      <c r="E47" s="17"/>
      <c r="F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10"/>
      <c r="AB47" s="10"/>
      <c r="AC47" s="10"/>
      <c r="AJ47" s="27" t="str">
        <f>Registro!AM38</f>
        <v/>
      </c>
      <c r="AK47" s="28" t="str">
        <f>IF(AJ47="","",COUNTIFS(Registro!$H$8:$H$1000,Reportes!AJ47,Registro!$C$8:$C$1000,"Abierto"))</f>
        <v/>
      </c>
      <c r="AL47" s="28" t="str">
        <f>IF(AJ47="","",COUNTIFS(Registro!$H$8:$H$1000,Reportes!AJ47,Registro!$C$8:$C$1000,"Resuelto"))</f>
        <v/>
      </c>
      <c r="AN47" s="21" t="str">
        <f>Registro!AM38</f>
        <v/>
      </c>
      <c r="AO47" s="22" t="str">
        <f>IF(AN47="","",IF(COUNTIFS(Registro!$H$8:$H$1000,Reportes!AN47,Registro!$C$8:$C$1000,"Abierto")=0,NA(),COUNTIFS(Registro!$H$8:$H$1000,Reportes!AN47,Registro!$C$8:$C$1000,"Abierto")))</f>
        <v/>
      </c>
      <c r="AP47" s="22" t="str">
        <f>IF(AN47="","",IF(COUNTIFS(Registro!$H$8:$H$1000,Reportes!AN47,Registro!$C$8:$C$1000,"Resuelto")=0,NA(),COUNTIFS(Registro!$H$8:$H$1000,Reportes!AN47,Registro!$C$8:$C$1000,"Resuelto")))</f>
        <v/>
      </c>
    </row>
    <row r="48" spans="3:42" x14ac:dyDescent="0.25">
      <c r="C48" s="17"/>
      <c r="D48" s="17"/>
      <c r="E48" s="17"/>
      <c r="F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10"/>
      <c r="AB48" s="10"/>
      <c r="AC48" s="10"/>
      <c r="AJ48" s="27" t="str">
        <f>Registro!AM39</f>
        <v/>
      </c>
      <c r="AK48" s="28" t="str">
        <f>IF(AJ48="","",COUNTIFS(Registro!$H$8:$H$1000,Reportes!AJ48,Registro!$C$8:$C$1000,"Abierto"))</f>
        <v/>
      </c>
      <c r="AL48" s="28" t="str">
        <f>IF(AJ48="","",COUNTIFS(Registro!$H$8:$H$1000,Reportes!AJ48,Registro!$C$8:$C$1000,"Resuelto"))</f>
        <v/>
      </c>
      <c r="AN48" s="21" t="str">
        <f>Registro!AM39</f>
        <v/>
      </c>
      <c r="AO48" s="22" t="str">
        <f>IF(AN48="","",IF(COUNTIFS(Registro!$H$8:$H$1000,Reportes!AN48,Registro!$C$8:$C$1000,"Abierto")=0,NA(),COUNTIFS(Registro!$H$8:$H$1000,Reportes!AN48,Registro!$C$8:$C$1000,"Abierto")))</f>
        <v/>
      </c>
      <c r="AP48" s="22" t="str">
        <f>IF(AN48="","",IF(COUNTIFS(Registro!$H$8:$H$1000,Reportes!AN48,Registro!$C$8:$C$1000,"Resuelto")=0,NA(),COUNTIFS(Registro!$H$8:$H$1000,Reportes!AN48,Registro!$C$8:$C$1000,"Resuelto")))</f>
        <v/>
      </c>
    </row>
    <row r="49" spans="3:42" x14ac:dyDescent="0.25">
      <c r="C49" s="17"/>
      <c r="D49" s="17"/>
      <c r="E49" s="17"/>
      <c r="F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10"/>
      <c r="AB49" s="10"/>
      <c r="AC49" s="10"/>
      <c r="AJ49" s="27" t="str">
        <f>Registro!AM40</f>
        <v/>
      </c>
      <c r="AK49" s="28" t="str">
        <f>IF(AJ49="","",COUNTIFS(Registro!$H$8:$H$1000,Reportes!AJ49,Registro!$C$8:$C$1000,"Abierto"))</f>
        <v/>
      </c>
      <c r="AL49" s="28" t="str">
        <f>IF(AJ49="","",COUNTIFS(Registro!$H$8:$H$1000,Reportes!AJ49,Registro!$C$8:$C$1000,"Resuelto"))</f>
        <v/>
      </c>
      <c r="AN49" s="21" t="str">
        <f>Registro!AM40</f>
        <v/>
      </c>
      <c r="AO49" s="22" t="str">
        <f>IF(AN49="","",IF(COUNTIFS(Registro!$H$8:$H$1000,Reportes!AN49,Registro!$C$8:$C$1000,"Abierto")=0,NA(),COUNTIFS(Registro!$H$8:$H$1000,Reportes!AN49,Registro!$C$8:$C$1000,"Abierto")))</f>
        <v/>
      </c>
      <c r="AP49" s="22" t="str">
        <f>IF(AN49="","",IF(COUNTIFS(Registro!$H$8:$H$1000,Reportes!AN49,Registro!$C$8:$C$1000,"Resuelto")=0,NA(),COUNTIFS(Registro!$H$8:$H$1000,Reportes!AN49,Registro!$C$8:$C$1000,"Resuelto")))</f>
        <v/>
      </c>
    </row>
    <row r="50" spans="3:42" x14ac:dyDescent="0.25">
      <c r="C50" s="17"/>
      <c r="D50" s="17"/>
      <c r="E50" s="17"/>
      <c r="F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10"/>
      <c r="AB50" s="10"/>
      <c r="AC50" s="10"/>
      <c r="AJ50" s="27" t="str">
        <f>Registro!AM41</f>
        <v/>
      </c>
      <c r="AK50" s="28" t="str">
        <f>IF(AJ50="","",COUNTIFS(Registro!$H$8:$H$1000,Reportes!AJ50,Registro!$C$8:$C$1000,"Abierto"))</f>
        <v/>
      </c>
      <c r="AL50" s="28" t="str">
        <f>IF(AJ50="","",COUNTIFS(Registro!$H$8:$H$1000,Reportes!AJ50,Registro!$C$8:$C$1000,"Resuelto"))</f>
        <v/>
      </c>
      <c r="AN50" s="21" t="str">
        <f>Registro!AM41</f>
        <v/>
      </c>
      <c r="AO50" s="22" t="str">
        <f>IF(AN50="","",IF(COUNTIFS(Registro!$H$8:$H$1000,Reportes!AN50,Registro!$C$8:$C$1000,"Abierto")=0,NA(),COUNTIFS(Registro!$H$8:$H$1000,Reportes!AN50,Registro!$C$8:$C$1000,"Abierto")))</f>
        <v/>
      </c>
      <c r="AP50" s="22" t="str">
        <f>IF(AN50="","",IF(COUNTIFS(Registro!$H$8:$H$1000,Reportes!AN50,Registro!$C$8:$C$1000,"Resuelto")=0,NA(),COUNTIFS(Registro!$H$8:$H$1000,Reportes!AN50,Registro!$C$8:$C$1000,"Resuelto")))</f>
        <v/>
      </c>
    </row>
    <row r="51" spans="3:42" x14ac:dyDescent="0.25">
      <c r="C51" s="17"/>
      <c r="D51" s="17"/>
      <c r="E51" s="17"/>
      <c r="F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10"/>
      <c r="AB51" s="10"/>
      <c r="AC51" s="10"/>
      <c r="AJ51" s="27" t="str">
        <f>Registro!AM42</f>
        <v/>
      </c>
      <c r="AK51" s="28" t="str">
        <f>IF(AJ51="","",COUNTIFS(Registro!$H$8:$H$1000,Reportes!AJ51,Registro!$C$8:$C$1000,"Abierto"))</f>
        <v/>
      </c>
      <c r="AL51" s="28" t="str">
        <f>IF(AJ51="","",COUNTIFS(Registro!$H$8:$H$1000,Reportes!AJ51,Registro!$C$8:$C$1000,"Resuelto"))</f>
        <v/>
      </c>
      <c r="AN51" s="21" t="str">
        <f>Registro!AM42</f>
        <v/>
      </c>
      <c r="AO51" s="22" t="str">
        <f>IF(AN51="","",IF(COUNTIFS(Registro!$H$8:$H$1000,Reportes!AN51,Registro!$C$8:$C$1000,"Abierto")=0,NA(),COUNTIFS(Registro!$H$8:$H$1000,Reportes!AN51,Registro!$C$8:$C$1000,"Abierto")))</f>
        <v/>
      </c>
      <c r="AP51" s="22" t="str">
        <f>IF(AN51="","",IF(COUNTIFS(Registro!$H$8:$H$1000,Reportes!AN51,Registro!$C$8:$C$1000,"Resuelto")=0,NA(),COUNTIFS(Registro!$H$8:$H$1000,Reportes!AN51,Registro!$C$8:$C$1000,"Resuelto")))</f>
        <v/>
      </c>
    </row>
    <row r="52" spans="3:42" x14ac:dyDescent="0.25">
      <c r="C52" s="17"/>
      <c r="D52" s="17"/>
      <c r="E52" s="17"/>
      <c r="F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10"/>
      <c r="AB52" s="10"/>
      <c r="AC52" s="10"/>
      <c r="AJ52" s="27" t="str">
        <f>Registro!AM43</f>
        <v/>
      </c>
      <c r="AK52" s="28" t="str">
        <f>IF(AJ52="","",COUNTIFS(Registro!$H$8:$H$1000,Reportes!AJ52,Registro!$C$8:$C$1000,"Abierto"))</f>
        <v/>
      </c>
      <c r="AL52" s="28" t="str">
        <f>IF(AJ52="","",COUNTIFS(Registro!$H$8:$H$1000,Reportes!AJ52,Registro!$C$8:$C$1000,"Resuelto"))</f>
        <v/>
      </c>
      <c r="AN52" s="21" t="str">
        <f>Registro!AM43</f>
        <v/>
      </c>
      <c r="AO52" s="22" t="str">
        <f>IF(AN52="","",IF(COUNTIFS(Registro!$H$8:$H$1000,Reportes!AN52,Registro!$C$8:$C$1000,"Abierto")=0,NA(),COUNTIFS(Registro!$H$8:$H$1000,Reportes!AN52,Registro!$C$8:$C$1000,"Abierto")))</f>
        <v/>
      </c>
      <c r="AP52" s="22" t="str">
        <f>IF(AN52="","",IF(COUNTIFS(Registro!$H$8:$H$1000,Reportes!AN52,Registro!$C$8:$C$1000,"Resuelto")=0,NA(),COUNTIFS(Registro!$H$8:$H$1000,Reportes!AN52,Registro!$C$8:$C$1000,"Resuelto")))</f>
        <v/>
      </c>
    </row>
    <row r="53" spans="3:42" x14ac:dyDescent="0.25">
      <c r="C53" s="17"/>
      <c r="D53" s="17"/>
      <c r="E53" s="17"/>
      <c r="F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10"/>
      <c r="AB53" s="10"/>
      <c r="AC53" s="10"/>
      <c r="AJ53" s="27" t="str">
        <f>Registro!AM44</f>
        <v/>
      </c>
      <c r="AK53" s="28" t="str">
        <f>IF(AJ53="","",COUNTIFS(Registro!$H$8:$H$1000,Reportes!AJ53,Registro!$C$8:$C$1000,"Abierto"))</f>
        <v/>
      </c>
      <c r="AL53" s="28" t="str">
        <f>IF(AJ53="","",COUNTIFS(Registro!$H$8:$H$1000,Reportes!AJ53,Registro!$C$8:$C$1000,"Resuelto"))</f>
        <v/>
      </c>
      <c r="AN53" s="21" t="str">
        <f>Registro!AM44</f>
        <v/>
      </c>
      <c r="AO53" s="22" t="str">
        <f>IF(AN53="","",IF(COUNTIFS(Registro!$H$8:$H$1000,Reportes!AN53,Registro!$C$8:$C$1000,"Abierto")=0,NA(),COUNTIFS(Registro!$H$8:$H$1000,Reportes!AN53,Registro!$C$8:$C$1000,"Abierto")))</f>
        <v/>
      </c>
      <c r="AP53" s="22" t="str">
        <f>IF(AN53="","",IF(COUNTIFS(Registro!$H$8:$H$1000,Reportes!AN53,Registro!$C$8:$C$1000,"Resuelto")=0,NA(),COUNTIFS(Registro!$H$8:$H$1000,Reportes!AN53,Registro!$C$8:$C$1000,"Resuelto")))</f>
        <v/>
      </c>
    </row>
    <row r="54" spans="3:42" x14ac:dyDescent="0.25">
      <c r="C54" s="17"/>
      <c r="D54" s="17"/>
      <c r="E54" s="17"/>
      <c r="F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10"/>
      <c r="AB54" s="10"/>
      <c r="AC54" s="10"/>
      <c r="AJ54" s="27" t="str">
        <f>Registro!AM45</f>
        <v/>
      </c>
      <c r="AK54" s="28" t="str">
        <f>IF(AJ54="","",COUNTIFS(Registro!$H$8:$H$1000,Reportes!AJ54,Registro!$C$8:$C$1000,"Abierto"))</f>
        <v/>
      </c>
      <c r="AL54" s="28" t="str">
        <f>IF(AJ54="","",COUNTIFS(Registro!$H$8:$H$1000,Reportes!AJ54,Registro!$C$8:$C$1000,"Resuelto"))</f>
        <v/>
      </c>
      <c r="AN54" s="21" t="str">
        <f>Registro!AM45</f>
        <v/>
      </c>
      <c r="AO54" s="22" t="str">
        <f>IF(AN54="","",IF(COUNTIFS(Registro!$H$8:$H$1000,Reportes!AN54,Registro!$C$8:$C$1000,"Abierto")=0,NA(),COUNTIFS(Registro!$H$8:$H$1000,Reportes!AN54,Registro!$C$8:$C$1000,"Abierto")))</f>
        <v/>
      </c>
      <c r="AP54" s="22" t="str">
        <f>IF(AN54="","",IF(COUNTIFS(Registro!$H$8:$H$1000,Reportes!AN54,Registro!$C$8:$C$1000,"Resuelto")=0,NA(),COUNTIFS(Registro!$H$8:$H$1000,Reportes!AN54,Registro!$C$8:$C$1000,"Resuelto")))</f>
        <v/>
      </c>
    </row>
    <row r="55" spans="3:42" x14ac:dyDescent="0.25">
      <c r="C55" s="17"/>
      <c r="D55" s="17"/>
      <c r="E55" s="17"/>
      <c r="F55" s="17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10"/>
      <c r="AB55" s="10"/>
      <c r="AC55" s="10"/>
      <c r="AJ55" s="27" t="str">
        <f>Registro!AM46</f>
        <v/>
      </c>
      <c r="AK55" s="28" t="str">
        <f>IF(AJ55="","",COUNTIFS(Registro!$H$8:$H$1000,Reportes!AJ55,Registro!$C$8:$C$1000,"Abierto"))</f>
        <v/>
      </c>
      <c r="AL55" s="28" t="str">
        <f>IF(AJ55="","",COUNTIFS(Registro!$H$8:$H$1000,Reportes!AJ55,Registro!$C$8:$C$1000,"Resuelto"))</f>
        <v/>
      </c>
      <c r="AN55" s="21" t="str">
        <f>Registro!AM46</f>
        <v/>
      </c>
      <c r="AO55" s="22" t="str">
        <f>IF(AN55="","",IF(COUNTIFS(Registro!$H$8:$H$1000,Reportes!AN55,Registro!$C$8:$C$1000,"Abierto")=0,NA(),COUNTIFS(Registro!$H$8:$H$1000,Reportes!AN55,Registro!$C$8:$C$1000,"Abierto")))</f>
        <v/>
      </c>
      <c r="AP55" s="22" t="str">
        <f>IF(AN55="","",IF(COUNTIFS(Registro!$H$8:$H$1000,Reportes!AN55,Registro!$C$8:$C$1000,"Resuelto")=0,NA(),COUNTIFS(Registro!$H$8:$H$1000,Reportes!AN55,Registro!$C$8:$C$1000,"Resuelto")))</f>
        <v/>
      </c>
    </row>
    <row r="56" spans="3:42" x14ac:dyDescent="0.25">
      <c r="C56" s="17"/>
      <c r="D56" s="17"/>
      <c r="E56" s="17"/>
      <c r="F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AA56" s="10"/>
      <c r="AB56" s="10"/>
      <c r="AC56" s="10"/>
      <c r="AJ56" s="27" t="str">
        <f>Registro!AM47</f>
        <v/>
      </c>
      <c r="AK56" s="28" t="str">
        <f>IF(AJ56="","",COUNTIFS(Registro!$H$8:$H$1000,Reportes!AJ56,Registro!$C$8:$C$1000,"Abierto"))</f>
        <v/>
      </c>
      <c r="AL56" s="28" t="str">
        <f>IF(AJ56="","",COUNTIFS(Registro!$H$8:$H$1000,Reportes!AJ56,Registro!$C$8:$C$1000,"Resuelto"))</f>
        <v/>
      </c>
      <c r="AN56" s="21" t="str">
        <f>Registro!AM47</f>
        <v/>
      </c>
      <c r="AO56" s="22" t="str">
        <f>IF(AN56="","",IF(COUNTIFS(Registro!$H$8:$H$1000,Reportes!AN56,Registro!$C$8:$C$1000,"Abierto")=0,NA(),COUNTIFS(Registro!$H$8:$H$1000,Reportes!AN56,Registro!$C$8:$C$1000,"Abierto")))</f>
        <v/>
      </c>
      <c r="AP56" s="22" t="str">
        <f>IF(AN56="","",IF(COUNTIFS(Registro!$H$8:$H$1000,Reportes!AN56,Registro!$C$8:$C$1000,"Resuelto")=0,NA(),COUNTIFS(Registro!$H$8:$H$1000,Reportes!AN56,Registro!$C$8:$C$1000,"Resuelto")))</f>
        <v/>
      </c>
    </row>
    <row r="57" spans="3:42" x14ac:dyDescent="0.25">
      <c r="C57" s="17"/>
      <c r="D57" s="17"/>
      <c r="E57" s="17"/>
      <c r="F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AA57" s="10"/>
      <c r="AB57" s="10"/>
      <c r="AC57" s="10"/>
      <c r="AJ57" s="27" t="str">
        <f>Registro!AM48</f>
        <v/>
      </c>
      <c r="AK57" s="28" t="str">
        <f>IF(AJ57="","",COUNTIFS(Registro!$H$8:$H$1000,Reportes!AJ57,Registro!$C$8:$C$1000,"Abierto"))</f>
        <v/>
      </c>
      <c r="AL57" s="28" t="str">
        <f>IF(AJ57="","",COUNTIFS(Registro!$H$8:$H$1000,Reportes!AJ57,Registro!$C$8:$C$1000,"Resuelto"))</f>
        <v/>
      </c>
      <c r="AN57" s="21" t="str">
        <f>Registro!AM48</f>
        <v/>
      </c>
      <c r="AO57" s="22" t="str">
        <f>IF(AN57="","",IF(COUNTIFS(Registro!$H$8:$H$1000,Reportes!AN57,Registro!$C$8:$C$1000,"Abierto")=0,NA(),COUNTIFS(Registro!$H$8:$H$1000,Reportes!AN57,Registro!$C$8:$C$1000,"Abierto")))</f>
        <v/>
      </c>
      <c r="AP57" s="22" t="str">
        <f>IF(AN57="","",IF(COUNTIFS(Registro!$H$8:$H$1000,Reportes!AN57,Registro!$C$8:$C$1000,"Resuelto")=0,NA(),COUNTIFS(Registro!$H$8:$H$1000,Reportes!AN57,Registro!$C$8:$C$1000,"Resuelto")))</f>
        <v/>
      </c>
    </row>
    <row r="58" spans="3:42" x14ac:dyDescent="0.25">
      <c r="C58" s="17"/>
      <c r="D58" s="17"/>
      <c r="E58" s="17"/>
      <c r="F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AA58" s="10"/>
      <c r="AB58" s="10"/>
      <c r="AC58" s="10"/>
      <c r="AJ58" s="27" t="str">
        <f>Registro!AM49</f>
        <v/>
      </c>
      <c r="AK58" s="28" t="str">
        <f>IF(AJ58="","",COUNTIFS(Registro!$H$8:$H$1000,Reportes!AJ58,Registro!$C$8:$C$1000,"Abierto"))</f>
        <v/>
      </c>
      <c r="AL58" s="28" t="str">
        <f>IF(AJ58="","",COUNTIFS(Registro!$H$8:$H$1000,Reportes!AJ58,Registro!$C$8:$C$1000,"Resuelto"))</f>
        <v/>
      </c>
      <c r="AN58" s="21" t="str">
        <f>Registro!AM49</f>
        <v/>
      </c>
      <c r="AO58" s="22" t="str">
        <f>IF(AN58="","",IF(COUNTIFS(Registro!$H$8:$H$1000,Reportes!AN58,Registro!$C$8:$C$1000,"Abierto")=0,NA(),COUNTIFS(Registro!$H$8:$H$1000,Reportes!AN58,Registro!$C$8:$C$1000,"Abierto")))</f>
        <v/>
      </c>
      <c r="AP58" s="22" t="str">
        <f>IF(AN58="","",IF(COUNTIFS(Registro!$H$8:$H$1000,Reportes!AN58,Registro!$C$8:$C$1000,"Resuelto")=0,NA(),COUNTIFS(Registro!$H$8:$H$1000,Reportes!AN58,Registro!$C$8:$C$1000,"Resuelto")))</f>
        <v/>
      </c>
    </row>
    <row r="59" spans="3:42" x14ac:dyDescent="0.25">
      <c r="C59" s="17"/>
      <c r="D59" s="17"/>
      <c r="E59" s="17"/>
      <c r="F59" s="17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AA59" s="10"/>
      <c r="AB59" s="10"/>
      <c r="AC59" s="10"/>
      <c r="AJ59" s="27" t="str">
        <f>Registro!AM50</f>
        <v/>
      </c>
      <c r="AK59" s="28" t="str">
        <f>IF(AJ59="","",COUNTIFS(Registro!$H$8:$H$1000,Reportes!AJ59,Registro!$C$8:$C$1000,"Abierto"))</f>
        <v/>
      </c>
      <c r="AL59" s="28" t="str">
        <f>IF(AJ59="","",COUNTIFS(Registro!$H$8:$H$1000,Reportes!AJ59,Registro!$C$8:$C$1000,"Resuelto"))</f>
        <v/>
      </c>
      <c r="AN59" s="21" t="str">
        <f>Registro!AM50</f>
        <v/>
      </c>
      <c r="AO59" s="22" t="str">
        <f>IF(AN59="","",IF(COUNTIFS(Registro!$H$8:$H$1000,Reportes!AN59,Registro!$C$8:$C$1000,"Abierto")=0,NA(),COUNTIFS(Registro!$H$8:$H$1000,Reportes!AN59,Registro!$C$8:$C$1000,"Abierto")))</f>
        <v/>
      </c>
      <c r="AP59" s="22" t="str">
        <f>IF(AN59="","",IF(COUNTIFS(Registro!$H$8:$H$1000,Reportes!AN59,Registro!$C$8:$C$1000,"Resuelto")=0,NA(),COUNTIFS(Registro!$H$8:$H$1000,Reportes!AN59,Registro!$C$8:$C$1000,"Resuelto")))</f>
        <v/>
      </c>
    </row>
    <row r="60" spans="3:42" x14ac:dyDescent="0.25">
      <c r="C60" s="17"/>
      <c r="D60" s="17"/>
      <c r="E60" s="17"/>
      <c r="F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AA60" s="10"/>
      <c r="AB60" s="10"/>
      <c r="AC60" s="10"/>
      <c r="AJ60" s="27" t="str">
        <f>Registro!AM51</f>
        <v/>
      </c>
      <c r="AK60" s="28" t="str">
        <f>IF(AJ60="","",COUNTIFS(Registro!$H$8:$H$1000,Reportes!AJ60,Registro!$C$8:$C$1000,"Abierto"))</f>
        <v/>
      </c>
      <c r="AL60" s="28" t="str">
        <f>IF(AJ60="","",COUNTIFS(Registro!$H$8:$H$1000,Reportes!AJ60,Registro!$C$8:$C$1000,"Resuelto"))</f>
        <v/>
      </c>
      <c r="AN60" s="21" t="str">
        <f>Registro!AM51</f>
        <v/>
      </c>
      <c r="AO60" s="22" t="str">
        <f>IF(AN60="","",IF(COUNTIFS(Registro!$H$8:$H$1000,Reportes!AN60,Registro!$C$8:$C$1000,"Abierto")=0,NA(),COUNTIFS(Registro!$H$8:$H$1000,Reportes!AN60,Registro!$C$8:$C$1000,"Abierto")))</f>
        <v/>
      </c>
      <c r="AP60" s="22" t="str">
        <f>IF(AN60="","",IF(COUNTIFS(Registro!$H$8:$H$1000,Reportes!AN60,Registro!$C$8:$C$1000,"Resuelto")=0,NA(),COUNTIFS(Registro!$H$8:$H$1000,Reportes!AN60,Registro!$C$8:$C$1000,"Resuelto")))</f>
        <v/>
      </c>
    </row>
    <row r="61" spans="3:42" x14ac:dyDescent="0.25">
      <c r="C61" s="17"/>
      <c r="D61" s="17"/>
      <c r="E61" s="17"/>
      <c r="F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AA61" s="10"/>
      <c r="AB61" s="10"/>
      <c r="AC61" s="10"/>
      <c r="AJ61" s="27" t="str">
        <f>Registro!AM52</f>
        <v/>
      </c>
      <c r="AK61" s="28" t="str">
        <f>IF(AJ61="","",COUNTIFS(Registro!$H$8:$H$1000,Reportes!AJ61,Registro!$C$8:$C$1000,"Abierto"))</f>
        <v/>
      </c>
      <c r="AL61" s="28" t="str">
        <f>IF(AJ61="","",COUNTIFS(Registro!$H$8:$H$1000,Reportes!AJ61,Registro!$C$8:$C$1000,"Resuelto"))</f>
        <v/>
      </c>
      <c r="AN61" s="21" t="str">
        <f>Registro!AM52</f>
        <v/>
      </c>
      <c r="AO61" s="22" t="str">
        <f>IF(AN61="","",IF(COUNTIFS(Registro!$H$8:$H$1000,Reportes!AN61,Registro!$C$8:$C$1000,"Abierto")=0,NA(),COUNTIFS(Registro!$H$8:$H$1000,Reportes!AN61,Registro!$C$8:$C$1000,"Abierto")))</f>
        <v/>
      </c>
      <c r="AP61" s="22" t="str">
        <f>IF(AN61="","",IF(COUNTIFS(Registro!$H$8:$H$1000,Reportes!AN61,Registro!$C$8:$C$1000,"Resuelto")=0,NA(),COUNTIFS(Registro!$H$8:$H$1000,Reportes!AN61,Registro!$C$8:$C$1000,"Resuelto")))</f>
        <v/>
      </c>
    </row>
    <row r="62" spans="3:42" x14ac:dyDescent="0.25">
      <c r="C62" s="17"/>
      <c r="D62" s="17"/>
      <c r="E62" s="17"/>
      <c r="F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AA62" s="10"/>
      <c r="AB62" s="10"/>
      <c r="AC62" s="10"/>
      <c r="AJ62" s="27" t="str">
        <f>Registro!AM53</f>
        <v/>
      </c>
      <c r="AK62" s="28" t="str">
        <f>IF(AJ62="","",COUNTIFS(Registro!$H$8:$H$1000,Reportes!AJ62,Registro!$C$8:$C$1000,"Abierto"))</f>
        <v/>
      </c>
      <c r="AL62" s="28" t="str">
        <f>IF(AJ62="","",COUNTIFS(Registro!$H$8:$H$1000,Reportes!AJ62,Registro!$C$8:$C$1000,"Resuelto"))</f>
        <v/>
      </c>
      <c r="AN62" s="21" t="str">
        <f>Registro!AM53</f>
        <v/>
      </c>
      <c r="AO62" s="22" t="str">
        <f>IF(AN62="","",IF(COUNTIFS(Registro!$H$8:$H$1000,Reportes!AN62,Registro!$C$8:$C$1000,"Abierto")=0,NA(),COUNTIFS(Registro!$H$8:$H$1000,Reportes!AN62,Registro!$C$8:$C$1000,"Abierto")))</f>
        <v/>
      </c>
      <c r="AP62" s="22" t="str">
        <f>IF(AN62="","",IF(COUNTIFS(Registro!$H$8:$H$1000,Reportes!AN62,Registro!$C$8:$C$1000,"Resuelto")=0,NA(),COUNTIFS(Registro!$H$8:$H$1000,Reportes!AN62,Registro!$C$8:$C$1000,"Resuelto")))</f>
        <v/>
      </c>
    </row>
    <row r="63" spans="3:42" x14ac:dyDescent="0.25">
      <c r="C63" s="17"/>
      <c r="D63" s="17"/>
      <c r="E63" s="17"/>
      <c r="F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AA63" s="10"/>
      <c r="AB63" s="10"/>
      <c r="AC63" s="10"/>
      <c r="AJ63" s="27" t="str">
        <f>Registro!AM54</f>
        <v/>
      </c>
      <c r="AK63" s="28" t="str">
        <f>IF(AJ63="","",COUNTIFS(Registro!$H$8:$H$1000,Reportes!AJ63,Registro!$C$8:$C$1000,"Abierto"))</f>
        <v/>
      </c>
      <c r="AL63" s="28" t="str">
        <f>IF(AJ63="","",COUNTIFS(Registro!$H$8:$H$1000,Reportes!AJ63,Registro!$C$8:$C$1000,"Resuelto"))</f>
        <v/>
      </c>
      <c r="AN63" s="21" t="str">
        <f>Registro!AM54</f>
        <v/>
      </c>
      <c r="AO63" s="22" t="str">
        <f>IF(AN63="","",IF(COUNTIFS(Registro!$H$8:$H$1000,Reportes!AN63,Registro!$C$8:$C$1000,"Abierto")=0,NA(),COUNTIFS(Registro!$H$8:$H$1000,Reportes!AN63,Registro!$C$8:$C$1000,"Abierto")))</f>
        <v/>
      </c>
      <c r="AP63" s="22" t="str">
        <f>IF(AN63="","",IF(COUNTIFS(Registro!$H$8:$H$1000,Reportes!AN63,Registro!$C$8:$C$1000,"Resuelto")=0,NA(),COUNTIFS(Registro!$H$8:$H$1000,Reportes!AN63,Registro!$C$8:$C$1000,"Resuelto")))</f>
        <v/>
      </c>
    </row>
    <row r="64" spans="3:42" x14ac:dyDescent="0.25">
      <c r="C64" s="17"/>
      <c r="D64" s="17"/>
      <c r="E64" s="17"/>
      <c r="F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AA64" s="10"/>
      <c r="AB64" s="10"/>
      <c r="AC64" s="10"/>
      <c r="AJ64" s="27" t="str">
        <f>Registro!AM55</f>
        <v/>
      </c>
      <c r="AK64" s="28" t="str">
        <f>IF(AJ64="","",COUNTIFS(Registro!$H$8:$H$1000,Reportes!AJ64,Registro!$C$8:$C$1000,"Abierto"))</f>
        <v/>
      </c>
      <c r="AL64" s="28" t="str">
        <f>IF(AJ64="","",COUNTIFS(Registro!$H$8:$H$1000,Reportes!AJ64,Registro!$C$8:$C$1000,"Resuelto"))</f>
        <v/>
      </c>
      <c r="AN64" s="21" t="str">
        <f>Registro!AM55</f>
        <v/>
      </c>
      <c r="AO64" s="22" t="str">
        <f>IF(AN64="","",IF(COUNTIFS(Registro!$H$8:$H$1000,Reportes!AN64,Registro!$C$8:$C$1000,"Abierto")=0,NA(),COUNTIFS(Registro!$H$8:$H$1000,Reportes!AN64,Registro!$C$8:$C$1000,"Abierto")))</f>
        <v/>
      </c>
      <c r="AP64" s="22" t="str">
        <f>IF(AN64="","",IF(COUNTIFS(Registro!$H$8:$H$1000,Reportes!AN64,Registro!$C$8:$C$1000,"Resuelto")=0,NA(),COUNTIFS(Registro!$H$8:$H$1000,Reportes!AN64,Registro!$C$8:$C$1000,"Resuelto")))</f>
        <v/>
      </c>
    </row>
    <row r="65" spans="3:42" x14ac:dyDescent="0.25">
      <c r="C65" s="17"/>
      <c r="D65" s="17"/>
      <c r="E65" s="17"/>
      <c r="F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AA65" s="10"/>
      <c r="AB65" s="10"/>
      <c r="AC65" s="10"/>
      <c r="AJ65" s="27" t="str">
        <f>Registro!AM56</f>
        <v/>
      </c>
      <c r="AK65" s="28" t="str">
        <f>IF(AJ65="","",COUNTIFS(Registro!$H$8:$H$1000,Reportes!AJ65,Registro!$C$8:$C$1000,"Abierto"))</f>
        <v/>
      </c>
      <c r="AL65" s="28" t="str">
        <f>IF(AJ65="","",COUNTIFS(Registro!$H$8:$H$1000,Reportes!AJ65,Registro!$C$8:$C$1000,"Resuelto"))</f>
        <v/>
      </c>
      <c r="AN65" s="21" t="str">
        <f>Registro!AM56</f>
        <v/>
      </c>
      <c r="AO65" s="22" t="str">
        <f>IF(AN65="","",IF(COUNTIFS(Registro!$H$8:$H$1000,Reportes!AN65,Registro!$C$8:$C$1000,"Abierto")=0,NA(),COUNTIFS(Registro!$H$8:$H$1000,Reportes!AN65,Registro!$C$8:$C$1000,"Abierto")))</f>
        <v/>
      </c>
      <c r="AP65" s="22" t="str">
        <f>IF(AN65="","",IF(COUNTIFS(Registro!$H$8:$H$1000,Reportes!AN65,Registro!$C$8:$C$1000,"Resuelto")=0,NA(),COUNTIFS(Registro!$H$8:$H$1000,Reportes!AN65,Registro!$C$8:$C$1000,"Resuelto")))</f>
        <v/>
      </c>
    </row>
    <row r="66" spans="3:42" x14ac:dyDescent="0.25">
      <c r="C66" s="17"/>
      <c r="D66" s="17"/>
      <c r="E66" s="17"/>
      <c r="F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AA66" s="10"/>
      <c r="AB66" s="10"/>
      <c r="AC66" s="10"/>
      <c r="AJ66" s="27" t="str">
        <f>Registro!AM57</f>
        <v/>
      </c>
      <c r="AK66" s="28" t="str">
        <f>IF(AJ66="","",COUNTIFS(Registro!$H$8:$H$1000,Reportes!AJ66,Registro!$C$8:$C$1000,"Abierto"))</f>
        <v/>
      </c>
      <c r="AL66" s="28" t="str">
        <f>IF(AJ66="","",COUNTIFS(Registro!$H$8:$H$1000,Reportes!AJ66,Registro!$C$8:$C$1000,"Resuelto"))</f>
        <v/>
      </c>
      <c r="AN66" s="21" t="str">
        <f>Registro!AM57</f>
        <v/>
      </c>
      <c r="AO66" s="22" t="str">
        <f>IF(AN66="","",IF(COUNTIFS(Registro!$H$8:$H$1000,Reportes!AN66,Registro!$C$8:$C$1000,"Abierto")=0,NA(),COUNTIFS(Registro!$H$8:$H$1000,Reportes!AN66,Registro!$C$8:$C$1000,"Abierto")))</f>
        <v/>
      </c>
      <c r="AP66" s="22" t="str">
        <f>IF(AN66="","",IF(COUNTIFS(Registro!$H$8:$H$1000,Reportes!AN66,Registro!$C$8:$C$1000,"Resuelto")=0,NA(),COUNTIFS(Registro!$H$8:$H$1000,Reportes!AN66,Registro!$C$8:$C$1000,"Resuelto")))</f>
        <v/>
      </c>
    </row>
    <row r="67" spans="3:42" x14ac:dyDescent="0.25">
      <c r="C67" s="17"/>
      <c r="D67" s="17"/>
      <c r="E67" s="17"/>
      <c r="F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10"/>
      <c r="AB67" s="10"/>
      <c r="AC67" s="10"/>
      <c r="AJ67" s="27" t="str">
        <f>Registro!AM58</f>
        <v/>
      </c>
      <c r="AK67" s="28" t="str">
        <f>IF(AJ67="","",COUNTIFS(Registro!$H$8:$H$1000,Reportes!AJ67,Registro!$C$8:$C$1000,"Abierto"))</f>
        <v/>
      </c>
      <c r="AL67" s="28" t="str">
        <f>IF(AJ67="","",COUNTIFS(Registro!$H$8:$H$1000,Reportes!AJ67,Registro!$C$8:$C$1000,"Resuelto"))</f>
        <v/>
      </c>
      <c r="AN67" s="21" t="str">
        <f>Registro!AM58</f>
        <v/>
      </c>
      <c r="AO67" s="22" t="str">
        <f>IF(AN67="","",IF(COUNTIFS(Registro!$H$8:$H$1000,Reportes!AN67,Registro!$C$8:$C$1000,"Abierto")=0,NA(),COUNTIFS(Registro!$H$8:$H$1000,Reportes!AN67,Registro!$C$8:$C$1000,"Abierto")))</f>
        <v/>
      </c>
      <c r="AP67" s="22" t="str">
        <f>IF(AN67="","",IF(COUNTIFS(Registro!$H$8:$H$1000,Reportes!AN67,Registro!$C$8:$C$1000,"Resuelto")=0,NA(),COUNTIFS(Registro!$H$8:$H$1000,Reportes!AN67,Registro!$C$8:$C$1000,"Resuelto")))</f>
        <v/>
      </c>
    </row>
    <row r="68" spans="3:42" x14ac:dyDescent="0.25">
      <c r="C68" s="17"/>
      <c r="D68" s="17"/>
      <c r="E68" s="17"/>
      <c r="F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AA68" s="10"/>
      <c r="AB68" s="10"/>
      <c r="AC68" s="10"/>
      <c r="AJ68" s="27" t="str">
        <f>Registro!AM59</f>
        <v/>
      </c>
      <c r="AK68" s="28" t="str">
        <f>IF(AJ68="","",COUNTIFS(Registro!$H$8:$H$1000,Reportes!AJ68,Registro!$C$8:$C$1000,"Abierto"))</f>
        <v/>
      </c>
      <c r="AL68" s="28" t="str">
        <f>IF(AJ68="","",COUNTIFS(Registro!$H$8:$H$1000,Reportes!AJ68,Registro!$C$8:$C$1000,"Resuelto"))</f>
        <v/>
      </c>
      <c r="AN68" s="21" t="str">
        <f>Registro!AM59</f>
        <v/>
      </c>
      <c r="AO68" s="22" t="str">
        <f>IF(AN68="","",IF(COUNTIFS(Registro!$H$8:$H$1000,Reportes!AN68,Registro!$C$8:$C$1000,"Abierto")=0,NA(),COUNTIFS(Registro!$H$8:$H$1000,Reportes!AN68,Registro!$C$8:$C$1000,"Abierto")))</f>
        <v/>
      </c>
      <c r="AP68" s="22" t="str">
        <f>IF(AN68="","",IF(COUNTIFS(Registro!$H$8:$H$1000,Reportes!AN68,Registro!$C$8:$C$1000,"Resuelto")=0,NA(),COUNTIFS(Registro!$H$8:$H$1000,Reportes!AN68,Registro!$C$8:$C$1000,"Resuelto")))</f>
        <v/>
      </c>
    </row>
    <row r="69" spans="3:42" x14ac:dyDescent="0.25">
      <c r="C69" s="17"/>
      <c r="D69" s="17"/>
      <c r="E69" s="17"/>
      <c r="F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AA69" s="10"/>
      <c r="AB69" s="10"/>
      <c r="AC69" s="10"/>
      <c r="AJ69" s="27" t="str">
        <f>Registro!AM60</f>
        <v/>
      </c>
      <c r="AK69" s="28" t="str">
        <f>IF(AJ69="","",COUNTIFS(Registro!$H$8:$H$1000,Reportes!AJ69,Registro!$C$8:$C$1000,"Abierto"))</f>
        <v/>
      </c>
      <c r="AL69" s="28" t="str">
        <f>IF(AJ69="","",COUNTIFS(Registro!$H$8:$H$1000,Reportes!AJ69,Registro!$C$8:$C$1000,"Resuelto"))</f>
        <v/>
      </c>
      <c r="AN69" s="21" t="str">
        <f>Registro!AM60</f>
        <v/>
      </c>
      <c r="AO69" s="22" t="str">
        <f>IF(AN69="","",IF(COUNTIFS(Registro!$H$8:$H$1000,Reportes!AN69,Registro!$C$8:$C$1000,"Abierto")=0,NA(),COUNTIFS(Registro!$H$8:$H$1000,Reportes!AN69,Registro!$C$8:$C$1000,"Abierto")))</f>
        <v/>
      </c>
      <c r="AP69" s="22" t="str">
        <f>IF(AN69="","",IF(COUNTIFS(Registro!$H$8:$H$1000,Reportes!AN69,Registro!$C$8:$C$1000,"Resuelto")=0,NA(),COUNTIFS(Registro!$H$8:$H$1000,Reportes!AN69,Registro!$C$8:$C$1000,"Resuelto")))</f>
        <v/>
      </c>
    </row>
    <row r="70" spans="3:42" x14ac:dyDescent="0.25">
      <c r="C70" s="17"/>
      <c r="D70" s="17"/>
      <c r="E70" s="17"/>
      <c r="F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AA70" s="10"/>
      <c r="AB70" s="10"/>
      <c r="AC70" s="10"/>
      <c r="AJ70" s="27" t="str">
        <f>Registro!AM61</f>
        <v/>
      </c>
      <c r="AK70" s="28" t="str">
        <f>IF(AJ70="","",COUNTIFS(Registro!$H$8:$H$1000,Reportes!AJ70,Registro!$C$8:$C$1000,"Abierto"))</f>
        <v/>
      </c>
      <c r="AL70" s="28" t="str">
        <f>IF(AJ70="","",COUNTIFS(Registro!$H$8:$H$1000,Reportes!AJ70,Registro!$C$8:$C$1000,"Resuelto"))</f>
        <v/>
      </c>
      <c r="AN70" s="21" t="str">
        <f>Registro!AM61</f>
        <v/>
      </c>
      <c r="AO70" s="22" t="str">
        <f>IF(AN70="","",IF(COUNTIFS(Registro!$H$8:$H$1000,Reportes!AN70,Registro!$C$8:$C$1000,"Abierto")=0,NA(),COUNTIFS(Registro!$H$8:$H$1000,Reportes!AN70,Registro!$C$8:$C$1000,"Abierto")))</f>
        <v/>
      </c>
      <c r="AP70" s="22" t="str">
        <f>IF(AN70="","",IF(COUNTIFS(Registro!$H$8:$H$1000,Reportes!AN70,Registro!$C$8:$C$1000,"Resuelto")=0,NA(),COUNTIFS(Registro!$H$8:$H$1000,Reportes!AN70,Registro!$C$8:$C$1000,"Resuelto")))</f>
        <v/>
      </c>
    </row>
    <row r="71" spans="3:42" x14ac:dyDescent="0.25">
      <c r="C71" s="17"/>
      <c r="D71" s="17"/>
      <c r="E71" s="17"/>
      <c r="F71" s="1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AA71" s="10"/>
      <c r="AB71" s="10"/>
      <c r="AC71" s="10"/>
      <c r="AJ71" s="27" t="str">
        <f>Registro!AM62</f>
        <v/>
      </c>
      <c r="AK71" s="28" t="str">
        <f>IF(AJ71="","",COUNTIFS(Registro!$H$8:$H$1000,Reportes!AJ71,Registro!$C$8:$C$1000,"Abierto"))</f>
        <v/>
      </c>
      <c r="AL71" s="28" t="str">
        <f>IF(AJ71="","",COUNTIFS(Registro!$H$8:$H$1000,Reportes!AJ71,Registro!$C$8:$C$1000,"Resuelto"))</f>
        <v/>
      </c>
      <c r="AN71" s="21" t="str">
        <f>Registro!AM62</f>
        <v/>
      </c>
      <c r="AO71" s="22" t="str">
        <f>IF(AN71="","",IF(COUNTIFS(Registro!$H$8:$H$1000,Reportes!AN71,Registro!$C$8:$C$1000,"Abierto")=0,NA(),COUNTIFS(Registro!$H$8:$H$1000,Reportes!AN71,Registro!$C$8:$C$1000,"Abierto")))</f>
        <v/>
      </c>
      <c r="AP71" s="22" t="str">
        <f>IF(AN71="","",IF(COUNTIFS(Registro!$H$8:$H$1000,Reportes!AN71,Registro!$C$8:$C$1000,"Resuelto")=0,NA(),COUNTIFS(Registro!$H$8:$H$1000,Reportes!AN71,Registro!$C$8:$C$1000,"Resuelto")))</f>
        <v/>
      </c>
    </row>
    <row r="72" spans="3:42" x14ac:dyDescent="0.25">
      <c r="C72" s="17"/>
      <c r="D72" s="17"/>
      <c r="E72" s="17"/>
      <c r="F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AA72" s="10"/>
      <c r="AB72" s="10"/>
      <c r="AC72" s="10"/>
      <c r="AJ72" s="27" t="str">
        <f>Registro!AM63</f>
        <v/>
      </c>
      <c r="AK72" s="28" t="str">
        <f>IF(AJ72="","",COUNTIFS(Registro!$H$8:$H$1000,Reportes!AJ72,Registro!$C$8:$C$1000,"Abierto"))</f>
        <v/>
      </c>
      <c r="AL72" s="28" t="str">
        <f>IF(AJ72="","",COUNTIFS(Registro!$H$8:$H$1000,Reportes!AJ72,Registro!$C$8:$C$1000,"Resuelto"))</f>
        <v/>
      </c>
      <c r="AN72" s="21" t="str">
        <f>Registro!AM63</f>
        <v/>
      </c>
      <c r="AO72" s="22" t="str">
        <f>IF(AN72="","",IF(COUNTIFS(Registro!$H$8:$H$1000,Reportes!AN72,Registro!$C$8:$C$1000,"Abierto")=0,NA(),COUNTIFS(Registro!$H$8:$H$1000,Reportes!AN72,Registro!$C$8:$C$1000,"Abierto")))</f>
        <v/>
      </c>
      <c r="AP72" s="22" t="str">
        <f>IF(AN72="","",IF(COUNTIFS(Registro!$H$8:$H$1000,Reportes!AN72,Registro!$C$8:$C$1000,"Resuelto")=0,NA(),COUNTIFS(Registro!$H$8:$H$1000,Reportes!AN72,Registro!$C$8:$C$1000,"Resuelto")))</f>
        <v/>
      </c>
    </row>
    <row r="73" spans="3:42" x14ac:dyDescent="0.25">
      <c r="C73" s="17"/>
      <c r="D73" s="17"/>
      <c r="E73" s="17"/>
      <c r="F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AA73" s="10"/>
      <c r="AB73" s="10"/>
      <c r="AC73" s="10"/>
      <c r="AJ73" s="27" t="str">
        <f>Registro!AM64</f>
        <v/>
      </c>
      <c r="AK73" s="28" t="str">
        <f>IF(AJ73="","",COUNTIFS(Registro!$H$8:$H$1000,Reportes!AJ73,Registro!$C$8:$C$1000,"Abierto"))</f>
        <v/>
      </c>
      <c r="AL73" s="28" t="str">
        <f>IF(AJ73="","",COUNTIFS(Registro!$H$8:$H$1000,Reportes!AJ73,Registro!$C$8:$C$1000,"Resuelto"))</f>
        <v/>
      </c>
      <c r="AN73" s="21" t="str">
        <f>Registro!AM64</f>
        <v/>
      </c>
      <c r="AO73" s="22" t="str">
        <f>IF(AN73="","",IF(COUNTIFS(Registro!$H$8:$H$1000,Reportes!AN73,Registro!$C$8:$C$1000,"Abierto")=0,NA(),COUNTIFS(Registro!$H$8:$H$1000,Reportes!AN73,Registro!$C$8:$C$1000,"Abierto")))</f>
        <v/>
      </c>
      <c r="AP73" s="22" t="str">
        <f>IF(AN73="","",IF(COUNTIFS(Registro!$H$8:$H$1000,Reportes!AN73,Registro!$C$8:$C$1000,"Resuelto")=0,NA(),COUNTIFS(Registro!$H$8:$H$1000,Reportes!AN73,Registro!$C$8:$C$1000,"Resuelto")))</f>
        <v/>
      </c>
    </row>
    <row r="74" spans="3:42" x14ac:dyDescent="0.25">
      <c r="C74" s="17"/>
      <c r="D74" s="17"/>
      <c r="E74" s="17"/>
      <c r="F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AA74" s="10"/>
      <c r="AB74" s="10"/>
      <c r="AC74" s="10"/>
      <c r="AJ74" s="27" t="str">
        <f>Registro!AM65</f>
        <v/>
      </c>
      <c r="AK74" s="28" t="str">
        <f>IF(AJ74="","",COUNTIFS(Registro!$H$8:$H$1000,Reportes!AJ74,Registro!$C$8:$C$1000,"Abierto"))</f>
        <v/>
      </c>
      <c r="AL74" s="28" t="str">
        <f>IF(AJ74="","",COUNTIFS(Registro!$H$8:$H$1000,Reportes!AJ74,Registro!$C$8:$C$1000,"Resuelto"))</f>
        <v/>
      </c>
      <c r="AN74" s="21" t="str">
        <f>Registro!AM65</f>
        <v/>
      </c>
      <c r="AO74" s="22" t="str">
        <f>IF(AN74="","",IF(COUNTIFS(Registro!$H$8:$H$1000,Reportes!AN74,Registro!$C$8:$C$1000,"Abierto")=0,NA(),COUNTIFS(Registro!$H$8:$H$1000,Reportes!AN74,Registro!$C$8:$C$1000,"Abierto")))</f>
        <v/>
      </c>
      <c r="AP74" s="22" t="str">
        <f>IF(AN74="","",IF(COUNTIFS(Registro!$H$8:$H$1000,Reportes!AN74,Registro!$C$8:$C$1000,"Resuelto")=0,NA(),COUNTIFS(Registro!$H$8:$H$1000,Reportes!AN74,Registro!$C$8:$C$1000,"Resuelto")))</f>
        <v/>
      </c>
    </row>
    <row r="75" spans="3:42" x14ac:dyDescent="0.25">
      <c r="C75" s="17"/>
      <c r="D75" s="17"/>
      <c r="E75" s="17"/>
      <c r="F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AA75" s="10"/>
      <c r="AB75" s="10"/>
      <c r="AC75" s="10"/>
      <c r="AJ75" s="27" t="str">
        <f>Registro!AM66</f>
        <v/>
      </c>
      <c r="AK75" s="28" t="str">
        <f>IF(AJ75="","",COUNTIFS(Registro!$H$8:$H$1000,Reportes!AJ75,Registro!$C$8:$C$1000,"Abierto"))</f>
        <v/>
      </c>
      <c r="AL75" s="28" t="str">
        <f>IF(AJ75="","",COUNTIFS(Registro!$H$8:$H$1000,Reportes!AJ75,Registro!$C$8:$C$1000,"Resuelto"))</f>
        <v/>
      </c>
      <c r="AN75" s="21" t="str">
        <f>Registro!AM66</f>
        <v/>
      </c>
      <c r="AO75" s="22" t="str">
        <f>IF(AN75="","",IF(COUNTIFS(Registro!$H$8:$H$1000,Reportes!AN75,Registro!$C$8:$C$1000,"Abierto")=0,NA(),COUNTIFS(Registro!$H$8:$H$1000,Reportes!AN75,Registro!$C$8:$C$1000,"Abierto")))</f>
        <v/>
      </c>
      <c r="AP75" s="22" t="str">
        <f>IF(AN75="","",IF(COUNTIFS(Registro!$H$8:$H$1000,Reportes!AN75,Registro!$C$8:$C$1000,"Resuelto")=0,NA(),COUNTIFS(Registro!$H$8:$H$1000,Reportes!AN75,Registro!$C$8:$C$1000,"Resuelto")))</f>
        <v/>
      </c>
    </row>
    <row r="76" spans="3:42" x14ac:dyDescent="0.25">
      <c r="C76" s="17"/>
      <c r="D76" s="17"/>
      <c r="E76" s="17"/>
      <c r="F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AA76" s="10"/>
      <c r="AB76" s="10"/>
      <c r="AC76" s="10"/>
      <c r="AJ76" s="27" t="str">
        <f>Registro!AM67</f>
        <v/>
      </c>
      <c r="AK76" s="28" t="str">
        <f>IF(AJ76="","",COUNTIFS(Registro!$H$8:$H$1000,Reportes!AJ76,Registro!$C$8:$C$1000,"Abierto"))</f>
        <v/>
      </c>
      <c r="AL76" s="28" t="str">
        <f>IF(AJ76="","",COUNTIFS(Registro!$H$8:$H$1000,Reportes!AJ76,Registro!$C$8:$C$1000,"Resuelto"))</f>
        <v/>
      </c>
      <c r="AN76" s="21" t="str">
        <f>Registro!AM67</f>
        <v/>
      </c>
      <c r="AO76" s="22" t="str">
        <f>IF(AN76="","",IF(COUNTIFS(Registro!$H$8:$H$1000,Reportes!AN76,Registro!$C$8:$C$1000,"Abierto")=0,NA(),COUNTIFS(Registro!$H$8:$H$1000,Reportes!AN76,Registro!$C$8:$C$1000,"Abierto")))</f>
        <v/>
      </c>
      <c r="AP76" s="22" t="str">
        <f>IF(AN76="","",IF(COUNTIFS(Registro!$H$8:$H$1000,Reportes!AN76,Registro!$C$8:$C$1000,"Resuelto")=0,NA(),COUNTIFS(Registro!$H$8:$H$1000,Reportes!AN76,Registro!$C$8:$C$1000,"Resuelto")))</f>
        <v/>
      </c>
    </row>
    <row r="77" spans="3:42" x14ac:dyDescent="0.25">
      <c r="C77" s="17"/>
      <c r="D77" s="17"/>
      <c r="E77" s="17"/>
      <c r="F77" s="17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AA77" s="10"/>
      <c r="AB77" s="10"/>
      <c r="AC77" s="10"/>
      <c r="AJ77" s="27" t="str">
        <f>Registro!AM68</f>
        <v/>
      </c>
      <c r="AK77" s="28" t="str">
        <f>IF(AJ77="","",COUNTIFS(Registro!$H$8:$H$1000,Reportes!AJ77,Registro!$C$8:$C$1000,"Abierto"))</f>
        <v/>
      </c>
      <c r="AL77" s="28" t="str">
        <f>IF(AJ77="","",COUNTIFS(Registro!$H$8:$H$1000,Reportes!AJ77,Registro!$C$8:$C$1000,"Resuelto"))</f>
        <v/>
      </c>
      <c r="AN77" s="21" t="str">
        <f>Registro!AM68</f>
        <v/>
      </c>
      <c r="AO77" s="22" t="str">
        <f>IF(AN77="","",IF(COUNTIFS(Registro!$H$8:$H$1000,Reportes!AN77,Registro!$C$8:$C$1000,"Abierto")=0,NA(),COUNTIFS(Registro!$H$8:$H$1000,Reportes!AN77,Registro!$C$8:$C$1000,"Abierto")))</f>
        <v/>
      </c>
      <c r="AP77" s="22" t="str">
        <f>IF(AN77="","",IF(COUNTIFS(Registro!$H$8:$H$1000,Reportes!AN77,Registro!$C$8:$C$1000,"Resuelto")=0,NA(),COUNTIFS(Registro!$H$8:$H$1000,Reportes!AN77,Registro!$C$8:$C$1000,"Resuelto")))</f>
        <v/>
      </c>
    </row>
    <row r="78" spans="3:42" x14ac:dyDescent="0.25">
      <c r="C78" s="17"/>
      <c r="D78" s="17"/>
      <c r="E78" s="17"/>
      <c r="F78" s="1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AA78" s="10"/>
      <c r="AB78" s="10"/>
      <c r="AC78" s="10"/>
      <c r="AJ78" s="27" t="str">
        <f>Registro!AM69</f>
        <v/>
      </c>
      <c r="AK78" s="28" t="str">
        <f>IF(AJ78="","",COUNTIFS(Registro!$H$8:$H$1000,Reportes!AJ78,Registro!$C$8:$C$1000,"Abierto"))</f>
        <v/>
      </c>
      <c r="AL78" s="28" t="str">
        <f>IF(AJ78="","",COUNTIFS(Registro!$H$8:$H$1000,Reportes!AJ78,Registro!$C$8:$C$1000,"Resuelto"))</f>
        <v/>
      </c>
      <c r="AN78" s="21" t="str">
        <f>Registro!AM69</f>
        <v/>
      </c>
      <c r="AO78" s="22" t="str">
        <f>IF(AN78="","",IF(COUNTIFS(Registro!$H$8:$H$1000,Reportes!AN78,Registro!$C$8:$C$1000,"Abierto")=0,NA(),COUNTIFS(Registro!$H$8:$H$1000,Reportes!AN78,Registro!$C$8:$C$1000,"Abierto")))</f>
        <v/>
      </c>
      <c r="AP78" s="22" t="str">
        <f>IF(AN78="","",IF(COUNTIFS(Registro!$H$8:$H$1000,Reportes!AN78,Registro!$C$8:$C$1000,"Resuelto")=0,NA(),COUNTIFS(Registro!$H$8:$H$1000,Reportes!AN78,Registro!$C$8:$C$1000,"Resuelto")))</f>
        <v/>
      </c>
    </row>
    <row r="79" spans="3:42" x14ac:dyDescent="0.25">
      <c r="C79" s="17"/>
      <c r="D79" s="17"/>
      <c r="E79" s="17"/>
      <c r="F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AA79" s="10"/>
      <c r="AB79" s="10"/>
      <c r="AC79" s="10"/>
      <c r="AJ79" s="27" t="str">
        <f>Registro!AM70</f>
        <v/>
      </c>
      <c r="AK79" s="28" t="str">
        <f>IF(AJ79="","",COUNTIFS(Registro!$H$8:$H$1000,Reportes!AJ79,Registro!$C$8:$C$1000,"Abierto"))</f>
        <v/>
      </c>
      <c r="AL79" s="28" t="str">
        <f>IF(AJ79="","",COUNTIFS(Registro!$H$8:$H$1000,Reportes!AJ79,Registro!$C$8:$C$1000,"Resuelto"))</f>
        <v/>
      </c>
      <c r="AN79" s="21" t="str">
        <f>Registro!AM70</f>
        <v/>
      </c>
      <c r="AO79" s="22" t="str">
        <f>IF(AN79="","",IF(COUNTIFS(Registro!$H$8:$H$1000,Reportes!AN79,Registro!$C$8:$C$1000,"Abierto")=0,NA(),COUNTIFS(Registro!$H$8:$H$1000,Reportes!AN79,Registro!$C$8:$C$1000,"Abierto")))</f>
        <v/>
      </c>
      <c r="AP79" s="22" t="str">
        <f>IF(AN79="","",IF(COUNTIFS(Registro!$H$8:$H$1000,Reportes!AN79,Registro!$C$8:$C$1000,"Resuelto")=0,NA(),COUNTIFS(Registro!$H$8:$H$1000,Reportes!AN79,Registro!$C$8:$C$1000,"Resuelto")))</f>
        <v/>
      </c>
    </row>
    <row r="80" spans="3:42" x14ac:dyDescent="0.25">
      <c r="C80" s="17"/>
      <c r="D80" s="17"/>
      <c r="E80" s="17"/>
      <c r="F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AA80" s="10"/>
      <c r="AB80" s="10"/>
      <c r="AC80" s="10"/>
      <c r="AJ80" s="27" t="str">
        <f>Registro!AM71</f>
        <v/>
      </c>
      <c r="AK80" s="28" t="str">
        <f>IF(AJ80="","",COUNTIFS(Registro!$H$8:$H$1000,Reportes!AJ80,Registro!$C$8:$C$1000,"Abierto"))</f>
        <v/>
      </c>
      <c r="AL80" s="28" t="str">
        <f>IF(AJ80="","",COUNTIFS(Registro!$H$8:$H$1000,Reportes!AJ80,Registro!$C$8:$C$1000,"Resuelto"))</f>
        <v/>
      </c>
      <c r="AN80" s="21" t="str">
        <f>Registro!AM71</f>
        <v/>
      </c>
      <c r="AO80" s="22" t="str">
        <f>IF(AN80="","",IF(COUNTIFS(Registro!$H$8:$H$1000,Reportes!AN80,Registro!$C$8:$C$1000,"Abierto")=0,NA(),COUNTIFS(Registro!$H$8:$H$1000,Reportes!AN80,Registro!$C$8:$C$1000,"Abierto")))</f>
        <v/>
      </c>
      <c r="AP80" s="22" t="str">
        <f>IF(AN80="","",IF(COUNTIFS(Registro!$H$8:$H$1000,Reportes!AN80,Registro!$C$8:$C$1000,"Resuelto")=0,NA(),COUNTIFS(Registro!$H$8:$H$1000,Reportes!AN80,Registro!$C$8:$C$1000,"Resuelto")))</f>
        <v/>
      </c>
    </row>
    <row r="81" spans="3:42" x14ac:dyDescent="0.25">
      <c r="C81" s="17"/>
      <c r="D81" s="17"/>
      <c r="E81" s="17"/>
      <c r="F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AA81" s="10"/>
      <c r="AB81" s="10"/>
      <c r="AC81" s="10"/>
      <c r="AJ81" s="27" t="str">
        <f>Registro!AM72</f>
        <v/>
      </c>
      <c r="AK81" s="28" t="str">
        <f>IF(AJ81="","",COUNTIFS(Registro!$H$8:$H$1000,Reportes!AJ81,Registro!$C$8:$C$1000,"Abierto"))</f>
        <v/>
      </c>
      <c r="AL81" s="28" t="str">
        <f>IF(AJ81="","",COUNTIFS(Registro!$H$8:$H$1000,Reportes!AJ81,Registro!$C$8:$C$1000,"Resuelto"))</f>
        <v/>
      </c>
      <c r="AN81" s="21" t="str">
        <f>Registro!AM72</f>
        <v/>
      </c>
      <c r="AO81" s="22" t="str">
        <f>IF(AN81="","",IF(COUNTIFS(Registro!$H$8:$H$1000,Reportes!AN81,Registro!$C$8:$C$1000,"Abierto")=0,NA(),COUNTIFS(Registro!$H$8:$H$1000,Reportes!AN81,Registro!$C$8:$C$1000,"Abierto")))</f>
        <v/>
      </c>
      <c r="AP81" s="22" t="str">
        <f>IF(AN81="","",IF(COUNTIFS(Registro!$H$8:$H$1000,Reportes!AN81,Registro!$C$8:$C$1000,"Resuelto")=0,NA(),COUNTIFS(Registro!$H$8:$H$1000,Reportes!AN81,Registro!$C$8:$C$1000,"Resuelto")))</f>
        <v/>
      </c>
    </row>
    <row r="82" spans="3:42" x14ac:dyDescent="0.25">
      <c r="C82" s="17"/>
      <c r="D82" s="17"/>
      <c r="E82" s="17"/>
      <c r="F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AA82" s="10"/>
      <c r="AB82" s="10"/>
      <c r="AC82" s="10"/>
      <c r="AJ82" s="27" t="str">
        <f>Registro!AM73</f>
        <v/>
      </c>
      <c r="AK82" s="28" t="str">
        <f>IF(AJ82="","",COUNTIFS(Registro!$H$8:$H$1000,Reportes!AJ82,Registro!$C$8:$C$1000,"Abierto"))</f>
        <v/>
      </c>
      <c r="AL82" s="28" t="str">
        <f>IF(AJ82="","",COUNTIFS(Registro!$H$8:$H$1000,Reportes!AJ82,Registro!$C$8:$C$1000,"Resuelto"))</f>
        <v/>
      </c>
      <c r="AN82" s="21" t="str">
        <f>Registro!AM73</f>
        <v/>
      </c>
      <c r="AO82" s="22" t="str">
        <f>IF(AN82="","",IF(COUNTIFS(Registro!$H$8:$H$1000,Reportes!AN82,Registro!$C$8:$C$1000,"Abierto")=0,NA(),COUNTIFS(Registro!$H$8:$H$1000,Reportes!AN82,Registro!$C$8:$C$1000,"Abierto")))</f>
        <v/>
      </c>
      <c r="AP82" s="22" t="str">
        <f>IF(AN82="","",IF(COUNTIFS(Registro!$H$8:$H$1000,Reportes!AN82,Registro!$C$8:$C$1000,"Resuelto")=0,NA(),COUNTIFS(Registro!$H$8:$H$1000,Reportes!AN82,Registro!$C$8:$C$1000,"Resuelto")))</f>
        <v/>
      </c>
    </row>
    <row r="83" spans="3:42" x14ac:dyDescent="0.25">
      <c r="C83" s="17"/>
      <c r="D83" s="17"/>
      <c r="E83" s="17"/>
      <c r="F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AA83" s="10"/>
      <c r="AB83" s="10"/>
      <c r="AC83" s="10"/>
      <c r="AJ83" s="27" t="str">
        <f>Registro!AM74</f>
        <v/>
      </c>
      <c r="AK83" s="28" t="str">
        <f>IF(AJ83="","",COUNTIFS(Registro!$H$8:$H$1000,Reportes!AJ83,Registro!$C$8:$C$1000,"Abierto"))</f>
        <v/>
      </c>
      <c r="AL83" s="28" t="str">
        <f>IF(AJ83="","",COUNTIFS(Registro!$H$8:$H$1000,Reportes!AJ83,Registro!$C$8:$C$1000,"Resuelto"))</f>
        <v/>
      </c>
      <c r="AN83" s="21" t="str">
        <f>Registro!AM74</f>
        <v/>
      </c>
      <c r="AO83" s="22" t="str">
        <f>IF(AN83="","",IF(COUNTIFS(Registro!$H$8:$H$1000,Reportes!AN83,Registro!$C$8:$C$1000,"Abierto")=0,NA(),COUNTIFS(Registro!$H$8:$H$1000,Reportes!AN83,Registro!$C$8:$C$1000,"Abierto")))</f>
        <v/>
      </c>
      <c r="AP83" s="22" t="str">
        <f>IF(AN83="","",IF(COUNTIFS(Registro!$H$8:$H$1000,Reportes!AN83,Registro!$C$8:$C$1000,"Resuelto")=0,NA(),COUNTIFS(Registro!$H$8:$H$1000,Reportes!AN83,Registro!$C$8:$C$1000,"Resuelto")))</f>
        <v/>
      </c>
    </row>
    <row r="84" spans="3:42" x14ac:dyDescent="0.25">
      <c r="C84" s="17"/>
      <c r="D84" s="17"/>
      <c r="E84" s="17"/>
      <c r="F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AA84" s="10"/>
      <c r="AB84" s="10"/>
      <c r="AC84" s="10"/>
      <c r="AJ84" s="27" t="str">
        <f>Registro!AM75</f>
        <v/>
      </c>
      <c r="AK84" s="28" t="str">
        <f>IF(AJ84="","",COUNTIFS(Registro!$H$8:$H$1000,Reportes!AJ84,Registro!$C$8:$C$1000,"Abierto"))</f>
        <v/>
      </c>
      <c r="AL84" s="28" t="str">
        <f>IF(AJ84="","",COUNTIFS(Registro!$H$8:$H$1000,Reportes!AJ84,Registro!$C$8:$C$1000,"Resuelto"))</f>
        <v/>
      </c>
      <c r="AN84" s="21" t="str">
        <f>Registro!AM75</f>
        <v/>
      </c>
      <c r="AO84" s="22" t="str">
        <f>IF(AN84="","",IF(COUNTIFS(Registro!$H$8:$H$1000,Reportes!AN84,Registro!$C$8:$C$1000,"Abierto")=0,NA(),COUNTIFS(Registro!$H$8:$H$1000,Reportes!AN84,Registro!$C$8:$C$1000,"Abierto")))</f>
        <v/>
      </c>
      <c r="AP84" s="22" t="str">
        <f>IF(AN84="","",IF(COUNTIFS(Registro!$H$8:$H$1000,Reportes!AN84,Registro!$C$8:$C$1000,"Resuelto")=0,NA(),COUNTIFS(Registro!$H$8:$H$1000,Reportes!AN84,Registro!$C$8:$C$1000,"Resuelto")))</f>
        <v/>
      </c>
    </row>
    <row r="85" spans="3:42" x14ac:dyDescent="0.25">
      <c r="C85" s="17"/>
      <c r="D85" s="17"/>
      <c r="E85" s="17"/>
      <c r="F85" s="1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AA85" s="10"/>
      <c r="AB85" s="10"/>
      <c r="AC85" s="10"/>
      <c r="AJ85" s="27" t="str">
        <f>Registro!AM76</f>
        <v/>
      </c>
      <c r="AK85" s="28" t="str">
        <f>IF(AJ85="","",COUNTIFS(Registro!$H$8:$H$1000,Reportes!AJ85,Registro!$C$8:$C$1000,"Abierto"))</f>
        <v/>
      </c>
      <c r="AL85" s="28" t="str">
        <f>IF(AJ85="","",COUNTIFS(Registro!$H$8:$H$1000,Reportes!AJ85,Registro!$C$8:$C$1000,"Resuelto"))</f>
        <v/>
      </c>
      <c r="AN85" s="21" t="str">
        <f>Registro!AM76</f>
        <v/>
      </c>
      <c r="AO85" s="22" t="str">
        <f>IF(AN85="","",IF(COUNTIFS(Registro!$H$8:$H$1000,Reportes!AN85,Registro!$C$8:$C$1000,"Abierto")=0,NA(),COUNTIFS(Registro!$H$8:$H$1000,Reportes!AN85,Registro!$C$8:$C$1000,"Abierto")))</f>
        <v/>
      </c>
      <c r="AP85" s="22" t="str">
        <f>IF(AN85="","",IF(COUNTIFS(Registro!$H$8:$H$1000,Reportes!AN85,Registro!$C$8:$C$1000,"Resuelto")=0,NA(),COUNTIFS(Registro!$H$8:$H$1000,Reportes!AN85,Registro!$C$8:$C$1000,"Resuelto")))</f>
        <v/>
      </c>
    </row>
    <row r="86" spans="3:42" x14ac:dyDescent="0.25">
      <c r="C86" s="17"/>
      <c r="D86" s="17"/>
      <c r="E86" s="17"/>
      <c r="F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AA86" s="10"/>
      <c r="AB86" s="10"/>
      <c r="AC86" s="10"/>
      <c r="AJ86" s="27" t="str">
        <f>Registro!AM77</f>
        <v/>
      </c>
      <c r="AK86" s="28" t="str">
        <f>IF(AJ86="","",COUNTIFS(Registro!$H$8:$H$1000,Reportes!AJ86,Registro!$C$8:$C$1000,"Abierto"))</f>
        <v/>
      </c>
      <c r="AL86" s="28" t="str">
        <f>IF(AJ86="","",COUNTIFS(Registro!$H$8:$H$1000,Reportes!AJ86,Registro!$C$8:$C$1000,"Resuelto"))</f>
        <v/>
      </c>
      <c r="AN86" s="21" t="str">
        <f>Registro!AM77</f>
        <v/>
      </c>
      <c r="AO86" s="22" t="str">
        <f>IF(AN86="","",IF(COUNTIFS(Registro!$H$8:$H$1000,Reportes!AN86,Registro!$C$8:$C$1000,"Abierto")=0,NA(),COUNTIFS(Registro!$H$8:$H$1000,Reportes!AN86,Registro!$C$8:$C$1000,"Abierto")))</f>
        <v/>
      </c>
      <c r="AP86" s="22" t="str">
        <f>IF(AN86="","",IF(COUNTIFS(Registro!$H$8:$H$1000,Reportes!AN86,Registro!$C$8:$C$1000,"Resuelto")=0,NA(),COUNTIFS(Registro!$H$8:$H$1000,Reportes!AN86,Registro!$C$8:$C$1000,"Resuelto")))</f>
        <v/>
      </c>
    </row>
    <row r="87" spans="3:42" x14ac:dyDescent="0.25">
      <c r="C87" s="17"/>
      <c r="D87" s="17"/>
      <c r="E87" s="17"/>
      <c r="F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AA87" s="10"/>
      <c r="AB87" s="10"/>
      <c r="AC87" s="10"/>
      <c r="AJ87" s="27" t="str">
        <f>Registro!AM78</f>
        <v/>
      </c>
      <c r="AK87" s="28" t="str">
        <f>IF(AJ87="","",COUNTIFS(Registro!$H$8:$H$1000,Reportes!AJ87,Registro!$C$8:$C$1000,"Abierto"))</f>
        <v/>
      </c>
      <c r="AL87" s="28" t="str">
        <f>IF(AJ87="","",COUNTIFS(Registro!$H$8:$H$1000,Reportes!AJ87,Registro!$C$8:$C$1000,"Resuelto"))</f>
        <v/>
      </c>
      <c r="AN87" s="21" t="str">
        <f>Registro!AM78</f>
        <v/>
      </c>
      <c r="AO87" s="22" t="str">
        <f>IF(AN87="","",IF(COUNTIFS(Registro!$H$8:$H$1000,Reportes!AN87,Registro!$C$8:$C$1000,"Abierto")=0,NA(),COUNTIFS(Registro!$H$8:$H$1000,Reportes!AN87,Registro!$C$8:$C$1000,"Abierto")))</f>
        <v/>
      </c>
      <c r="AP87" s="22" t="str">
        <f>IF(AN87="","",IF(COUNTIFS(Registro!$H$8:$H$1000,Reportes!AN87,Registro!$C$8:$C$1000,"Resuelto")=0,NA(),COUNTIFS(Registro!$H$8:$H$1000,Reportes!AN87,Registro!$C$8:$C$1000,"Resuelto")))</f>
        <v/>
      </c>
    </row>
    <row r="88" spans="3:42" x14ac:dyDescent="0.25">
      <c r="C88" s="17"/>
      <c r="D88" s="17"/>
      <c r="E88" s="17"/>
      <c r="F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AA88" s="10"/>
      <c r="AB88" s="10"/>
      <c r="AC88" s="10"/>
      <c r="AJ88" s="27" t="str">
        <f>Registro!AM79</f>
        <v/>
      </c>
      <c r="AK88" s="28" t="str">
        <f>IF(AJ88="","",COUNTIFS(Registro!$H$8:$H$1000,Reportes!AJ88,Registro!$C$8:$C$1000,"Abierto"))</f>
        <v/>
      </c>
      <c r="AL88" s="28" t="str">
        <f>IF(AJ88="","",COUNTIFS(Registro!$H$8:$H$1000,Reportes!AJ88,Registro!$C$8:$C$1000,"Resuelto"))</f>
        <v/>
      </c>
      <c r="AN88" s="21" t="str">
        <f>Registro!AM79</f>
        <v/>
      </c>
      <c r="AO88" s="22" t="str">
        <f>IF(AN88="","",IF(COUNTIFS(Registro!$H$8:$H$1000,Reportes!AN88,Registro!$C$8:$C$1000,"Abierto")=0,NA(),COUNTIFS(Registro!$H$8:$H$1000,Reportes!AN88,Registro!$C$8:$C$1000,"Abierto")))</f>
        <v/>
      </c>
      <c r="AP88" s="22" t="str">
        <f>IF(AN88="","",IF(COUNTIFS(Registro!$H$8:$H$1000,Reportes!AN88,Registro!$C$8:$C$1000,"Resuelto")=0,NA(),COUNTIFS(Registro!$H$8:$H$1000,Reportes!AN88,Registro!$C$8:$C$1000,"Resuelto")))</f>
        <v/>
      </c>
    </row>
    <row r="89" spans="3:42" x14ac:dyDescent="0.25">
      <c r="C89" s="17"/>
      <c r="D89" s="17"/>
      <c r="E89" s="17"/>
      <c r="F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AA89" s="10"/>
      <c r="AB89" s="10"/>
      <c r="AC89" s="10"/>
      <c r="AJ89" s="27" t="str">
        <f>Registro!AM80</f>
        <v/>
      </c>
      <c r="AK89" s="28" t="str">
        <f>IF(AJ89="","",COUNTIFS(Registro!$H$8:$H$1000,Reportes!AJ89,Registro!$C$8:$C$1000,"Abierto"))</f>
        <v/>
      </c>
      <c r="AL89" s="28" t="str">
        <f>IF(AJ89="","",COUNTIFS(Registro!$H$8:$H$1000,Reportes!AJ89,Registro!$C$8:$C$1000,"Resuelto"))</f>
        <v/>
      </c>
      <c r="AN89" s="21" t="str">
        <f>Registro!AM80</f>
        <v/>
      </c>
      <c r="AO89" s="22" t="str">
        <f>IF(AN89="","",IF(COUNTIFS(Registro!$H$8:$H$1000,Reportes!AN89,Registro!$C$8:$C$1000,"Abierto")=0,NA(),COUNTIFS(Registro!$H$8:$H$1000,Reportes!AN89,Registro!$C$8:$C$1000,"Abierto")))</f>
        <v/>
      </c>
      <c r="AP89" s="22" t="str">
        <f>IF(AN89="","",IF(COUNTIFS(Registro!$H$8:$H$1000,Reportes!AN89,Registro!$C$8:$C$1000,"Resuelto")=0,NA(),COUNTIFS(Registro!$H$8:$H$1000,Reportes!AN89,Registro!$C$8:$C$1000,"Resuelto")))</f>
        <v/>
      </c>
    </row>
    <row r="90" spans="3:42" x14ac:dyDescent="0.25">
      <c r="C90" s="17"/>
      <c r="D90" s="17"/>
      <c r="E90" s="17"/>
      <c r="F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AA90" s="10"/>
      <c r="AB90" s="10"/>
      <c r="AC90" s="10"/>
      <c r="AJ90" s="27" t="str">
        <f>Registro!AM81</f>
        <v/>
      </c>
      <c r="AK90" s="28" t="str">
        <f>IF(AJ90="","",COUNTIFS(Registro!$H$8:$H$1000,Reportes!AJ90,Registro!$C$8:$C$1000,"Abierto"))</f>
        <v/>
      </c>
      <c r="AL90" s="28" t="str">
        <f>IF(AJ90="","",COUNTIFS(Registro!$H$8:$H$1000,Reportes!AJ90,Registro!$C$8:$C$1000,"Resuelto"))</f>
        <v/>
      </c>
      <c r="AN90" s="21" t="str">
        <f>Registro!AM81</f>
        <v/>
      </c>
      <c r="AO90" s="22" t="str">
        <f>IF(AN90="","",IF(COUNTIFS(Registro!$H$8:$H$1000,Reportes!AN90,Registro!$C$8:$C$1000,"Abierto")=0,NA(),COUNTIFS(Registro!$H$8:$H$1000,Reportes!AN90,Registro!$C$8:$C$1000,"Abierto")))</f>
        <v/>
      </c>
      <c r="AP90" s="22" t="str">
        <f>IF(AN90="","",IF(COUNTIFS(Registro!$H$8:$H$1000,Reportes!AN90,Registro!$C$8:$C$1000,"Resuelto")=0,NA(),COUNTIFS(Registro!$H$8:$H$1000,Reportes!AN90,Registro!$C$8:$C$1000,"Resuelto")))</f>
        <v/>
      </c>
    </row>
    <row r="91" spans="3:42" x14ac:dyDescent="0.25">
      <c r="C91" s="17"/>
      <c r="D91" s="17"/>
      <c r="E91" s="17"/>
      <c r="F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AA91" s="10"/>
      <c r="AB91" s="10"/>
      <c r="AC91" s="10"/>
      <c r="AJ91" s="27" t="str">
        <f>Registro!AM82</f>
        <v/>
      </c>
      <c r="AK91" s="28" t="str">
        <f>IF(AJ91="","",COUNTIFS(Registro!$H$8:$H$1000,Reportes!AJ91,Registro!$C$8:$C$1000,"Abierto"))</f>
        <v/>
      </c>
      <c r="AL91" s="28" t="str">
        <f>IF(AJ91="","",COUNTIFS(Registro!$H$8:$H$1000,Reportes!AJ91,Registro!$C$8:$C$1000,"Resuelto"))</f>
        <v/>
      </c>
      <c r="AN91" s="21" t="str">
        <f>Registro!AM82</f>
        <v/>
      </c>
      <c r="AO91" s="22" t="str">
        <f>IF(AN91="","",IF(COUNTIFS(Registro!$H$8:$H$1000,Reportes!AN91,Registro!$C$8:$C$1000,"Abierto")=0,NA(),COUNTIFS(Registro!$H$8:$H$1000,Reportes!AN91,Registro!$C$8:$C$1000,"Abierto")))</f>
        <v/>
      </c>
      <c r="AP91" s="22" t="str">
        <f>IF(AN91="","",IF(COUNTIFS(Registro!$H$8:$H$1000,Reportes!AN91,Registro!$C$8:$C$1000,"Resuelto")=0,NA(),COUNTIFS(Registro!$H$8:$H$1000,Reportes!AN91,Registro!$C$8:$C$1000,"Resuelto")))</f>
        <v/>
      </c>
    </row>
    <row r="92" spans="3:42" x14ac:dyDescent="0.25">
      <c r="C92" s="17"/>
      <c r="D92" s="17"/>
      <c r="E92" s="17"/>
      <c r="F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AA92" s="10"/>
      <c r="AB92" s="10"/>
      <c r="AC92" s="10"/>
      <c r="AJ92" s="27" t="str">
        <f>Registro!AM83</f>
        <v/>
      </c>
      <c r="AK92" s="28" t="str">
        <f>IF(AJ92="","",COUNTIFS(Registro!$H$8:$H$1000,Reportes!AJ92,Registro!$C$8:$C$1000,"Abierto"))</f>
        <v/>
      </c>
      <c r="AL92" s="28" t="str">
        <f>IF(AJ92="","",COUNTIFS(Registro!$H$8:$H$1000,Reportes!AJ92,Registro!$C$8:$C$1000,"Resuelto"))</f>
        <v/>
      </c>
      <c r="AN92" s="21" t="str">
        <f>Registro!AM83</f>
        <v/>
      </c>
      <c r="AO92" s="22" t="str">
        <f>IF(AN92="","",IF(COUNTIFS(Registro!$H$8:$H$1000,Reportes!AN92,Registro!$C$8:$C$1000,"Abierto")=0,NA(),COUNTIFS(Registro!$H$8:$H$1000,Reportes!AN92,Registro!$C$8:$C$1000,"Abierto")))</f>
        <v/>
      </c>
      <c r="AP92" s="22" t="str">
        <f>IF(AN92="","",IF(COUNTIFS(Registro!$H$8:$H$1000,Reportes!AN92,Registro!$C$8:$C$1000,"Resuelto")=0,NA(),COUNTIFS(Registro!$H$8:$H$1000,Reportes!AN92,Registro!$C$8:$C$1000,"Resuelto")))</f>
        <v/>
      </c>
    </row>
    <row r="93" spans="3:42" x14ac:dyDescent="0.25"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AA93" s="10"/>
      <c r="AB93" s="10"/>
      <c r="AC93" s="10"/>
      <c r="AJ93" s="27" t="str">
        <f>Registro!AM84</f>
        <v/>
      </c>
      <c r="AK93" s="28" t="str">
        <f>IF(AJ93="","",COUNTIFS(Registro!$H$8:$H$1000,Reportes!AJ93,Registro!$C$8:$C$1000,"Abierto"))</f>
        <v/>
      </c>
      <c r="AL93" s="28" t="str">
        <f>IF(AJ93="","",COUNTIFS(Registro!$H$8:$H$1000,Reportes!AJ93,Registro!$C$8:$C$1000,"Resuelto"))</f>
        <v/>
      </c>
      <c r="AN93" s="21" t="str">
        <f>Registro!AM84</f>
        <v/>
      </c>
      <c r="AO93" s="22" t="str">
        <f>IF(AN93="","",IF(COUNTIFS(Registro!$H$8:$H$1000,Reportes!AN93,Registro!$C$8:$C$1000,"Abierto")=0,NA(),COUNTIFS(Registro!$H$8:$H$1000,Reportes!AN93,Registro!$C$8:$C$1000,"Abierto")))</f>
        <v/>
      </c>
      <c r="AP93" s="22" t="str">
        <f>IF(AN93="","",IF(COUNTIFS(Registro!$H$8:$H$1000,Reportes!AN93,Registro!$C$8:$C$1000,"Resuelto")=0,NA(),COUNTIFS(Registro!$H$8:$H$1000,Reportes!AN93,Registro!$C$8:$C$1000,"Resuelto")))</f>
        <v/>
      </c>
    </row>
    <row r="94" spans="3:42" x14ac:dyDescent="0.25"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AA94" s="10"/>
      <c r="AB94" s="10"/>
      <c r="AC94" s="10"/>
      <c r="AJ94" s="27" t="str">
        <f>Registro!AM85</f>
        <v/>
      </c>
      <c r="AK94" s="28" t="str">
        <f>IF(AJ94="","",COUNTIFS(Registro!$H$8:$H$1000,Reportes!AJ94,Registro!$C$8:$C$1000,"Abierto"))</f>
        <v/>
      </c>
      <c r="AL94" s="28" t="str">
        <f>IF(AJ94="","",COUNTIFS(Registro!$H$8:$H$1000,Reportes!AJ94,Registro!$C$8:$C$1000,"Resuelto"))</f>
        <v/>
      </c>
      <c r="AN94" s="21" t="str">
        <f>Registro!AM85</f>
        <v/>
      </c>
      <c r="AO94" s="22" t="str">
        <f>IF(AN94="","",IF(COUNTIFS(Registro!$H$8:$H$1000,Reportes!AN94,Registro!$C$8:$C$1000,"Abierto")=0,NA(),COUNTIFS(Registro!$H$8:$H$1000,Reportes!AN94,Registro!$C$8:$C$1000,"Abierto")))</f>
        <v/>
      </c>
      <c r="AP94" s="22" t="str">
        <f>IF(AN94="","",IF(COUNTIFS(Registro!$H$8:$H$1000,Reportes!AN94,Registro!$C$8:$C$1000,"Resuelto")=0,NA(),COUNTIFS(Registro!$H$8:$H$1000,Reportes!AN94,Registro!$C$8:$C$1000,"Resuelto")))</f>
        <v/>
      </c>
    </row>
    <row r="95" spans="3:42" x14ac:dyDescent="0.25"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AA95" s="10"/>
      <c r="AB95" s="10"/>
      <c r="AC95" s="10"/>
      <c r="AJ95" s="27" t="str">
        <f>Registro!AM86</f>
        <v/>
      </c>
      <c r="AK95" s="28" t="str">
        <f>IF(AJ95="","",COUNTIFS(Registro!$H$8:$H$1000,Reportes!AJ95,Registro!$C$8:$C$1000,"Abierto"))</f>
        <v/>
      </c>
      <c r="AL95" s="28" t="str">
        <f>IF(AJ95="","",COUNTIFS(Registro!$H$8:$H$1000,Reportes!AJ95,Registro!$C$8:$C$1000,"Resuelto"))</f>
        <v/>
      </c>
      <c r="AN95" s="21" t="str">
        <f>Registro!AM86</f>
        <v/>
      </c>
      <c r="AO95" s="22" t="str">
        <f>IF(AN95="","",IF(COUNTIFS(Registro!$H$8:$H$1000,Reportes!AN95,Registro!$C$8:$C$1000,"Abierto")=0,NA(),COUNTIFS(Registro!$H$8:$H$1000,Reportes!AN95,Registro!$C$8:$C$1000,"Abierto")))</f>
        <v/>
      </c>
      <c r="AP95" s="22" t="str">
        <f>IF(AN95="","",IF(COUNTIFS(Registro!$H$8:$H$1000,Reportes!AN95,Registro!$C$8:$C$1000,"Resuelto")=0,NA(),COUNTIFS(Registro!$H$8:$H$1000,Reportes!AN95,Registro!$C$8:$C$1000,"Resuelto")))</f>
        <v/>
      </c>
    </row>
    <row r="96" spans="3:42" x14ac:dyDescent="0.25"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AA96" s="10"/>
      <c r="AB96" s="10"/>
      <c r="AC96" s="10"/>
      <c r="AJ96" s="27" t="str">
        <f>Registro!AM87</f>
        <v/>
      </c>
      <c r="AK96" s="28" t="str">
        <f>IF(AJ96="","",COUNTIFS(Registro!$H$8:$H$1000,Reportes!AJ96,Registro!$C$8:$C$1000,"Abierto"))</f>
        <v/>
      </c>
      <c r="AL96" s="28" t="str">
        <f>IF(AJ96="","",COUNTIFS(Registro!$H$8:$H$1000,Reportes!AJ96,Registro!$C$8:$C$1000,"Resuelto"))</f>
        <v/>
      </c>
      <c r="AN96" s="21" t="str">
        <f>Registro!AM87</f>
        <v/>
      </c>
      <c r="AO96" s="22" t="str">
        <f>IF(AN96="","",IF(COUNTIFS(Registro!$H$8:$H$1000,Reportes!AN96,Registro!$C$8:$C$1000,"Abierto")=0,NA(),COUNTIFS(Registro!$H$8:$H$1000,Reportes!AN96,Registro!$C$8:$C$1000,"Abierto")))</f>
        <v/>
      </c>
      <c r="AP96" s="22" t="str">
        <f>IF(AN96="","",IF(COUNTIFS(Registro!$H$8:$H$1000,Reportes!AN96,Registro!$C$8:$C$1000,"Resuelto")=0,NA(),COUNTIFS(Registro!$H$8:$H$1000,Reportes!AN96,Registro!$C$8:$C$1000,"Resuelto")))</f>
        <v/>
      </c>
    </row>
    <row r="97" spans="10:42" x14ac:dyDescent="0.25"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AA97" s="10"/>
      <c r="AB97" s="10"/>
      <c r="AC97" s="10"/>
      <c r="AJ97" s="27" t="str">
        <f>Registro!AM88</f>
        <v/>
      </c>
      <c r="AK97" s="28" t="str">
        <f>IF(AJ97="","",COUNTIFS(Registro!$H$8:$H$1000,Reportes!AJ97,Registro!$C$8:$C$1000,"Abierto"))</f>
        <v/>
      </c>
      <c r="AL97" s="28" t="str">
        <f>IF(AJ97="","",COUNTIFS(Registro!$H$8:$H$1000,Reportes!AJ97,Registro!$C$8:$C$1000,"Resuelto"))</f>
        <v/>
      </c>
      <c r="AN97" s="21" t="str">
        <f>Registro!AM88</f>
        <v/>
      </c>
      <c r="AO97" s="22" t="str">
        <f>IF(AN97="","",IF(COUNTIFS(Registro!$H$8:$H$1000,Reportes!AN97,Registro!$C$8:$C$1000,"Abierto")=0,NA(),COUNTIFS(Registro!$H$8:$H$1000,Reportes!AN97,Registro!$C$8:$C$1000,"Abierto")))</f>
        <v/>
      </c>
      <c r="AP97" s="22" t="str">
        <f>IF(AN97="","",IF(COUNTIFS(Registro!$H$8:$H$1000,Reportes!AN97,Registro!$C$8:$C$1000,"Resuelto")=0,NA(),COUNTIFS(Registro!$H$8:$H$1000,Reportes!AN97,Registro!$C$8:$C$1000,"Resuelto")))</f>
        <v/>
      </c>
    </row>
    <row r="98" spans="10:42" x14ac:dyDescent="0.25"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AA98" s="10"/>
      <c r="AB98" s="10"/>
      <c r="AC98" s="10"/>
      <c r="AJ98" s="27" t="str">
        <f>Registro!AM89</f>
        <v/>
      </c>
      <c r="AK98" s="28" t="str">
        <f>IF(AJ98="","",COUNTIFS(Registro!$H$8:$H$1000,Reportes!AJ98,Registro!$C$8:$C$1000,"Abierto"))</f>
        <v/>
      </c>
      <c r="AL98" s="28" t="str">
        <f>IF(AJ98="","",COUNTIFS(Registro!$H$8:$H$1000,Reportes!AJ98,Registro!$C$8:$C$1000,"Resuelto"))</f>
        <v/>
      </c>
      <c r="AN98" s="21" t="str">
        <f>Registro!AM89</f>
        <v/>
      </c>
      <c r="AO98" s="22" t="str">
        <f>IF(AN98="","",IF(COUNTIFS(Registro!$H$8:$H$1000,Reportes!AN98,Registro!$C$8:$C$1000,"Abierto")=0,NA(),COUNTIFS(Registro!$H$8:$H$1000,Reportes!AN98,Registro!$C$8:$C$1000,"Abierto")))</f>
        <v/>
      </c>
      <c r="AP98" s="22" t="str">
        <f>IF(AN98="","",IF(COUNTIFS(Registro!$H$8:$H$1000,Reportes!AN98,Registro!$C$8:$C$1000,"Resuelto")=0,NA(),COUNTIFS(Registro!$H$8:$H$1000,Reportes!AN98,Registro!$C$8:$C$1000,"Resuelto")))</f>
        <v/>
      </c>
    </row>
    <row r="99" spans="10:42" x14ac:dyDescent="0.25"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AA99" s="10"/>
      <c r="AB99" s="10"/>
      <c r="AC99" s="10"/>
      <c r="AJ99" s="27" t="str">
        <f>Registro!AM90</f>
        <v/>
      </c>
      <c r="AK99" s="28" t="str">
        <f>IF(AJ99="","",COUNTIFS(Registro!$H$8:$H$1000,Reportes!AJ99,Registro!$C$8:$C$1000,"Abierto"))</f>
        <v/>
      </c>
      <c r="AL99" s="28" t="str">
        <f>IF(AJ99="","",COUNTIFS(Registro!$H$8:$H$1000,Reportes!AJ99,Registro!$C$8:$C$1000,"Resuelto"))</f>
        <v/>
      </c>
      <c r="AN99" s="21" t="str">
        <f>Registro!AM90</f>
        <v/>
      </c>
      <c r="AO99" s="22" t="str">
        <f>IF(AN99="","",IF(COUNTIFS(Registro!$H$8:$H$1000,Reportes!AN99,Registro!$C$8:$C$1000,"Abierto")=0,NA(),COUNTIFS(Registro!$H$8:$H$1000,Reportes!AN99,Registro!$C$8:$C$1000,"Abierto")))</f>
        <v/>
      </c>
      <c r="AP99" s="22" t="str">
        <f>IF(AN99="","",IF(COUNTIFS(Registro!$H$8:$H$1000,Reportes!AN99,Registro!$C$8:$C$1000,"Resuelto")=0,NA(),COUNTIFS(Registro!$H$8:$H$1000,Reportes!AN99,Registro!$C$8:$C$1000,"Resuelto")))</f>
        <v/>
      </c>
    </row>
    <row r="100" spans="10:42" x14ac:dyDescent="0.25"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AA100" s="10"/>
      <c r="AB100" s="10"/>
      <c r="AC100" s="10"/>
      <c r="AJ100" s="27" t="str">
        <f>Registro!AM91</f>
        <v/>
      </c>
      <c r="AK100" s="28" t="str">
        <f>IF(AJ100="","",COUNTIFS(Registro!$H$8:$H$1000,Reportes!AJ100,Registro!$C$8:$C$1000,"Abierto"))</f>
        <v/>
      </c>
      <c r="AL100" s="28" t="str">
        <f>IF(AJ100="","",COUNTIFS(Registro!$H$8:$H$1000,Reportes!AJ100,Registro!$C$8:$C$1000,"Resuelto"))</f>
        <v/>
      </c>
      <c r="AN100" s="21" t="str">
        <f>Registro!AM91</f>
        <v/>
      </c>
      <c r="AO100" s="22" t="str">
        <f>IF(AN100="","",IF(COUNTIFS(Registro!$H$8:$H$1000,Reportes!AN100,Registro!$C$8:$C$1000,"Abierto")=0,NA(),COUNTIFS(Registro!$H$8:$H$1000,Reportes!AN100,Registro!$C$8:$C$1000,"Abierto")))</f>
        <v/>
      </c>
      <c r="AP100" s="22" t="str">
        <f>IF(AN100="","",IF(COUNTIFS(Registro!$H$8:$H$1000,Reportes!AN100,Registro!$C$8:$C$1000,"Resuelto")=0,NA(),COUNTIFS(Registro!$H$8:$H$1000,Reportes!AN100,Registro!$C$8:$C$1000,"Resuelto")))</f>
        <v/>
      </c>
    </row>
    <row r="101" spans="10:42" x14ac:dyDescent="0.25"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AA101" s="10"/>
      <c r="AB101" s="10"/>
      <c r="AC101" s="10"/>
      <c r="AJ101" s="27" t="str">
        <f>Registro!AM92</f>
        <v/>
      </c>
      <c r="AK101" s="28" t="str">
        <f>IF(AJ101="","",COUNTIFS(Registro!$H$8:$H$1000,Reportes!AJ101,Registro!$C$8:$C$1000,"Abierto"))</f>
        <v/>
      </c>
      <c r="AL101" s="28" t="str">
        <f>IF(AJ101="","",COUNTIFS(Registro!$H$8:$H$1000,Reportes!AJ101,Registro!$C$8:$C$1000,"Resuelto"))</f>
        <v/>
      </c>
      <c r="AN101" s="21" t="str">
        <f>Registro!AM92</f>
        <v/>
      </c>
      <c r="AO101" s="22" t="str">
        <f>IF(AN101="","",IF(COUNTIFS(Registro!$H$8:$H$1000,Reportes!AN101,Registro!$C$8:$C$1000,"Abierto")=0,NA(),COUNTIFS(Registro!$H$8:$H$1000,Reportes!AN101,Registro!$C$8:$C$1000,"Abierto")))</f>
        <v/>
      </c>
      <c r="AP101" s="22" t="str">
        <f>IF(AN101="","",IF(COUNTIFS(Registro!$H$8:$H$1000,Reportes!AN101,Registro!$C$8:$C$1000,"Resuelto")=0,NA(),COUNTIFS(Registro!$H$8:$H$1000,Reportes!AN101,Registro!$C$8:$C$1000,"Resuelto")))</f>
        <v/>
      </c>
    </row>
    <row r="102" spans="10:42" x14ac:dyDescent="0.25"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AA102" s="10"/>
      <c r="AB102" s="10"/>
      <c r="AC102" s="10"/>
      <c r="AJ102" s="27" t="str">
        <f>Registro!AM93</f>
        <v/>
      </c>
      <c r="AK102" s="28" t="str">
        <f>IF(AJ102="","",COUNTIFS(Registro!$H$8:$H$1000,Reportes!AJ102,Registro!$C$8:$C$1000,"Abierto"))</f>
        <v/>
      </c>
      <c r="AL102" s="28" t="str">
        <f>IF(AJ102="","",COUNTIFS(Registro!$H$8:$H$1000,Reportes!AJ102,Registro!$C$8:$C$1000,"Resuelto"))</f>
        <v/>
      </c>
      <c r="AN102" s="21" t="str">
        <f>Registro!AM93</f>
        <v/>
      </c>
      <c r="AO102" s="22" t="str">
        <f>IF(AN102="","",IF(COUNTIFS(Registro!$H$8:$H$1000,Reportes!AN102,Registro!$C$8:$C$1000,"Abierto")=0,NA(),COUNTIFS(Registro!$H$8:$H$1000,Reportes!AN102,Registro!$C$8:$C$1000,"Abierto")))</f>
        <v/>
      </c>
      <c r="AP102" s="22" t="str">
        <f>IF(AN102="","",IF(COUNTIFS(Registro!$H$8:$H$1000,Reportes!AN102,Registro!$C$8:$C$1000,"Resuelto")=0,NA(),COUNTIFS(Registro!$H$8:$H$1000,Reportes!AN102,Registro!$C$8:$C$1000,"Resuelto")))</f>
        <v/>
      </c>
    </row>
    <row r="103" spans="10:42" x14ac:dyDescent="0.25"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AA103" s="10"/>
      <c r="AB103" s="10"/>
      <c r="AC103" s="10"/>
      <c r="AJ103" s="27" t="str">
        <f>Registro!AM94</f>
        <v/>
      </c>
      <c r="AK103" s="28" t="str">
        <f>IF(AJ103="","",COUNTIFS(Registro!$H$8:$H$1000,Reportes!AJ103,Registro!$C$8:$C$1000,"Abierto"))</f>
        <v/>
      </c>
      <c r="AL103" s="28" t="str">
        <f>IF(AJ103="","",COUNTIFS(Registro!$H$8:$H$1000,Reportes!AJ103,Registro!$C$8:$C$1000,"Resuelto"))</f>
        <v/>
      </c>
      <c r="AN103" s="21" t="str">
        <f>Registro!AM94</f>
        <v/>
      </c>
      <c r="AO103" s="22" t="str">
        <f>IF(AN103="","",IF(COUNTIFS(Registro!$H$8:$H$1000,Reportes!AN103,Registro!$C$8:$C$1000,"Abierto")=0,NA(),COUNTIFS(Registro!$H$8:$H$1000,Reportes!AN103,Registro!$C$8:$C$1000,"Abierto")))</f>
        <v/>
      </c>
      <c r="AP103" s="22" t="str">
        <f>IF(AN103="","",IF(COUNTIFS(Registro!$H$8:$H$1000,Reportes!AN103,Registro!$C$8:$C$1000,"Resuelto")=0,NA(),COUNTIFS(Registro!$H$8:$H$1000,Reportes!AN103,Registro!$C$8:$C$1000,"Resuelto")))</f>
        <v/>
      </c>
    </row>
    <row r="104" spans="10:42" x14ac:dyDescent="0.25"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AA104" s="10"/>
      <c r="AB104" s="10"/>
      <c r="AC104" s="10"/>
      <c r="AJ104" s="27" t="str">
        <f>Registro!AM95</f>
        <v/>
      </c>
      <c r="AK104" s="28" t="str">
        <f>IF(AJ104="","",COUNTIFS(Registro!$H$8:$H$1000,Reportes!AJ104,Registro!$C$8:$C$1000,"Abierto"))</f>
        <v/>
      </c>
      <c r="AL104" s="28" t="str">
        <f>IF(AJ104="","",COUNTIFS(Registro!$H$8:$H$1000,Reportes!AJ104,Registro!$C$8:$C$1000,"Resuelto"))</f>
        <v/>
      </c>
      <c r="AN104" s="21" t="str">
        <f>Registro!AM95</f>
        <v/>
      </c>
      <c r="AO104" s="22" t="str">
        <f>IF(AN104="","",IF(COUNTIFS(Registro!$H$8:$H$1000,Reportes!AN104,Registro!$C$8:$C$1000,"Abierto")=0,NA(),COUNTIFS(Registro!$H$8:$H$1000,Reportes!AN104,Registro!$C$8:$C$1000,"Abierto")))</f>
        <v/>
      </c>
      <c r="AP104" s="22" t="str">
        <f>IF(AN104="","",IF(COUNTIFS(Registro!$H$8:$H$1000,Reportes!AN104,Registro!$C$8:$C$1000,"Resuelto")=0,NA(),COUNTIFS(Registro!$H$8:$H$1000,Reportes!AN104,Registro!$C$8:$C$1000,"Resuelto")))</f>
        <v/>
      </c>
    </row>
    <row r="105" spans="10:42" x14ac:dyDescent="0.25"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AA105" s="10"/>
      <c r="AB105" s="10"/>
      <c r="AC105" s="10"/>
      <c r="AJ105" s="27" t="str">
        <f>Registro!AM96</f>
        <v/>
      </c>
      <c r="AK105" s="28" t="str">
        <f>IF(AJ105="","",COUNTIFS(Registro!$H$8:$H$1000,Reportes!AJ105,Registro!$C$8:$C$1000,"Abierto"))</f>
        <v/>
      </c>
      <c r="AL105" s="28" t="str">
        <f>IF(AJ105="","",COUNTIFS(Registro!$H$8:$H$1000,Reportes!AJ105,Registro!$C$8:$C$1000,"Resuelto"))</f>
        <v/>
      </c>
      <c r="AN105" s="21" t="str">
        <f>Registro!AM96</f>
        <v/>
      </c>
      <c r="AO105" s="22" t="str">
        <f>IF(AN105="","",IF(COUNTIFS(Registro!$H$8:$H$1000,Reportes!AN105,Registro!$C$8:$C$1000,"Abierto")=0,NA(),COUNTIFS(Registro!$H$8:$H$1000,Reportes!AN105,Registro!$C$8:$C$1000,"Abierto")))</f>
        <v/>
      </c>
      <c r="AP105" s="22" t="str">
        <f>IF(AN105="","",IF(COUNTIFS(Registro!$H$8:$H$1000,Reportes!AN105,Registro!$C$8:$C$1000,"Resuelto")=0,NA(),COUNTIFS(Registro!$H$8:$H$1000,Reportes!AN105,Registro!$C$8:$C$1000,"Resuelto")))</f>
        <v/>
      </c>
    </row>
    <row r="106" spans="10:42" x14ac:dyDescent="0.25"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AA106" s="10"/>
      <c r="AB106" s="10"/>
      <c r="AC106" s="10"/>
      <c r="AJ106" s="27" t="str">
        <f>Registro!AM97</f>
        <v/>
      </c>
      <c r="AK106" s="28" t="str">
        <f>IF(AJ106="","",COUNTIFS(Registro!$H$8:$H$1000,Reportes!AJ106,Registro!$C$8:$C$1000,"Abierto"))</f>
        <v/>
      </c>
      <c r="AL106" s="28" t="str">
        <f>IF(AJ106="","",COUNTIFS(Registro!$H$8:$H$1000,Reportes!AJ106,Registro!$C$8:$C$1000,"Resuelto"))</f>
        <v/>
      </c>
      <c r="AN106" s="21" t="str">
        <f>Registro!AM97</f>
        <v/>
      </c>
      <c r="AO106" s="22" t="str">
        <f>IF(AN106="","",IF(COUNTIFS(Registro!$H$8:$H$1000,Reportes!AN106,Registro!$C$8:$C$1000,"Abierto")=0,NA(),COUNTIFS(Registro!$H$8:$H$1000,Reportes!AN106,Registro!$C$8:$C$1000,"Abierto")))</f>
        <v/>
      </c>
      <c r="AP106" s="22" t="str">
        <f>IF(AN106="","",IF(COUNTIFS(Registro!$H$8:$H$1000,Reportes!AN106,Registro!$C$8:$C$1000,"Resuelto")=0,NA(),COUNTIFS(Registro!$H$8:$H$1000,Reportes!AN106,Registro!$C$8:$C$1000,"Resuelto")))</f>
        <v/>
      </c>
    </row>
    <row r="107" spans="10:42" x14ac:dyDescent="0.25"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AA107" s="10"/>
      <c r="AB107" s="10"/>
      <c r="AC107" s="10"/>
      <c r="AJ107" s="27" t="str">
        <f>Registro!AM98</f>
        <v/>
      </c>
      <c r="AK107" s="28" t="str">
        <f>IF(AJ107="","",COUNTIFS(Registro!$H$8:$H$1000,Reportes!AJ107,Registro!$C$8:$C$1000,"Abierto"))</f>
        <v/>
      </c>
      <c r="AL107" s="28" t="str">
        <f>IF(AJ107="","",COUNTIFS(Registro!$H$8:$H$1000,Reportes!AJ107,Registro!$C$8:$C$1000,"Resuelto"))</f>
        <v/>
      </c>
      <c r="AN107" s="21" t="str">
        <f>Registro!AM98</f>
        <v/>
      </c>
      <c r="AO107" s="22" t="str">
        <f>IF(AN107="","",IF(COUNTIFS(Registro!$H$8:$H$1000,Reportes!AN107,Registro!$C$8:$C$1000,"Abierto")=0,NA(),COUNTIFS(Registro!$H$8:$H$1000,Reportes!AN107,Registro!$C$8:$C$1000,"Abierto")))</f>
        <v/>
      </c>
      <c r="AP107" s="22" t="str">
        <f>IF(AN107="","",IF(COUNTIFS(Registro!$H$8:$H$1000,Reportes!AN107,Registro!$C$8:$C$1000,"Resuelto")=0,NA(),COUNTIFS(Registro!$H$8:$H$1000,Reportes!AN107,Registro!$C$8:$C$1000,"Resuelto")))</f>
        <v/>
      </c>
    </row>
    <row r="108" spans="10:42" x14ac:dyDescent="0.25"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AA108" s="10"/>
      <c r="AB108" s="10"/>
      <c r="AC108" s="10"/>
      <c r="AJ108" s="27" t="str">
        <f>Registro!AM99</f>
        <v/>
      </c>
      <c r="AK108" s="28" t="str">
        <f>IF(AJ108="","",COUNTIFS(Registro!$H$8:$H$1000,Reportes!AJ108,Registro!$C$8:$C$1000,"Abierto"))</f>
        <v/>
      </c>
      <c r="AL108" s="28" t="str">
        <f>IF(AJ108="","",COUNTIFS(Registro!$H$8:$H$1000,Reportes!AJ108,Registro!$C$8:$C$1000,"Resuelto"))</f>
        <v/>
      </c>
      <c r="AN108" s="21" t="str">
        <f>Registro!AM99</f>
        <v/>
      </c>
      <c r="AO108" s="22" t="str">
        <f>IF(AN108="","",IF(COUNTIFS(Registro!$H$8:$H$1000,Reportes!AN108,Registro!$C$8:$C$1000,"Abierto")=0,NA(),COUNTIFS(Registro!$H$8:$H$1000,Reportes!AN108,Registro!$C$8:$C$1000,"Abierto")))</f>
        <v/>
      </c>
      <c r="AP108" s="22" t="str">
        <f>IF(AN108="","",IF(COUNTIFS(Registro!$H$8:$H$1000,Reportes!AN108,Registro!$C$8:$C$1000,"Resuelto")=0,NA(),COUNTIFS(Registro!$H$8:$H$1000,Reportes!AN108,Registro!$C$8:$C$1000,"Resuelto")))</f>
        <v/>
      </c>
    </row>
    <row r="109" spans="10:42" x14ac:dyDescent="0.25"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AA109" s="10"/>
      <c r="AB109" s="10"/>
      <c r="AC109" s="10"/>
      <c r="AJ109" s="27" t="str">
        <f>Registro!AM100</f>
        <v/>
      </c>
      <c r="AK109" s="28" t="str">
        <f>IF(AJ109="","",COUNTIFS(Registro!$H$8:$H$1000,Reportes!AJ109,Registro!$C$8:$C$1000,"Abierto"))</f>
        <v/>
      </c>
      <c r="AL109" s="28" t="str">
        <f>IF(AJ109="","",COUNTIFS(Registro!$H$8:$H$1000,Reportes!AJ109,Registro!$C$8:$C$1000,"Resuelto"))</f>
        <v/>
      </c>
      <c r="AN109" s="21" t="str">
        <f>Registro!AM100</f>
        <v/>
      </c>
      <c r="AO109" s="22" t="str">
        <f>IF(AN109="","",IF(COUNTIFS(Registro!$H$8:$H$1000,Reportes!AN109,Registro!$C$8:$C$1000,"Abierto")=0,NA(),COUNTIFS(Registro!$H$8:$H$1000,Reportes!AN109,Registro!$C$8:$C$1000,"Abierto")))</f>
        <v/>
      </c>
      <c r="AP109" s="22" t="str">
        <f>IF(AN109="","",IF(COUNTIFS(Registro!$H$8:$H$1000,Reportes!AN109,Registro!$C$8:$C$1000,"Resuelto")=0,NA(),COUNTIFS(Registro!$H$8:$H$1000,Reportes!AN109,Registro!$C$8:$C$1000,"Resuelto")))</f>
        <v/>
      </c>
    </row>
    <row r="110" spans="10:42" x14ac:dyDescent="0.25"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AA110" s="10"/>
      <c r="AB110" s="10"/>
      <c r="AC110" s="10"/>
      <c r="AJ110" s="27" t="str">
        <f>Registro!AM101</f>
        <v/>
      </c>
      <c r="AK110" s="28" t="str">
        <f>IF(AJ110="","",COUNTIFS(Registro!$H$8:$H$1000,Reportes!AJ110,Registro!$C$8:$C$1000,"Abierto"))</f>
        <v/>
      </c>
      <c r="AL110" s="28" t="str">
        <f>IF(AJ110="","",COUNTIFS(Registro!$H$8:$H$1000,Reportes!AJ110,Registro!$C$8:$C$1000,"Resuelto"))</f>
        <v/>
      </c>
      <c r="AN110" s="21" t="str">
        <f>Registro!AM101</f>
        <v/>
      </c>
      <c r="AO110" s="22" t="str">
        <f>IF(AN110="","",IF(COUNTIFS(Registro!$H$8:$H$1000,Reportes!AN110,Registro!$C$8:$C$1000,"Abierto")=0,NA(),COUNTIFS(Registro!$H$8:$H$1000,Reportes!AN110,Registro!$C$8:$C$1000,"Abierto")))</f>
        <v/>
      </c>
      <c r="AP110" s="22" t="str">
        <f>IF(AN110="","",IF(COUNTIFS(Registro!$H$8:$H$1000,Reportes!AN110,Registro!$C$8:$C$1000,"Resuelto")=0,NA(),COUNTIFS(Registro!$H$8:$H$1000,Reportes!AN110,Registro!$C$8:$C$1000,"Resuelto")))</f>
        <v/>
      </c>
    </row>
    <row r="111" spans="10:42" x14ac:dyDescent="0.25"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AA111" s="10"/>
      <c r="AB111" s="10"/>
      <c r="AC111" s="10"/>
      <c r="AJ111" s="27" t="str">
        <f>Registro!AM102</f>
        <v/>
      </c>
      <c r="AK111" s="28" t="str">
        <f>IF(AJ111="","",COUNTIFS(Registro!$H$8:$H$1000,Reportes!AJ111,Registro!$C$8:$C$1000,"Abierto"))</f>
        <v/>
      </c>
      <c r="AL111" s="28" t="str">
        <f>IF(AJ111="","",COUNTIFS(Registro!$H$8:$H$1000,Reportes!AJ111,Registro!$C$8:$C$1000,"Resuelto"))</f>
        <v/>
      </c>
      <c r="AN111" s="21" t="str">
        <f>Registro!AM102</f>
        <v/>
      </c>
      <c r="AO111" s="22" t="str">
        <f>IF(AN111="","",IF(COUNTIFS(Registro!$H$8:$H$1000,Reportes!AN111,Registro!$C$8:$C$1000,"Abierto")=0,NA(),COUNTIFS(Registro!$H$8:$H$1000,Reportes!AN111,Registro!$C$8:$C$1000,"Abierto")))</f>
        <v/>
      </c>
      <c r="AP111" s="22" t="str">
        <f>IF(AN111="","",IF(COUNTIFS(Registro!$H$8:$H$1000,Reportes!AN111,Registro!$C$8:$C$1000,"Resuelto")=0,NA(),COUNTIFS(Registro!$H$8:$H$1000,Reportes!AN111,Registro!$C$8:$C$1000,"Resuelto")))</f>
        <v/>
      </c>
    </row>
    <row r="112" spans="10:42" x14ac:dyDescent="0.25"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AA112" s="10"/>
      <c r="AB112" s="10"/>
      <c r="AC112" s="10"/>
      <c r="AJ112" s="27" t="str">
        <f>Registro!AM103</f>
        <v/>
      </c>
      <c r="AK112" s="28" t="str">
        <f>IF(AJ112="","",COUNTIFS(Registro!$H$8:$H$1000,Reportes!AJ112,Registro!$C$8:$C$1000,"Abierto"))</f>
        <v/>
      </c>
      <c r="AL112" s="28" t="str">
        <f>IF(AJ112="","",COUNTIFS(Registro!$H$8:$H$1000,Reportes!AJ112,Registro!$C$8:$C$1000,"Resuelto"))</f>
        <v/>
      </c>
      <c r="AN112" s="21" t="str">
        <f>Registro!AM103</f>
        <v/>
      </c>
      <c r="AO112" s="22" t="str">
        <f>IF(AN112="","",IF(COUNTIFS(Registro!$H$8:$H$1000,Reportes!AN112,Registro!$C$8:$C$1000,"Abierto")=0,NA(),COUNTIFS(Registro!$H$8:$H$1000,Reportes!AN112,Registro!$C$8:$C$1000,"Abierto")))</f>
        <v/>
      </c>
      <c r="AP112" s="22" t="str">
        <f>IF(AN112="","",IF(COUNTIFS(Registro!$H$8:$H$1000,Reportes!AN112,Registro!$C$8:$C$1000,"Resuelto")=0,NA(),COUNTIFS(Registro!$H$8:$H$1000,Reportes!AN112,Registro!$C$8:$C$1000,"Resuelto")))</f>
        <v/>
      </c>
    </row>
    <row r="113" spans="10:42" x14ac:dyDescent="0.25"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AA113" s="10"/>
      <c r="AB113" s="10"/>
      <c r="AC113" s="10"/>
      <c r="AJ113" s="27" t="str">
        <f>Registro!AM104</f>
        <v/>
      </c>
      <c r="AK113" s="28" t="str">
        <f>IF(AJ113="","",COUNTIFS(Registro!$H$8:$H$1000,Reportes!AJ113,Registro!$C$8:$C$1000,"Abierto"))</f>
        <v/>
      </c>
      <c r="AL113" s="28" t="str">
        <f>IF(AJ113="","",COUNTIFS(Registro!$H$8:$H$1000,Reportes!AJ113,Registro!$C$8:$C$1000,"Resuelto"))</f>
        <v/>
      </c>
      <c r="AN113" s="21" t="str">
        <f>Registro!AM104</f>
        <v/>
      </c>
      <c r="AO113" s="22" t="str">
        <f>IF(AN113="","",IF(COUNTIFS(Registro!$H$8:$H$1000,Reportes!AN113,Registro!$C$8:$C$1000,"Abierto")=0,NA(),COUNTIFS(Registro!$H$8:$H$1000,Reportes!AN113,Registro!$C$8:$C$1000,"Abierto")))</f>
        <v/>
      </c>
      <c r="AP113" s="22" t="str">
        <f>IF(AN113="","",IF(COUNTIFS(Registro!$H$8:$H$1000,Reportes!AN113,Registro!$C$8:$C$1000,"Resuelto")=0,NA(),COUNTIFS(Registro!$H$8:$H$1000,Reportes!AN113,Registro!$C$8:$C$1000,"Resuelto")))</f>
        <v/>
      </c>
    </row>
    <row r="114" spans="10:42" x14ac:dyDescent="0.25"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AA114" s="10"/>
      <c r="AB114" s="10"/>
      <c r="AC114" s="10"/>
      <c r="AJ114" s="27" t="str">
        <f>Registro!AM105</f>
        <v/>
      </c>
      <c r="AK114" s="28" t="str">
        <f>IF(AJ114="","",COUNTIFS(Registro!$H$8:$H$1000,Reportes!AJ114,Registro!$C$8:$C$1000,"Abierto"))</f>
        <v/>
      </c>
      <c r="AL114" s="28" t="str">
        <f>IF(AJ114="","",COUNTIFS(Registro!$H$8:$H$1000,Reportes!AJ114,Registro!$C$8:$C$1000,"Resuelto"))</f>
        <v/>
      </c>
      <c r="AN114" s="21" t="str">
        <f>Registro!AM105</f>
        <v/>
      </c>
      <c r="AO114" s="22" t="str">
        <f>IF(AN114="","",IF(COUNTIFS(Registro!$H$8:$H$1000,Reportes!AN114,Registro!$C$8:$C$1000,"Abierto")=0,NA(),COUNTIFS(Registro!$H$8:$H$1000,Reportes!AN114,Registro!$C$8:$C$1000,"Abierto")))</f>
        <v/>
      </c>
      <c r="AP114" s="22" t="str">
        <f>IF(AN114="","",IF(COUNTIFS(Registro!$H$8:$H$1000,Reportes!AN114,Registro!$C$8:$C$1000,"Resuelto")=0,NA(),COUNTIFS(Registro!$H$8:$H$1000,Reportes!AN114,Registro!$C$8:$C$1000,"Resuelto")))</f>
        <v/>
      </c>
    </row>
    <row r="115" spans="10:42" x14ac:dyDescent="0.25"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AA115" s="10"/>
      <c r="AB115" s="10"/>
      <c r="AC115" s="10"/>
      <c r="AJ115" s="27" t="str">
        <f>Registro!AM106</f>
        <v/>
      </c>
      <c r="AK115" s="28" t="str">
        <f>IF(AJ115="","",COUNTIFS(Registro!$H$8:$H$1000,Reportes!AJ115,Registro!$C$8:$C$1000,"Abierto"))</f>
        <v/>
      </c>
      <c r="AL115" s="28" t="str">
        <f>IF(AJ115="","",COUNTIFS(Registro!$H$8:$H$1000,Reportes!AJ115,Registro!$C$8:$C$1000,"Resuelto"))</f>
        <v/>
      </c>
      <c r="AN115" s="21" t="str">
        <f>Registro!AM106</f>
        <v/>
      </c>
      <c r="AO115" s="22" t="str">
        <f>IF(AN115="","",IF(COUNTIFS(Registro!$H$8:$H$1000,Reportes!AN115,Registro!$C$8:$C$1000,"Abierto")=0,NA(),COUNTIFS(Registro!$H$8:$H$1000,Reportes!AN115,Registro!$C$8:$C$1000,"Abierto")))</f>
        <v/>
      </c>
      <c r="AP115" s="22" t="str">
        <f>IF(AN115="","",IF(COUNTIFS(Registro!$H$8:$H$1000,Reportes!AN115,Registro!$C$8:$C$1000,"Resuelto")=0,NA(),COUNTIFS(Registro!$H$8:$H$1000,Reportes!AN115,Registro!$C$8:$C$1000,"Resuelto")))</f>
        <v/>
      </c>
    </row>
    <row r="116" spans="10:42" x14ac:dyDescent="0.25"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AA116" s="10"/>
      <c r="AB116" s="10"/>
      <c r="AC116" s="10"/>
      <c r="AJ116" s="27" t="str">
        <f>Registro!AM107</f>
        <v/>
      </c>
      <c r="AK116" s="28" t="str">
        <f>IF(AJ116="","",COUNTIFS(Registro!$H$8:$H$1000,Reportes!AJ116,Registro!$C$8:$C$1000,"Abierto"))</f>
        <v/>
      </c>
      <c r="AL116" s="28" t="str">
        <f>IF(AJ116="","",COUNTIFS(Registro!$H$8:$H$1000,Reportes!AJ116,Registro!$C$8:$C$1000,"Resuelto"))</f>
        <v/>
      </c>
      <c r="AN116" s="21" t="str">
        <f>Registro!AM107</f>
        <v/>
      </c>
      <c r="AO116" s="22" t="str">
        <f>IF(AN116="","",IF(COUNTIFS(Registro!$H$8:$H$1000,Reportes!AN116,Registro!$C$8:$C$1000,"Abierto")=0,NA(),COUNTIFS(Registro!$H$8:$H$1000,Reportes!AN116,Registro!$C$8:$C$1000,"Abierto")))</f>
        <v/>
      </c>
      <c r="AP116" s="22" t="str">
        <f>IF(AN116="","",IF(COUNTIFS(Registro!$H$8:$H$1000,Reportes!AN116,Registro!$C$8:$C$1000,"Resuelto")=0,NA(),COUNTIFS(Registro!$H$8:$H$1000,Reportes!AN116,Registro!$C$8:$C$1000,"Resuelto")))</f>
        <v/>
      </c>
    </row>
    <row r="117" spans="10:42" x14ac:dyDescent="0.25"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AA117" s="10"/>
      <c r="AB117" s="10"/>
      <c r="AC117" s="10"/>
      <c r="AJ117" s="27" t="str">
        <f>Registro!AM108</f>
        <v/>
      </c>
      <c r="AK117" s="28" t="str">
        <f>IF(AJ117="","",COUNTIFS(Registro!$H$8:$H$1000,Reportes!AJ117,Registro!$C$8:$C$1000,"Abierto"))</f>
        <v/>
      </c>
      <c r="AL117" s="28" t="str">
        <f>IF(AJ117="","",COUNTIFS(Registro!$H$8:$H$1000,Reportes!AJ117,Registro!$C$8:$C$1000,"Resuelto"))</f>
        <v/>
      </c>
      <c r="AN117" s="21" t="str">
        <f>Registro!AM108</f>
        <v/>
      </c>
      <c r="AO117" s="22" t="str">
        <f>IF(AN117="","",IF(COUNTIFS(Registro!$H$8:$H$1000,Reportes!AN117,Registro!$C$8:$C$1000,"Abierto")=0,NA(),COUNTIFS(Registro!$H$8:$H$1000,Reportes!AN117,Registro!$C$8:$C$1000,"Abierto")))</f>
        <v/>
      </c>
      <c r="AP117" s="22" t="str">
        <f>IF(AN117="","",IF(COUNTIFS(Registro!$H$8:$H$1000,Reportes!AN117,Registro!$C$8:$C$1000,"Resuelto")=0,NA(),COUNTIFS(Registro!$H$8:$H$1000,Reportes!AN117,Registro!$C$8:$C$1000,"Resuelto")))</f>
        <v/>
      </c>
    </row>
  </sheetData>
  <mergeCells count="2">
    <mergeCell ref="B6:F6"/>
    <mergeCell ref="E14:I15"/>
  </mergeCells>
  <conditionalFormatting sqref="AJ17:AL117">
    <cfRule type="expression" dxfId="1" priority="5">
      <formula>$AJ17&lt;&gt;""</formula>
    </cfRule>
  </conditionalFormatting>
  <conditionalFormatting sqref="AN17:AP117">
    <cfRule type="expression" dxfId="0" priority="6">
      <formula>$AN17&lt;&gt;""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Registro</vt:lpstr>
      <vt:lpstr>Incidencias Abiertas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Probook</cp:lastModifiedBy>
  <dcterms:created xsi:type="dcterms:W3CDTF">2017-09-08T12:57:39Z</dcterms:created>
  <dcterms:modified xsi:type="dcterms:W3CDTF">2019-11-08T14:00:51Z</dcterms:modified>
</cp:coreProperties>
</file>