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ai\docs\jelenlet\"/>
    </mc:Choice>
  </mc:AlternateContent>
  <xr:revisionPtr revIDLastSave="0" documentId="13_ncr:1_{712BB666-6C77-48EF-B9AD-ABD73C796300}" xr6:coauthVersionLast="47" xr6:coauthVersionMax="47" xr10:uidLastSave="{00000000-0000-0000-0000-000000000000}"/>
  <bookViews>
    <workbookView xWindow="-28920" yWindow="5235" windowWidth="29040" windowHeight="15720" activeTab="3" xr2:uid="{07C5D06A-6ABB-4BE7-9F60-12023554FC87}"/>
  </bookViews>
  <sheets>
    <sheet name="Csütörtök_aláíró" sheetId="5" r:id="rId1"/>
    <sheet name="Péntek_aláíró" sheetId="13" r:id="rId2"/>
    <sheet name="Csütörtöki Számoló" sheetId="6" r:id="rId3"/>
    <sheet name="Pénteki Számoló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6" l="1"/>
  <c r="T4" i="6" s="1"/>
  <c r="S5" i="6"/>
  <c r="T5" i="6" s="1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3" i="6"/>
  <c r="T3" i="6" s="1"/>
  <c r="T17" i="6"/>
  <c r="T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B21" i="6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B20" i="15"/>
  <c r="E21" i="5"/>
  <c r="E21" i="13"/>
  <c r="S21" i="6"/>
  <c r="R20" i="15"/>
  <c r="R21" i="6"/>
  <c r="T6" i="6"/>
  <c r="T7" i="6"/>
  <c r="T8" i="6"/>
  <c r="T9" i="6"/>
  <c r="T10" i="6"/>
  <c r="T11" i="6"/>
  <c r="T12" i="6"/>
  <c r="T13" i="6"/>
  <c r="T14" i="6"/>
  <c r="T15" i="6"/>
  <c r="T16" i="6"/>
  <c r="T18" i="6"/>
  <c r="T19" i="6"/>
  <c r="Q20" i="15"/>
  <c r="Q21" i="6"/>
  <c r="S3" i="15"/>
  <c r="T3" i="15" s="1"/>
  <c r="S4" i="15"/>
  <c r="T4" i="15" s="1"/>
  <c r="S5" i="15"/>
  <c r="T5" i="15" s="1"/>
  <c r="S6" i="15"/>
  <c r="T6" i="15" s="1"/>
  <c r="S7" i="15"/>
  <c r="T7" i="15" s="1"/>
  <c r="S8" i="15"/>
  <c r="T8" i="15" s="1"/>
  <c r="S9" i="15"/>
  <c r="T9" i="15" s="1"/>
  <c r="S10" i="15"/>
  <c r="T10" i="15" s="1"/>
  <c r="S11" i="15"/>
  <c r="T11" i="15" s="1"/>
  <c r="S12" i="15"/>
  <c r="T12" i="15" s="1"/>
  <c r="S13" i="15"/>
  <c r="T13" i="15" s="1"/>
  <c r="S14" i="15"/>
  <c r="T14" i="15" s="1"/>
  <c r="S15" i="15"/>
  <c r="T15" i="15" s="1"/>
  <c r="S16" i="15"/>
  <c r="T16" i="15" s="1"/>
  <c r="S17" i="15"/>
  <c r="T17" i="15" s="1"/>
  <c r="S18" i="15"/>
  <c r="T18" i="15" s="1"/>
  <c r="S19" i="15"/>
  <c r="T19" i="15" s="1"/>
  <c r="P4" i="6"/>
  <c r="G4" i="5" s="1"/>
  <c r="P5" i="6"/>
  <c r="G5" i="5" s="1"/>
  <c r="P6" i="6"/>
  <c r="G6" i="5" s="1"/>
  <c r="P7" i="6"/>
  <c r="G7" i="5" s="1"/>
  <c r="P8" i="6"/>
  <c r="G8" i="5" s="1"/>
  <c r="P9" i="6"/>
  <c r="G9" i="5" s="1"/>
  <c r="P10" i="6"/>
  <c r="G10" i="5" s="1"/>
  <c r="P11" i="6"/>
  <c r="G11" i="5" s="1"/>
  <c r="P12" i="6"/>
  <c r="G12" i="5" s="1"/>
  <c r="P13" i="6"/>
  <c r="G13" i="5" s="1"/>
  <c r="P14" i="6"/>
  <c r="G14" i="5" s="1"/>
  <c r="P15" i="6"/>
  <c r="G15" i="5" s="1"/>
  <c r="P16" i="6"/>
  <c r="G16" i="5" s="1"/>
  <c r="P17" i="6"/>
  <c r="G17" i="5" s="1"/>
  <c r="P18" i="6"/>
  <c r="G18" i="5" s="1"/>
  <c r="P19" i="6"/>
  <c r="G19" i="5" s="1"/>
  <c r="P20" i="6"/>
  <c r="G20" i="5" s="1"/>
  <c r="P3" i="6"/>
  <c r="G3" i="5" s="1"/>
  <c r="P4" i="15"/>
  <c r="G4" i="13" s="1"/>
  <c r="P5" i="15"/>
  <c r="G5" i="13" s="1"/>
  <c r="P6" i="15"/>
  <c r="G6" i="13" s="1"/>
  <c r="P7" i="15"/>
  <c r="G7" i="13" s="1"/>
  <c r="P8" i="15"/>
  <c r="G8" i="13" s="1"/>
  <c r="P9" i="15"/>
  <c r="G9" i="13" s="1"/>
  <c r="P10" i="15"/>
  <c r="G10" i="13" s="1"/>
  <c r="P11" i="15"/>
  <c r="G11" i="13" s="1"/>
  <c r="P12" i="15"/>
  <c r="G12" i="13" s="1"/>
  <c r="P13" i="15"/>
  <c r="G13" i="13" s="1"/>
  <c r="P14" i="15"/>
  <c r="G14" i="13" s="1"/>
  <c r="P15" i="15"/>
  <c r="G15" i="13" s="1"/>
  <c r="P16" i="15"/>
  <c r="G16" i="13" s="1"/>
  <c r="P17" i="15"/>
  <c r="G17" i="13" s="1"/>
  <c r="P18" i="15"/>
  <c r="G18" i="13" s="1"/>
  <c r="P19" i="15"/>
  <c r="G19" i="13" s="1"/>
  <c r="P3" i="15"/>
  <c r="G3" i="13" s="1"/>
  <c r="P20" i="15" l="1"/>
  <c r="P21" i="6"/>
  <c r="S20" i="15"/>
</calcChain>
</file>

<file path=xl/sharedStrings.xml><?xml version="1.0" encoding="utf-8"?>
<sst xmlns="http://schemas.openxmlformats.org/spreadsheetml/2006/main" count="169" uniqueCount="116">
  <si>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</si>
  <si>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</si>
  <si>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</si>
  <si>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</si>
  <si>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</si>
  <si>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</si>
  <si>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</si>
  <si>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</si>
  <si>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</si>
  <si>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Czető Dániel</t>
  </si>
  <si>
    <t>Czinege Lajos</t>
  </si>
  <si>
    <t>Dáné Bence Dávid</t>
  </si>
  <si>
    <t>Deák Erik</t>
  </si>
  <si>
    <t>Fajszi Ádám</t>
  </si>
  <si>
    <t>Fekete Adrián</t>
  </si>
  <si>
    <t>Gellén Rebeka</t>
  </si>
  <si>
    <t>Grigoryák Miklós</t>
  </si>
  <si>
    <t>Gyüre Szabolcs</t>
  </si>
  <si>
    <t>Kántor Zoltán</t>
  </si>
  <si>
    <t>Loós András Péter</t>
  </si>
  <si>
    <t>Molnár Kristóf Ferenc</t>
  </si>
  <si>
    <t>Pozsga János</t>
  </si>
  <si>
    <t>Révi Norbert</t>
  </si>
  <si>
    <t>Rózsa Kitti Evelin</t>
  </si>
  <si>
    <t>Szilágyi Zalán</t>
  </si>
  <si>
    <t>Tasnádi Attila</t>
  </si>
  <si>
    <t>Varga Petra</t>
  </si>
  <si>
    <t>Barta Bence</t>
  </si>
  <si>
    <t>Eperjesi Patrik</t>
  </si>
  <si>
    <t>Halász Kata</t>
  </si>
  <si>
    <t>Hetes Sándor Bence</t>
  </si>
  <si>
    <t>Kaponyás Lüszien</t>
  </si>
  <si>
    <t>Lakatos Szabolcs</t>
  </si>
  <si>
    <t>Lipők Lambert Attila</t>
  </si>
  <si>
    <t>Máté Dominik</t>
  </si>
  <si>
    <t>Mikáczó Dávid</t>
  </si>
  <si>
    <t>Mitró György Krisztián</t>
  </si>
  <si>
    <t>Poroszlay Richárd</t>
  </si>
  <si>
    <t>Rajna Fanni</t>
  </si>
  <si>
    <t>Sipos Edit Adrienn</t>
  </si>
  <si>
    <t>Szabó Zoltán János</t>
  </si>
  <si>
    <t>Tóth Márton Marcell</t>
  </si>
  <si>
    <t>Urbán Eszter Klára</t>
  </si>
  <si>
    <t>Vadon Dániel</t>
  </si>
  <si>
    <t>ZH 1</t>
  </si>
  <si>
    <t>ZH2</t>
  </si>
  <si>
    <t>Összesen</t>
  </si>
  <si>
    <t>Összesen [%]</t>
  </si>
  <si>
    <t>NK</t>
  </si>
  <si>
    <t>AQSVMX</t>
  </si>
  <si>
    <t>CH5BR5</t>
  </si>
  <si>
    <t>DC8X9W</t>
  </si>
  <si>
    <t>DDHAAF</t>
  </si>
  <si>
    <t>EVBLZ8</t>
  </si>
  <si>
    <t>OXNGC0</t>
  </si>
  <si>
    <t>QIUKOX</t>
  </si>
  <si>
    <t>AMDOIG</t>
  </si>
  <si>
    <t>DYANHV</t>
  </si>
  <si>
    <t>E2E0DT</t>
  </si>
  <si>
    <t>GTJ95G</t>
  </si>
  <si>
    <t>HYJ1BT</t>
  </si>
  <si>
    <t>J97N2Y</t>
  </si>
  <si>
    <t>MMKS5G</t>
  </si>
  <si>
    <t>OHZE4D</t>
  </si>
  <si>
    <t>OUHDSD</t>
  </si>
  <si>
    <t>QNP57B</t>
  </si>
  <si>
    <t>RRNP8B</t>
  </si>
  <si>
    <t>G44LT3</t>
  </si>
  <si>
    <t>GD6NLI</t>
  </si>
  <si>
    <t>HI4SQE</t>
  </si>
  <si>
    <t>IRQS78</t>
  </si>
  <si>
    <t>KTIK3O</t>
  </si>
  <si>
    <t>NQCXVY</t>
  </si>
  <si>
    <t>W73FW2</t>
  </si>
  <si>
    <t>XOW0PK</t>
  </si>
  <si>
    <t>BX1EGQ</t>
  </si>
  <si>
    <t>GUEBVX</t>
  </si>
  <si>
    <t>JPK2KF</t>
  </si>
  <si>
    <t>MGOHRZ</t>
  </si>
  <si>
    <t>PQQ9JA</t>
  </si>
  <si>
    <t>SLWY8R</t>
  </si>
  <si>
    <t>TKENZH</t>
  </si>
  <si>
    <t>XGPM7M</t>
  </si>
  <si>
    <t>Q4AFYK</t>
  </si>
  <si>
    <t>CHEKSUM</t>
  </si>
  <si>
    <t>2023.02.16</t>
  </si>
  <si>
    <t>2023.02.23</t>
  </si>
  <si>
    <t>2023.03.02</t>
  </si>
  <si>
    <t>2023.03.09</t>
  </si>
  <si>
    <t>2023.03.17</t>
  </si>
  <si>
    <t>2023.03.302</t>
  </si>
  <si>
    <t>2023.02.232</t>
  </si>
  <si>
    <t>2023.04.06</t>
  </si>
  <si>
    <t>2023.04.13</t>
  </si>
  <si>
    <t>2023.04.20</t>
  </si>
  <si>
    <t>2023.04.27</t>
  </si>
  <si>
    <t>2023.04.28</t>
  </si>
  <si>
    <t>2023.05.04</t>
  </si>
  <si>
    <t>2023.05.11</t>
  </si>
  <si>
    <t>2023.05.18</t>
  </si>
  <si>
    <t>2023.02.17</t>
  </si>
  <si>
    <t>2023.02.24</t>
  </si>
  <si>
    <t>2023.03.03</t>
  </si>
  <si>
    <t>2023.03.10</t>
  </si>
  <si>
    <t>2023.03.16</t>
  </si>
  <si>
    <t>2023.03.24</t>
  </si>
  <si>
    <t>2023.03.31</t>
  </si>
  <si>
    <t>2023.04.07</t>
  </si>
  <si>
    <t>2023.04.14</t>
  </si>
  <si>
    <t>2023.04.21</t>
  </si>
  <si>
    <t>2023.05.05</t>
  </si>
  <si>
    <t>2023.05.12</t>
  </si>
  <si>
    <t>2023.05.19</t>
  </si>
  <si>
    <t>ZH 1+</t>
  </si>
  <si>
    <t>ZH 2+</t>
  </si>
  <si>
    <t>ZH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</si>
</sst>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1">
    <dxf>
      <numFmt numFmtId="165" formatCode="0.0"/>
    </dxf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"/>
    </dxf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65" formatCode="0.0"/>
    </dxf>
    <dxf>
      <numFmt numFmtId="0" formatCode="General"/>
    </dxf>
    <dxf>
      <font>
        <b/>
      </font>
    </dxf>
    <dxf>
      <numFmt numFmtId="21" formatCode="dd/mmm"/>
      <alignment horizontal="center" vertical="bottom" textRotation="0" wrapText="0" indent="0" justifyLastLine="0" shrinkToFit="0" readingOrder="0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W21" totalsRowCount="1" headerRowDxfId="20">
  <autoFilter ref="A2:W20" xr:uid="{05EC0C74-DD78-463D-AF64-866E115FCBD2}"/>
  <tableColumns count="23">
    <tableColumn id="1" xr3:uid="{AC4A2E64-5B3A-4A78-8887-FB0803873F74}" name="Név" totalsRowLabel="CHEKSUM" dataDxfId="19" totalsRowDxfId="3"/>
    <tableColumn id="2" xr3:uid="{81CB4C41-FCE0-45F1-8D24-A54F241D9EBF}" name="2023.02.16" totalsRowFunction="custom">
      <totalsRowFormula>SUM(Táblázat3[2023.02.16])</totalsRowFormula>
    </tableColumn>
    <tableColumn id="3" xr3:uid="{3A6612DC-FC82-4779-9A6E-532E4B83EBD4}" name="2023.02.23" totalsRowFunction="custom">
      <totalsRowFormula>SUM(Táblázat3[2023.02.23])</totalsRowFormula>
    </tableColumn>
    <tableColumn id="4" xr3:uid="{23E76CE7-6556-47D4-A6DB-9D8F80BDD9BA}" name="2023.03.02" totalsRowFunction="custom">
      <totalsRowFormula>SUM(Táblázat3[2023.03.02])</totalsRowFormula>
    </tableColumn>
    <tableColumn id="5" xr3:uid="{EE5CE654-7047-4680-81DF-6BC1059D7F6D}" name="2023.03.09" totalsRowFunction="custom">
      <totalsRowFormula>SUM(Táblázat3[2023.03.09])</totalsRowFormula>
    </tableColumn>
    <tableColumn id="6" xr3:uid="{D70B0B94-FFB6-4C52-9C6B-6E5AB35F0FCB}" name="2023.03.16" totalsRowFunction="custom">
      <totalsRowFormula>SUM(Táblázat3[2023.03.16])</totalsRowFormula>
    </tableColumn>
    <tableColumn id="7" xr3:uid="{6CA0262A-BCD7-440C-B875-0C30E4993870}" name="2023.02.232" totalsRowFunction="custom">
      <totalsRowFormula>SUM(Táblázat3[2023.02.232])</totalsRowFormula>
    </tableColumn>
    <tableColumn id="8" xr3:uid="{2035CED7-0EA3-4FA6-B5C6-32155E7B3C3E}" name="2023.03.302" totalsRowFunction="custom">
      <totalsRowFormula>SUM(Táblázat3[2023.03.302])</totalsRowFormula>
    </tableColumn>
    <tableColumn id="9" xr3:uid="{A9FF1D7F-4610-4A50-8F58-7103AB62151F}" name="2023.04.06" totalsRowFunction="custom">
      <totalsRowFormula>SUM(Táblázat3[2023.04.06])</totalsRowFormula>
    </tableColumn>
    <tableColumn id="10" xr3:uid="{B12A8C05-106F-40EF-9684-7231177944A2}" name="2023.04.13" totalsRowFunction="custom">
      <totalsRowFormula>SUM(Táblázat3[2023.04.13])</totalsRowFormula>
    </tableColumn>
    <tableColumn id="11" xr3:uid="{7F4626E3-D879-4C0E-9875-3EC305C1E480}" name="2023.04.20" totalsRowFunction="custom">
      <totalsRowFormula>SUM(Táblázat3[2023.04.20])</totalsRowFormula>
    </tableColumn>
    <tableColumn id="12" xr3:uid="{79D1074D-A62F-4557-A9F3-B495A4A0C572}" name="2023.04.27" totalsRowFunction="custom">
      <totalsRowFormula>SUM(Táblázat3[2023.04.27])</totalsRowFormula>
    </tableColumn>
    <tableColumn id="13" xr3:uid="{031B93BC-38C5-483A-B04C-918980083F8A}" name="2023.05.04" totalsRowFunction="custom">
      <totalsRowFormula>SUM(Táblázat3[2023.05.04])</totalsRowFormula>
    </tableColumn>
    <tableColumn id="14" xr3:uid="{B988FA89-1E4E-4372-AD4F-C4E869C0989B}" name="2023.05.11" totalsRowFunction="custom">
      <totalsRowFormula>SUM(Táblázat3[2023.05.11])</totalsRowFormula>
    </tableColumn>
    <tableColumn id="15" xr3:uid="{A1663C49-8805-4762-BDFB-5C28D7DD9E4C}" name="2023.05.18" totalsRowFunction="custom">
      <totalsRowFormula>SUM(Táblázat3[2023.05.18])</totalsRowFormula>
    </tableColumn>
    <tableColumn id="19" xr3:uid="{4DFFAA07-C216-428D-BFF6-4165AD3A414A}" name="HIÁNYZÁS" totalsRowFunction="custom" dataDxfId="18">
      <calculatedColumnFormula>SUM(Táblázat3[[#This Row],[2023.02.16]:[2023.05.18]])</calculatedColumnFormula>
      <totalsRowFormula>SUM(Táblázat3[HIÁNYZÁS])</totalsRowFormula>
    </tableColumn>
    <tableColumn id="16" xr3:uid="{A64515D3-1A98-4C9E-A999-EB8283597F31}" name="ZH 1" totalsRowFunction="custom" dataDxfId="17" totalsRowDxfId="2">
      <totalsRowFormula>AVERAGE(Táblázat3[ZH 1])</totalsRowFormula>
    </tableColumn>
    <tableColumn id="17" xr3:uid="{7E9CD096-919D-4DED-8EAB-64B5BAC46339}" name="ZH2" totalsRowFunction="custom" totalsRowDxfId="1">
      <totalsRowFormula>AVERAGE(Táblázat3[ZH2])</totalsRowFormula>
    </tableColumn>
    <tableColumn id="18" xr3:uid="{165AEBBF-1789-43C7-BA9C-2F3A140C4EE6}" name="Összesen" totalsRowFunction="custom" dataDxfId="9" totalsRowDxfId="0">
      <calculatedColumnFormula>SUM(Táblázat3[[#This Row],[ZH 1]:[ZH2]])</calculatedColumnFormula>
      <totalsRowFormula>AVERAGE(Táblázat3[ZH2])</totalsRowFormula>
    </tableColumn>
    <tableColumn id="20" xr3:uid="{7151E899-82F5-4E45-A6E8-D3B0BDD66E8E}" name="Összesen [%]" dataDxfId="10">
      <calculatedColumnFormula>Táblázat3[[#This Row],[Összesen]]/20</calculatedColumnFormula>
    </tableColumn>
    <tableColumn id="26" xr3:uid="{0640C8A2-607C-4481-9DE1-516A04491227}" name="ZH 1+"/>
    <tableColumn id="25" xr3:uid="{DAE2CAB4-9BB9-4281-B4E9-925CFA9D451C}" name="ZH 2+"/>
    <tableColumn id="21" xr3:uid="{99355BC7-039B-4FC4-9826-FB67580683F4}" name="NK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38679-2EA6-43CB-A8FC-9155FCD87CE3}" name="Táblázat32" displayName="Táblázat32" ref="A2:W20" totalsRowCount="1" headerRowDxfId="16">
  <autoFilter ref="A2:W19" xr:uid="{3E538679-2EA6-43CB-A8FC-9155FCD87CE3}"/>
  <tableColumns count="23">
    <tableColumn id="1" xr3:uid="{DF50B0FE-FBD8-4B53-8392-B88673F3290F}" name="Név" totalsRowLabel="CHEKSUM" dataDxfId="15" totalsRowDxfId="7"/>
    <tableColumn id="2" xr3:uid="{353AF2B3-5608-48E1-8B71-3AC243A74E7C}" name="2023.02.17" totalsRowFunction="custom">
      <totalsRowFormula>SUM(Táblázat32[2023.02.17])</totalsRowFormula>
    </tableColumn>
    <tableColumn id="3" xr3:uid="{AB542E82-A79F-4A4F-A02D-DF7D9849E913}" name="2023.02.24" totalsRowFunction="custom">
      <totalsRowFormula>SUM(Táblázat32[2023.02.24])</totalsRowFormula>
    </tableColumn>
    <tableColumn id="4" xr3:uid="{C5961DD1-D54B-468A-B3FF-A789D7341B97}" name="2023.03.03" totalsRowFunction="custom">
      <totalsRowFormula>SUM(Táblázat32[2023.03.03])</totalsRowFormula>
    </tableColumn>
    <tableColumn id="5" xr3:uid="{0F8BDADE-5A4D-4E6F-BC45-522C1BB290B3}" name="2023.03.10" totalsRowFunction="custom">
      <totalsRowFormula>SUM(Táblázat32[2023.03.10])</totalsRowFormula>
    </tableColumn>
    <tableColumn id="6" xr3:uid="{D8C8A6DC-9264-4BF1-963F-50222DA4BB19}" name="2023.03.17" totalsRowFunction="custom">
      <totalsRowFormula>SUM(Táblázat32[2023.03.17])</totalsRowFormula>
    </tableColumn>
    <tableColumn id="7" xr3:uid="{80ED486C-8D1B-4A98-B568-F4F1021E6F17}" name="2023.03.24" totalsRowFunction="custom">
      <totalsRowFormula>SUM(Táblázat32[2023.03.24])</totalsRowFormula>
    </tableColumn>
    <tableColumn id="8" xr3:uid="{00C9E6A2-FA54-4815-8FE7-B22F00B45490}" name="2023.03.31" totalsRowFunction="custom">
      <totalsRowFormula>SUM(Táblázat32[2023.03.31])</totalsRowFormula>
    </tableColumn>
    <tableColumn id="9" xr3:uid="{EE9EAC8B-2623-45C9-9364-10A84AAAFBA5}" name="2023.04.07" totalsRowFunction="custom">
      <totalsRowFormula>SUM(Táblázat32[2023.04.07])</totalsRowFormula>
    </tableColumn>
    <tableColumn id="10" xr3:uid="{958B46A6-3791-4F6F-8850-8003C479DF50}" name="2023.04.14" totalsRowFunction="custom">
      <totalsRowFormula>SUM(Táblázat32[2023.04.14])</totalsRowFormula>
    </tableColumn>
    <tableColumn id="11" xr3:uid="{102E6993-E503-43A8-AECE-B3945F6CE3AC}" name="2023.04.21" totalsRowFunction="custom">
      <totalsRowFormula>SUM(Táblázat32[2023.04.21])</totalsRowFormula>
    </tableColumn>
    <tableColumn id="12" xr3:uid="{E7FAE8F4-7DAA-48A0-B1C6-1ACEB697A175}" name="2023.04.28" totalsRowFunction="custom">
      <totalsRowFormula>SUM(Táblázat32[2023.04.28])</totalsRowFormula>
    </tableColumn>
    <tableColumn id="13" xr3:uid="{2ECAFBCF-3672-4664-8602-6E38FDC3BF34}" name="2023.05.05" totalsRowFunction="custom">
      <totalsRowFormula>SUM(Táblázat32[2023.05.05])</totalsRowFormula>
    </tableColumn>
    <tableColumn id="14" xr3:uid="{81867803-409B-44B3-9F2A-9207E79DB5EF}" name="2023.05.12" totalsRowFunction="custom">
      <totalsRowFormula>SUM(Táblázat32[2023.05.12])</totalsRowFormula>
    </tableColumn>
    <tableColumn id="15" xr3:uid="{E15BC6DD-7A13-41CF-A3EF-64DD205C0775}" name="2023.05.19" totalsRowFunction="custom">
      <totalsRowFormula>SUM(Táblázat32[2023.05.19])</totalsRowFormula>
    </tableColumn>
    <tableColumn id="19" xr3:uid="{8E12EDF0-E878-4908-AF3E-8572C1288C7B}" name="HIÁNYZÁS" totalsRowFunction="custom" dataDxfId="14">
      <calculatedColumnFormula>SUM(Táblázat32[[#This Row],[2023.02.17]:[2023.05.19]])</calculatedColumnFormula>
      <totalsRowFormula>SUM(Táblázat32[HIÁNYZÁS])</totalsRowFormula>
    </tableColumn>
    <tableColumn id="16" xr3:uid="{0EF6C329-3BB5-49F6-9735-BE6AA8FD5F35}" name="ZH 1" totalsRowFunction="custom" dataDxfId="13" totalsRowDxfId="6">
      <totalsRowFormula>AVERAGE(Táblázat32[ZH 1])</totalsRowFormula>
    </tableColumn>
    <tableColumn id="17" xr3:uid="{CA118DD9-40C4-46BE-9C9B-C59B88B85CFF}" name="ZH 2" totalsRowFunction="custom" dataDxfId="12" totalsRowDxfId="5">
      <totalsRowFormula>AVERAGE(Táblázat32[ZH 2])</totalsRowFormula>
    </tableColumn>
    <tableColumn id="18" xr3:uid="{38EDBEBB-8C49-4CC8-A089-91B642CAB1E4}" name="Összesen" totalsRowFunction="custom" dataDxfId="11" totalsRowDxfId="4">
      <calculatedColumnFormula>SUM(Táblázat32[[#This Row],[ZH 1]:[ZH 2]])</calculatedColumnFormula>
      <totalsRowFormula>AVERAGE(Táblázat32[Összesen])</totalsRowFormula>
    </tableColumn>
    <tableColumn id="20" xr3:uid="{1A0513B8-C320-40B6-A3B6-A71833BBB389}" name="Összesen [%]" dataDxfId="8">
      <calculatedColumnFormula>Táblázat32[[#This Row],[Összesen]]/20</calculatedColumnFormula>
    </tableColumn>
    <tableColumn id="23" xr3:uid="{3E029BB7-EEDE-4CAE-A5C4-5DB1856D0DE9}" name="ZH 1+"/>
    <tableColumn id="22" xr3:uid="{F862F2BA-84D3-4C16-95ED-DFACADF58383}" name="ZH 2+"/>
    <tableColumn id="21" xr3:uid="{F7804D54-8D84-41AD-9163-51AD2E54608E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E21" sqref="E21:G21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6" t="s">
        <v>8</v>
      </c>
      <c r="B1" s="26"/>
      <c r="C1" s="26"/>
      <c r="D1" s="26"/>
      <c r="E1" s="26"/>
      <c r="F1" s="26"/>
      <c r="G1" s="26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21" t="s">
        <v>7</v>
      </c>
    </row>
    <row r="3" spans="1:7" ht="30" customHeight="1" x14ac:dyDescent="0.35">
      <c r="A3" s="12" t="s">
        <v>9</v>
      </c>
      <c r="B3" s="1"/>
      <c r="C3" s="6"/>
      <c r="D3" s="4"/>
      <c r="E3" s="5"/>
      <c r="F3" s="4"/>
      <c r="G3" s="22">
        <f>VLOOKUP(A3,Táblázat3[],16)</f>
        <v>1</v>
      </c>
    </row>
    <row r="4" spans="1:7" ht="30" customHeight="1" x14ac:dyDescent="0.35">
      <c r="A4" s="13" t="s">
        <v>10</v>
      </c>
      <c r="B4" s="1"/>
      <c r="C4" s="6"/>
      <c r="D4" s="4"/>
      <c r="E4" s="6"/>
      <c r="F4" s="4"/>
      <c r="G4" s="22">
        <f>VLOOKUP(A4,Táblázat3[],16)</f>
        <v>1</v>
      </c>
    </row>
    <row r="5" spans="1:7" ht="30" customHeight="1" x14ac:dyDescent="0.35">
      <c r="A5" s="13" t="s">
        <v>11</v>
      </c>
      <c r="B5" s="1"/>
      <c r="C5" s="6"/>
      <c r="D5" s="4"/>
      <c r="E5" s="6"/>
      <c r="F5" s="4"/>
      <c r="G5" s="22">
        <f>VLOOKUP(A5,Táblázat3[],16)</f>
        <v>0</v>
      </c>
    </row>
    <row r="6" spans="1:7" ht="30" customHeight="1" x14ac:dyDescent="0.35">
      <c r="A6" s="13" t="s">
        <v>12</v>
      </c>
      <c r="B6" s="1"/>
      <c r="C6" s="5"/>
      <c r="D6" s="4"/>
      <c r="E6" s="6"/>
      <c r="F6" s="4"/>
      <c r="G6" s="22">
        <f>VLOOKUP(A6,Táblázat3[],16)</f>
        <v>3</v>
      </c>
    </row>
    <row r="7" spans="1:7" ht="30" customHeight="1" x14ac:dyDescent="0.35">
      <c r="A7" s="13" t="s">
        <v>13</v>
      </c>
      <c r="B7" s="1"/>
      <c r="C7" s="6"/>
      <c r="D7" s="4"/>
      <c r="E7" s="6"/>
      <c r="F7" s="4"/>
      <c r="G7" s="22">
        <f>VLOOKUP(A7,Táblázat3[],16)</f>
        <v>3</v>
      </c>
    </row>
    <row r="8" spans="1:7" ht="30" customHeight="1" x14ac:dyDescent="0.35">
      <c r="A8" s="13" t="s">
        <v>14</v>
      </c>
      <c r="B8" s="1"/>
      <c r="C8" s="5"/>
      <c r="D8" s="4"/>
      <c r="E8" s="6"/>
      <c r="F8" s="4"/>
      <c r="G8" s="22">
        <f>VLOOKUP(A8,Táblázat3[],16)</f>
        <v>2</v>
      </c>
    </row>
    <row r="9" spans="1:7" ht="30" customHeight="1" x14ac:dyDescent="0.35">
      <c r="A9" s="13" t="s">
        <v>15</v>
      </c>
      <c r="B9" s="1"/>
      <c r="C9" s="6"/>
      <c r="D9" s="4"/>
      <c r="E9" s="6"/>
      <c r="F9" s="4"/>
      <c r="G9" s="22">
        <f>VLOOKUP(A9,Táblázat3[],16)</f>
        <v>1</v>
      </c>
    </row>
    <row r="10" spans="1:7" ht="30" customHeight="1" x14ac:dyDescent="0.35">
      <c r="A10" s="13" t="s">
        <v>16</v>
      </c>
      <c r="B10" s="1"/>
      <c r="C10" s="6"/>
      <c r="D10" s="4"/>
      <c r="E10" s="6"/>
      <c r="F10" s="4"/>
      <c r="G10" s="22">
        <f>VLOOKUP(A10,Táblázat3[],16)</f>
        <v>1</v>
      </c>
    </row>
    <row r="11" spans="1:7" ht="30" customHeight="1" x14ac:dyDescent="0.35">
      <c r="A11" s="13" t="s">
        <v>17</v>
      </c>
      <c r="B11" s="1"/>
      <c r="C11" s="6"/>
      <c r="D11" s="4"/>
      <c r="E11" s="6"/>
      <c r="F11" s="4"/>
      <c r="G11" s="22">
        <f>VLOOKUP(A11,Táblázat3[],16)</f>
        <v>3</v>
      </c>
    </row>
    <row r="12" spans="1:7" ht="30" customHeight="1" x14ac:dyDescent="0.35">
      <c r="A12" s="13" t="s">
        <v>18</v>
      </c>
      <c r="B12" s="1"/>
      <c r="C12" s="6"/>
      <c r="D12" s="4"/>
      <c r="E12" s="6"/>
      <c r="F12" s="4"/>
      <c r="G12" s="20">
        <f>VLOOKUP(A12,Táblázat3[],16)</f>
        <v>3</v>
      </c>
    </row>
    <row r="13" spans="1:7" ht="30" customHeight="1" x14ac:dyDescent="0.35">
      <c r="A13" s="13" t="s">
        <v>19</v>
      </c>
      <c r="B13" s="1"/>
      <c r="C13" s="9"/>
      <c r="D13" s="4"/>
      <c r="E13" s="9"/>
      <c r="F13" s="4"/>
      <c r="G13" s="22">
        <f>VLOOKUP(A13,Táblázat3[],16)</f>
        <v>0</v>
      </c>
    </row>
    <row r="14" spans="1:7" ht="30" customHeight="1" x14ac:dyDescent="0.35">
      <c r="A14" s="13" t="s">
        <v>20</v>
      </c>
      <c r="B14" s="1"/>
      <c r="C14" s="9"/>
      <c r="D14" s="4"/>
      <c r="E14" s="9"/>
      <c r="F14" s="4"/>
      <c r="G14" s="22">
        <f>VLOOKUP(A14,Táblázat3[],16)</f>
        <v>0</v>
      </c>
    </row>
    <row r="15" spans="1:7" ht="30" customHeight="1" x14ac:dyDescent="0.35">
      <c r="A15" s="13" t="s">
        <v>21</v>
      </c>
      <c r="B15" s="1"/>
      <c r="C15" s="9"/>
      <c r="D15" s="4"/>
      <c r="E15" s="9"/>
      <c r="F15" s="4"/>
      <c r="G15" s="22">
        <f>VLOOKUP(A15,Táblázat3[],16)</f>
        <v>3</v>
      </c>
    </row>
    <row r="16" spans="1:7" ht="30" customHeight="1" x14ac:dyDescent="0.35">
      <c r="A16" s="13" t="s">
        <v>22</v>
      </c>
      <c r="B16" s="1"/>
      <c r="C16" s="9"/>
      <c r="D16" s="4"/>
      <c r="E16" s="9"/>
      <c r="F16" s="4"/>
      <c r="G16" s="22">
        <f>VLOOKUP(A16,Táblázat3[],16)</f>
        <v>3</v>
      </c>
    </row>
    <row r="17" spans="1:7" ht="30" customHeight="1" x14ac:dyDescent="0.35">
      <c r="A17" s="13" t="s">
        <v>23</v>
      </c>
      <c r="B17" s="1"/>
      <c r="C17" s="9"/>
      <c r="D17" s="4"/>
      <c r="E17" s="9"/>
      <c r="F17" s="4"/>
      <c r="G17" s="20">
        <f>VLOOKUP(A17,Táblázat3[],16)</f>
        <v>1</v>
      </c>
    </row>
    <row r="18" spans="1:7" ht="30" customHeight="1" x14ac:dyDescent="0.35">
      <c r="A18" s="13" t="s">
        <v>24</v>
      </c>
      <c r="B18" s="1"/>
      <c r="C18" s="9"/>
      <c r="D18" s="4"/>
      <c r="E18" s="9"/>
      <c r="F18" s="4"/>
      <c r="G18" s="22">
        <f>VLOOKUP(A18,Táblázat3[],16)</f>
        <v>0</v>
      </c>
    </row>
    <row r="19" spans="1:7" ht="30" customHeight="1" x14ac:dyDescent="0.35">
      <c r="A19" s="13" t="s">
        <v>25</v>
      </c>
      <c r="B19" s="1"/>
      <c r="C19" s="9"/>
      <c r="D19" s="4"/>
      <c r="E19" s="9"/>
      <c r="F19" s="4"/>
      <c r="G19" s="22">
        <f>VLOOKUP(A19,Táblázat3[],16)</f>
        <v>0</v>
      </c>
    </row>
    <row r="20" spans="1:7" ht="30" customHeight="1" x14ac:dyDescent="0.35">
      <c r="A20" s="11" t="s">
        <v>26</v>
      </c>
      <c r="C20" s="10"/>
      <c r="E20" s="10"/>
      <c r="G20" s="22">
        <f>VLOOKUP(A20,Táblázat3[],16)</f>
        <v>0</v>
      </c>
    </row>
    <row r="21" spans="1:7" ht="37.5" customHeight="1" x14ac:dyDescent="0.35">
      <c r="C21" s="2" t="s">
        <v>5</v>
      </c>
      <c r="D21" s="1"/>
      <c r="E21" s="27">
        <f ca="1">NOW()</f>
        <v>45071.56300775463</v>
      </c>
      <c r="F21" s="27"/>
      <c r="G21" s="27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8"/>
      <c r="F23" s="28"/>
      <c r="G23" s="28"/>
    </row>
    <row r="24" spans="1:7" ht="30" customHeight="1" x14ac:dyDescent="0.25">
      <c r="E24" s="29" t="s">
        <v>3</v>
      </c>
      <c r="F24" s="29"/>
      <c r="G24" s="29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7F56-F44E-43F8-BDE9-C2734DFA77EB}">
  <sheetPr>
    <tabColor theme="4" tint="0.39997558519241921"/>
  </sheetPr>
  <dimension ref="A1:G24"/>
  <sheetViews>
    <sheetView workbookViewId="0">
      <selection activeCell="C8" sqref="C8"/>
    </sheetView>
  </sheetViews>
  <sheetFormatPr defaultRowHeight="15" x14ac:dyDescent="0.25"/>
  <cols>
    <col min="1" max="1" width="30.140625" customWidth="1"/>
    <col min="2" max="2" width="1.42578125" customWidth="1"/>
    <col min="3" max="3" width="18.5703125" customWidth="1"/>
    <col min="4" max="4" width="1.42578125" customWidth="1"/>
    <col min="5" max="5" width="28.5703125" customWidth="1"/>
    <col min="6" max="6" width="1.140625" customWidth="1"/>
    <col min="7" max="7" width="4.28515625" customWidth="1"/>
  </cols>
  <sheetData>
    <row r="1" spans="1:7" ht="50.25" customHeight="1" x14ac:dyDescent="0.25">
      <c r="A1" s="26" t="s">
        <v>8</v>
      </c>
      <c r="B1" s="26"/>
      <c r="C1" s="26"/>
      <c r="D1" s="26"/>
      <c r="E1" s="26"/>
      <c r="F1" s="26"/>
      <c r="G1" s="26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G2" s="8" t="s">
        <v>7</v>
      </c>
    </row>
    <row r="3" spans="1:7" ht="30" customHeight="1" x14ac:dyDescent="0.35">
      <c r="A3" s="12" t="s">
        <v>27</v>
      </c>
      <c r="B3" s="1"/>
      <c r="C3" s="6"/>
      <c r="D3" s="4"/>
      <c r="E3" s="5"/>
      <c r="G3" s="17">
        <f>VLOOKUP(A3,Táblázat32[],16)</f>
        <v>1</v>
      </c>
    </row>
    <row r="4" spans="1:7" ht="30" customHeight="1" x14ac:dyDescent="0.35">
      <c r="A4" s="12" t="s">
        <v>28</v>
      </c>
      <c r="B4" s="1"/>
      <c r="C4" s="6"/>
      <c r="D4" s="4"/>
      <c r="E4" s="6"/>
      <c r="G4" s="17">
        <f>VLOOKUP(A4,Táblázat32[],16)</f>
        <v>1</v>
      </c>
    </row>
    <row r="5" spans="1:7" ht="30" customHeight="1" x14ac:dyDescent="0.35">
      <c r="A5" s="12" t="s">
        <v>29</v>
      </c>
      <c r="B5" s="1"/>
      <c r="C5" s="6"/>
      <c r="D5" s="4"/>
      <c r="E5" s="6"/>
      <c r="G5" s="17">
        <f>VLOOKUP(A5,Táblázat32[],16)</f>
        <v>2</v>
      </c>
    </row>
    <row r="6" spans="1:7" ht="30" customHeight="1" x14ac:dyDescent="0.35">
      <c r="A6" s="13" t="s">
        <v>30</v>
      </c>
      <c r="B6" s="1"/>
      <c r="C6" s="5"/>
      <c r="D6" s="4"/>
      <c r="E6" s="6"/>
      <c r="G6" s="17">
        <f>VLOOKUP(A6,Táblázat32[],16)</f>
        <v>0</v>
      </c>
    </row>
    <row r="7" spans="1:7" ht="30" customHeight="1" x14ac:dyDescent="0.35">
      <c r="A7" s="13" t="s">
        <v>31</v>
      </c>
      <c r="B7" s="1"/>
      <c r="C7" s="6"/>
      <c r="D7" s="4"/>
      <c r="E7" s="6"/>
      <c r="G7" s="17">
        <f>VLOOKUP(A7,Táblázat32[],16)</f>
        <v>2</v>
      </c>
    </row>
    <row r="8" spans="1:7" ht="30" customHeight="1" x14ac:dyDescent="0.35">
      <c r="A8" s="13" t="s">
        <v>32</v>
      </c>
      <c r="B8" s="1"/>
      <c r="C8" s="5"/>
      <c r="D8" s="4"/>
      <c r="E8" s="6"/>
      <c r="G8" s="17">
        <f>VLOOKUP(A8,Táblázat32[],16)</f>
        <v>0</v>
      </c>
    </row>
    <row r="9" spans="1:7" ht="30" customHeight="1" x14ac:dyDescent="0.35">
      <c r="A9" s="13" t="s">
        <v>33</v>
      </c>
      <c r="B9" s="1"/>
      <c r="C9" s="6"/>
      <c r="D9" s="4"/>
      <c r="E9" s="6"/>
      <c r="G9" s="17">
        <f>VLOOKUP(A9,Táblázat32[],16)</f>
        <v>0</v>
      </c>
    </row>
    <row r="10" spans="1:7" ht="30" customHeight="1" x14ac:dyDescent="0.35">
      <c r="A10" s="13" t="s">
        <v>34</v>
      </c>
      <c r="B10" s="1"/>
      <c r="C10" s="6"/>
      <c r="D10" s="4"/>
      <c r="E10" s="6"/>
      <c r="G10" s="17">
        <f>VLOOKUP(A10,Táblázat32[],16)</f>
        <v>2</v>
      </c>
    </row>
    <row r="11" spans="1:7" ht="30" customHeight="1" x14ac:dyDescent="0.35">
      <c r="A11" s="13" t="s">
        <v>35</v>
      </c>
      <c r="B11" s="1"/>
      <c r="C11" s="6"/>
      <c r="D11" s="4"/>
      <c r="E11" s="6"/>
      <c r="G11" s="17">
        <f>VLOOKUP(A11,Táblázat32[],16)</f>
        <v>2</v>
      </c>
    </row>
    <row r="12" spans="1:7" ht="30" customHeight="1" x14ac:dyDescent="0.35">
      <c r="A12" s="13" t="s">
        <v>36</v>
      </c>
      <c r="B12" s="1"/>
      <c r="C12" s="6"/>
      <c r="D12" s="4"/>
      <c r="E12" s="6"/>
      <c r="G12" s="17">
        <f>VLOOKUP(A12,Táblázat32[],16)</f>
        <v>0</v>
      </c>
    </row>
    <row r="13" spans="1:7" ht="30" customHeight="1" x14ac:dyDescent="0.35">
      <c r="A13" s="13" t="s">
        <v>37</v>
      </c>
      <c r="B13" s="1"/>
      <c r="C13" s="9"/>
      <c r="D13" s="4"/>
      <c r="E13" s="9"/>
      <c r="G13" s="17">
        <f>VLOOKUP(A13,Táblázat32[],16)</f>
        <v>1</v>
      </c>
    </row>
    <row r="14" spans="1:7" ht="30" customHeight="1" x14ac:dyDescent="0.35">
      <c r="A14" s="13" t="s">
        <v>38</v>
      </c>
      <c r="B14" s="1"/>
      <c r="C14" s="9"/>
      <c r="D14" s="4"/>
      <c r="E14" s="9"/>
      <c r="G14" s="17">
        <f>VLOOKUP(A14,Táblázat32[],16)</f>
        <v>2</v>
      </c>
    </row>
    <row r="15" spans="1:7" ht="30" customHeight="1" x14ac:dyDescent="0.35">
      <c r="A15" s="13" t="s">
        <v>39</v>
      </c>
      <c r="B15" s="1"/>
      <c r="C15" s="9"/>
      <c r="D15" s="4"/>
      <c r="E15" s="9"/>
      <c r="G15" s="17">
        <f>VLOOKUP(A15,Táblázat32[],16)</f>
        <v>2</v>
      </c>
    </row>
    <row r="16" spans="1:7" ht="30" customHeight="1" x14ac:dyDescent="0.35">
      <c r="A16" s="13" t="s">
        <v>40</v>
      </c>
      <c r="B16" s="1"/>
      <c r="C16" s="9"/>
      <c r="D16" s="4"/>
      <c r="E16" s="9"/>
      <c r="G16" s="17">
        <f>VLOOKUP(A16,Táblázat32[],16)</f>
        <v>2</v>
      </c>
    </row>
    <row r="17" spans="1:7" ht="30" customHeight="1" x14ac:dyDescent="0.35">
      <c r="A17" s="13" t="s">
        <v>41</v>
      </c>
      <c r="B17" s="1"/>
      <c r="C17" s="9"/>
      <c r="D17" s="4"/>
      <c r="E17" s="9"/>
      <c r="G17" s="17">
        <f>VLOOKUP(A17,Táblázat32[],16)</f>
        <v>0</v>
      </c>
    </row>
    <row r="18" spans="1:7" ht="30" customHeight="1" x14ac:dyDescent="0.35">
      <c r="A18" s="13" t="s">
        <v>42</v>
      </c>
      <c r="B18" s="1"/>
      <c r="C18" s="9"/>
      <c r="D18" s="4"/>
      <c r="E18" s="9"/>
      <c r="G18" s="17">
        <f>VLOOKUP(A18,Táblázat32[],16)</f>
        <v>0</v>
      </c>
    </row>
    <row r="19" spans="1:7" ht="30" customHeight="1" x14ac:dyDescent="0.35">
      <c r="A19" s="13" t="s">
        <v>43</v>
      </c>
      <c r="B19" s="1"/>
      <c r="C19" s="9"/>
      <c r="D19" s="4"/>
      <c r="E19" s="9"/>
      <c r="G19" s="17">
        <f>VLOOKUP(A19,Táblázat32[],16)</f>
        <v>0</v>
      </c>
    </row>
    <row r="20" spans="1:7" ht="30" customHeight="1" x14ac:dyDescent="0.25">
      <c r="A20" s="11"/>
      <c r="C20" s="10"/>
      <c r="E20" s="10"/>
      <c r="G20" s="17"/>
    </row>
    <row r="21" spans="1:7" ht="37.5" customHeight="1" x14ac:dyDescent="0.35">
      <c r="C21" s="2" t="s">
        <v>5</v>
      </c>
      <c r="D21" s="1"/>
      <c r="E21" s="27">
        <f ca="1">NOW()+1</f>
        <v>45072.56300775463</v>
      </c>
      <c r="F21" s="27"/>
      <c r="G21" s="27"/>
    </row>
    <row r="22" spans="1:7" ht="11.25" customHeight="1" x14ac:dyDescent="0.35">
      <c r="C22" s="2"/>
      <c r="D22" s="1"/>
      <c r="E22" s="7"/>
    </row>
    <row r="23" spans="1:7" ht="30" customHeight="1" x14ac:dyDescent="0.35">
      <c r="C23" s="2" t="s">
        <v>4</v>
      </c>
      <c r="D23" s="1"/>
      <c r="E23" s="28"/>
      <c r="F23" s="28"/>
      <c r="G23" s="28"/>
    </row>
    <row r="24" spans="1:7" ht="30" customHeight="1" x14ac:dyDescent="0.25">
      <c r="E24" s="16" t="s">
        <v>3</v>
      </c>
    </row>
  </sheetData>
  <mergeCells count="3">
    <mergeCell ref="A1:G1"/>
    <mergeCell ref="E21:G21"/>
    <mergeCell ref="E23:G2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X26"/>
  <sheetViews>
    <sheetView zoomScaleNormal="10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U6" sqref="U6:V11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5" width="12.42578125" bestFit="1" customWidth="1"/>
    <col min="16" max="16" width="12.28515625" bestFit="1" customWidth="1"/>
    <col min="17" max="17" width="9.28515625" bestFit="1" customWidth="1"/>
    <col min="18" max="18" width="8.85546875" bestFit="1" customWidth="1"/>
    <col min="19" max="19" width="13.85546875" bestFit="1" customWidth="1"/>
    <col min="20" max="20" width="17.28515625" bestFit="1" customWidth="1"/>
    <col min="21" max="22" width="10.28515625" bestFit="1" customWidth="1"/>
  </cols>
  <sheetData>
    <row r="1" spans="1:24" x14ac:dyDescent="0.25">
      <c r="A1" s="30">
        <v>2023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4" x14ac:dyDescent="0.25">
      <c r="A2" t="s">
        <v>0</v>
      </c>
      <c r="B2" s="15" t="s">
        <v>85</v>
      </c>
      <c r="C2" s="15" t="s">
        <v>86</v>
      </c>
      <c r="D2" s="15" t="s">
        <v>87</v>
      </c>
      <c r="E2" s="15" t="s">
        <v>88</v>
      </c>
      <c r="F2" s="15" t="s">
        <v>104</v>
      </c>
      <c r="G2" s="15" t="s">
        <v>91</v>
      </c>
      <c r="H2" s="15" t="s">
        <v>90</v>
      </c>
      <c r="I2" s="15" t="s">
        <v>92</v>
      </c>
      <c r="J2" s="15" t="s">
        <v>93</v>
      </c>
      <c r="K2" s="15" t="s">
        <v>94</v>
      </c>
      <c r="L2" s="15" t="s">
        <v>95</v>
      </c>
      <c r="M2" s="15" t="s">
        <v>97</v>
      </c>
      <c r="N2" s="15" t="s">
        <v>98</v>
      </c>
      <c r="O2" s="15" t="s">
        <v>99</v>
      </c>
      <c r="P2" s="15" t="s">
        <v>6</v>
      </c>
      <c r="Q2" s="23" t="s">
        <v>44</v>
      </c>
      <c r="R2" s="23" t="s">
        <v>45</v>
      </c>
      <c r="S2" s="23" t="s">
        <v>46</v>
      </c>
      <c r="T2" s="23" t="s">
        <v>47</v>
      </c>
      <c r="U2" s="23" t="s">
        <v>113</v>
      </c>
      <c r="V2" s="23" t="s">
        <v>114</v>
      </c>
      <c r="W2" s="23" t="s">
        <v>48</v>
      </c>
    </row>
    <row r="3" spans="1:24" x14ac:dyDescent="0.25">
      <c r="A3" s="14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>SUM(Táblázat3[[#This Row],[2023.02.16]:[2023.05.18]])</f>
        <v>1</v>
      </c>
      <c r="Q3" s="24">
        <v>7</v>
      </c>
      <c r="R3">
        <v>6.5</v>
      </c>
      <c r="S3">
        <f>SUM(Táblázat3[[#This Row],[ZH 1]:[ZH2]])</f>
        <v>13.5</v>
      </c>
      <c r="T3">
        <f>Táblázat3[[#This Row],[Összesen]]/20</f>
        <v>0.67500000000000004</v>
      </c>
      <c r="W3" t="s">
        <v>66</v>
      </c>
      <c r="X3" s="4"/>
    </row>
    <row r="4" spans="1:24" x14ac:dyDescent="0.25">
      <c r="A4" s="14" t="s">
        <v>10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SUM(Táblázat3[[#This Row],[2023.02.16]:[2023.05.18]])</f>
        <v>1</v>
      </c>
      <c r="Q4" s="24">
        <v>4</v>
      </c>
      <c r="R4">
        <v>8</v>
      </c>
      <c r="S4">
        <f>SUM(Táblázat3[[#This Row],[ZH 1]:[ZH2]])</f>
        <v>12</v>
      </c>
      <c r="T4">
        <f>Táblázat3[[#This Row],[Összesen]]/20</f>
        <v>0.6</v>
      </c>
      <c r="W4" t="s">
        <v>58</v>
      </c>
      <c r="X4" s="4"/>
    </row>
    <row r="5" spans="1:24" x14ac:dyDescent="0.25">
      <c r="A5" s="14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>SUM(Táblázat3[[#This Row],[2023.02.16]:[2023.05.18]])</f>
        <v>0</v>
      </c>
      <c r="Q5" s="25">
        <v>6</v>
      </c>
      <c r="R5">
        <v>6.5</v>
      </c>
      <c r="S5">
        <f>SUM(Táblázat3[[#This Row],[ZH 1]:[ZH2]])</f>
        <v>12.5</v>
      </c>
      <c r="T5">
        <f>Táblázat3[[#This Row],[Összesen]]/20</f>
        <v>0.625</v>
      </c>
      <c r="W5" t="s">
        <v>52</v>
      </c>
      <c r="X5" s="4"/>
    </row>
    <row r="6" spans="1:24" x14ac:dyDescent="0.25">
      <c r="A6" s="14" t="s">
        <v>12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>SUM(Táblázat3[[#This Row],[2023.02.16]:[2023.05.18]])</f>
        <v>3</v>
      </c>
      <c r="Q6" s="24">
        <v>7</v>
      </c>
      <c r="R6">
        <v>2</v>
      </c>
      <c r="S6">
        <f>SUM(Táblázat3[[#This Row],[ZH 1]:[ZH2]])</f>
        <v>9</v>
      </c>
      <c r="T6">
        <f>Táblázat3[[#This Row],[Összesen]]/20</f>
        <v>0.45</v>
      </c>
      <c r="V6">
        <v>10</v>
      </c>
      <c r="W6" t="s">
        <v>59</v>
      </c>
      <c r="X6" s="4"/>
    </row>
    <row r="7" spans="1:24" x14ac:dyDescent="0.25">
      <c r="A7" s="14" t="s">
        <v>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>SUM(Táblázat3[[#This Row],[2023.02.16]:[2023.05.18]])</f>
        <v>3</v>
      </c>
      <c r="Q7" s="24">
        <v>6</v>
      </c>
      <c r="R7">
        <v>0.5</v>
      </c>
      <c r="S7">
        <f>SUM(Táblázat3[[#This Row],[ZH 1]:[ZH2]])</f>
        <v>6.5</v>
      </c>
      <c r="T7">
        <f>Táblázat3[[#This Row],[Összesen]]/20</f>
        <v>0.32500000000000001</v>
      </c>
      <c r="V7">
        <v>9</v>
      </c>
      <c r="W7" t="s">
        <v>62</v>
      </c>
      <c r="X7" s="4"/>
    </row>
    <row r="8" spans="1:24" x14ac:dyDescent="0.25">
      <c r="A8" s="14" t="s">
        <v>14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>SUM(Táblázat3[[#This Row],[2023.02.16]:[2023.05.18]])</f>
        <v>2</v>
      </c>
      <c r="Q8" s="24">
        <v>5</v>
      </c>
      <c r="R8">
        <v>3</v>
      </c>
      <c r="S8">
        <f>SUM(Táblázat3[[#This Row],[ZH 1]:[ZH2]])</f>
        <v>8</v>
      </c>
      <c r="T8">
        <f>Táblázat3[[#This Row],[Összesen]]/20</f>
        <v>0.4</v>
      </c>
      <c r="U8">
        <v>0</v>
      </c>
      <c r="V8">
        <v>7.5</v>
      </c>
      <c r="W8" t="s">
        <v>50</v>
      </c>
      <c r="X8" s="4"/>
    </row>
    <row r="9" spans="1:24" x14ac:dyDescent="0.25">
      <c r="A9" s="14" t="s">
        <v>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>SUM(Táblázat3[[#This Row],[2023.02.16]:[2023.05.18]])</f>
        <v>1</v>
      </c>
      <c r="Q9" s="24">
        <v>4</v>
      </c>
      <c r="R9">
        <v>8</v>
      </c>
      <c r="S9">
        <f>SUM(Táblázat3[[#This Row],[ZH 1]:[ZH2]])</f>
        <v>12</v>
      </c>
      <c r="T9">
        <f>Táblázat3[[#This Row],[Összesen]]/20</f>
        <v>0.6</v>
      </c>
      <c r="W9" t="s">
        <v>61</v>
      </c>
      <c r="X9" s="4"/>
    </row>
    <row r="10" spans="1:24" x14ac:dyDescent="0.25">
      <c r="A10" s="14" t="s">
        <v>16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>SUM(Táblázat3[[#This Row],[2023.02.16]:[2023.05.18]])</f>
        <v>1</v>
      </c>
      <c r="Q10" s="24">
        <v>2</v>
      </c>
      <c r="R10">
        <v>2</v>
      </c>
      <c r="S10">
        <f>SUM(Táblázat3[[#This Row],[ZH 1]:[ZH2]])</f>
        <v>4</v>
      </c>
      <c r="T10">
        <f>Táblázat3[[#This Row],[Összesen]]/20</f>
        <v>0.2</v>
      </c>
      <c r="U10">
        <v>8</v>
      </c>
      <c r="V10">
        <v>9</v>
      </c>
      <c r="W10" t="s">
        <v>55</v>
      </c>
      <c r="X10" s="4"/>
    </row>
    <row r="11" spans="1:24" x14ac:dyDescent="0.25">
      <c r="A11" s="14" t="s">
        <v>17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>SUM(Táblázat3[[#This Row],[2023.02.16]:[2023.05.18]])</f>
        <v>3</v>
      </c>
      <c r="Q11" s="24">
        <v>2</v>
      </c>
      <c r="R11">
        <v>1</v>
      </c>
      <c r="S11">
        <f>SUM(Táblázat3[[#This Row],[ZH 1]:[ZH2]])</f>
        <v>3</v>
      </c>
      <c r="T11">
        <f>Táblázat3[[#This Row],[Összesen]]/20</f>
        <v>0.15</v>
      </c>
      <c r="U11">
        <v>0</v>
      </c>
      <c r="V11">
        <v>1</v>
      </c>
      <c r="W11" t="s">
        <v>53</v>
      </c>
      <c r="X11" s="4"/>
    </row>
    <row r="12" spans="1:24" x14ac:dyDescent="0.25">
      <c r="A12" s="14" t="s">
        <v>18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>SUM(Táblázat3[[#This Row],[2023.02.16]:[2023.05.18]])</f>
        <v>3</v>
      </c>
      <c r="Q12" s="24">
        <v>7</v>
      </c>
      <c r="R12">
        <v>6.5</v>
      </c>
      <c r="S12">
        <f>SUM(Táblázat3[[#This Row],[ZH 1]:[ZH2]])</f>
        <v>13.5</v>
      </c>
      <c r="T12">
        <f>Táblázat3[[#This Row],[Összesen]]/20</f>
        <v>0.67500000000000004</v>
      </c>
      <c r="W12" t="s">
        <v>60</v>
      </c>
      <c r="X12" s="4"/>
    </row>
    <row r="13" spans="1:24" x14ac:dyDescent="0.25">
      <c r="A13" s="14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>SUM(Táblázat3[[#This Row],[2023.02.16]:[2023.05.18]])</f>
        <v>0</v>
      </c>
      <c r="Q13" s="24">
        <v>4.5</v>
      </c>
      <c r="R13">
        <v>8.5</v>
      </c>
      <c r="S13">
        <f>SUM(Táblázat3[[#This Row],[ZH 1]:[ZH2]])</f>
        <v>13</v>
      </c>
      <c r="T13">
        <f>Táblázat3[[#This Row],[Összesen]]/20</f>
        <v>0.65</v>
      </c>
      <c r="W13" t="s">
        <v>54</v>
      </c>
      <c r="X13" s="4"/>
    </row>
    <row r="14" spans="1:24" x14ac:dyDescent="0.25">
      <c r="A14" s="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>SUM(Táblázat3[[#This Row],[2023.02.16]:[2023.05.18]])</f>
        <v>0</v>
      </c>
      <c r="Q14" s="24">
        <v>10</v>
      </c>
      <c r="R14">
        <v>9</v>
      </c>
      <c r="S14">
        <f>SUM(Táblázat3[[#This Row],[ZH 1]:[ZH2]])</f>
        <v>19</v>
      </c>
      <c r="T14">
        <f>Táblázat3[[#This Row],[Összesen]]/20</f>
        <v>0.95</v>
      </c>
      <c r="W14" t="s">
        <v>63</v>
      </c>
      <c r="X14" s="4"/>
    </row>
    <row r="15" spans="1:24" x14ac:dyDescent="0.25">
      <c r="A15" s="14" t="s">
        <v>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f>SUM(Táblázat3[[#This Row],[2023.02.16]:[2023.05.18]])</f>
        <v>3</v>
      </c>
      <c r="Q15" s="24">
        <v>10</v>
      </c>
      <c r="R15">
        <v>4.5</v>
      </c>
      <c r="S15">
        <f>SUM(Táblázat3[[#This Row],[ZH 1]:[ZH2]])</f>
        <v>14.5</v>
      </c>
      <c r="T15">
        <f>Táblázat3[[#This Row],[Összesen]]/20</f>
        <v>0.72499999999999998</v>
      </c>
      <c r="W15" t="s">
        <v>51</v>
      </c>
      <c r="X15" s="4"/>
    </row>
    <row r="16" spans="1:24" x14ac:dyDescent="0.25">
      <c r="A16" s="14" t="s">
        <v>22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f>SUM(Táblázat3[[#This Row],[2023.02.16]:[2023.05.18]])</f>
        <v>3</v>
      </c>
      <c r="Q16" s="24">
        <v>3.5</v>
      </c>
      <c r="R16">
        <v>0</v>
      </c>
      <c r="S16">
        <f>SUM(Táblázat3[[#This Row],[ZH 1]:[ZH2]])</f>
        <v>3.5</v>
      </c>
      <c r="T16">
        <f>Táblázat3[[#This Row],[Összesen]]/20</f>
        <v>0.17499999999999999</v>
      </c>
      <c r="W16" t="s">
        <v>57</v>
      </c>
      <c r="X16" s="4"/>
    </row>
    <row r="17" spans="1:24" x14ac:dyDescent="0.25">
      <c r="A17" s="14" t="s">
        <v>23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>SUM(Táblázat3[[#This Row],[2023.02.16]:[2023.05.18]])</f>
        <v>1</v>
      </c>
      <c r="Q17" s="24">
        <v>5</v>
      </c>
      <c r="R17">
        <v>7</v>
      </c>
      <c r="S17">
        <f>SUM(Táblázat3[[#This Row],[ZH 1]:[ZH2]])</f>
        <v>12</v>
      </c>
      <c r="T17">
        <f>Táblázat3[[#This Row],[Összesen]]/20</f>
        <v>0.6</v>
      </c>
      <c r="W17" t="s">
        <v>65</v>
      </c>
      <c r="X17" s="4"/>
    </row>
    <row r="18" spans="1:24" x14ac:dyDescent="0.25">
      <c r="A18" s="14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>SUM(Táblázat3[[#This Row],[2023.02.16]:[2023.05.18]])</f>
        <v>0</v>
      </c>
      <c r="Q18" s="24">
        <v>5</v>
      </c>
      <c r="R18">
        <v>0</v>
      </c>
      <c r="S18">
        <f>SUM(Táblázat3[[#This Row],[ZH 1]:[ZH2]])</f>
        <v>5</v>
      </c>
      <c r="T18">
        <f>Táblázat3[[#This Row],[Összesen]]/20</f>
        <v>0.25</v>
      </c>
      <c r="W18" t="s">
        <v>56</v>
      </c>
      <c r="X18" s="4"/>
    </row>
    <row r="19" spans="1:24" x14ac:dyDescent="0.25">
      <c r="A19" s="14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>SUM(Táblázat3[[#This Row],[2023.02.16]:[2023.05.18]])</f>
        <v>0</v>
      </c>
      <c r="Q19" s="24">
        <v>8</v>
      </c>
      <c r="R19">
        <v>5.5</v>
      </c>
      <c r="S19">
        <f>SUM(Táblázat3[[#This Row],[ZH 1]:[ZH2]])</f>
        <v>13.5</v>
      </c>
      <c r="T19">
        <f>Táblázat3[[#This Row],[Összesen]]/20</f>
        <v>0.67500000000000004</v>
      </c>
      <c r="W19" t="s">
        <v>49</v>
      </c>
    </row>
    <row r="20" spans="1:24" x14ac:dyDescent="0.25">
      <c r="A20" s="14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>SUM(Táblázat3[[#This Row],[2023.02.16]:[2023.05.18]])</f>
        <v>0</v>
      </c>
      <c r="Q20" s="24">
        <v>10</v>
      </c>
      <c r="R20">
        <v>2.5</v>
      </c>
      <c r="S20">
        <f>SUM(Táblázat3[[#This Row],[ZH 1]:[ZH2]])</f>
        <v>12.5</v>
      </c>
      <c r="T20">
        <f>Táblázat3[[#This Row],[Összesen]]/20</f>
        <v>0.625</v>
      </c>
      <c r="W20" t="s">
        <v>64</v>
      </c>
    </row>
    <row r="21" spans="1:24" x14ac:dyDescent="0.25">
      <c r="A21" s="18" t="s">
        <v>84</v>
      </c>
      <c r="B21">
        <f>SUM(Táblázat3[2023.02.16])</f>
        <v>3</v>
      </c>
      <c r="C21">
        <f>SUM(Táblázat3[2023.02.23])</f>
        <v>1</v>
      </c>
      <c r="D21">
        <f>SUM(Táblázat3[2023.03.02])</f>
        <v>4</v>
      </c>
      <c r="E21">
        <f>SUM(Táblázat3[2023.03.09])</f>
        <v>2</v>
      </c>
      <c r="F21">
        <f>SUM(Táblázat3[2023.03.16])</f>
        <v>3</v>
      </c>
      <c r="G21">
        <f>SUM(Táblázat3[2023.02.232])</f>
        <v>0</v>
      </c>
      <c r="H21">
        <f>SUM(Táblázat3[2023.03.302])</f>
        <v>4</v>
      </c>
      <c r="I21">
        <f>SUM(Táblázat3[2023.04.06])</f>
        <v>5</v>
      </c>
      <c r="J21">
        <f>SUM(Táblázat3[2023.04.13])</f>
        <v>0</v>
      </c>
      <c r="K21">
        <f>SUM(Táblázat3[2023.04.20])</f>
        <v>2</v>
      </c>
      <c r="L21">
        <f>SUM(Táblázat3[2023.04.27])</f>
        <v>0</v>
      </c>
      <c r="M21">
        <f>SUM(Táblázat3[2023.05.04])</f>
        <v>0</v>
      </c>
      <c r="N21">
        <f>SUM(Táblázat3[2023.05.11])</f>
        <v>0</v>
      </c>
      <c r="O21">
        <f>SUM(Táblázat3[2023.05.18])</f>
        <v>1</v>
      </c>
      <c r="P21">
        <f>SUM(Táblázat3[HIÁNYZÁS])</f>
        <v>25</v>
      </c>
      <c r="Q21" s="24">
        <f>AVERAGE(Táblázat3[ZH 1])</f>
        <v>5.8888888888888893</v>
      </c>
      <c r="R21" s="24">
        <f>AVERAGE(Táblázat3[ZH2])</f>
        <v>4.5</v>
      </c>
      <c r="S21" s="24">
        <f>AVERAGE(Táblázat3[ZH2])</f>
        <v>4.5</v>
      </c>
    </row>
    <row r="26" spans="1:24" x14ac:dyDescent="0.25">
      <c r="I26" s="15">
        <v>44980</v>
      </c>
    </row>
  </sheetData>
  <mergeCells count="1">
    <mergeCell ref="A1:W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5E98-56BE-4AC1-A530-1F66EF8B019D}">
  <sheetPr>
    <tabColor theme="4" tint="0.39997558519241921"/>
  </sheetPr>
  <dimension ref="A1:W20"/>
  <sheetViews>
    <sheetView tabSelected="1" topLeftCell="C1" workbookViewId="0">
      <selection activeCell="W14" sqref="W14"/>
    </sheetView>
  </sheetViews>
  <sheetFormatPr defaultRowHeight="15" x14ac:dyDescent="0.25"/>
  <cols>
    <col min="1" max="1" width="21.85546875" customWidth="1"/>
    <col min="2" max="15" width="12.42578125" bestFit="1" customWidth="1"/>
    <col min="16" max="16" width="12.28515625" bestFit="1" customWidth="1"/>
    <col min="18" max="18" width="9.28515625" bestFit="1" customWidth="1"/>
    <col min="19" max="19" width="13.85546875" bestFit="1" customWidth="1"/>
    <col min="20" max="20" width="17.28515625" bestFit="1" customWidth="1"/>
    <col min="21" max="22" width="17.28515625" customWidth="1"/>
  </cols>
  <sheetData>
    <row r="1" spans="1:23" x14ac:dyDescent="0.25">
      <c r="A1" s="30">
        <v>2023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x14ac:dyDescent="0.25">
      <c r="A2" t="s">
        <v>0</v>
      </c>
      <c r="B2" s="15" t="s">
        <v>100</v>
      </c>
      <c r="C2" s="15" t="s">
        <v>101</v>
      </c>
      <c r="D2" s="15" t="s">
        <v>102</v>
      </c>
      <c r="E2" s="15" t="s">
        <v>103</v>
      </c>
      <c r="F2" s="15" t="s">
        <v>89</v>
      </c>
      <c r="G2" s="15" t="s">
        <v>105</v>
      </c>
      <c r="H2" s="15" t="s">
        <v>106</v>
      </c>
      <c r="I2" s="15" t="s">
        <v>107</v>
      </c>
      <c r="J2" s="15" t="s">
        <v>108</v>
      </c>
      <c r="K2" s="15" t="s">
        <v>109</v>
      </c>
      <c r="L2" s="15" t="s">
        <v>96</v>
      </c>
      <c r="M2" s="15" t="s">
        <v>110</v>
      </c>
      <c r="N2" s="15" t="s">
        <v>111</v>
      </c>
      <c r="O2" s="15" t="s">
        <v>112</v>
      </c>
      <c r="P2" s="15" t="s">
        <v>6</v>
      </c>
      <c r="Q2" s="23" t="s">
        <v>44</v>
      </c>
      <c r="R2" s="23" t="s">
        <v>115</v>
      </c>
      <c r="S2" s="23" t="s">
        <v>46</v>
      </c>
      <c r="T2" s="23" t="s">
        <v>47</v>
      </c>
      <c r="U2" s="23" t="s">
        <v>113</v>
      </c>
      <c r="V2" s="23" t="s">
        <v>114</v>
      </c>
      <c r="W2" s="23" t="s">
        <v>48</v>
      </c>
    </row>
    <row r="3" spans="1:23" x14ac:dyDescent="0.25">
      <c r="A3" s="14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f>SUM(Táblázat32[[#This Row],[2023.02.17]:[2023.05.19]])</f>
        <v>1</v>
      </c>
      <c r="Q3" s="24">
        <v>8</v>
      </c>
      <c r="R3" s="19">
        <v>6</v>
      </c>
      <c r="S3">
        <f>SUM(Táblázat32[[#This Row],[ZH 1]:[ZH 2]])</f>
        <v>14</v>
      </c>
      <c r="T3">
        <f>Táblázat32[[#This Row],[Összesen]]/20</f>
        <v>0.7</v>
      </c>
      <c r="U3">
        <v>0</v>
      </c>
      <c r="V3">
        <v>0</v>
      </c>
      <c r="W3" t="s">
        <v>68</v>
      </c>
    </row>
    <row r="4" spans="1:23" x14ac:dyDescent="0.25">
      <c r="A4" s="1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SUM(Táblázat32[[#This Row],[2023.02.17]:[2023.05.19]])</f>
        <v>1</v>
      </c>
      <c r="Q4" s="24">
        <v>10</v>
      </c>
      <c r="R4" s="19">
        <v>5</v>
      </c>
      <c r="S4">
        <f>SUM(Táblázat32[[#This Row],[ZH 1]:[ZH 2]])</f>
        <v>15</v>
      </c>
      <c r="T4">
        <f>Táblázat32[[#This Row],[Összesen]]/20</f>
        <v>0.75</v>
      </c>
      <c r="U4">
        <v>0</v>
      </c>
      <c r="V4">
        <v>0</v>
      </c>
      <c r="W4" t="s">
        <v>71</v>
      </c>
    </row>
    <row r="5" spans="1:23" x14ac:dyDescent="0.25">
      <c r="A5" s="14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f>SUM(Táblázat32[[#This Row],[2023.02.17]:[2023.05.19]])</f>
        <v>2</v>
      </c>
      <c r="Q5" s="24">
        <v>9</v>
      </c>
      <c r="R5" s="19">
        <v>6</v>
      </c>
      <c r="S5">
        <f>SUM(Táblázat32[[#This Row],[ZH 1]:[ZH 2]])</f>
        <v>15</v>
      </c>
      <c r="T5">
        <f>Táblázat32[[#This Row],[Összesen]]/20</f>
        <v>0.75</v>
      </c>
      <c r="U5">
        <v>0</v>
      </c>
      <c r="V5">
        <v>0</v>
      </c>
      <c r="W5" t="s">
        <v>76</v>
      </c>
    </row>
    <row r="6" spans="1:23" x14ac:dyDescent="0.25">
      <c r="A6" s="14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>SUM(Táblázat32[[#This Row],[2023.02.17]:[2023.05.19]])</f>
        <v>0</v>
      </c>
      <c r="Q6" s="24">
        <v>7</v>
      </c>
      <c r="R6" s="19">
        <v>5</v>
      </c>
      <c r="S6">
        <f>SUM(Táblázat32[[#This Row],[ZH 1]:[ZH 2]])</f>
        <v>12</v>
      </c>
      <c r="T6">
        <f>Táblázat32[[#This Row],[Összesen]]/20</f>
        <v>0.6</v>
      </c>
      <c r="U6">
        <v>0</v>
      </c>
      <c r="V6">
        <v>0</v>
      </c>
      <c r="W6" t="s">
        <v>74</v>
      </c>
    </row>
    <row r="7" spans="1:23" x14ac:dyDescent="0.25">
      <c r="A7" s="14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f>SUM(Táblázat32[[#This Row],[2023.02.17]:[2023.05.19]])</f>
        <v>2</v>
      </c>
      <c r="Q7" s="24">
        <v>8</v>
      </c>
      <c r="R7" s="19">
        <v>2</v>
      </c>
      <c r="S7">
        <f>SUM(Táblázat32[[#This Row],[ZH 1]:[ZH 2]])</f>
        <v>10</v>
      </c>
      <c r="T7">
        <f>Táblázat32[[#This Row],[Összesen]]/20</f>
        <v>0.5</v>
      </c>
      <c r="U7">
        <v>0</v>
      </c>
      <c r="V7">
        <v>0</v>
      </c>
      <c r="W7" t="s">
        <v>78</v>
      </c>
    </row>
    <row r="8" spans="1:23" x14ac:dyDescent="0.25">
      <c r="A8" s="14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>SUM(Táblázat32[[#This Row],[2023.02.17]:[2023.05.19]])</f>
        <v>0</v>
      </c>
      <c r="Q8" s="24">
        <v>6</v>
      </c>
      <c r="R8" s="19">
        <v>6</v>
      </c>
      <c r="S8">
        <f>SUM(Táblázat32[[#This Row],[ZH 1]:[ZH 2]])</f>
        <v>12</v>
      </c>
      <c r="T8">
        <f>Táblázat32[[#This Row],[Összesen]]/20</f>
        <v>0.6</v>
      </c>
      <c r="U8">
        <v>0</v>
      </c>
      <c r="V8">
        <v>0</v>
      </c>
      <c r="W8" t="s">
        <v>80</v>
      </c>
    </row>
    <row r="9" spans="1:23" x14ac:dyDescent="0.25">
      <c r="A9" s="14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>SUM(Táblázat32[[#This Row],[2023.02.17]:[2023.05.19]])</f>
        <v>0</v>
      </c>
      <c r="Q9" s="24">
        <v>10</v>
      </c>
      <c r="R9" s="19">
        <v>6.5</v>
      </c>
      <c r="S9">
        <f>SUM(Táblázat32[[#This Row],[ZH 1]:[ZH 2]])</f>
        <v>16.5</v>
      </c>
      <c r="T9">
        <f>Táblázat32[[#This Row],[Összesen]]/20</f>
        <v>0.82499999999999996</v>
      </c>
      <c r="U9">
        <v>0</v>
      </c>
      <c r="V9">
        <v>0</v>
      </c>
      <c r="W9" t="s">
        <v>75</v>
      </c>
    </row>
    <row r="10" spans="1:23" x14ac:dyDescent="0.25">
      <c r="A10" s="14" t="s">
        <v>34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>SUM(Táblázat32[[#This Row],[2023.02.17]:[2023.05.19]])</f>
        <v>2</v>
      </c>
      <c r="Q10" s="24">
        <v>4.5</v>
      </c>
      <c r="R10" s="19">
        <v>5.5</v>
      </c>
      <c r="S10">
        <f>SUM(Táblázat32[[#This Row],[ZH 1]:[ZH 2]])</f>
        <v>10</v>
      </c>
      <c r="T10">
        <f>Táblázat32[[#This Row],[Összesen]]/20</f>
        <v>0.5</v>
      </c>
      <c r="U10">
        <v>0</v>
      </c>
      <c r="V10">
        <v>0</v>
      </c>
      <c r="W10" t="s">
        <v>81</v>
      </c>
    </row>
    <row r="11" spans="1:23" x14ac:dyDescent="0.25">
      <c r="A11" s="14" t="s">
        <v>35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f>SUM(Táblázat32[[#This Row],[2023.02.17]:[2023.05.19]])</f>
        <v>2</v>
      </c>
      <c r="Q11" s="24">
        <v>10</v>
      </c>
      <c r="R11" s="19">
        <v>2</v>
      </c>
      <c r="S11">
        <f>SUM(Táblázat32[[#This Row],[ZH 1]:[ZH 2]])</f>
        <v>12</v>
      </c>
      <c r="T11">
        <f>Táblázat32[[#This Row],[Összesen]]/20</f>
        <v>0.6</v>
      </c>
      <c r="U11">
        <v>0</v>
      </c>
      <c r="V11">
        <v>0</v>
      </c>
      <c r="W11" t="s">
        <v>72</v>
      </c>
    </row>
    <row r="12" spans="1:23" x14ac:dyDescent="0.25">
      <c r="A12" s="14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>SUM(Táblázat32[[#This Row],[2023.02.17]:[2023.05.19]])</f>
        <v>0</v>
      </c>
      <c r="Q12" s="24">
        <v>9</v>
      </c>
      <c r="R12" s="19">
        <v>9.5</v>
      </c>
      <c r="S12">
        <f>SUM(Táblázat32[[#This Row],[ZH 1]:[ZH 2]])</f>
        <v>18.5</v>
      </c>
      <c r="T12">
        <f>Táblázat32[[#This Row],[Összesen]]/20</f>
        <v>0.92500000000000004</v>
      </c>
      <c r="U12">
        <v>0</v>
      </c>
      <c r="V12">
        <v>0</v>
      </c>
      <c r="W12" t="s">
        <v>67</v>
      </c>
    </row>
    <row r="13" spans="1:23" x14ac:dyDescent="0.25">
      <c r="A13" s="14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f>SUM(Táblázat32[[#This Row],[2023.02.17]:[2023.05.19]])</f>
        <v>1</v>
      </c>
      <c r="Q13" s="24">
        <v>10</v>
      </c>
      <c r="R13" s="19">
        <v>10</v>
      </c>
      <c r="S13">
        <f>SUM(Táblázat32[[#This Row],[ZH 1]:[ZH 2]])</f>
        <v>20</v>
      </c>
      <c r="T13">
        <f>Táblázat32[[#This Row],[Összesen]]/20</f>
        <v>1</v>
      </c>
      <c r="U13">
        <v>0</v>
      </c>
      <c r="V13">
        <v>0</v>
      </c>
      <c r="W13" t="s">
        <v>83</v>
      </c>
    </row>
    <row r="14" spans="1:23" ht="14.25" customHeight="1" x14ac:dyDescent="0.25">
      <c r="A14" s="14" t="s">
        <v>38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>SUM(Táblázat32[[#This Row],[2023.02.17]:[2023.05.19]])</f>
        <v>2</v>
      </c>
      <c r="Q14" s="24">
        <v>7</v>
      </c>
      <c r="R14" s="19">
        <v>3.5</v>
      </c>
      <c r="S14">
        <f>SUM(Táblázat32[[#This Row],[ZH 1]:[ZH 2]])</f>
        <v>10.5</v>
      </c>
      <c r="T14">
        <f>Táblázat32[[#This Row],[Összesen]]/20</f>
        <v>0.52500000000000002</v>
      </c>
      <c r="U14">
        <v>0</v>
      </c>
      <c r="V14">
        <v>7.5</v>
      </c>
      <c r="W14" t="s">
        <v>70</v>
      </c>
    </row>
    <row r="15" spans="1:23" x14ac:dyDescent="0.25">
      <c r="A15" s="14" t="s">
        <v>39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>SUM(Táblázat32[[#This Row],[2023.02.17]:[2023.05.19]])</f>
        <v>2</v>
      </c>
      <c r="Q15" s="24">
        <v>8</v>
      </c>
      <c r="R15" s="19">
        <v>0</v>
      </c>
      <c r="S15">
        <f>SUM(Táblázat32[[#This Row],[ZH 1]:[ZH 2]])</f>
        <v>8</v>
      </c>
      <c r="T15">
        <f>Táblázat32[[#This Row],[Összesen]]/20</f>
        <v>0.4</v>
      </c>
      <c r="U15">
        <v>0</v>
      </c>
      <c r="V15">
        <v>0</v>
      </c>
      <c r="W15" t="s">
        <v>79</v>
      </c>
    </row>
    <row r="16" spans="1:23" x14ac:dyDescent="0.25">
      <c r="A16" s="14" t="s">
        <v>40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>SUM(Táblázat32[[#This Row],[2023.02.17]:[2023.05.19]])</f>
        <v>2</v>
      </c>
      <c r="Q16" s="24">
        <v>9</v>
      </c>
      <c r="R16" s="19">
        <v>4.5</v>
      </c>
      <c r="S16">
        <f>SUM(Táblázat32[[#This Row],[ZH 1]:[ZH 2]])</f>
        <v>13.5</v>
      </c>
      <c r="T16">
        <f>Táblázat32[[#This Row],[Összesen]]/20</f>
        <v>0.67500000000000004</v>
      </c>
      <c r="U16">
        <v>0</v>
      </c>
      <c r="V16">
        <v>0</v>
      </c>
      <c r="W16" t="s">
        <v>73</v>
      </c>
    </row>
    <row r="17" spans="1:23" x14ac:dyDescent="0.25">
      <c r="A17" s="14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>SUM(Táblázat32[[#This Row],[2023.02.17]:[2023.05.19]])</f>
        <v>0</v>
      </c>
      <c r="Q17" s="24">
        <v>8</v>
      </c>
      <c r="R17" s="19">
        <v>5</v>
      </c>
      <c r="S17">
        <f>SUM(Táblázat32[[#This Row],[ZH 1]:[ZH 2]])</f>
        <v>13</v>
      </c>
      <c r="T17">
        <f>Táblázat32[[#This Row],[Összesen]]/20</f>
        <v>0.65</v>
      </c>
      <c r="U17">
        <v>0</v>
      </c>
      <c r="V17">
        <v>0</v>
      </c>
      <c r="W17" t="s">
        <v>82</v>
      </c>
    </row>
    <row r="18" spans="1:23" x14ac:dyDescent="0.25">
      <c r="A18" s="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>SUM(Táblázat32[[#This Row],[2023.02.17]:[2023.05.19]])</f>
        <v>0</v>
      </c>
      <c r="Q18" s="24">
        <v>9</v>
      </c>
      <c r="R18" s="19">
        <v>6</v>
      </c>
      <c r="S18">
        <f>SUM(Táblázat32[[#This Row],[ZH 1]:[ZH 2]])</f>
        <v>15</v>
      </c>
      <c r="T18">
        <f>Táblázat32[[#This Row],[Összesen]]/20</f>
        <v>0.75</v>
      </c>
      <c r="U18">
        <v>0</v>
      </c>
      <c r="V18">
        <v>0</v>
      </c>
      <c r="W18" t="s">
        <v>69</v>
      </c>
    </row>
    <row r="19" spans="1:23" x14ac:dyDescent="0.25">
      <c r="A19" s="18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>SUM(Táblázat32[[#This Row],[2023.02.17]:[2023.05.19]])</f>
        <v>0</v>
      </c>
      <c r="Q19" s="24">
        <v>8</v>
      </c>
      <c r="R19" s="19">
        <v>1</v>
      </c>
      <c r="S19">
        <f>SUM(Táblázat32[[#This Row],[ZH 1]:[ZH 2]])</f>
        <v>9</v>
      </c>
      <c r="T19">
        <f>Táblázat32[[#This Row],[Összesen]]/20</f>
        <v>0.45</v>
      </c>
      <c r="U19">
        <v>0</v>
      </c>
      <c r="V19">
        <v>0</v>
      </c>
      <c r="W19" t="s">
        <v>77</v>
      </c>
    </row>
    <row r="20" spans="1:23" x14ac:dyDescent="0.25">
      <c r="A20" s="18" t="s">
        <v>84</v>
      </c>
      <c r="B20">
        <f>SUM(Táblázat32[2023.02.17])</f>
        <v>1</v>
      </c>
      <c r="C20">
        <f>SUM(Táblázat32[2023.02.24])</f>
        <v>3</v>
      </c>
      <c r="D20">
        <f>SUM(Táblázat32[2023.03.03])</f>
        <v>1</v>
      </c>
      <c r="E20">
        <f>SUM(Táblázat32[2023.03.10])</f>
        <v>0</v>
      </c>
      <c r="F20">
        <f>SUM(Táblázat32[2023.03.17])</f>
        <v>0</v>
      </c>
      <c r="G20">
        <f>SUM(Táblázat32[2023.03.24])</f>
        <v>0</v>
      </c>
      <c r="H20">
        <f>SUM(Táblázat32[2023.03.31])</f>
        <v>6</v>
      </c>
      <c r="I20">
        <f>SUM(Táblázat32[2023.04.07])</f>
        <v>0</v>
      </c>
      <c r="J20">
        <f>SUM(Táblázat32[2023.04.14])</f>
        <v>0</v>
      </c>
      <c r="K20">
        <f>SUM(Táblázat32[2023.04.21])</f>
        <v>4</v>
      </c>
      <c r="L20">
        <f>SUM(Táblázat32[2023.04.28])</f>
        <v>1</v>
      </c>
      <c r="M20">
        <f>SUM(Táblázat32[2023.05.05])</f>
        <v>1</v>
      </c>
      <c r="N20">
        <f>SUM(Táblázat32[2023.05.12])</f>
        <v>0</v>
      </c>
      <c r="O20">
        <f>SUM(Táblázat32[2023.05.19])</f>
        <v>0</v>
      </c>
      <c r="P20">
        <f>SUM(Táblázat32[HIÁNYZÁS])</f>
        <v>17</v>
      </c>
      <c r="Q20" s="24">
        <f>AVERAGE(Táblázat32[ZH 1])</f>
        <v>8.264705882352942</v>
      </c>
      <c r="R20" s="24">
        <f>AVERAGE(Táblázat32[ZH 2])</f>
        <v>4.9117647058823533</v>
      </c>
      <c r="S20" s="24">
        <f>AVERAGE(Táblázat32[Összesen])</f>
        <v>13.176470588235293</v>
      </c>
    </row>
  </sheetData>
  <mergeCells count="1">
    <mergeCell ref="A1: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Csütörtök_aláíró</vt:lpstr>
      <vt:lpstr>Péntek_aláíró</vt:lpstr>
      <vt:lpstr>Csütörtöki Számoló</vt:lpstr>
      <vt:lpstr>Pénteki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opell</cp:lastModifiedBy>
  <cp:lastPrinted>2023-05-11T05:24:05Z</cp:lastPrinted>
  <dcterms:created xsi:type="dcterms:W3CDTF">2021-09-09T16:41:18Z</dcterms:created>
  <dcterms:modified xsi:type="dcterms:W3CDTF">2023-05-25T11:30:47Z</dcterms:modified>
</cp:coreProperties>
</file>