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Homes\RichardL\Stochastic reserving talk\Public\"/>
    </mc:Choice>
  </mc:AlternateContent>
  <bookViews>
    <workbookView xWindow="0" yWindow="0" windowWidth="19200" windowHeight="6730" activeTab="2"/>
  </bookViews>
  <sheets>
    <sheet name="Triangle" sheetId="5" r:id="rId1"/>
    <sheet name="Model parameters" sheetId="4" r:id="rId2"/>
    <sheet name="Simulated results data" sheetId="1" r:id="rId3"/>
    <sheet name="Simulated resul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E13" i="1" l="1"/>
  <c r="D13" i="1"/>
  <c r="B13" i="1"/>
  <c r="E12" i="1"/>
  <c r="D12" i="1"/>
  <c r="B12" i="1"/>
  <c r="E11" i="1"/>
  <c r="D11" i="1"/>
  <c r="C11" i="1"/>
  <c r="B11" i="1"/>
  <c r="E10" i="1"/>
  <c r="D10" i="1"/>
  <c r="B35" i="5"/>
  <c r="B36" i="5" s="1"/>
  <c r="B37" i="5" s="1"/>
  <c r="B38" i="5" s="1"/>
  <c r="B39" i="5" s="1"/>
  <c r="B40" i="5" s="1"/>
  <c r="B41" i="5" s="1"/>
  <c r="B42" i="5" s="1"/>
  <c r="B43" i="5" s="1"/>
  <c r="C33" i="5"/>
  <c r="C26" i="5"/>
  <c r="D25" i="5"/>
  <c r="C25" i="5"/>
  <c r="E24" i="5"/>
  <c r="D24" i="5"/>
  <c r="C24" i="5"/>
  <c r="F23" i="5"/>
  <c r="E23" i="5"/>
  <c r="D23" i="5"/>
  <c r="C23" i="5"/>
  <c r="G22" i="5"/>
  <c r="F22" i="5"/>
  <c r="E22" i="5"/>
  <c r="D22" i="5"/>
  <c r="C22" i="5"/>
  <c r="H21" i="5"/>
  <c r="G21" i="5"/>
  <c r="F21" i="5"/>
  <c r="E21" i="5"/>
  <c r="D21" i="5"/>
  <c r="C21" i="5"/>
  <c r="I20" i="5"/>
  <c r="H20" i="5"/>
  <c r="G20" i="5"/>
  <c r="F20" i="5"/>
  <c r="E20" i="5"/>
  <c r="D20" i="5"/>
  <c r="C20" i="5"/>
  <c r="B20" i="5"/>
  <c r="B21" i="5" s="1"/>
  <c r="B22" i="5" s="1"/>
  <c r="B23" i="5" s="1"/>
  <c r="B24" i="5" s="1"/>
  <c r="B25" i="5" s="1"/>
  <c r="B26" i="5" s="1"/>
  <c r="B27" i="5" s="1"/>
  <c r="J19" i="5"/>
  <c r="I19" i="5"/>
  <c r="H19" i="5"/>
  <c r="G19" i="5"/>
  <c r="F19" i="5"/>
  <c r="E19" i="5"/>
  <c r="D19" i="5"/>
  <c r="C19" i="5"/>
  <c r="B19" i="5"/>
  <c r="K18" i="5"/>
  <c r="K30" i="5" s="1"/>
  <c r="J18" i="5"/>
  <c r="J30" i="5" s="1"/>
  <c r="J34" i="5" s="1"/>
  <c r="I18" i="5"/>
  <c r="I30" i="5" s="1"/>
  <c r="H18" i="5"/>
  <c r="H30" i="5" s="1"/>
  <c r="H35" i="5" s="1"/>
  <c r="G18" i="5"/>
  <c r="F18" i="5"/>
  <c r="F30" i="5" s="1"/>
  <c r="F39" i="5" s="1"/>
  <c r="E18" i="5"/>
  <c r="E30" i="5" s="1"/>
  <c r="D18" i="5"/>
  <c r="D30" i="5" s="1"/>
  <c r="D38" i="5" s="1"/>
  <c r="C18" i="5"/>
  <c r="C17" i="5"/>
  <c r="N13" i="5"/>
  <c r="N12" i="5"/>
  <c r="N11" i="5"/>
  <c r="N10" i="5"/>
  <c r="N9" i="5"/>
  <c r="N8" i="5"/>
  <c r="N7" i="5"/>
  <c r="N6" i="5"/>
  <c r="N5" i="5"/>
  <c r="B5" i="5"/>
  <c r="B6" i="5" s="1"/>
  <c r="B7" i="5" s="1"/>
  <c r="B8" i="5" s="1"/>
  <c r="B9" i="5" s="1"/>
  <c r="B10" i="5" s="1"/>
  <c r="B11" i="5" s="1"/>
  <c r="B12" i="5" s="1"/>
  <c r="B13" i="5" s="1"/>
  <c r="N4" i="5"/>
  <c r="N14" i="5" s="1"/>
  <c r="D3" i="5"/>
  <c r="D17" i="5" s="1"/>
  <c r="P8" i="5" l="1"/>
  <c r="O8" i="5" s="1"/>
  <c r="P7" i="5"/>
  <c r="O7" i="5" s="1"/>
  <c r="I36" i="5"/>
  <c r="E40" i="5"/>
  <c r="E37" i="5"/>
  <c r="E36" i="5"/>
  <c r="P6" i="5"/>
  <c r="O6" i="5" s="1"/>
  <c r="P5" i="5"/>
  <c r="O5" i="5" s="1"/>
  <c r="E38" i="5"/>
  <c r="D34" i="5"/>
  <c r="H34" i="5"/>
  <c r="F35" i="5"/>
  <c r="J35" i="5"/>
  <c r="J46" i="5" s="1"/>
  <c r="F38" i="5"/>
  <c r="D39" i="5"/>
  <c r="E3" i="5"/>
  <c r="P4" i="5"/>
  <c r="E34" i="5"/>
  <c r="I34" i="5"/>
  <c r="E35" i="5"/>
  <c r="I35" i="5"/>
  <c r="D36" i="5"/>
  <c r="F36" i="5"/>
  <c r="H36" i="5"/>
  <c r="D37" i="5"/>
  <c r="F37" i="5"/>
  <c r="H37" i="5"/>
  <c r="E39" i="5"/>
  <c r="D40" i="5"/>
  <c r="D41" i="5"/>
  <c r="C30" i="5"/>
  <c r="G30" i="5"/>
  <c r="P11" i="5" s="1"/>
  <c r="O11" i="5" s="1"/>
  <c r="D33" i="5"/>
  <c r="F34" i="5"/>
  <c r="F46" i="5" s="1"/>
  <c r="D35" i="5"/>
  <c r="D4" i="4" l="1" a="1"/>
  <c r="C4" i="4" a="1"/>
  <c r="C37" i="5"/>
  <c r="C36" i="5"/>
  <c r="P13" i="5"/>
  <c r="O13" i="5" s="1"/>
  <c r="C41" i="5"/>
  <c r="C40" i="5"/>
  <c r="C39" i="5"/>
  <c r="G35" i="5"/>
  <c r="C35" i="5"/>
  <c r="G34" i="5"/>
  <c r="C34" i="5"/>
  <c r="E33" i="5"/>
  <c r="E17" i="5"/>
  <c r="F3" i="5"/>
  <c r="D46" i="5"/>
  <c r="G38" i="5"/>
  <c r="C38" i="5"/>
  <c r="G37" i="5"/>
  <c r="G36" i="5"/>
  <c r="P10" i="5"/>
  <c r="O10" i="5" s="1"/>
  <c r="P9" i="5"/>
  <c r="O9" i="5" s="1"/>
  <c r="I46" i="5"/>
  <c r="K34" i="5" s="1"/>
  <c r="K46" i="5" s="1"/>
  <c r="E46" i="5"/>
  <c r="O4" i="5"/>
  <c r="O14" i="5" s="1"/>
  <c r="H46" i="5"/>
  <c r="C42" i="5"/>
  <c r="P12" i="5"/>
  <c r="O12" i="5" s="1"/>
  <c r="P14" i="5" l="1"/>
  <c r="F17" i="5"/>
  <c r="G3" i="5"/>
  <c r="F33" i="5"/>
  <c r="G46" i="5"/>
  <c r="D12" i="4"/>
  <c r="D10" i="4"/>
  <c r="D8" i="4"/>
  <c r="D6" i="4"/>
  <c r="D9" i="4"/>
  <c r="D5" i="4"/>
  <c r="D11" i="4"/>
  <c r="D7" i="4"/>
  <c r="D4" i="4"/>
  <c r="C46" i="5"/>
  <c r="E4" i="4" s="1" a="1"/>
  <c r="C12" i="4"/>
  <c r="C10" i="4"/>
  <c r="C8" i="4"/>
  <c r="C6" i="4"/>
  <c r="C11" i="4"/>
  <c r="C7" i="4"/>
  <c r="C4" i="4"/>
  <c r="C9" i="4"/>
  <c r="C5" i="4"/>
  <c r="E12" i="4" l="1"/>
  <c r="E10" i="4"/>
  <c r="E8" i="4"/>
  <c r="E6" i="4"/>
  <c r="E11" i="4"/>
  <c r="E7" i="4"/>
  <c r="E4" i="4"/>
  <c r="E9" i="4"/>
  <c r="E5" i="4"/>
  <c r="G33" i="5"/>
  <c r="G17" i="5"/>
  <c r="H3" i="5"/>
  <c r="H17" i="5" l="1"/>
  <c r="H33" i="5"/>
  <c r="I3" i="5"/>
  <c r="I33" i="5" l="1"/>
  <c r="I17" i="5"/>
  <c r="J3" i="5"/>
  <c r="J17" i="5" l="1"/>
  <c r="K3" i="5"/>
  <c r="J33" i="5"/>
  <c r="K33" i="5" l="1"/>
  <c r="L3" i="5"/>
  <c r="K17" i="5"/>
  <c r="L17" i="5" l="1"/>
  <c r="L33" i="5"/>
</calcChain>
</file>

<file path=xl/sharedStrings.xml><?xml version="1.0" encoding="utf-8"?>
<sst xmlns="http://schemas.openxmlformats.org/spreadsheetml/2006/main" count="28" uniqueCount="17">
  <si>
    <t>Bootstrap</t>
  </si>
  <si>
    <t>Lognormal</t>
  </si>
  <si>
    <t>Deterministic</t>
  </si>
  <si>
    <t>Mean</t>
  </si>
  <si>
    <t>1 in 4</t>
  </si>
  <si>
    <t>1 in 10</t>
  </si>
  <si>
    <t>CoV</t>
  </si>
  <si>
    <t>Total Mack reserve estimates as proportion of basic chain ladder</t>
  </si>
  <si>
    <t>Mack</t>
  </si>
  <si>
    <t>Variability scale factors</t>
  </si>
  <si>
    <t>DP</t>
  </si>
  <si>
    <t>OP</t>
  </si>
  <si>
    <t>Current</t>
  </si>
  <si>
    <t>Reserves</t>
  </si>
  <si>
    <t>Ultimate</t>
  </si>
  <si>
    <t>from Tyche</t>
  </si>
  <si>
    <t>Development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</si>
</sst>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00_-;\-* #,##0.000_-;_-* &quot;-&quot;??_-;_-@_-"/>
    <numFmt numFmtId="167" formatCode="0.000"/>
    <numFmt numFmtId="168" formatCode="_-* #,##0.000_-;\-* #,##0.000_-;_-* &quot;-&quot;?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164" fontId="0" fillId="0" borderId="13" xfId="1" applyNumberFormat="1" applyFont="1" applyBorder="1"/>
    <xf numFmtId="164" fontId="5" fillId="0" borderId="0" xfId="0" applyNumberFormat="1" applyFont="1"/>
    <xf numFmtId="0" fontId="6" fillId="2" borderId="1" xfId="0" applyFont="1" applyFill="1" applyBorder="1" applyAlignment="1">
      <alignment horizontal="center"/>
    </xf>
    <xf numFmtId="166" fontId="0" fillId="0" borderId="0" xfId="1" applyNumberFormat="1" applyFont="1"/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7" fontId="0" fillId="0" borderId="5" xfId="1" applyNumberFormat="1" applyFon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1" applyNumberFormat="1" applyFont="1" applyBorder="1" applyAlignment="1">
      <alignment horizontal="center"/>
    </xf>
    <xf numFmtId="167" fontId="0" fillId="0" borderId="0" xfId="0" applyNumberFormat="1"/>
    <xf numFmtId="0" fontId="7" fillId="0" borderId="0" xfId="0" applyFont="1"/>
    <xf numFmtId="0" fontId="0" fillId="0" borderId="0" xfId="1" applyNumberFormat="1" applyFont="1"/>
    <xf numFmtId="166" fontId="0" fillId="0" borderId="0" xfId="0" applyNumberFormat="1"/>
    <xf numFmtId="0" fontId="0" fillId="0" borderId="0" xfId="0" applyFont="1"/>
    <xf numFmtId="11" fontId="0" fillId="0" borderId="0" xfId="0" applyNumberFormat="1" applyFont="1"/>
    <xf numFmtId="168" fontId="0" fillId="0" borderId="0" xfId="0" applyNumberFormat="1"/>
    <xf numFmtId="4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64" fontId="0" fillId="0" borderId="14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5" fontId="0" fillId="0" borderId="15" xfId="2" applyNumberFormat="1" applyFont="1" applyBorder="1"/>
    <xf numFmtId="165" fontId="0" fillId="0" borderId="7" xfId="2" applyNumberFormat="1" applyFont="1" applyBorder="1"/>
    <xf numFmtId="9" fontId="0" fillId="0" borderId="14" xfId="2" applyFont="1" applyBorder="1"/>
    <xf numFmtId="9" fontId="0" fillId="0" borderId="3" xfId="2" applyFont="1" applyBorder="1"/>
    <xf numFmtId="9" fontId="0" fillId="0" borderId="0" xfId="2" applyFont="1" applyBorder="1"/>
    <xf numFmtId="9" fontId="0" fillId="0" borderId="5" xfId="2" applyFont="1" applyBorder="1"/>
    <xf numFmtId="9" fontId="0" fillId="0" borderId="15" xfId="2" applyFont="1" applyBorder="1"/>
    <xf numFmtId="9" fontId="0" fillId="0" borderId="7" xfId="2" applyFont="1" applyBorder="1"/>
    <xf numFmtId="164" fontId="3" fillId="3" borderId="16" xfId="1" applyNumberFormat="1" applyFont="1" applyFill="1" applyBorder="1" applyAlignment="1">
      <alignment horizontal="center"/>
    </xf>
    <xf numFmtId="164" fontId="3" fillId="3" borderId="12" xfId="1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0" borderId="8" xfId="1" applyNumberFormat="1" applyFont="1" applyBorder="1"/>
    <xf numFmtId="9" fontId="0" fillId="0" borderId="8" xfId="2" applyFont="1" applyBorder="1"/>
    <xf numFmtId="164" fontId="0" fillId="5" borderId="9" xfId="1" applyNumberFormat="1" applyFont="1" applyFill="1" applyBorder="1"/>
    <xf numFmtId="164" fontId="0" fillId="5" borderId="10" xfId="1" applyNumberFormat="1" applyFont="1" applyFill="1" applyBorder="1"/>
    <xf numFmtId="9" fontId="0" fillId="5" borderId="9" xfId="2" applyFont="1" applyFill="1" applyBorder="1"/>
    <xf numFmtId="9" fontId="0" fillId="5" borderId="10" xfId="2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166" fontId="0" fillId="6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'Simulated results data'!$B$9</c:f>
          <c:strCache>
            <c:ptCount val="1"/>
            <c:pt idx="0">
              <c:v>Total Mack reserve estimates as proportion of basic chain ladder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'Simulated results data'!$D$10</c:f>
              <c:strCache>
                <c:ptCount val="1"/>
                <c:pt idx="0">
                  <c:v> Lognormal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'Simulated results data'!$B$12:$B$13</c:f>
              <c:strCache>
                <c:ptCount val="2"/>
                <c:pt idx="0">
                  <c:v>1 in 4</c:v>
                </c:pt>
                <c:pt idx="1">
                  <c:v>1 in 10</c:v>
                </c:pt>
              </c:strCache>
            </c:strRef>
          </c:cat>
          <c:val>
            <c:numRef>
              <c:f>'Simulated results data'!$D$12:$D$13</c:f>
              <c:numCache>
                <c:formatCode>0%</c:formatCode>
                <c:ptCount val="2"/>
                <c:pt idx="0">
                  <c:v>1.0502014950246883</c:v>
                </c:pt>
                <c:pt idx="1">
                  <c:v>1.1022759733953564</c:v>
                </c:pt>
              </c:numCache>
            </c:numRef>
          </c:val>
        </c:ser>
        <c:ser>
          <c:idx val="2"/>
          <c:order val="1"/>
          <c:tx>
            <c:strRef>
              <c:f>'Simulated results data'!$E$10</c:f>
              <c:strCache>
                <c:ptCount val="1"/>
                <c:pt idx="0">
                  <c:v> Bootstrap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'Simulated results data'!$B$12:$B$13</c:f>
              <c:strCache>
                <c:ptCount val="2"/>
                <c:pt idx="0">
                  <c:v>1 in 4</c:v>
                </c:pt>
                <c:pt idx="1">
                  <c:v>1 in 10</c:v>
                </c:pt>
              </c:strCache>
            </c:strRef>
          </c:cat>
          <c:val>
            <c:numRef>
              <c:f>'Simulated results data'!$E$12:$E$13</c:f>
              <c:numCache>
                <c:formatCode>0%</c:formatCode>
                <c:ptCount val="2"/>
                <c:pt idx="0">
                  <c:v>1.0258671136802122</c:v>
                </c:pt>
                <c:pt idx="1">
                  <c:v>1.0736190989841286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264016"/>
        <c:axId val="1646264560"/>
      </c:barChart>
      <c:catAx>
        <c:axId val="16462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64560"/>
        <c:crosses val="autoZero"/>
        <c:auto val="1"/>
        <c:lblAlgn val="ctr"/>
        <c:lblOffset val="100"/>
        <c:noMultiLvlLbl val="0"/>
      </c:catAx>
      <c:valAx>
        <c:axId val="1646264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7" workbookViewId="0" zoomToFit="1"/>
  </sheetViews>
  <pageMargins left="0.7" right="0.7" top="0.75" bottom="0.75" header="0.3" footer="0.3"/>
  <pageSetup paperSize="0" orientation="portrait" usePrinterDefaults="0" horizontalDpi="0" verticalDpi="0" copie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0169"/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RPC Excel Template">
  <a:themeElements>
    <a:clrScheme name="RP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B175E"/>
      </a:accent1>
      <a:accent2>
        <a:srgbClr val="EC008C"/>
      </a:accent2>
      <a:accent3>
        <a:srgbClr val="5A5B5D"/>
      </a:accent3>
      <a:accent4>
        <a:srgbClr val="00A7B1"/>
      </a:accent4>
      <a:accent5>
        <a:srgbClr val="0099D8"/>
      </a:accent5>
      <a:accent6>
        <a:srgbClr val="003087"/>
      </a:accent6>
      <a:hlink>
        <a:srgbClr val="0563C1"/>
      </a:hlink>
      <a:folHlink>
        <a:srgbClr val="954F72"/>
      </a:folHlink>
    </a:clrScheme>
    <a:fontScheme name="RPC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workbookViewId="0">
      <selection activeCell="P25" sqref="P25"/>
    </sheetView>
  </sheetViews>
  <sheetFormatPr defaultColWidth="9.1796875" defaultRowHeight="14.5" x14ac:dyDescent="0.35"/>
  <cols>
    <col min="1" max="1" width="5.6328125" customWidth="1"/>
    <col min="3" max="12" width="9.08984375" customWidth="1"/>
    <col min="13" max="13" width="5.6328125" customWidth="1"/>
    <col min="14" max="16" width="9.08984375" customWidth="1"/>
  </cols>
  <sheetData>
    <row r="2" spans="1:16" x14ac:dyDescent="0.35">
      <c r="C2" s="32" t="s">
        <v>10</v>
      </c>
    </row>
    <row r="3" spans="1:16" x14ac:dyDescent="0.35">
      <c r="C3" s="5">
        <v>1</v>
      </c>
      <c r="D3" s="5">
        <f t="shared" ref="D3:L3" si="0">C3+1</f>
        <v>2</v>
      </c>
      <c r="E3" s="5">
        <f t="shared" si="0"/>
        <v>3</v>
      </c>
      <c r="F3" s="5">
        <f t="shared" si="0"/>
        <v>4</v>
      </c>
      <c r="G3" s="5">
        <f t="shared" si="0"/>
        <v>5</v>
      </c>
      <c r="H3" s="5">
        <f t="shared" si="0"/>
        <v>6</v>
      </c>
      <c r="I3" s="5">
        <f t="shared" si="0"/>
        <v>7</v>
      </c>
      <c r="J3" s="5">
        <f t="shared" si="0"/>
        <v>8</v>
      </c>
      <c r="K3" s="5">
        <f t="shared" si="0"/>
        <v>9</v>
      </c>
      <c r="L3" s="5">
        <f t="shared" si="0"/>
        <v>10</v>
      </c>
      <c r="N3" s="11" t="s">
        <v>12</v>
      </c>
      <c r="O3" s="11" t="s">
        <v>13</v>
      </c>
      <c r="P3" s="11" t="s">
        <v>14</v>
      </c>
    </row>
    <row r="4" spans="1:16" x14ac:dyDescent="0.35">
      <c r="A4" s="31" t="s">
        <v>11</v>
      </c>
      <c r="B4" s="5">
        <v>2009</v>
      </c>
      <c r="C4" s="1">
        <v>5946.9754499999999</v>
      </c>
      <c r="D4" s="1">
        <v>9668.2120350000005</v>
      </c>
      <c r="E4" s="1">
        <v>10563.929324999999</v>
      </c>
      <c r="F4" s="1">
        <v>10771.689655</v>
      </c>
      <c r="G4" s="1">
        <v>10978.393645</v>
      </c>
      <c r="H4" s="1">
        <v>11040.517795</v>
      </c>
      <c r="I4" s="1">
        <v>11106.331215</v>
      </c>
      <c r="J4" s="1">
        <v>11121.180875</v>
      </c>
      <c r="K4" s="1">
        <v>11132.310405</v>
      </c>
      <c r="L4" s="1">
        <v>11148.123824999999</v>
      </c>
      <c r="N4" s="1">
        <f>$L4</f>
        <v>11148.123824999999</v>
      </c>
      <c r="O4" s="1">
        <f t="shared" ref="O4:O13" si="1">P4-N4</f>
        <v>0</v>
      </c>
      <c r="P4" s="1">
        <f>$N4</f>
        <v>11148.123824999999</v>
      </c>
    </row>
    <row r="5" spans="1:16" x14ac:dyDescent="0.35">
      <c r="B5" s="5">
        <f t="shared" ref="B5:B13" si="2">B4+1</f>
        <v>2010</v>
      </c>
      <c r="C5" s="1">
        <v>6346.7561210883396</v>
      </c>
      <c r="D5" s="1">
        <v>9593.16171022243</v>
      </c>
      <c r="E5" s="1">
        <v>10316.383455589301</v>
      </c>
      <c r="F5" s="1">
        <v>10468.1802349188</v>
      </c>
      <c r="G5" s="1">
        <v>10536.0043278106</v>
      </c>
      <c r="H5" s="1">
        <v>10572.607806514199</v>
      </c>
      <c r="I5" s="1">
        <v>10625.3598787634</v>
      </c>
      <c r="J5" s="1">
        <v>10636.5462715055</v>
      </c>
      <c r="K5" s="1">
        <v>10648.191800681599</v>
      </c>
      <c r="L5" s="1"/>
      <c r="N5" s="1">
        <f>$K5</f>
        <v>10648.191800681599</v>
      </c>
      <c r="O5" s="1">
        <f t="shared" si="1"/>
        <v>15.12573069370228</v>
      </c>
      <c r="P5" s="1">
        <f>$N5*PRODUCT($K$30:$K$30)</f>
        <v>10663.317531375302</v>
      </c>
    </row>
    <row r="6" spans="1:16" x14ac:dyDescent="0.35">
      <c r="B6" s="5">
        <f t="shared" si="2"/>
        <v>2011</v>
      </c>
      <c r="C6" s="1">
        <v>6269.0902112323301</v>
      </c>
      <c r="D6" s="1">
        <v>9245.3132727097</v>
      </c>
      <c r="E6" s="1">
        <v>10092.3659687528</v>
      </c>
      <c r="F6" s="1">
        <v>10355.1342883568</v>
      </c>
      <c r="G6" s="1">
        <v>10507.8373872965</v>
      </c>
      <c r="H6" s="1">
        <v>10573.281572556401</v>
      </c>
      <c r="I6" s="1">
        <v>10626.826815041799</v>
      </c>
      <c r="J6" s="1">
        <v>10635.7510221227</v>
      </c>
      <c r="K6" s="1"/>
      <c r="L6" s="1"/>
      <c r="N6" s="1">
        <f>$J6</f>
        <v>10635.7510221227</v>
      </c>
      <c r="O6" s="1">
        <f t="shared" si="1"/>
        <v>26.256922824635694</v>
      </c>
      <c r="P6" s="1">
        <f>$N6*PRODUCT($J$30:$K$30)</f>
        <v>10662.007944947336</v>
      </c>
    </row>
    <row r="7" spans="1:16" x14ac:dyDescent="0.35">
      <c r="B7" s="5">
        <f t="shared" si="2"/>
        <v>2012</v>
      </c>
      <c r="C7" s="1">
        <v>5863.0148075402203</v>
      </c>
      <c r="D7" s="1">
        <v>8546.23911002354</v>
      </c>
      <c r="E7" s="1">
        <v>9268.77083174578</v>
      </c>
      <c r="F7" s="1">
        <v>9459.4235571675308</v>
      </c>
      <c r="G7" s="1">
        <v>9592.3991507406099</v>
      </c>
      <c r="H7" s="1">
        <v>9680.7395800374088</v>
      </c>
      <c r="I7" s="1">
        <v>9724.068209757259</v>
      </c>
      <c r="J7" s="1"/>
      <c r="K7" s="1"/>
      <c r="L7" s="1"/>
      <c r="N7" s="1">
        <f>$I7</f>
        <v>9724.068209757259</v>
      </c>
      <c r="O7" s="1">
        <f t="shared" si="1"/>
        <v>34.538068258614658</v>
      </c>
      <c r="P7" s="1">
        <f>$N7*PRODUCT($I$30:$K$30)</f>
        <v>9758.6062780158736</v>
      </c>
    </row>
    <row r="8" spans="1:16" x14ac:dyDescent="0.35">
      <c r="B8" s="5">
        <f t="shared" si="2"/>
        <v>2013</v>
      </c>
      <c r="C8" s="1">
        <v>5778.8853596461304</v>
      </c>
      <c r="D8" s="1">
        <v>8524.11426891064</v>
      </c>
      <c r="E8" s="1">
        <v>9178.0086292282704</v>
      </c>
      <c r="F8" s="1">
        <v>9451.4041160852103</v>
      </c>
      <c r="G8" s="1">
        <v>9681.6916721275502</v>
      </c>
      <c r="H8" s="1">
        <v>9786.9160519487796</v>
      </c>
      <c r="I8" s="1"/>
      <c r="J8" s="1"/>
      <c r="K8" s="1"/>
      <c r="L8" s="1"/>
      <c r="N8" s="1">
        <f>$H8</f>
        <v>9786.9160519487796</v>
      </c>
      <c r="O8" s="1">
        <f t="shared" si="1"/>
        <v>85.301538701007303</v>
      </c>
      <c r="P8" s="1">
        <f>$N8*PRODUCT($H$30:$K$30)</f>
        <v>9872.2175906497869</v>
      </c>
    </row>
    <row r="9" spans="1:16" x14ac:dyDescent="0.35">
      <c r="B9" s="5">
        <f t="shared" si="2"/>
        <v>2014</v>
      </c>
      <c r="C9" s="1">
        <v>6184.7933995723606</v>
      </c>
      <c r="D9" s="1">
        <v>9013.1318745357294</v>
      </c>
      <c r="E9" s="1">
        <v>9585.8966549400411</v>
      </c>
      <c r="F9" s="1">
        <v>9830.7960811164103</v>
      </c>
      <c r="G9" s="1">
        <v>9935.7529780491404</v>
      </c>
      <c r="H9" s="1"/>
      <c r="I9" s="1"/>
      <c r="J9" s="1"/>
      <c r="K9" s="1"/>
      <c r="L9" s="1"/>
      <c r="N9" s="1">
        <f>$G9</f>
        <v>9935.7529780491404</v>
      </c>
      <c r="O9" s="1">
        <f t="shared" si="1"/>
        <v>156.49389107683783</v>
      </c>
      <c r="P9" s="1">
        <f>$N9*PRODUCT($G$30:$K$30)</f>
        <v>10092.246869125978</v>
      </c>
    </row>
    <row r="10" spans="1:16" x14ac:dyDescent="0.35">
      <c r="B10" s="5">
        <f t="shared" si="2"/>
        <v>2015</v>
      </c>
      <c r="C10" s="1">
        <v>5600.1843963173706</v>
      </c>
      <c r="D10" s="1">
        <v>8493.3912994029506</v>
      </c>
      <c r="E10" s="1">
        <v>9056.5052100427893</v>
      </c>
      <c r="F10" s="1">
        <v>9282.0222196497798</v>
      </c>
      <c r="G10" s="1"/>
      <c r="H10" s="1"/>
      <c r="I10" s="1"/>
      <c r="J10" s="1"/>
      <c r="K10" s="1"/>
      <c r="L10" s="1"/>
      <c r="N10" s="1">
        <f>$F10</f>
        <v>9282.0222196497798</v>
      </c>
      <c r="O10" s="1">
        <f t="shared" si="1"/>
        <v>286.12072715885006</v>
      </c>
      <c r="P10" s="1">
        <f>$N10*PRODUCT($F$30:$K$30)</f>
        <v>9568.1429468086299</v>
      </c>
    </row>
    <row r="11" spans="1:16" x14ac:dyDescent="0.35">
      <c r="B11" s="5">
        <f t="shared" si="2"/>
        <v>2016</v>
      </c>
      <c r="C11" s="1">
        <v>5288.0656150194709</v>
      </c>
      <c r="D11" s="1">
        <v>7728.1687972333893</v>
      </c>
      <c r="E11" s="1">
        <v>8256.2113572572798</v>
      </c>
      <c r="F11" s="1"/>
      <c r="G11" s="1"/>
      <c r="H11" s="1"/>
      <c r="I11" s="1"/>
      <c r="J11" s="1"/>
      <c r="K11" s="1"/>
      <c r="L11" s="1"/>
      <c r="N11" s="1">
        <f>$E11</f>
        <v>8256.2113572572798</v>
      </c>
      <c r="O11" s="1">
        <f t="shared" si="1"/>
        <v>449.16673465222084</v>
      </c>
      <c r="P11" s="1">
        <f>$N11*PRODUCT($E$30:$K$30)</f>
        <v>8705.3780919095007</v>
      </c>
    </row>
    <row r="12" spans="1:16" x14ac:dyDescent="0.35">
      <c r="B12" s="5">
        <f t="shared" si="2"/>
        <v>2017</v>
      </c>
      <c r="C12" s="1">
        <v>5290.7929454416098</v>
      </c>
      <c r="D12" s="1">
        <v>7648.7289110740303</v>
      </c>
      <c r="E12" s="1"/>
      <c r="F12" s="1"/>
      <c r="G12" s="1"/>
      <c r="H12" s="1"/>
      <c r="I12" s="1"/>
      <c r="J12" s="1"/>
      <c r="K12" s="1"/>
      <c r="L12" s="1"/>
      <c r="N12" s="1">
        <f>$D12</f>
        <v>7648.7289110740303</v>
      </c>
      <c r="O12" s="1">
        <f t="shared" si="1"/>
        <v>1043.2421660965256</v>
      </c>
      <c r="P12" s="1">
        <f>$N12*PRODUCT($D$30:$K$30)</f>
        <v>8691.9710771705559</v>
      </c>
    </row>
    <row r="13" spans="1:16" ht="15" thickBot="1" x14ac:dyDescent="0.4">
      <c r="B13" s="5">
        <f t="shared" si="2"/>
        <v>2018</v>
      </c>
      <c r="C13" s="1">
        <v>5675.5681390453301</v>
      </c>
      <c r="D13" s="1"/>
      <c r="E13" s="1"/>
      <c r="F13" s="1"/>
      <c r="G13" s="1"/>
      <c r="H13" s="1"/>
      <c r="I13" s="1"/>
      <c r="J13" s="1"/>
      <c r="K13" s="1"/>
      <c r="L13" s="1"/>
      <c r="N13" s="13">
        <f>$C13</f>
        <v>5675.5681390453301</v>
      </c>
      <c r="O13" s="13">
        <f t="shared" si="1"/>
        <v>3950.8148493524623</v>
      </c>
      <c r="P13" s="13">
        <f>$N13*PRODUCT($C$30:$K$30)</f>
        <v>9626.3829883977924</v>
      </c>
    </row>
    <row r="14" spans="1:16" ht="15" thickTop="1" x14ac:dyDescent="0.35">
      <c r="C14" s="1"/>
      <c r="N14" s="12">
        <f>SUM(N4:N13)</f>
        <v>92741.334514585891</v>
      </c>
      <c r="O14" s="14">
        <f>SUM(O4:O13)</f>
        <v>6047.0606288148565</v>
      </c>
      <c r="P14" s="12">
        <f>SUM(P4:P13)</f>
        <v>98788.395143400761</v>
      </c>
    </row>
    <row r="16" spans="1:16" x14ac:dyDescent="0.35">
      <c r="C16" s="32" t="s">
        <v>10</v>
      </c>
    </row>
    <row r="17" spans="1:12" x14ac:dyDescent="0.35">
      <c r="C17" s="5">
        <f t="shared" ref="C17:L17" si="3">C$3</f>
        <v>1</v>
      </c>
      <c r="D17" s="5">
        <f t="shared" si="3"/>
        <v>2</v>
      </c>
      <c r="E17" s="5">
        <f t="shared" si="3"/>
        <v>3</v>
      </c>
      <c r="F17" s="5">
        <f t="shared" si="3"/>
        <v>4</v>
      </c>
      <c r="G17" s="5">
        <f t="shared" si="3"/>
        <v>5</v>
      </c>
      <c r="H17" s="5">
        <f t="shared" si="3"/>
        <v>6</v>
      </c>
      <c r="I17" s="5">
        <f t="shared" si="3"/>
        <v>7</v>
      </c>
      <c r="J17" s="5">
        <f t="shared" si="3"/>
        <v>8</v>
      </c>
      <c r="K17" s="5">
        <f t="shared" si="3"/>
        <v>9</v>
      </c>
      <c r="L17" s="5">
        <f t="shared" si="3"/>
        <v>10</v>
      </c>
    </row>
    <row r="18" spans="1:12" x14ac:dyDescent="0.35">
      <c r="A18" s="31" t="s">
        <v>11</v>
      </c>
      <c r="B18" s="5">
        <v>2009</v>
      </c>
      <c r="C18" s="16">
        <f t="shared" ref="C18:K18" si="4">D4/C4</f>
        <v>1.6257359924026591</v>
      </c>
      <c r="D18" s="16">
        <f t="shared" si="4"/>
        <v>1.0926455984578538</v>
      </c>
      <c r="E18" s="16">
        <f t="shared" si="4"/>
        <v>1.0196669556950109</v>
      </c>
      <c r="F18" s="16">
        <f t="shared" si="4"/>
        <v>1.0191895604701211</v>
      </c>
      <c r="G18" s="16">
        <f t="shared" si="4"/>
        <v>1.0056587650260012</v>
      </c>
      <c r="H18" s="16">
        <f t="shared" si="4"/>
        <v>1.0059610809222921</v>
      </c>
      <c r="I18" s="16">
        <f t="shared" si="4"/>
        <v>1.0013370445840788</v>
      </c>
      <c r="J18" s="16">
        <f t="shared" si="4"/>
        <v>1.0010007507408696</v>
      </c>
      <c r="K18" s="16">
        <f t="shared" si="4"/>
        <v>1.0014204975808882</v>
      </c>
      <c r="L18" s="16"/>
    </row>
    <row r="19" spans="1:12" x14ac:dyDescent="0.35">
      <c r="B19" s="5">
        <f t="shared" ref="B19:B27" si="5">B18+1</f>
        <v>2010</v>
      </c>
      <c r="C19" s="16">
        <f t="shared" ref="C19:J19" si="6">D5/C5</f>
        <v>1.5115062761506264</v>
      </c>
      <c r="D19" s="16">
        <f t="shared" si="6"/>
        <v>1.0753892999214441</v>
      </c>
      <c r="E19" s="16">
        <f t="shared" si="6"/>
        <v>1.0147141466758156</v>
      </c>
      <c r="F19" s="16">
        <f t="shared" si="6"/>
        <v>1.0064790719465795</v>
      </c>
      <c r="G19" s="16">
        <f t="shared" si="6"/>
        <v>1.0034741328462613</v>
      </c>
      <c r="H19" s="16">
        <f t="shared" si="6"/>
        <v>1.0049895043128998</v>
      </c>
      <c r="I19" s="16">
        <f t="shared" si="6"/>
        <v>1.0010528013045901</v>
      </c>
      <c r="J19" s="16">
        <f t="shared" si="6"/>
        <v>1.0010948600117782</v>
      </c>
      <c r="K19" s="16"/>
      <c r="L19" s="16"/>
    </row>
    <row r="20" spans="1:12" x14ac:dyDescent="0.35">
      <c r="B20" s="5">
        <f t="shared" si="5"/>
        <v>2011</v>
      </c>
      <c r="C20" s="16">
        <f t="shared" ref="C20:I20" si="7">D6/C6</f>
        <v>1.4747456107976993</v>
      </c>
      <c r="D20" s="16">
        <f t="shared" si="7"/>
        <v>1.0916196856783025</v>
      </c>
      <c r="E20" s="16">
        <f t="shared" si="7"/>
        <v>1.0260363447399314</v>
      </c>
      <c r="F20" s="16">
        <f t="shared" si="7"/>
        <v>1.0147466073048805</v>
      </c>
      <c r="G20" s="16">
        <f t="shared" si="7"/>
        <v>1.0062281307606664</v>
      </c>
      <c r="H20" s="16">
        <f t="shared" si="7"/>
        <v>1.0050642028322008</v>
      </c>
      <c r="I20" s="16">
        <f t="shared" si="7"/>
        <v>1.0008397809841287</v>
      </c>
      <c r="J20" s="16"/>
      <c r="K20" s="16"/>
      <c r="L20" s="16"/>
    </row>
    <row r="21" spans="1:12" x14ac:dyDescent="0.35">
      <c r="B21" s="5">
        <f t="shared" si="5"/>
        <v>2012</v>
      </c>
      <c r="C21" s="16">
        <f t="shared" ref="C21:H21" si="8">D7/C7</f>
        <v>1.4576526566217294</v>
      </c>
      <c r="D21" s="16">
        <f t="shared" si="8"/>
        <v>1.0845438224253299</v>
      </c>
      <c r="E21" s="16">
        <f t="shared" si="8"/>
        <v>1.0205693644694247</v>
      </c>
      <c r="F21" s="16">
        <f t="shared" si="8"/>
        <v>1.0140574732455363</v>
      </c>
      <c r="G21" s="16">
        <f t="shared" si="8"/>
        <v>1.0092094196570185</v>
      </c>
      <c r="H21" s="16">
        <f t="shared" si="8"/>
        <v>1.0044757561508211</v>
      </c>
      <c r="I21" s="16"/>
      <c r="J21" s="16"/>
      <c r="K21" s="16"/>
      <c r="L21" s="16"/>
    </row>
    <row r="22" spans="1:12" x14ac:dyDescent="0.35">
      <c r="B22" s="5">
        <f t="shared" si="5"/>
        <v>2013</v>
      </c>
      <c r="C22" s="16">
        <f>D8/C8</f>
        <v>1.4750447081775322</v>
      </c>
      <c r="D22" s="16">
        <f>E8/D8</f>
        <v>1.0767111209081899</v>
      </c>
      <c r="E22" s="16">
        <f>F8/E8</f>
        <v>1.0297881052308324</v>
      </c>
      <c r="F22" s="16">
        <f>G8/F8</f>
        <v>1.0243654332429206</v>
      </c>
      <c r="G22" s="16">
        <f>H8/G8</f>
        <v>1.0108683878174056</v>
      </c>
      <c r="H22" s="16"/>
      <c r="I22" s="16"/>
      <c r="J22" s="16"/>
      <c r="K22" s="16"/>
      <c r="L22" s="16"/>
    </row>
    <row r="23" spans="1:12" x14ac:dyDescent="0.35">
      <c r="B23" s="5">
        <f t="shared" si="5"/>
        <v>2014</v>
      </c>
      <c r="C23" s="16">
        <f>D9/C9</f>
        <v>1.4573052472793886</v>
      </c>
      <c r="D23" s="16">
        <f>E9/D9</f>
        <v>1.0635478087281194</v>
      </c>
      <c r="E23" s="16">
        <f>F9/E9</f>
        <v>1.0255478892577212</v>
      </c>
      <c r="F23" s="16">
        <f>G9/F9</f>
        <v>1.010676337507838</v>
      </c>
      <c r="G23" s="16"/>
      <c r="H23" s="16"/>
      <c r="I23" s="16"/>
      <c r="J23" s="16"/>
      <c r="K23" s="16"/>
      <c r="L23" s="16"/>
    </row>
    <row r="24" spans="1:12" x14ac:dyDescent="0.35">
      <c r="B24" s="5">
        <f t="shared" si="5"/>
        <v>2015</v>
      </c>
      <c r="C24" s="16">
        <f>D10/C10</f>
        <v>1.5166270783847986</v>
      </c>
      <c r="D24" s="16">
        <f>E10/D10</f>
        <v>1.06630024342331</v>
      </c>
      <c r="E24" s="16">
        <f>F10/E10</f>
        <v>1.02490110747763</v>
      </c>
      <c r="F24" s="16"/>
      <c r="G24" s="16"/>
      <c r="H24" s="16"/>
      <c r="I24" s="16"/>
      <c r="J24" s="16"/>
      <c r="K24" s="16"/>
      <c r="L24" s="16"/>
    </row>
    <row r="25" spans="1:12" x14ac:dyDescent="0.35">
      <c r="B25" s="5">
        <f t="shared" si="5"/>
        <v>2016</v>
      </c>
      <c r="C25" s="16">
        <f>D11/C11</f>
        <v>1.4614358746388085</v>
      </c>
      <c r="D25" s="16">
        <f>E11/D11</f>
        <v>1.0683269961977182</v>
      </c>
      <c r="E25" s="16"/>
      <c r="F25" s="16"/>
      <c r="G25" s="16"/>
      <c r="H25" s="16"/>
      <c r="I25" s="16"/>
      <c r="J25" s="16"/>
      <c r="K25" s="16"/>
      <c r="L25" s="16"/>
    </row>
    <row r="26" spans="1:12" x14ac:dyDescent="0.35">
      <c r="B26" s="5">
        <f t="shared" si="5"/>
        <v>2017</v>
      </c>
      <c r="C26" s="16">
        <f>D12/C12</f>
        <v>1.4456677836285292</v>
      </c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5">
      <c r="B27" s="5">
        <f t="shared" si="5"/>
        <v>2018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5"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5">
      <c r="C29" s="33" t="s">
        <v>16</v>
      </c>
    </row>
    <row r="30" spans="1:12" x14ac:dyDescent="0.35">
      <c r="C30" s="16">
        <f>SUMPRODUCT(C$4:C$12,C$18:C$26)/SUM(C$4:C$12)</f>
        <v>1.4925359151492916</v>
      </c>
      <c r="D30" s="16">
        <f>SUMPRODUCT(D$4:D$11,D$18:D$25)/SUM(D$4:D$11)</f>
        <v>1.0777602648654199</v>
      </c>
      <c r="E30" s="16">
        <f>SUMPRODUCT(E$4:E$10,E$18:E$24)/SUM(E$4:E$10)</f>
        <v>1.022873163843498</v>
      </c>
      <c r="F30" s="16">
        <f>SUMPRODUCT(F$4:F$9,F$18:F$23)/SUM(F$4:F$9)</f>
        <v>1.0148409226544655</v>
      </c>
      <c r="G30" s="16">
        <f>SUMPRODUCT(G$4:G$8,G$18:G$22)/SUM(G$4:G$8)</f>
        <v>1.0069739228849541</v>
      </c>
      <c r="H30" s="16">
        <f>SUMPRODUCT(H$4:H$7,H$18:H$21)/SUM(H$4:H$7)</f>
        <v>1.0051457856853672</v>
      </c>
      <c r="I30" s="16">
        <f>SUMPRODUCT(I$4:I$6,I$18:I$20)/SUM(I$4:I$6)</f>
        <v>1.0010804036180372</v>
      </c>
      <c r="J30" s="16">
        <f>SUMPRODUCT(J$4:J$5,J$18:J$19)/SUM(J$4:J$5)</f>
        <v>1.0010467572749095</v>
      </c>
      <c r="K30" s="16">
        <f>SUMPRODUCT(K$4,K$18)/SUM(K$4)</f>
        <v>1.0014204975808882</v>
      </c>
    </row>
    <row r="32" spans="1:12" x14ac:dyDescent="0.35">
      <c r="C32" s="32" t="s">
        <v>10</v>
      </c>
    </row>
    <row r="33" spans="1:12" x14ac:dyDescent="0.35">
      <c r="C33" s="5">
        <f t="shared" ref="C33:L33" si="9">C$3</f>
        <v>1</v>
      </c>
      <c r="D33" s="5">
        <f t="shared" si="9"/>
        <v>2</v>
      </c>
      <c r="E33" s="5">
        <f t="shared" si="9"/>
        <v>3</v>
      </c>
      <c r="F33" s="5">
        <f t="shared" si="9"/>
        <v>4</v>
      </c>
      <c r="G33" s="5">
        <f t="shared" si="9"/>
        <v>5</v>
      </c>
      <c r="H33" s="5">
        <f t="shared" si="9"/>
        <v>6</v>
      </c>
      <c r="I33" s="5">
        <f t="shared" si="9"/>
        <v>7</v>
      </c>
      <c r="J33" s="5">
        <f t="shared" si="9"/>
        <v>8</v>
      </c>
      <c r="K33" s="5">
        <f t="shared" si="9"/>
        <v>9</v>
      </c>
      <c r="L33" s="5">
        <f t="shared" si="9"/>
        <v>10</v>
      </c>
    </row>
    <row r="34" spans="1:12" x14ac:dyDescent="0.35">
      <c r="A34" s="31" t="s">
        <v>11</v>
      </c>
      <c r="B34" s="5">
        <v>2009</v>
      </c>
      <c r="C34" s="16">
        <f t="shared" ref="C34:J35" si="10">C4*(C18-C$30)^2/(COUNT(C$18:C$27)-1)</f>
        <v>13.189098512320633</v>
      </c>
      <c r="D34" s="16">
        <f t="shared" si="10"/>
        <v>0.30603089357144542</v>
      </c>
      <c r="E34" s="16">
        <f t="shared" si="10"/>
        <v>1.8099128510237438E-2</v>
      </c>
      <c r="F34" s="16">
        <f t="shared" si="10"/>
        <v>4.0739932429823086E-2</v>
      </c>
      <c r="G34" s="16">
        <f t="shared" si="10"/>
        <v>4.7471677283926067E-3</v>
      </c>
      <c r="H34" s="16">
        <f t="shared" si="10"/>
        <v>2.4462339971406117E-3</v>
      </c>
      <c r="I34" s="16">
        <f t="shared" si="10"/>
        <v>3.6575695067746607E-4</v>
      </c>
      <c r="J34" s="16">
        <f t="shared" si="10"/>
        <v>2.3539104500412551E-5</v>
      </c>
      <c r="K34" s="65">
        <f>MIN(J$46^4/I$46^2,MIN(J$46,I$46))</f>
        <v>3.4223951894063004E-6</v>
      </c>
      <c r="L34" s="16"/>
    </row>
    <row r="35" spans="1:12" x14ac:dyDescent="0.35">
      <c r="B35" s="5">
        <f t="shared" ref="B35:B43" si="11">B34+1</f>
        <v>2010</v>
      </c>
      <c r="C35" s="16">
        <f t="shared" si="10"/>
        <v>0.28550453728670205</v>
      </c>
      <c r="D35" s="16">
        <f t="shared" si="10"/>
        <v>7.703959496567628E-3</v>
      </c>
      <c r="E35" s="16">
        <f t="shared" si="10"/>
        <v>0.11445951986945041</v>
      </c>
      <c r="F35" s="16">
        <f t="shared" si="10"/>
        <v>0.14638817817040511</v>
      </c>
      <c r="G35" s="16">
        <f t="shared" si="10"/>
        <v>3.2262642101864823E-2</v>
      </c>
      <c r="H35" s="16">
        <f t="shared" si="10"/>
        <v>8.6074656976689647E-5</v>
      </c>
      <c r="I35" s="16">
        <f t="shared" si="10"/>
        <v>4.0476655404028126E-6</v>
      </c>
      <c r="J35" s="16">
        <f t="shared" si="10"/>
        <v>2.4611620360704903E-5</v>
      </c>
      <c r="K35" s="25"/>
      <c r="L35" s="16"/>
    </row>
    <row r="36" spans="1:12" x14ac:dyDescent="0.35">
      <c r="B36" s="5">
        <f t="shared" si="11"/>
        <v>2011</v>
      </c>
      <c r="C36" s="16">
        <f t="shared" ref="C36:I36" si="12">C6*(C20-C$30)^2/(COUNT(C$18:C$27)-1)</f>
        <v>0.24801690760142156</v>
      </c>
      <c r="D36" s="16">
        <f t="shared" si="12"/>
        <v>0.25369607864865501</v>
      </c>
      <c r="E36" s="16">
        <f t="shared" si="12"/>
        <v>1.6830220207558092E-2</v>
      </c>
      <c r="F36" s="16">
        <f t="shared" si="12"/>
        <v>1.8422581590866047E-5</v>
      </c>
      <c r="G36" s="16">
        <f t="shared" si="12"/>
        <v>1.4611302684544734E-3</v>
      </c>
      <c r="H36" s="16">
        <f t="shared" si="12"/>
        <v>2.3457748324642963E-5</v>
      </c>
      <c r="I36" s="16">
        <f t="shared" si="12"/>
        <v>3.0764266159145789E-4</v>
      </c>
      <c r="J36" s="16"/>
      <c r="K36" s="25"/>
      <c r="L36" s="16"/>
    </row>
    <row r="37" spans="1:12" x14ac:dyDescent="0.35">
      <c r="B37" s="5">
        <f t="shared" si="11"/>
        <v>2012</v>
      </c>
      <c r="C37" s="16">
        <f t="shared" ref="C37:H37" si="13">C7*(C21-C$30)^2/(COUNT(C$18:C$27)-1)</f>
        <v>0.89179513188045689</v>
      </c>
      <c r="D37" s="16">
        <f t="shared" si="13"/>
        <v>5.6181331574568838E-2</v>
      </c>
      <c r="E37" s="16">
        <f t="shared" si="13"/>
        <v>8.1989871539683897E-3</v>
      </c>
      <c r="F37" s="16">
        <f t="shared" si="13"/>
        <v>1.1612255479445759E-3</v>
      </c>
      <c r="G37" s="16">
        <f t="shared" si="13"/>
        <v>1.1984373754898442E-2</v>
      </c>
      <c r="H37" s="16">
        <f t="shared" si="13"/>
        <v>1.4486890445657612E-3</v>
      </c>
      <c r="I37" s="16"/>
      <c r="J37" s="16"/>
      <c r="K37" s="25"/>
      <c r="L37" s="16"/>
    </row>
    <row r="38" spans="1:12" x14ac:dyDescent="0.35">
      <c r="B38" s="5">
        <f t="shared" si="11"/>
        <v>2013</v>
      </c>
      <c r="C38" s="16">
        <f>C8*(C22-C$30)^2/(COUNT(C$18:C$27)-1)</f>
        <v>0.22100070020298515</v>
      </c>
      <c r="D38" s="16">
        <f>D8*(D22-D$30)^2/(COUNT(D$18:D$27)-1)</f>
        <v>1.3403597878004626E-3</v>
      </c>
      <c r="E38" s="16">
        <f>E8*(E22-E$30)^2/(COUNT(E$18:E$27)-1)</f>
        <v>7.3143243982109002E-2</v>
      </c>
      <c r="F38" s="16">
        <f>F8*(F22-F$30)^2/(COUNT(F$18:F$27)-1)</f>
        <v>0.17147928592848516</v>
      </c>
      <c r="G38" s="16">
        <f>G8*(G22-G$30)^2/(COUNT(G$18:G$27)-1)</f>
        <v>3.671020854378737E-2</v>
      </c>
      <c r="H38" s="16"/>
      <c r="I38" s="16"/>
      <c r="J38" s="16"/>
      <c r="K38" s="25"/>
      <c r="L38" s="16"/>
    </row>
    <row r="39" spans="1:12" x14ac:dyDescent="0.35">
      <c r="B39" s="5">
        <f t="shared" si="11"/>
        <v>2014</v>
      </c>
      <c r="C39" s="16">
        <f>C9*(C23-C$30)^2/(COUNT(C$18:C$27)-1)</f>
        <v>0.95957066390597179</v>
      </c>
      <c r="D39" s="16">
        <f>D9*(D23-D$30)^2/(COUNT(D$18:D$27)-1)</f>
        <v>0.26008539196687902</v>
      </c>
      <c r="E39" s="16">
        <f>E9*(E23-E$30)^2/(COUNT(E$18:E$27)-1)</f>
        <v>1.142983341117536E-2</v>
      </c>
      <c r="F39" s="16">
        <f>F9*(F23-F$30)^2/(COUNT(F$18:F$27)-1)</f>
        <v>3.4100612135408576E-2</v>
      </c>
      <c r="G39" s="16"/>
      <c r="H39" s="16"/>
      <c r="I39" s="16"/>
      <c r="J39" s="16"/>
      <c r="K39" s="25"/>
      <c r="L39" s="16"/>
    </row>
    <row r="40" spans="1:12" x14ac:dyDescent="0.35">
      <c r="B40" s="5">
        <f t="shared" si="11"/>
        <v>2015</v>
      </c>
      <c r="C40" s="16">
        <f>C10*(C24-C$30)^2/(COUNT(C$18:C$27)-1)</f>
        <v>0.40628227981528875</v>
      </c>
      <c r="D40" s="16">
        <f>D10*(D24-D$30)^2/(COUNT(D$18:D$27)-1)</f>
        <v>0.15935069184065084</v>
      </c>
      <c r="E40" s="16">
        <f>E10*(E24-E$30)^2/(COUNT(E$18:E$27)-1)</f>
        <v>6.2075632091146311E-3</v>
      </c>
      <c r="F40" s="16"/>
      <c r="G40" s="16"/>
      <c r="H40" s="16"/>
      <c r="I40" s="16"/>
      <c r="J40" s="16"/>
      <c r="K40" s="25"/>
      <c r="L40" s="16"/>
    </row>
    <row r="41" spans="1:12" x14ac:dyDescent="0.35">
      <c r="B41" s="5">
        <f t="shared" si="11"/>
        <v>2016</v>
      </c>
      <c r="C41" s="16">
        <f>C11*(C25-C$30)^2/(COUNT(C$18:C$27)-1)</f>
        <v>0.63933540851572845</v>
      </c>
      <c r="D41" s="16">
        <f>D11*(D25-D$30)^2/(COUNT(D$18:D$27)-1)</f>
        <v>9.8243305575882664E-2</v>
      </c>
      <c r="E41" s="16"/>
      <c r="F41" s="16"/>
      <c r="G41" s="16"/>
      <c r="H41" s="16"/>
      <c r="I41" s="16"/>
      <c r="J41" s="16"/>
      <c r="K41" s="25"/>
      <c r="L41" s="16"/>
    </row>
    <row r="42" spans="1:12" x14ac:dyDescent="0.35">
      <c r="B42" s="5">
        <f t="shared" si="11"/>
        <v>2017</v>
      </c>
      <c r="C42" s="16">
        <f>C12*(C26-C$30)^2/(COUNT(C$18:C$27)-1)</f>
        <v>1.4527338588243215</v>
      </c>
      <c r="D42" s="16"/>
      <c r="E42" s="16"/>
      <c r="F42" s="16"/>
      <c r="G42" s="16"/>
      <c r="H42" s="16"/>
      <c r="I42" s="16"/>
      <c r="J42" s="16"/>
      <c r="K42" s="25"/>
      <c r="L42" s="16"/>
    </row>
    <row r="43" spans="1:12" x14ac:dyDescent="0.35">
      <c r="B43" s="5">
        <f t="shared" si="11"/>
        <v>2018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35"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35">
      <c r="C45" s="33" t="s">
        <v>9</v>
      </c>
    </row>
    <row r="46" spans="1:12" x14ac:dyDescent="0.35">
      <c r="C46" s="26">
        <f t="shared" ref="C46:K46" si="14">SQRT(SUM(C$34:C$43))</f>
        <v>4.2770711942114676</v>
      </c>
      <c r="D46" s="26">
        <f t="shared" si="14"/>
        <v>1.0689396673631537</v>
      </c>
      <c r="E46" s="26">
        <f t="shared" si="14"/>
        <v>0.49836582581835737</v>
      </c>
      <c r="F46" s="26">
        <f t="shared" si="14"/>
        <v>0.62760469787411366</v>
      </c>
      <c r="G46" s="26">
        <f t="shared" si="14"/>
        <v>0.29523807748560776</v>
      </c>
      <c r="H46" s="26">
        <f t="shared" si="14"/>
        <v>6.3280766801672883E-2</v>
      </c>
      <c r="I46" s="26">
        <f t="shared" si="14"/>
        <v>2.6027817384662259E-2</v>
      </c>
      <c r="J46" s="26">
        <f t="shared" si="14"/>
        <v>6.9390723343338515E-3</v>
      </c>
      <c r="K46" s="26">
        <f t="shared" si="14"/>
        <v>1.8499716725956373E-3</v>
      </c>
    </row>
    <row r="48" spans="1:12" x14ac:dyDescent="0.35">
      <c r="C48" s="27"/>
    </row>
    <row r="49" spans="3:11" x14ac:dyDescent="0.35">
      <c r="C49" s="27"/>
    </row>
    <row r="50" spans="3:11" x14ac:dyDescent="0.35">
      <c r="C50" s="27"/>
    </row>
    <row r="51" spans="3:11" x14ac:dyDescent="0.35">
      <c r="C51" s="27"/>
    </row>
    <row r="52" spans="3:11" x14ac:dyDescent="0.35">
      <c r="C52" s="27"/>
    </row>
    <row r="53" spans="3:11" x14ac:dyDescent="0.35">
      <c r="C53" s="27"/>
    </row>
    <row r="54" spans="3:11" x14ac:dyDescent="0.35">
      <c r="C54" s="27"/>
    </row>
    <row r="55" spans="3:11" x14ac:dyDescent="0.35">
      <c r="C55" s="27"/>
    </row>
    <row r="56" spans="3:11" x14ac:dyDescent="0.35">
      <c r="C56" s="28"/>
    </row>
    <row r="59" spans="3:11" x14ac:dyDescent="0.35">
      <c r="C59" s="29"/>
      <c r="D59" s="30"/>
      <c r="E59" s="29"/>
      <c r="F59" s="29"/>
      <c r="G59" s="29"/>
      <c r="H59" s="29"/>
      <c r="I59" s="30"/>
      <c r="J59" s="29"/>
      <c r="K59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D19" sqref="D19"/>
    </sheetView>
  </sheetViews>
  <sheetFormatPr defaultColWidth="9.1796875" defaultRowHeight="14.5" x14ac:dyDescent="0.35"/>
  <cols>
    <col min="1" max="1" width="5.6328125" customWidth="1"/>
    <col min="3" max="4" width="20" customWidth="1"/>
    <col min="5" max="5" width="20" bestFit="1" customWidth="1"/>
  </cols>
  <sheetData>
    <row r="2" spans="2:8" x14ac:dyDescent="0.35">
      <c r="C2" s="15" t="s">
        <v>2</v>
      </c>
      <c r="D2" s="62" t="s">
        <v>8</v>
      </c>
      <c r="E2" s="63"/>
    </row>
    <row r="3" spans="2:8" x14ac:dyDescent="0.35">
      <c r="B3" s="8" t="s">
        <v>10</v>
      </c>
      <c r="C3" s="8" t="s">
        <v>16</v>
      </c>
      <c r="D3" s="6" t="s">
        <v>16</v>
      </c>
      <c r="E3" s="7" t="s">
        <v>9</v>
      </c>
    </row>
    <row r="4" spans="2:8" x14ac:dyDescent="0.35">
      <c r="B4" s="9">
        <v>1</v>
      </c>
      <c r="C4" s="17">
        <f t="array" ref="C4:C12">TRANSPOSE(Triangle!$C$30:$K$30)</f>
        <v>1.4925359151492916</v>
      </c>
      <c r="D4" s="19">
        <f t="array" ref="D4:D12">TRANSPOSE(Triangle!$C$30:$K$30)</f>
        <v>1.4925359151492916</v>
      </c>
      <c r="E4" s="20">
        <f t="array" ref="E4:E12">TRANSPOSE(Triangle!$C$46:$K$46)</f>
        <v>4.2770711942114676</v>
      </c>
      <c r="H4" s="23"/>
    </row>
    <row r="5" spans="2:8" x14ac:dyDescent="0.35">
      <c r="B5" s="9">
        <v>2</v>
      </c>
      <c r="C5" s="17">
        <v>1.0777602648654199</v>
      </c>
      <c r="D5" s="19">
        <v>1.0777602648654199</v>
      </c>
      <c r="E5" s="20">
        <v>1.0689396673631537</v>
      </c>
      <c r="H5" s="23"/>
    </row>
    <row r="6" spans="2:8" x14ac:dyDescent="0.35">
      <c r="B6" s="9">
        <v>3</v>
      </c>
      <c r="C6" s="17">
        <v>1.022873163843498</v>
      </c>
      <c r="D6" s="19">
        <v>1.022873163843498</v>
      </c>
      <c r="E6" s="20">
        <v>0.49836582581835737</v>
      </c>
      <c r="H6" s="23"/>
    </row>
    <row r="7" spans="2:8" x14ac:dyDescent="0.35">
      <c r="B7" s="9">
        <v>4</v>
      </c>
      <c r="C7" s="17">
        <v>1.0148409226544655</v>
      </c>
      <c r="D7" s="19">
        <v>1.0148409226544655</v>
      </c>
      <c r="E7" s="20">
        <v>0.62760469787411366</v>
      </c>
      <c r="H7" s="23"/>
    </row>
    <row r="8" spans="2:8" x14ac:dyDescent="0.35">
      <c r="B8" s="9">
        <v>5</v>
      </c>
      <c r="C8" s="17">
        <v>1.0069739228849541</v>
      </c>
      <c r="D8" s="19">
        <v>1.0069739228849541</v>
      </c>
      <c r="E8" s="20">
        <v>0.29523807748560776</v>
      </c>
      <c r="H8" s="23"/>
    </row>
    <row r="9" spans="2:8" x14ac:dyDescent="0.35">
      <c r="B9" s="9">
        <v>6</v>
      </c>
      <c r="C9" s="17">
        <v>1.0051457856853672</v>
      </c>
      <c r="D9" s="19">
        <v>1.0051457856853672</v>
      </c>
      <c r="E9" s="20">
        <v>6.3280766801672883E-2</v>
      </c>
      <c r="H9" s="23"/>
    </row>
    <row r="10" spans="2:8" x14ac:dyDescent="0.35">
      <c r="B10" s="9">
        <v>7</v>
      </c>
      <c r="C10" s="17">
        <v>1.0010804036180372</v>
      </c>
      <c r="D10" s="19">
        <v>1.0010804036180372</v>
      </c>
      <c r="E10" s="20">
        <v>2.6027817384662259E-2</v>
      </c>
      <c r="H10" s="23"/>
    </row>
    <row r="11" spans="2:8" x14ac:dyDescent="0.35">
      <c r="B11" s="9">
        <v>8</v>
      </c>
      <c r="C11" s="17">
        <v>1.0010467572749095</v>
      </c>
      <c r="D11" s="19">
        <v>1.0010467572749095</v>
      </c>
      <c r="E11" s="20">
        <v>6.9390723343338515E-3</v>
      </c>
      <c r="H11" s="23"/>
    </row>
    <row r="12" spans="2:8" x14ac:dyDescent="0.35">
      <c r="B12" s="10">
        <v>9</v>
      </c>
      <c r="C12" s="18">
        <v>1.0014204975808882</v>
      </c>
      <c r="D12" s="21">
        <v>1.0014204975808882</v>
      </c>
      <c r="E12" s="22">
        <v>1.8499716725956373E-3</v>
      </c>
      <c r="H12" s="23"/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5.6328125" customWidth="1"/>
    <col min="2" max="2" width="7.90625" customWidth="1"/>
    <col min="3" max="3" width="11.81640625" bestFit="1" customWidth="1"/>
    <col min="4" max="5" width="12.54296875" bestFit="1" customWidth="1"/>
  </cols>
  <sheetData>
    <row r="1" spans="1:5" x14ac:dyDescent="0.35">
      <c r="A1" s="24" t="s">
        <v>15</v>
      </c>
    </row>
    <row r="2" spans="1:5" x14ac:dyDescent="0.35">
      <c r="D2" s="64" t="s">
        <v>8</v>
      </c>
      <c r="E2" s="64"/>
    </row>
    <row r="3" spans="1:5" x14ac:dyDescent="0.35">
      <c r="B3" s="24"/>
      <c r="C3" s="55" t="s">
        <v>2</v>
      </c>
      <c r="D3" s="53" t="s">
        <v>1</v>
      </c>
      <c r="E3" s="54" t="s">
        <v>0</v>
      </c>
    </row>
    <row r="4" spans="1:5" x14ac:dyDescent="0.35">
      <c r="B4" s="48" t="s">
        <v>3</v>
      </c>
      <c r="C4" s="56">
        <f>Triangle!$O$14</f>
        <v>6047.0606288148565</v>
      </c>
      <c r="D4" s="34">
        <v>6048.3302484885571</v>
      </c>
      <c r="E4" s="35">
        <v>5907.5280834470013</v>
      </c>
    </row>
    <row r="5" spans="1:5" x14ac:dyDescent="0.35">
      <c r="B5" s="51" t="s">
        <v>4</v>
      </c>
      <c r="C5" s="58"/>
      <c r="D5" s="36">
        <v>6350.6321128862946</v>
      </c>
      <c r="E5" s="37">
        <v>6203.4806335315461</v>
      </c>
    </row>
    <row r="6" spans="1:5" x14ac:dyDescent="0.35">
      <c r="B6" s="51" t="s">
        <v>5</v>
      </c>
      <c r="C6" s="58"/>
      <c r="D6" s="36">
        <v>6665.5296408076319</v>
      </c>
      <c r="E6" s="37">
        <v>6492.2397838106035</v>
      </c>
    </row>
    <row r="7" spans="1:5" x14ac:dyDescent="0.35">
      <c r="B7" s="52" t="s">
        <v>6</v>
      </c>
      <c r="C7" s="59"/>
      <c r="D7" s="38">
        <v>7.6856695502587905E-2</v>
      </c>
      <c r="E7" s="39">
        <v>7.2420842171392844E-2</v>
      </c>
    </row>
    <row r="8" spans="1:5" x14ac:dyDescent="0.35">
      <c r="B8" s="3"/>
      <c r="C8" s="1"/>
      <c r="D8" s="1"/>
      <c r="E8" s="1"/>
    </row>
    <row r="9" spans="1:5" x14ac:dyDescent="0.35">
      <c r="B9" s="4" t="s">
        <v>7</v>
      </c>
      <c r="C9" s="1"/>
      <c r="D9" s="1"/>
      <c r="E9" s="1"/>
    </row>
    <row r="10" spans="1:5" x14ac:dyDescent="0.35">
      <c r="B10" s="4"/>
      <c r="C10" s="55" t="s">
        <v>2</v>
      </c>
      <c r="D10" s="46" t="str">
        <f>D3</f>
        <v>Lognormal</v>
      </c>
      <c r="E10" s="47" t="str">
        <f>E3</f>
        <v>Bootstrap</v>
      </c>
    </row>
    <row r="11" spans="1:5" x14ac:dyDescent="0.35">
      <c r="B11" s="48" t="str">
        <f>B4</f>
        <v>Mean</v>
      </c>
      <c r="C11" s="57">
        <f>C4/$C$4</f>
        <v>1</v>
      </c>
      <c r="D11" s="40">
        <f>D4/$C$4</f>
        <v>1.0002099564981457</v>
      </c>
      <c r="E11" s="41">
        <f>E4/$C$4</f>
        <v>0.97692555872468545</v>
      </c>
    </row>
    <row r="12" spans="1:5" x14ac:dyDescent="0.35">
      <c r="B12" s="49" t="str">
        <f>B5</f>
        <v>1 in 4</v>
      </c>
      <c r="C12" s="60"/>
      <c r="D12" s="42">
        <f>D5/$C$4</f>
        <v>1.0502014950246883</v>
      </c>
      <c r="E12" s="43">
        <f>E5/$C$4</f>
        <v>1.0258671136802122</v>
      </c>
    </row>
    <row r="13" spans="1:5" x14ac:dyDescent="0.35">
      <c r="B13" s="50" t="str">
        <f>B6</f>
        <v>1 in 10</v>
      </c>
      <c r="C13" s="61"/>
      <c r="D13" s="44">
        <f>D6/$C$4</f>
        <v>1.1022759733953564</v>
      </c>
      <c r="E13" s="45">
        <f>E6/$C$4</f>
        <v>1.0736190989841286</v>
      </c>
    </row>
    <row r="20" spans="3:5" x14ac:dyDescent="0.35">
      <c r="C20" s="2"/>
      <c r="D20" s="2"/>
      <c r="E20" s="2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Triangle</vt:lpstr>
      <vt:lpstr>Model parameters</vt:lpstr>
      <vt:lpstr>Simulated results data</vt:lpstr>
      <vt:lpstr>Simulated results</vt:lpstr>
    </vt:vector>
  </TitlesOfParts>
  <Company>RPC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Richard - RPC Consulting</dc:creator>
  <cp:lastModifiedBy>Lewis, Richard - RPC Consulting</cp:lastModifiedBy>
  <dcterms:created xsi:type="dcterms:W3CDTF">2019-03-18T09:29:21Z</dcterms:created>
  <dcterms:modified xsi:type="dcterms:W3CDTF">2019-03-18T16:39:56Z</dcterms:modified>
</cp:coreProperties>
</file>