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ert.scarth\Documents\Working Party\stochastic-reserving-wp\Analytic\"/>
    </mc:Choice>
  </mc:AlternateContent>
  <xr:revisionPtr revIDLastSave="0" documentId="13_ncr:1_{0A5566C2-A99C-4492-8887-FE67A90CC34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fo" sheetId="13" r:id="rId1"/>
    <sheet name="Taylor Ashe" sheetId="8" r:id="rId2"/>
    <sheet name="Example 1" sheetId="11" r:id="rId3"/>
    <sheet name="Example 2" sheetId="12" r:id="rId4"/>
    <sheet name="Checks" sheetId="14" r:id="rId5"/>
  </sheets>
  <definedNames>
    <definedName name="Number_of_Origin_Periods" localSheetId="2">'Example 1'!$C$1</definedName>
    <definedName name="Number_of_Origin_Periods" localSheetId="3">'Example 2'!$C$1</definedName>
    <definedName name="Number_of_Origin_Periods">'Taylor Ashe'!$C$1</definedName>
    <definedName name="Tolerance">Checks!$B$1</definedName>
    <definedName name="TriangleOrigi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8" i="11" l="1"/>
  <c r="O57" i="11" s="1"/>
  <c r="L48" i="8"/>
  <c r="L48" i="12"/>
  <c r="N57" i="11"/>
  <c r="O55" i="11"/>
  <c r="O54" i="11"/>
  <c r="K70" i="11"/>
  <c r="J70" i="11"/>
  <c r="I70" i="11"/>
  <c r="H70" i="11"/>
  <c r="G70" i="11"/>
  <c r="F70" i="11"/>
  <c r="E70" i="11"/>
  <c r="D70" i="11"/>
  <c r="K67" i="11"/>
  <c r="J67" i="11"/>
  <c r="I67" i="11"/>
  <c r="H67" i="11"/>
  <c r="G67" i="11"/>
  <c r="F67" i="11"/>
  <c r="E67" i="11"/>
  <c r="D67" i="11"/>
  <c r="V27" i="11"/>
  <c r="V28" i="11" s="1"/>
  <c r="V29" i="11" s="1"/>
  <c r="V30" i="11" s="1"/>
  <c r="V31" i="11" s="1"/>
  <c r="V32" i="11" s="1"/>
  <c r="L67" i="11" l="1"/>
  <c r="Z28" i="14"/>
  <c r="AE28" i="14" s="1"/>
  <c r="Y28" i="14"/>
  <c r="AD28" i="14" s="1"/>
  <c r="Z17" i="14"/>
  <c r="Y17" i="14"/>
  <c r="AD17" i="14" s="1"/>
  <c r="Z6" i="14"/>
  <c r="AE6" i="14" s="1"/>
  <c r="Y6" i="14"/>
  <c r="AD6" i="14" s="1"/>
  <c r="AE17" i="14"/>
  <c r="J28" i="14"/>
  <c r="O28" i="14" s="1"/>
  <c r="I28" i="14"/>
  <c r="J17" i="14"/>
  <c r="O17" i="14" s="1"/>
  <c r="I17" i="14"/>
  <c r="N17" i="14" s="1"/>
  <c r="J6" i="14"/>
  <c r="O6" i="14" s="1"/>
  <c r="I6" i="14"/>
  <c r="N6" i="14" s="1"/>
  <c r="N28" i="14"/>
  <c r="C63" i="12" l="1"/>
  <c r="D62" i="12"/>
  <c r="C62" i="12"/>
  <c r="B62" i="12"/>
  <c r="B61" i="12" s="1"/>
  <c r="B60" i="12" s="1"/>
  <c r="B59" i="12" s="1"/>
  <c r="B58" i="12" s="1"/>
  <c r="B57" i="12" s="1"/>
  <c r="B56" i="12" s="1"/>
  <c r="B55" i="12" s="1"/>
  <c r="B54" i="12" s="1"/>
  <c r="AF61" i="12"/>
  <c r="E61" i="12"/>
  <c r="D61" i="12"/>
  <c r="C61" i="12"/>
  <c r="AE60" i="12"/>
  <c r="F60" i="12"/>
  <c r="E60" i="12"/>
  <c r="D60" i="12"/>
  <c r="C60" i="12"/>
  <c r="AD59" i="12"/>
  <c r="G59" i="12"/>
  <c r="F59" i="12"/>
  <c r="E59" i="12"/>
  <c r="D59" i="12"/>
  <c r="C59" i="12"/>
  <c r="H58" i="12"/>
  <c r="G58" i="12"/>
  <c r="F58" i="12"/>
  <c r="E58" i="12"/>
  <c r="D58" i="12"/>
  <c r="C58" i="12"/>
  <c r="I57" i="12"/>
  <c r="H57" i="12"/>
  <c r="G57" i="12"/>
  <c r="F57" i="12"/>
  <c r="E57" i="12"/>
  <c r="D57" i="12"/>
  <c r="C57" i="12"/>
  <c r="J56" i="12"/>
  <c r="I56" i="12"/>
  <c r="H56" i="12"/>
  <c r="G56" i="12"/>
  <c r="F56" i="12"/>
  <c r="E56" i="12"/>
  <c r="D56" i="12"/>
  <c r="C56" i="12"/>
  <c r="K55" i="12"/>
  <c r="J55" i="12"/>
  <c r="I55" i="12"/>
  <c r="H55" i="12"/>
  <c r="G55" i="12"/>
  <c r="F55" i="12"/>
  <c r="E55" i="12"/>
  <c r="D55" i="12"/>
  <c r="C55" i="12"/>
  <c r="L54" i="12"/>
  <c r="K54" i="12"/>
  <c r="J54" i="12"/>
  <c r="I54" i="12"/>
  <c r="H54" i="12"/>
  <c r="G54" i="12"/>
  <c r="F54" i="12"/>
  <c r="E54" i="12"/>
  <c r="D54" i="12"/>
  <c r="C54" i="12"/>
  <c r="D53" i="12"/>
  <c r="E53" i="12" s="1"/>
  <c r="F53" i="12" s="1"/>
  <c r="G53" i="12" s="1"/>
  <c r="H53" i="12" s="1"/>
  <c r="I53" i="12" s="1"/>
  <c r="J53" i="12" s="1"/>
  <c r="K53" i="12" s="1"/>
  <c r="L53" i="12" s="1"/>
  <c r="V45" i="12"/>
  <c r="V46" i="12" s="1"/>
  <c r="X43" i="12"/>
  <c r="Y43" i="12" s="1"/>
  <c r="Z43" i="12" s="1"/>
  <c r="AA43" i="12" s="1"/>
  <c r="AB43" i="12" s="1"/>
  <c r="AC43" i="12" s="1"/>
  <c r="AD43" i="12" s="1"/>
  <c r="AE43" i="12" s="1"/>
  <c r="AF43" i="12" s="1"/>
  <c r="B38" i="12"/>
  <c r="B39" i="12" s="1"/>
  <c r="B40" i="12" s="1"/>
  <c r="B41" i="12" s="1"/>
  <c r="B42" i="12" s="1"/>
  <c r="B43" i="12" s="1"/>
  <c r="B44" i="12" s="1"/>
  <c r="B45" i="12" s="1"/>
  <c r="B46" i="12" s="1"/>
  <c r="X37" i="12"/>
  <c r="Y37" i="12" s="1"/>
  <c r="Z37" i="12" s="1"/>
  <c r="AA37" i="12" s="1"/>
  <c r="AB37" i="12" s="1"/>
  <c r="AC37" i="12" s="1"/>
  <c r="AD37" i="12" s="1"/>
  <c r="AE37" i="12" s="1"/>
  <c r="D36" i="12"/>
  <c r="E36" i="12" s="1"/>
  <c r="F36" i="12" s="1"/>
  <c r="G36" i="12" s="1"/>
  <c r="H36" i="12" s="1"/>
  <c r="I36" i="12" s="1"/>
  <c r="J36" i="12" s="1"/>
  <c r="K36" i="12" s="1"/>
  <c r="L36" i="12" s="1"/>
  <c r="D32" i="12"/>
  <c r="E31" i="12"/>
  <c r="D31" i="12"/>
  <c r="F30" i="12"/>
  <c r="E30" i="12"/>
  <c r="D30" i="12"/>
  <c r="G29" i="12"/>
  <c r="F29" i="12"/>
  <c r="E29" i="12"/>
  <c r="D29" i="12"/>
  <c r="H28" i="12"/>
  <c r="G28" i="12"/>
  <c r="F28" i="12"/>
  <c r="E28" i="12"/>
  <c r="D28" i="12"/>
  <c r="V27" i="12"/>
  <c r="I27" i="12"/>
  <c r="H27" i="12"/>
  <c r="G27" i="12"/>
  <c r="F27" i="12"/>
  <c r="E27" i="12"/>
  <c r="D27" i="12"/>
  <c r="J26" i="12"/>
  <c r="I26" i="12"/>
  <c r="H26" i="12"/>
  <c r="G26" i="12"/>
  <c r="F26" i="12"/>
  <c r="E26" i="12"/>
  <c r="D26" i="12"/>
  <c r="Y25" i="12"/>
  <c r="Z25" i="12" s="1"/>
  <c r="X25" i="12"/>
  <c r="K25" i="12"/>
  <c r="J25" i="12"/>
  <c r="I25" i="12"/>
  <c r="H25" i="12"/>
  <c r="G25" i="12"/>
  <c r="F25" i="12"/>
  <c r="E25" i="12"/>
  <c r="D25" i="12"/>
  <c r="B25" i="12"/>
  <c r="B26" i="12" s="1"/>
  <c r="B27" i="12" s="1"/>
  <c r="B28" i="12" s="1"/>
  <c r="B29" i="12" s="1"/>
  <c r="B30" i="12" s="1"/>
  <c r="B31" i="12" s="1"/>
  <c r="B32" i="12" s="1"/>
  <c r="B33" i="12" s="1"/>
  <c r="L24" i="12"/>
  <c r="K24" i="12"/>
  <c r="J24" i="12"/>
  <c r="I24" i="12"/>
  <c r="H24" i="12"/>
  <c r="G24" i="12"/>
  <c r="F24" i="12"/>
  <c r="E24" i="12"/>
  <c r="D24" i="12"/>
  <c r="D23" i="12"/>
  <c r="E23" i="12" s="1"/>
  <c r="F23" i="12" s="1"/>
  <c r="G23" i="12" s="1"/>
  <c r="H23" i="12" s="1"/>
  <c r="X20" i="12"/>
  <c r="Y20" i="12" s="1"/>
  <c r="Z20" i="12" s="1"/>
  <c r="AA20" i="12" s="1"/>
  <c r="AB20" i="12" s="1"/>
  <c r="AC20" i="12" s="1"/>
  <c r="AD20" i="12" s="1"/>
  <c r="AE20" i="12" s="1"/>
  <c r="L18" i="12"/>
  <c r="K18" i="12"/>
  <c r="J18" i="12"/>
  <c r="I18" i="12"/>
  <c r="H18" i="12"/>
  <c r="G18" i="12"/>
  <c r="F18" i="12"/>
  <c r="E18" i="12"/>
  <c r="D18" i="12"/>
  <c r="L17" i="12"/>
  <c r="K17" i="12"/>
  <c r="J17" i="12"/>
  <c r="AD38" i="12" s="1"/>
  <c r="I17" i="12"/>
  <c r="AC38" i="12" s="1"/>
  <c r="H17" i="12"/>
  <c r="G17" i="12"/>
  <c r="AA38" i="12" s="1"/>
  <c r="F17" i="12"/>
  <c r="Z38" i="12" s="1"/>
  <c r="E17" i="12"/>
  <c r="Y38" i="12" s="1"/>
  <c r="D17" i="12"/>
  <c r="C17" i="12"/>
  <c r="W38" i="12" s="1"/>
  <c r="B14" i="12"/>
  <c r="B13" i="12" s="1"/>
  <c r="B12" i="12" s="1"/>
  <c r="B11" i="12" s="1"/>
  <c r="B10" i="12" s="1"/>
  <c r="B9" i="12" s="1"/>
  <c r="B8" i="12" s="1"/>
  <c r="B7" i="12" s="1"/>
  <c r="B6" i="12" s="1"/>
  <c r="A7" i="12"/>
  <c r="A8" i="12" s="1"/>
  <c r="S6" i="12"/>
  <c r="AA28" i="14" s="1"/>
  <c r="AF28" i="14" s="1"/>
  <c r="P6" i="12"/>
  <c r="K28" i="14" s="1"/>
  <c r="P28" i="14" s="1"/>
  <c r="N6" i="12"/>
  <c r="O6" i="12" s="1"/>
  <c r="X5" i="12"/>
  <c r="Y5" i="12" s="1"/>
  <c r="Z5" i="12" s="1"/>
  <c r="AA5" i="12" s="1"/>
  <c r="AB5" i="12" s="1"/>
  <c r="AC5" i="12" s="1"/>
  <c r="AD5" i="12" s="1"/>
  <c r="AE5" i="12" s="1"/>
  <c r="D5" i="12"/>
  <c r="E5" i="12" s="1"/>
  <c r="F5" i="12" s="1"/>
  <c r="G5" i="12" s="1"/>
  <c r="H5" i="12" s="1"/>
  <c r="I5" i="12" s="1"/>
  <c r="J5" i="12" s="1"/>
  <c r="K5" i="12" s="1"/>
  <c r="L5" i="12" s="1"/>
  <c r="C63" i="11"/>
  <c r="D62" i="11"/>
  <c r="C62" i="11"/>
  <c r="B62" i="11"/>
  <c r="AF61" i="11"/>
  <c r="E61" i="11"/>
  <c r="D61" i="11"/>
  <c r="C61" i="11"/>
  <c r="B61" i="11"/>
  <c r="B60" i="11" s="1"/>
  <c r="B59" i="11" s="1"/>
  <c r="B58" i="11" s="1"/>
  <c r="B57" i="11" s="1"/>
  <c r="B56" i="11" s="1"/>
  <c r="B55" i="11" s="1"/>
  <c r="B54" i="11" s="1"/>
  <c r="AE60" i="11"/>
  <c r="F60" i="11"/>
  <c r="E60" i="11"/>
  <c r="D60" i="11"/>
  <c r="C60" i="11"/>
  <c r="AD59" i="11"/>
  <c r="G59" i="11"/>
  <c r="F59" i="11"/>
  <c r="E59" i="11"/>
  <c r="D59" i="11"/>
  <c r="C59" i="11"/>
  <c r="H58" i="11"/>
  <c r="G58" i="11"/>
  <c r="F58" i="11"/>
  <c r="E58" i="11"/>
  <c r="D58" i="11"/>
  <c r="C58" i="11"/>
  <c r="I57" i="11"/>
  <c r="H57" i="11"/>
  <c r="G57" i="11"/>
  <c r="F57" i="11"/>
  <c r="E57" i="11"/>
  <c r="D57" i="11"/>
  <c r="C57" i="11"/>
  <c r="J56" i="11"/>
  <c r="I56" i="11"/>
  <c r="H56" i="11"/>
  <c r="G56" i="11"/>
  <c r="F56" i="11"/>
  <c r="E56" i="11"/>
  <c r="D56" i="11"/>
  <c r="C56" i="11"/>
  <c r="K55" i="11"/>
  <c r="J55" i="11"/>
  <c r="I55" i="11"/>
  <c r="H55" i="11"/>
  <c r="G55" i="11"/>
  <c r="F55" i="11"/>
  <c r="E55" i="11"/>
  <c r="D55" i="11"/>
  <c r="C55" i="11"/>
  <c r="L54" i="11"/>
  <c r="K54" i="11"/>
  <c r="J54" i="11"/>
  <c r="I54" i="11"/>
  <c r="H54" i="11"/>
  <c r="G54" i="11"/>
  <c r="F54" i="11"/>
  <c r="E54" i="11"/>
  <c r="D54" i="11"/>
  <c r="C54" i="11"/>
  <c r="D53" i="11"/>
  <c r="E53" i="11" s="1"/>
  <c r="F53" i="11" s="1"/>
  <c r="G53" i="11" s="1"/>
  <c r="H53" i="11" s="1"/>
  <c r="I53" i="11" s="1"/>
  <c r="J53" i="11" s="1"/>
  <c r="K53" i="11" s="1"/>
  <c r="L53" i="11" s="1"/>
  <c r="V45" i="11"/>
  <c r="X43" i="11"/>
  <c r="Y43" i="11" s="1"/>
  <c r="Z43" i="11" s="1"/>
  <c r="AA43" i="11" s="1"/>
  <c r="AB43" i="11" s="1"/>
  <c r="AC43" i="11" s="1"/>
  <c r="AD43" i="11" s="1"/>
  <c r="AE43" i="11" s="1"/>
  <c r="AF43" i="11" s="1"/>
  <c r="B38" i="11"/>
  <c r="B39" i="11" s="1"/>
  <c r="B40" i="11" s="1"/>
  <c r="B41" i="11" s="1"/>
  <c r="B42" i="11" s="1"/>
  <c r="B43" i="11" s="1"/>
  <c r="B44" i="11" s="1"/>
  <c r="B45" i="11" s="1"/>
  <c r="B46" i="11" s="1"/>
  <c r="X37" i="11"/>
  <c r="Y37" i="11" s="1"/>
  <c r="Z37" i="11" s="1"/>
  <c r="AA37" i="11" s="1"/>
  <c r="AB37" i="11" s="1"/>
  <c r="AC37" i="11" s="1"/>
  <c r="AD37" i="11" s="1"/>
  <c r="AE37" i="11" s="1"/>
  <c r="D36" i="11"/>
  <c r="E36" i="11" s="1"/>
  <c r="F36" i="11" s="1"/>
  <c r="G36" i="11" s="1"/>
  <c r="H36" i="11" s="1"/>
  <c r="I36" i="11" s="1"/>
  <c r="J36" i="11" s="1"/>
  <c r="K36" i="11" s="1"/>
  <c r="L36" i="11" s="1"/>
  <c r="D32" i="11"/>
  <c r="E31" i="11"/>
  <c r="D31" i="11"/>
  <c r="F30" i="11"/>
  <c r="E30" i="11"/>
  <c r="D30" i="11"/>
  <c r="G29" i="11"/>
  <c r="F29" i="11"/>
  <c r="E29" i="11"/>
  <c r="D29" i="11"/>
  <c r="H28" i="11"/>
  <c r="G28" i="11"/>
  <c r="F28" i="11"/>
  <c r="E28" i="11"/>
  <c r="D28" i="11"/>
  <c r="I27" i="11"/>
  <c r="H27" i="11"/>
  <c r="G27" i="11"/>
  <c r="F27" i="11"/>
  <c r="E27" i="11"/>
  <c r="D27" i="11"/>
  <c r="J26" i="11"/>
  <c r="I26" i="11"/>
  <c r="H26" i="11"/>
  <c r="G26" i="11"/>
  <c r="F26" i="11"/>
  <c r="E26" i="11"/>
  <c r="D26" i="11"/>
  <c r="X25" i="11"/>
  <c r="Y25" i="11" s="1"/>
  <c r="K25" i="11"/>
  <c r="J25" i="11"/>
  <c r="I25" i="11"/>
  <c r="H25" i="11"/>
  <c r="G25" i="11"/>
  <c r="F25" i="11"/>
  <c r="E25" i="11"/>
  <c r="D25" i="11"/>
  <c r="B25" i="11"/>
  <c r="B26" i="11" s="1"/>
  <c r="B27" i="11" s="1"/>
  <c r="B28" i="11" s="1"/>
  <c r="B29" i="11" s="1"/>
  <c r="B30" i="11" s="1"/>
  <c r="B31" i="11" s="1"/>
  <c r="B32" i="11" s="1"/>
  <c r="B33" i="11" s="1"/>
  <c r="L24" i="11"/>
  <c r="K24" i="11"/>
  <c r="J24" i="11"/>
  <c r="I24" i="11"/>
  <c r="H24" i="11"/>
  <c r="G24" i="11"/>
  <c r="F24" i="11"/>
  <c r="E24" i="11"/>
  <c r="D24" i="11"/>
  <c r="D23" i="11"/>
  <c r="AA20" i="11"/>
  <c r="AB20" i="11" s="1"/>
  <c r="AC20" i="11" s="1"/>
  <c r="AD20" i="11" s="1"/>
  <c r="AE20" i="11" s="1"/>
  <c r="X20" i="11"/>
  <c r="Y20" i="11" s="1"/>
  <c r="Z20" i="11" s="1"/>
  <c r="L18" i="11"/>
  <c r="K18" i="11"/>
  <c r="J18" i="11"/>
  <c r="I18" i="11"/>
  <c r="H18" i="11"/>
  <c r="G18" i="11"/>
  <c r="F18" i="11"/>
  <c r="E18" i="11"/>
  <c r="E19" i="11" s="1"/>
  <c r="D18" i="11"/>
  <c r="L17" i="11"/>
  <c r="L19" i="11" s="1"/>
  <c r="L55" i="11" s="1"/>
  <c r="K17" i="11"/>
  <c r="J17" i="11"/>
  <c r="AD38" i="11" s="1"/>
  <c r="I17" i="11"/>
  <c r="AC38" i="11" s="1"/>
  <c r="H17" i="11"/>
  <c r="G17" i="11"/>
  <c r="F17" i="11"/>
  <c r="Z38" i="11" s="1"/>
  <c r="E17" i="11"/>
  <c r="Y38" i="11" s="1"/>
  <c r="D17" i="11"/>
  <c r="C17" i="11"/>
  <c r="W38" i="11" s="1"/>
  <c r="B14" i="11"/>
  <c r="B13" i="11" s="1"/>
  <c r="B12" i="11" s="1"/>
  <c r="B11" i="11" s="1"/>
  <c r="B10" i="11" s="1"/>
  <c r="B9" i="11" s="1"/>
  <c r="B8" i="11" s="1"/>
  <c r="B7" i="11" s="1"/>
  <c r="B6" i="11" s="1"/>
  <c r="A7" i="11"/>
  <c r="A8" i="11" s="1"/>
  <c r="S6" i="11"/>
  <c r="AA17" i="14" s="1"/>
  <c r="AF17" i="14" s="1"/>
  <c r="P6" i="11"/>
  <c r="K17" i="14" s="1"/>
  <c r="P17" i="14" s="1"/>
  <c r="O6" i="11"/>
  <c r="N6" i="11"/>
  <c r="X5" i="11"/>
  <c r="Y5" i="11" s="1"/>
  <c r="Z5" i="11" s="1"/>
  <c r="AA5" i="11" s="1"/>
  <c r="AB5" i="11" s="1"/>
  <c r="AC5" i="11" s="1"/>
  <c r="AD5" i="11" s="1"/>
  <c r="AE5" i="11" s="1"/>
  <c r="D5" i="11"/>
  <c r="E5" i="11" s="1"/>
  <c r="F5" i="11" s="1"/>
  <c r="G5" i="11" s="1"/>
  <c r="H5" i="11" s="1"/>
  <c r="I5" i="11" s="1"/>
  <c r="J5" i="11" s="1"/>
  <c r="K5" i="11" s="1"/>
  <c r="L5" i="11" s="1"/>
  <c r="F19" i="12" l="1"/>
  <c r="E42" i="11"/>
  <c r="E43" i="11"/>
  <c r="K19" i="12"/>
  <c r="K38" i="12" s="1"/>
  <c r="J19" i="12"/>
  <c r="J38" i="12" s="1"/>
  <c r="J57" i="12"/>
  <c r="AE38" i="12"/>
  <c r="G19" i="12"/>
  <c r="G38" i="12" s="1"/>
  <c r="E39" i="11"/>
  <c r="E41" i="11"/>
  <c r="F19" i="11"/>
  <c r="F42" i="11" s="1"/>
  <c r="I19" i="11"/>
  <c r="I40" i="11" s="1"/>
  <c r="E40" i="11"/>
  <c r="J19" i="11"/>
  <c r="J57" i="11" s="1"/>
  <c r="E37" i="11"/>
  <c r="I58" i="11"/>
  <c r="A9" i="12"/>
  <c r="J20" i="12"/>
  <c r="N9" i="12" s="1"/>
  <c r="O9" i="12" s="1"/>
  <c r="K56" i="12"/>
  <c r="K37" i="12"/>
  <c r="G41" i="12"/>
  <c r="F39" i="12"/>
  <c r="F42" i="12"/>
  <c r="F38" i="12"/>
  <c r="F43" i="12"/>
  <c r="E19" i="12"/>
  <c r="I23" i="12"/>
  <c r="V47" i="12"/>
  <c r="F41" i="12"/>
  <c r="F61" i="12"/>
  <c r="I19" i="12"/>
  <c r="I38" i="12" s="1"/>
  <c r="X38" i="12"/>
  <c r="D19" i="12"/>
  <c r="D37" i="12" s="1"/>
  <c r="AB38" i="12"/>
  <c r="H19" i="12"/>
  <c r="L19" i="12"/>
  <c r="AA25" i="12"/>
  <c r="F37" i="12"/>
  <c r="J37" i="12"/>
  <c r="F40" i="12"/>
  <c r="V28" i="12"/>
  <c r="A9" i="11"/>
  <c r="Z25" i="11"/>
  <c r="I39" i="11"/>
  <c r="V46" i="11"/>
  <c r="L20" i="11"/>
  <c r="N7" i="11" s="1"/>
  <c r="E23" i="11"/>
  <c r="X38" i="11"/>
  <c r="D19" i="11"/>
  <c r="D45" i="11" s="1"/>
  <c r="AB38" i="11"/>
  <c r="H19" i="11"/>
  <c r="H38" i="11" s="1"/>
  <c r="D43" i="11"/>
  <c r="AA38" i="11"/>
  <c r="G19" i="11"/>
  <c r="G41" i="11" s="1"/>
  <c r="AE38" i="11"/>
  <c r="K19" i="11"/>
  <c r="K38" i="11" s="1"/>
  <c r="I37" i="11"/>
  <c r="F43" i="11"/>
  <c r="E38" i="11"/>
  <c r="I38" i="11"/>
  <c r="E62" i="11"/>
  <c r="E44" i="11"/>
  <c r="V45" i="8"/>
  <c r="X43" i="8"/>
  <c r="Y43" i="8" s="1"/>
  <c r="Z43" i="8" s="1"/>
  <c r="AA43" i="8" s="1"/>
  <c r="AB43" i="8" s="1"/>
  <c r="AC43" i="8" s="1"/>
  <c r="AD43" i="8" s="1"/>
  <c r="AE43" i="8" s="1"/>
  <c r="AF43" i="8" s="1"/>
  <c r="C17" i="8"/>
  <c r="W38" i="8" s="1"/>
  <c r="X37" i="8"/>
  <c r="Y37" i="8" s="1"/>
  <c r="Z37" i="8" s="1"/>
  <c r="AA37" i="8" s="1"/>
  <c r="AB37" i="8" s="1"/>
  <c r="AC37" i="8" s="1"/>
  <c r="AD37" i="8" s="1"/>
  <c r="AE37" i="8" s="1"/>
  <c r="X25" i="8"/>
  <c r="Y25" i="8" s="1"/>
  <c r="Z25" i="8" s="1"/>
  <c r="AA25" i="8" s="1"/>
  <c r="AB25" i="8" s="1"/>
  <c r="AC25" i="8" s="1"/>
  <c r="AD25" i="8" s="1"/>
  <c r="AE25" i="8" s="1"/>
  <c r="AF25" i="8" s="1"/>
  <c r="V28" i="8"/>
  <c r="V29" i="8" s="1"/>
  <c r="V30" i="8" s="1"/>
  <c r="V31" i="8" s="1"/>
  <c r="V32" i="8" s="1"/>
  <c r="V33" i="8" s="1"/>
  <c r="V27" i="8"/>
  <c r="X20" i="8"/>
  <c r="Y20" i="8" s="1"/>
  <c r="Z20" i="8" s="1"/>
  <c r="AA20" i="8" s="1"/>
  <c r="AB20" i="8" s="1"/>
  <c r="AC20" i="8" s="1"/>
  <c r="AD20" i="8" s="1"/>
  <c r="AE20" i="8" s="1"/>
  <c r="S6" i="8"/>
  <c r="AA6" i="14" s="1"/>
  <c r="AF6" i="14" s="1"/>
  <c r="G40" i="12" l="1"/>
  <c r="K57" i="12"/>
  <c r="D42" i="11"/>
  <c r="G42" i="12"/>
  <c r="G37" i="12"/>
  <c r="F38" i="11"/>
  <c r="L57" i="12"/>
  <c r="J39" i="12"/>
  <c r="G39" i="12"/>
  <c r="G61" i="12"/>
  <c r="F62" i="11"/>
  <c r="G60" i="12"/>
  <c r="H60" i="12" s="1"/>
  <c r="I60" i="12" s="1"/>
  <c r="J60" i="12" s="1"/>
  <c r="K60" i="12" s="1"/>
  <c r="L60" i="12" s="1"/>
  <c r="G48" i="12"/>
  <c r="G50" i="12" s="1"/>
  <c r="Z21" i="12" s="1"/>
  <c r="Z39" i="12" s="1"/>
  <c r="K37" i="11"/>
  <c r="D40" i="12"/>
  <c r="D45" i="12"/>
  <c r="D42" i="12"/>
  <c r="D44" i="12"/>
  <c r="D63" i="12"/>
  <c r="E63" i="12" s="1"/>
  <c r="F63" i="12" s="1"/>
  <c r="G63" i="12" s="1"/>
  <c r="H63" i="12" s="1"/>
  <c r="I63" i="12" s="1"/>
  <c r="J63" i="12" s="1"/>
  <c r="K63" i="12" s="1"/>
  <c r="L63" i="12" s="1"/>
  <c r="L56" i="12"/>
  <c r="F41" i="11"/>
  <c r="J20" i="11"/>
  <c r="N9" i="11" s="1"/>
  <c r="O9" i="11" s="1"/>
  <c r="F61" i="11"/>
  <c r="G61" i="11" s="1"/>
  <c r="H61" i="11" s="1"/>
  <c r="I61" i="11" s="1"/>
  <c r="J61" i="11" s="1"/>
  <c r="K61" i="11" s="1"/>
  <c r="L61" i="11" s="1"/>
  <c r="J39" i="11"/>
  <c r="E48" i="11"/>
  <c r="E50" i="11" s="1"/>
  <c r="X21" i="11" s="1"/>
  <c r="X39" i="11" s="1"/>
  <c r="F40" i="11"/>
  <c r="J38" i="11"/>
  <c r="F37" i="11"/>
  <c r="J37" i="11"/>
  <c r="H41" i="11"/>
  <c r="F39" i="11"/>
  <c r="H59" i="11"/>
  <c r="I59" i="11" s="1"/>
  <c r="J59" i="11" s="1"/>
  <c r="K59" i="11" s="1"/>
  <c r="L59" i="11" s="1"/>
  <c r="J58" i="11"/>
  <c r="K58" i="11" s="1"/>
  <c r="L58" i="11" s="1"/>
  <c r="H39" i="12"/>
  <c r="H38" i="12"/>
  <c r="H20" i="12"/>
  <c r="N11" i="12" s="1"/>
  <c r="O11" i="12" s="1"/>
  <c r="H59" i="12"/>
  <c r="I59" i="12" s="1"/>
  <c r="J59" i="12" s="1"/>
  <c r="K59" i="12" s="1"/>
  <c r="L59" i="12" s="1"/>
  <c r="J23" i="12"/>
  <c r="J48" i="12"/>
  <c r="J50" i="12" s="1"/>
  <c r="H61" i="12"/>
  <c r="I61" i="12" s="1"/>
  <c r="J61" i="12" s="1"/>
  <c r="K61" i="12" s="1"/>
  <c r="L61" i="12" s="1"/>
  <c r="E62" i="12"/>
  <c r="F62" i="12" s="1"/>
  <c r="G62" i="12" s="1"/>
  <c r="H62" i="12" s="1"/>
  <c r="I62" i="12" s="1"/>
  <c r="J62" i="12" s="1"/>
  <c r="K62" i="12" s="1"/>
  <c r="L62" i="12" s="1"/>
  <c r="E44" i="12"/>
  <c r="E39" i="12"/>
  <c r="E43" i="12"/>
  <c r="E37" i="12"/>
  <c r="E41" i="12"/>
  <c r="E42" i="12"/>
  <c r="E40" i="12"/>
  <c r="E20" i="12"/>
  <c r="N14" i="12" s="1"/>
  <c r="O14" i="12" s="1"/>
  <c r="D20" i="12"/>
  <c r="N15" i="12" s="1"/>
  <c r="O15" i="12" s="1"/>
  <c r="D38" i="12"/>
  <c r="D39" i="12"/>
  <c r="D43" i="12"/>
  <c r="D41" i="12"/>
  <c r="G20" i="12"/>
  <c r="N12" i="12" s="1"/>
  <c r="O12" i="12" s="1"/>
  <c r="AB25" i="12"/>
  <c r="I40" i="12"/>
  <c r="I58" i="12"/>
  <c r="J58" i="12" s="1"/>
  <c r="K58" i="12" s="1"/>
  <c r="L58" i="12" s="1"/>
  <c r="I20" i="12"/>
  <c r="N10" i="12" s="1"/>
  <c r="O10" i="12" s="1"/>
  <c r="I39" i="12"/>
  <c r="I37" i="12"/>
  <c r="V29" i="12"/>
  <c r="H37" i="12"/>
  <c r="H40" i="12"/>
  <c r="F48" i="12"/>
  <c r="F50" i="12" s="1"/>
  <c r="L55" i="12"/>
  <c r="L20" i="12"/>
  <c r="N7" i="12" s="1"/>
  <c r="E38" i="12"/>
  <c r="V48" i="12"/>
  <c r="H41" i="12"/>
  <c r="F20" i="12"/>
  <c r="N13" i="12" s="1"/>
  <c r="O13" i="12" s="1"/>
  <c r="K20" i="12"/>
  <c r="N8" i="12" s="1"/>
  <c r="A10" i="12"/>
  <c r="X14" i="11"/>
  <c r="G60" i="11"/>
  <c r="H60" i="11" s="1"/>
  <c r="I60" i="11" s="1"/>
  <c r="J60" i="11" s="1"/>
  <c r="K60" i="11" s="1"/>
  <c r="L60" i="11" s="1"/>
  <c r="G20" i="11"/>
  <c r="N12" i="11" s="1"/>
  <c r="O12" i="11" s="1"/>
  <c r="G38" i="11"/>
  <c r="G37" i="11"/>
  <c r="AA25" i="11"/>
  <c r="E20" i="11"/>
  <c r="N14" i="11" s="1"/>
  <c r="O14" i="11" s="1"/>
  <c r="G62" i="11"/>
  <c r="H62" i="11" s="1"/>
  <c r="I62" i="11" s="1"/>
  <c r="J62" i="11" s="1"/>
  <c r="K62" i="11" s="1"/>
  <c r="L62" i="11" s="1"/>
  <c r="K20" i="11"/>
  <c r="N8" i="11" s="1"/>
  <c r="K56" i="11"/>
  <c r="L56" i="11" s="1"/>
  <c r="I20" i="11"/>
  <c r="N10" i="11" s="1"/>
  <c r="O10" i="11" s="1"/>
  <c r="O7" i="11"/>
  <c r="H40" i="11"/>
  <c r="H39" i="11"/>
  <c r="H20" i="11"/>
  <c r="N11" i="11" s="1"/>
  <c r="O11" i="11" s="1"/>
  <c r="H37" i="11"/>
  <c r="G40" i="11"/>
  <c r="V47" i="11"/>
  <c r="G42" i="11"/>
  <c r="G39" i="11"/>
  <c r="D63" i="11"/>
  <c r="E63" i="11" s="1"/>
  <c r="F63" i="11" s="1"/>
  <c r="G63" i="11" s="1"/>
  <c r="H63" i="11" s="1"/>
  <c r="I63" i="11" s="1"/>
  <c r="J63" i="11" s="1"/>
  <c r="K63" i="11" s="1"/>
  <c r="L63" i="11" s="1"/>
  <c r="D37" i="11"/>
  <c r="D44" i="11"/>
  <c r="D39" i="11"/>
  <c r="D20" i="11"/>
  <c r="N15" i="11" s="1"/>
  <c r="O15" i="11" s="1"/>
  <c r="D41" i="11"/>
  <c r="D40" i="11"/>
  <c r="F23" i="11"/>
  <c r="K57" i="11"/>
  <c r="L57" i="11" s="1"/>
  <c r="D38" i="11"/>
  <c r="F20" i="11"/>
  <c r="N13" i="11" s="1"/>
  <c r="O13" i="11" s="1"/>
  <c r="A10" i="11"/>
  <c r="V46" i="8"/>
  <c r="P6" i="8"/>
  <c r="K6" i="14" s="1"/>
  <c r="P6" i="14" s="1"/>
  <c r="X5" i="8"/>
  <c r="Y5" i="8" s="1"/>
  <c r="Z5" i="8" s="1"/>
  <c r="AA5" i="8" s="1"/>
  <c r="AB5" i="8" s="1"/>
  <c r="AC5" i="8" s="1"/>
  <c r="AD5" i="8" s="1"/>
  <c r="AE5" i="8" s="1"/>
  <c r="C63" i="8"/>
  <c r="D62" i="8"/>
  <c r="C62" i="8"/>
  <c r="B62" i="8"/>
  <c r="E61" i="8"/>
  <c r="D61" i="8"/>
  <c r="C61" i="8"/>
  <c r="B61" i="8"/>
  <c r="B60" i="8" s="1"/>
  <c r="B59" i="8" s="1"/>
  <c r="B58" i="8" s="1"/>
  <c r="B57" i="8" s="1"/>
  <c r="B56" i="8" s="1"/>
  <c r="B55" i="8" s="1"/>
  <c r="B54" i="8" s="1"/>
  <c r="F60" i="8"/>
  <c r="E60" i="8"/>
  <c r="D60" i="8"/>
  <c r="C60" i="8"/>
  <c r="G59" i="8"/>
  <c r="F59" i="8"/>
  <c r="E59" i="8"/>
  <c r="D59" i="8"/>
  <c r="C59" i="8"/>
  <c r="H58" i="8"/>
  <c r="G58" i="8"/>
  <c r="F58" i="8"/>
  <c r="E58" i="8"/>
  <c r="D58" i="8"/>
  <c r="C58" i="8"/>
  <c r="I57" i="8"/>
  <c r="H57" i="8"/>
  <c r="G57" i="8"/>
  <c r="F57" i="8"/>
  <c r="E57" i="8"/>
  <c r="D57" i="8"/>
  <c r="C57" i="8"/>
  <c r="J56" i="8"/>
  <c r="I56" i="8"/>
  <c r="H56" i="8"/>
  <c r="G56" i="8"/>
  <c r="F56" i="8"/>
  <c r="E56" i="8"/>
  <c r="D56" i="8"/>
  <c r="C56" i="8"/>
  <c r="K55" i="8"/>
  <c r="J55" i="8"/>
  <c r="I55" i="8"/>
  <c r="H55" i="8"/>
  <c r="G55" i="8"/>
  <c r="F55" i="8"/>
  <c r="E55" i="8"/>
  <c r="D55" i="8"/>
  <c r="C55" i="8"/>
  <c r="L54" i="8"/>
  <c r="K54" i="8"/>
  <c r="J54" i="8"/>
  <c r="I54" i="8"/>
  <c r="H54" i="8"/>
  <c r="G54" i="8"/>
  <c r="F54" i="8"/>
  <c r="E54" i="8"/>
  <c r="D54" i="8"/>
  <c r="C54" i="8"/>
  <c r="D53" i="8"/>
  <c r="E53" i="8" s="1"/>
  <c r="F53" i="8" s="1"/>
  <c r="G53" i="8" s="1"/>
  <c r="H53" i="8" s="1"/>
  <c r="I53" i="8" s="1"/>
  <c r="J53" i="8" s="1"/>
  <c r="K53" i="8" s="1"/>
  <c r="L53" i="8" s="1"/>
  <c r="B38" i="8"/>
  <c r="B39" i="8" s="1"/>
  <c r="B40" i="8" s="1"/>
  <c r="B41" i="8" s="1"/>
  <c r="B42" i="8" s="1"/>
  <c r="B43" i="8" s="1"/>
  <c r="B44" i="8" s="1"/>
  <c r="B45" i="8" s="1"/>
  <c r="B46" i="8" s="1"/>
  <c r="D36" i="8"/>
  <c r="E36" i="8" s="1"/>
  <c r="F36" i="8" s="1"/>
  <c r="G36" i="8" s="1"/>
  <c r="H36" i="8" s="1"/>
  <c r="I36" i="8" s="1"/>
  <c r="J36" i="8" s="1"/>
  <c r="K36" i="8" s="1"/>
  <c r="L36" i="8" s="1"/>
  <c r="D32" i="8"/>
  <c r="E31" i="8"/>
  <c r="D31" i="8"/>
  <c r="F30" i="8"/>
  <c r="E30" i="8"/>
  <c r="D30" i="8"/>
  <c r="G29" i="8"/>
  <c r="F29" i="8"/>
  <c r="E29" i="8"/>
  <c r="D29" i="8"/>
  <c r="H28" i="8"/>
  <c r="G28" i="8"/>
  <c r="F28" i="8"/>
  <c r="E28" i="8"/>
  <c r="D28" i="8"/>
  <c r="I27" i="8"/>
  <c r="H27" i="8"/>
  <c r="G27" i="8"/>
  <c r="F27" i="8"/>
  <c r="E27" i="8"/>
  <c r="D27" i="8"/>
  <c r="J26" i="8"/>
  <c r="I26" i="8"/>
  <c r="H26" i="8"/>
  <c r="G26" i="8"/>
  <c r="F26" i="8"/>
  <c r="E26" i="8"/>
  <c r="D26" i="8"/>
  <c r="K25" i="8"/>
  <c r="J25" i="8"/>
  <c r="I25" i="8"/>
  <c r="H25" i="8"/>
  <c r="G25" i="8"/>
  <c r="F25" i="8"/>
  <c r="E25" i="8"/>
  <c r="D25" i="8"/>
  <c r="B25" i="8"/>
  <c r="B26" i="8" s="1"/>
  <c r="B27" i="8" s="1"/>
  <c r="B28" i="8" s="1"/>
  <c r="B29" i="8" s="1"/>
  <c r="B30" i="8" s="1"/>
  <c r="B31" i="8" s="1"/>
  <c r="B32" i="8" s="1"/>
  <c r="B33" i="8" s="1"/>
  <c r="L24" i="8"/>
  <c r="K24" i="8"/>
  <c r="J24" i="8"/>
  <c r="I24" i="8"/>
  <c r="H24" i="8"/>
  <c r="G24" i="8"/>
  <c r="F24" i="8"/>
  <c r="E24" i="8"/>
  <c r="D24" i="8"/>
  <c r="D23" i="8"/>
  <c r="E23" i="8" s="1"/>
  <c r="L18" i="8"/>
  <c r="K18" i="8"/>
  <c r="J18" i="8"/>
  <c r="I18" i="8"/>
  <c r="H18" i="8"/>
  <c r="G18" i="8"/>
  <c r="G19" i="8" s="1"/>
  <c r="F18" i="8"/>
  <c r="E18" i="8"/>
  <c r="D18" i="8"/>
  <c r="L17" i="8"/>
  <c r="K17" i="8"/>
  <c r="J17" i="8"/>
  <c r="I17" i="8"/>
  <c r="AC38" i="8" s="1"/>
  <c r="H17" i="8"/>
  <c r="AB38" i="8" s="1"/>
  <c r="G17" i="8"/>
  <c r="AA38" i="8" s="1"/>
  <c r="F17" i="8"/>
  <c r="E17" i="8"/>
  <c r="Y38" i="8" s="1"/>
  <c r="D17" i="8"/>
  <c r="X38" i="8" s="1"/>
  <c r="B14" i="8"/>
  <c r="B13" i="8" s="1"/>
  <c r="B12" i="8" s="1"/>
  <c r="B11" i="8"/>
  <c r="B10" i="8" s="1"/>
  <c r="B9" i="8" s="1"/>
  <c r="B8" i="8" s="1"/>
  <c r="B7" i="8" s="1"/>
  <c r="B6" i="8" s="1"/>
  <c r="A7" i="8"/>
  <c r="N6" i="8"/>
  <c r="O6" i="8" s="1"/>
  <c r="D5" i="8"/>
  <c r="E5" i="8" s="1"/>
  <c r="F5" i="8" s="1"/>
  <c r="G5" i="8" s="1"/>
  <c r="H5" i="8" s="1"/>
  <c r="I5" i="8" s="1"/>
  <c r="J5" i="8" s="1"/>
  <c r="K5" i="8" s="1"/>
  <c r="L5" i="8" s="1"/>
  <c r="D48" i="12" l="1"/>
  <c r="D50" i="12" s="1"/>
  <c r="F48" i="11"/>
  <c r="F50" i="11" s="1"/>
  <c r="Z12" i="12"/>
  <c r="H48" i="12"/>
  <c r="H50" i="12" s="1"/>
  <c r="AA11" i="12" s="1"/>
  <c r="Z13" i="12"/>
  <c r="K19" i="8"/>
  <c r="K20" i="8" s="1"/>
  <c r="N8" i="8" s="1"/>
  <c r="AE38" i="8"/>
  <c r="Z15" i="12"/>
  <c r="F19" i="8"/>
  <c r="F41" i="8" s="1"/>
  <c r="Z38" i="8"/>
  <c r="J19" i="8"/>
  <c r="AD38" i="8"/>
  <c r="I48" i="12"/>
  <c r="I50" i="12" s="1"/>
  <c r="AB15" i="12" s="1"/>
  <c r="E48" i="12"/>
  <c r="E50" i="12" s="1"/>
  <c r="X14" i="12" s="1"/>
  <c r="D48" i="11"/>
  <c r="D50" i="11" s="1"/>
  <c r="W21" i="11" s="1"/>
  <c r="W39" i="11" s="1"/>
  <c r="Z14" i="12"/>
  <c r="V30" i="12"/>
  <c r="T12" i="12"/>
  <c r="Y34" i="14" s="1"/>
  <c r="AD34" i="14" s="1"/>
  <c r="A11" i="12"/>
  <c r="AA12" i="12"/>
  <c r="AA13" i="12"/>
  <c r="AA14" i="12"/>
  <c r="W21" i="12"/>
  <c r="W39" i="12" s="1"/>
  <c r="W15" i="12"/>
  <c r="K23" i="12"/>
  <c r="L23" i="12" s="1"/>
  <c r="K48" i="12"/>
  <c r="O8" i="12"/>
  <c r="V49" i="12"/>
  <c r="Y15" i="12"/>
  <c r="Y13" i="12"/>
  <c r="Y14" i="12"/>
  <c r="Y21" i="12"/>
  <c r="Y39" i="12" s="1"/>
  <c r="AB14" i="12"/>
  <c r="AB11" i="12"/>
  <c r="AB10" i="12"/>
  <c r="AB13" i="12"/>
  <c r="O7" i="12"/>
  <c r="AC25" i="12"/>
  <c r="AC21" i="12"/>
  <c r="AC13" i="12"/>
  <c r="AC12" i="12"/>
  <c r="AC9" i="12"/>
  <c r="AC15" i="12"/>
  <c r="AC14" i="12"/>
  <c r="AC11" i="12"/>
  <c r="AC10" i="12"/>
  <c r="Y21" i="11"/>
  <c r="Y39" i="11" s="1"/>
  <c r="Y13" i="11"/>
  <c r="Y14" i="11"/>
  <c r="Y15" i="11"/>
  <c r="O8" i="11"/>
  <c r="O16" i="11" s="1"/>
  <c r="AB25" i="11"/>
  <c r="T14" i="11"/>
  <c r="Y25" i="14" s="1"/>
  <c r="AD25" i="14" s="1"/>
  <c r="G48" i="11"/>
  <c r="G50" i="11" s="1"/>
  <c r="G23" i="11"/>
  <c r="V48" i="11"/>
  <c r="X15" i="11"/>
  <c r="A11" i="11"/>
  <c r="V47" i="8"/>
  <c r="G40" i="8"/>
  <c r="A8" i="8"/>
  <c r="E19" i="8"/>
  <c r="E37" i="8" s="1"/>
  <c r="I19" i="8"/>
  <c r="I58" i="8" s="1"/>
  <c r="J58" i="8" s="1"/>
  <c r="D19" i="8"/>
  <c r="D40" i="8" s="1"/>
  <c r="H19" i="8"/>
  <c r="L19" i="8"/>
  <c r="L20" i="8" s="1"/>
  <c r="N7" i="8" s="1"/>
  <c r="J37" i="8"/>
  <c r="I39" i="8"/>
  <c r="F40" i="8"/>
  <c r="J38" i="8"/>
  <c r="J39" i="8"/>
  <c r="G60" i="8"/>
  <c r="H60" i="8" s="1"/>
  <c r="O7" i="8"/>
  <c r="E41" i="8"/>
  <c r="H40" i="8"/>
  <c r="H39" i="8"/>
  <c r="J20" i="8"/>
  <c r="N9" i="8" s="1"/>
  <c r="H37" i="8"/>
  <c r="L55" i="8"/>
  <c r="G37" i="8"/>
  <c r="G42" i="8"/>
  <c r="G38" i="8"/>
  <c r="G39" i="8"/>
  <c r="H41" i="8"/>
  <c r="J57" i="8"/>
  <c r="K57" i="8" s="1"/>
  <c r="K37" i="8"/>
  <c r="F23" i="8"/>
  <c r="G41" i="8"/>
  <c r="H59" i="8"/>
  <c r="E62" i="8" l="1"/>
  <c r="F62" i="8" s="1"/>
  <c r="G62" i="8" s="1"/>
  <c r="H62" i="8" s="1"/>
  <c r="I62" i="8" s="1"/>
  <c r="J62" i="8" s="1"/>
  <c r="K62" i="8" s="1"/>
  <c r="K38" i="8"/>
  <c r="E43" i="8"/>
  <c r="O16" i="12"/>
  <c r="X15" i="12"/>
  <c r="AA15" i="12"/>
  <c r="E44" i="8"/>
  <c r="K56" i="8"/>
  <c r="L56" i="8" s="1"/>
  <c r="E40" i="8"/>
  <c r="E42" i="8"/>
  <c r="AB21" i="12"/>
  <c r="AB39" i="12" s="1"/>
  <c r="E39" i="8"/>
  <c r="E48" i="8" s="1"/>
  <c r="E50" i="8" s="1"/>
  <c r="X21" i="8" s="1"/>
  <c r="W15" i="11"/>
  <c r="X21" i="12"/>
  <c r="X39" i="12" s="1"/>
  <c r="AB12" i="12"/>
  <c r="AA21" i="12"/>
  <c r="AA39" i="12" s="1"/>
  <c r="E38" i="8"/>
  <c r="K58" i="8"/>
  <c r="L58" i="8" s="1"/>
  <c r="E20" i="8"/>
  <c r="N14" i="8" s="1"/>
  <c r="O14" i="8" s="1"/>
  <c r="F38" i="8"/>
  <c r="F20" i="8"/>
  <c r="N13" i="8" s="1"/>
  <c r="O13" i="8" s="1"/>
  <c r="F42" i="8"/>
  <c r="F37" i="8"/>
  <c r="H20" i="8"/>
  <c r="N11" i="8" s="1"/>
  <c r="O11" i="8" s="1"/>
  <c r="F43" i="8"/>
  <c r="F61" i="8"/>
  <c r="G61" i="8" s="1"/>
  <c r="H61" i="8" s="1"/>
  <c r="I61" i="8" s="1"/>
  <c r="J61" i="8" s="1"/>
  <c r="K61" i="8" s="1"/>
  <c r="D20" i="8"/>
  <c r="N15" i="8" s="1"/>
  <c r="O15" i="8" s="1"/>
  <c r="I38" i="8"/>
  <c r="F39" i="8"/>
  <c r="T15" i="12"/>
  <c r="Y37" i="14" s="1"/>
  <c r="AD37" i="14" s="1"/>
  <c r="AD25" i="12"/>
  <c r="T10" i="12"/>
  <c r="Y32" i="14" s="1"/>
  <c r="AD32" i="14" s="1"/>
  <c r="V50" i="12"/>
  <c r="T14" i="12"/>
  <c r="Y36" i="14" s="1"/>
  <c r="AD36" i="14" s="1"/>
  <c r="T11" i="12"/>
  <c r="Y33" i="14" s="1"/>
  <c r="AD33" i="14" s="1"/>
  <c r="AC39" i="12"/>
  <c r="V31" i="12"/>
  <c r="T9" i="12"/>
  <c r="Y31" i="14" s="1"/>
  <c r="AD31" i="14" s="1"/>
  <c r="A12" i="12"/>
  <c r="T13" i="12"/>
  <c r="Y35" i="14" s="1"/>
  <c r="AD35" i="14" s="1"/>
  <c r="L50" i="12"/>
  <c r="K50" i="12"/>
  <c r="A12" i="11"/>
  <c r="V49" i="11"/>
  <c r="H48" i="11"/>
  <c r="H50" i="11" s="1"/>
  <c r="H23" i="11"/>
  <c r="AC25" i="11"/>
  <c r="Z14" i="11"/>
  <c r="Z15" i="11"/>
  <c r="Z12" i="11"/>
  <c r="Z13" i="11"/>
  <c r="Z21" i="11"/>
  <c r="Z39" i="11" s="1"/>
  <c r="T13" i="11"/>
  <c r="Y24" i="14" s="1"/>
  <c r="AD24" i="14" s="1"/>
  <c r="T15" i="11"/>
  <c r="Y26" i="14" s="1"/>
  <c r="AD26" i="14" s="1"/>
  <c r="V48" i="8"/>
  <c r="A9" i="8"/>
  <c r="D63" i="8"/>
  <c r="E63" i="8" s="1"/>
  <c r="F63" i="8" s="1"/>
  <c r="G63" i="8" s="1"/>
  <c r="H63" i="8" s="1"/>
  <c r="I63" i="8" s="1"/>
  <c r="J63" i="8" s="1"/>
  <c r="K63" i="8" s="1"/>
  <c r="L63" i="8" s="1"/>
  <c r="D43" i="8"/>
  <c r="G20" i="8"/>
  <c r="N12" i="8" s="1"/>
  <c r="I37" i="8"/>
  <c r="D39" i="8"/>
  <c r="I20" i="8"/>
  <c r="N10" i="8" s="1"/>
  <c r="O10" i="8" s="1"/>
  <c r="D45" i="8"/>
  <c r="H38" i="8"/>
  <c r="D38" i="8"/>
  <c r="D44" i="8"/>
  <c r="D41" i="8"/>
  <c r="D37" i="8"/>
  <c r="I59" i="8"/>
  <c r="J59" i="8" s="1"/>
  <c r="K59" i="8" s="1"/>
  <c r="I40" i="8"/>
  <c r="D42" i="8"/>
  <c r="I60" i="8"/>
  <c r="J60" i="8" s="1"/>
  <c r="K60" i="8" s="1"/>
  <c r="L60" i="8" s="1"/>
  <c r="O8" i="8"/>
  <c r="L61" i="8"/>
  <c r="L57" i="8"/>
  <c r="O9" i="8"/>
  <c r="G48" i="8"/>
  <c r="G50" i="8" s="1"/>
  <c r="Z21" i="8" s="1"/>
  <c r="G23" i="8"/>
  <c r="L62" i="8"/>
  <c r="O12" i="8"/>
  <c r="D48" i="8" l="1"/>
  <c r="D50" i="8" s="1"/>
  <c r="F48" i="8"/>
  <c r="F50" i="8" s="1"/>
  <c r="Y21" i="8" s="1"/>
  <c r="AD14" i="12"/>
  <c r="AD15" i="12"/>
  <c r="AD11" i="12"/>
  <c r="AF11" i="12" s="1"/>
  <c r="Q11" i="12" s="1"/>
  <c r="I33" i="14" s="1"/>
  <c r="N33" i="14" s="1"/>
  <c r="AD10" i="12"/>
  <c r="AD21" i="12"/>
  <c r="AD13" i="12"/>
  <c r="AD12" i="12"/>
  <c r="AD9" i="12"/>
  <c r="AD8" i="12"/>
  <c r="AE21" i="12"/>
  <c r="AE15" i="12"/>
  <c r="AE12" i="12"/>
  <c r="AE9" i="12"/>
  <c r="AE14" i="12"/>
  <c r="AE13" i="12"/>
  <c r="AE8" i="12"/>
  <c r="AE11" i="12"/>
  <c r="AE10" i="12"/>
  <c r="AE7" i="12"/>
  <c r="V32" i="12"/>
  <c r="A13" i="12"/>
  <c r="V51" i="12"/>
  <c r="AE25" i="12"/>
  <c r="Y14" i="8"/>
  <c r="I23" i="11"/>
  <c r="I48" i="11"/>
  <c r="I50" i="11" s="1"/>
  <c r="A13" i="11"/>
  <c r="T12" i="11"/>
  <c r="Y23" i="14" s="1"/>
  <c r="AD23" i="14" s="1"/>
  <c r="AD25" i="11"/>
  <c r="AA15" i="11"/>
  <c r="AA12" i="11"/>
  <c r="AA11" i="11"/>
  <c r="AA14" i="11"/>
  <c r="AA21" i="11"/>
  <c r="AA13" i="11"/>
  <c r="V50" i="11"/>
  <c r="Y13" i="8"/>
  <c r="T13" i="8" s="1"/>
  <c r="Y13" i="14" s="1"/>
  <c r="AD13" i="14" s="1"/>
  <c r="Y15" i="8"/>
  <c r="Z39" i="8"/>
  <c r="Y39" i="8"/>
  <c r="X39" i="8"/>
  <c r="V49" i="8"/>
  <c r="W15" i="8"/>
  <c r="T15" i="8" s="1"/>
  <c r="Y15" i="14" s="1"/>
  <c r="AD15" i="14" s="1"/>
  <c r="W21" i="8"/>
  <c r="X14" i="8"/>
  <c r="T14" i="8" s="1"/>
  <c r="Y14" i="14" s="1"/>
  <c r="AD14" i="14" s="1"/>
  <c r="X15" i="8"/>
  <c r="A10" i="8"/>
  <c r="O16" i="8"/>
  <c r="Z13" i="8"/>
  <c r="Z12" i="8"/>
  <c r="T12" i="8" s="1"/>
  <c r="Y12" i="14" s="1"/>
  <c r="AD12" i="14" s="1"/>
  <c r="Z15" i="8"/>
  <c r="Z14" i="8"/>
  <c r="L59" i="8"/>
  <c r="H23" i="8"/>
  <c r="H48" i="8"/>
  <c r="H50" i="8" s="1"/>
  <c r="AA21" i="8" s="1"/>
  <c r="AF10" i="12" l="1"/>
  <c r="Q10" i="12" s="1"/>
  <c r="I32" i="14" s="1"/>
  <c r="N32" i="14" s="1"/>
  <c r="AF9" i="12"/>
  <c r="Q9" i="12" s="1"/>
  <c r="I31" i="14" s="1"/>
  <c r="N31" i="14" s="1"/>
  <c r="AF12" i="12"/>
  <c r="Q12" i="12" s="1"/>
  <c r="I34" i="14" s="1"/>
  <c r="N34" i="14" s="1"/>
  <c r="AE39" i="12"/>
  <c r="AE40" i="12" s="1"/>
  <c r="AE22" i="12"/>
  <c r="AE44" i="12" s="1"/>
  <c r="AE53" i="12" s="1"/>
  <c r="U7" i="12"/>
  <c r="Z29" i="14" s="1"/>
  <c r="AE29" i="14" s="1"/>
  <c r="AF13" i="12"/>
  <c r="Q13" i="12" s="1"/>
  <c r="I35" i="14" s="1"/>
  <c r="N35" i="14" s="1"/>
  <c r="AF15" i="12"/>
  <c r="Q15" i="12" s="1"/>
  <c r="I37" i="14" s="1"/>
  <c r="N37" i="14" s="1"/>
  <c r="AE26" i="12"/>
  <c r="AF25" i="12"/>
  <c r="AE45" i="12"/>
  <c r="AE54" i="12" s="1"/>
  <c r="V33" i="12"/>
  <c r="AF7" i="12"/>
  <c r="Q7" i="12" s="1"/>
  <c r="I29" i="14" s="1"/>
  <c r="N29" i="14" s="1"/>
  <c r="T7" i="12"/>
  <c r="Y29" i="14" s="1"/>
  <c r="AD29" i="14" s="1"/>
  <c r="A14" i="12"/>
  <c r="AF8" i="12"/>
  <c r="Q8" i="12" s="1"/>
  <c r="I30" i="14" s="1"/>
  <c r="N30" i="14" s="1"/>
  <c r="T8" i="12"/>
  <c r="Y30" i="14" s="1"/>
  <c r="AD30" i="14" s="1"/>
  <c r="AD39" i="12"/>
  <c r="AA45" i="12"/>
  <c r="AA54" i="12" s="1"/>
  <c r="U8" i="12"/>
  <c r="Z30" i="14" s="1"/>
  <c r="AE30" i="14" s="1"/>
  <c r="AB45" i="12"/>
  <c r="AB54" i="12" s="1"/>
  <c r="Z45" i="12"/>
  <c r="Z54" i="12" s="1"/>
  <c r="AC45" i="12"/>
  <c r="AC54" i="12" s="1"/>
  <c r="AF14" i="12"/>
  <c r="Q14" i="12" s="1"/>
  <c r="I36" i="14" s="1"/>
  <c r="N36" i="14" s="1"/>
  <c r="J48" i="11"/>
  <c r="J50" i="11" s="1"/>
  <c r="J23" i="11"/>
  <c r="A14" i="11"/>
  <c r="T11" i="11"/>
  <c r="Y22" i="14" s="1"/>
  <c r="AD22" i="14" s="1"/>
  <c r="V51" i="11"/>
  <c r="AA39" i="11"/>
  <c r="AE25" i="11"/>
  <c r="V33" i="11"/>
  <c r="AB11" i="11"/>
  <c r="AB10" i="11"/>
  <c r="AB21" i="11"/>
  <c r="AB13" i="11"/>
  <c r="AB12" i="11"/>
  <c r="AB15" i="11"/>
  <c r="AB14" i="11"/>
  <c r="AA39" i="8"/>
  <c r="W39" i="8"/>
  <c r="V50" i="8"/>
  <c r="A11" i="8"/>
  <c r="AA13" i="8"/>
  <c r="AA12" i="8"/>
  <c r="AA15" i="8"/>
  <c r="AA11" i="8"/>
  <c r="T11" i="8" s="1"/>
  <c r="Y11" i="14" s="1"/>
  <c r="AD11" i="14" s="1"/>
  <c r="AA14" i="8"/>
  <c r="I48" i="8"/>
  <c r="I50" i="8" s="1"/>
  <c r="AB21" i="8" s="1"/>
  <c r="I23" i="8"/>
  <c r="S7" i="12" l="1"/>
  <c r="AA29" i="14" s="1"/>
  <c r="AF29" i="14" s="1"/>
  <c r="T16" i="12"/>
  <c r="Y38" i="14" s="1"/>
  <c r="AD38" i="14" s="1"/>
  <c r="S8" i="12"/>
  <c r="AA30" i="14" s="1"/>
  <c r="AF30" i="14" s="1"/>
  <c r="A15" i="12"/>
  <c r="Q16" i="12"/>
  <c r="I38" i="14" s="1"/>
  <c r="N38" i="14" s="1"/>
  <c r="AD22" i="12"/>
  <c r="AA26" i="12"/>
  <c r="Y44" i="12"/>
  <c r="Y53" i="12" s="1"/>
  <c r="Y26" i="12"/>
  <c r="AB26" i="12"/>
  <c r="AA44" i="12"/>
  <c r="AA53" i="12" s="1"/>
  <c r="Z44" i="12"/>
  <c r="Z53" i="12" s="1"/>
  <c r="R7" i="12"/>
  <c r="J29" i="14" s="1"/>
  <c r="O29" i="14" s="1"/>
  <c r="AB44" i="12"/>
  <c r="AB53" i="12" s="1"/>
  <c r="Z26" i="12"/>
  <c r="AC44" i="12"/>
  <c r="AC53" i="12" s="1"/>
  <c r="AC26" i="12"/>
  <c r="AD44" i="12"/>
  <c r="AD53" i="12" s="1"/>
  <c r="AD26" i="12"/>
  <c r="AF26" i="12"/>
  <c r="AF45" i="12"/>
  <c r="AF54" i="12" s="1"/>
  <c r="AF44" i="12"/>
  <c r="AF53" i="12" s="1"/>
  <c r="AF27" i="12"/>
  <c r="AD40" i="12"/>
  <c r="AF46" i="12" s="1"/>
  <c r="AF55" i="12" s="1"/>
  <c r="AD45" i="12"/>
  <c r="AD54" i="12" s="1"/>
  <c r="AF25" i="11"/>
  <c r="AB39" i="11"/>
  <c r="A15" i="11"/>
  <c r="AC21" i="11"/>
  <c r="AC13" i="11"/>
  <c r="AC14" i="11"/>
  <c r="AC15" i="11"/>
  <c r="AC12" i="11"/>
  <c r="AC9" i="11"/>
  <c r="AC11" i="11"/>
  <c r="AC10" i="11"/>
  <c r="T10" i="11"/>
  <c r="Y21" i="14" s="1"/>
  <c r="AD21" i="14" s="1"/>
  <c r="K48" i="11"/>
  <c r="K23" i="11"/>
  <c r="L23" i="11" s="1"/>
  <c r="AB39" i="8"/>
  <c r="V51" i="8"/>
  <c r="A12" i="8"/>
  <c r="AB14" i="8"/>
  <c r="AB10" i="8"/>
  <c r="T10" i="8" s="1"/>
  <c r="Y10" i="14" s="1"/>
  <c r="AD10" i="14" s="1"/>
  <c r="AB13" i="8"/>
  <c r="AB12" i="8"/>
  <c r="AB15" i="8"/>
  <c r="AB11" i="8"/>
  <c r="J48" i="8"/>
  <c r="J50" i="8" s="1"/>
  <c r="AC21" i="8" s="1"/>
  <c r="J23" i="8"/>
  <c r="P7" i="12" l="1"/>
  <c r="K29" i="14" s="1"/>
  <c r="P29" i="14" s="1"/>
  <c r="AC40" i="12"/>
  <c r="AA46" i="12"/>
  <c r="AA55" i="12" s="1"/>
  <c r="U9" i="12"/>
  <c r="Z31" i="14" s="1"/>
  <c r="AE31" i="14" s="1"/>
  <c r="AB46" i="12"/>
  <c r="AB55" i="12" s="1"/>
  <c r="AC46" i="12"/>
  <c r="AC55" i="12" s="1"/>
  <c r="AD46" i="12"/>
  <c r="AD55" i="12" s="1"/>
  <c r="AE46" i="12"/>
  <c r="AE55" i="12" s="1"/>
  <c r="AC22" i="12"/>
  <c r="AA27" i="12"/>
  <c r="Z27" i="12"/>
  <c r="AB27" i="12"/>
  <c r="R8" i="12"/>
  <c r="AC27" i="12"/>
  <c r="AD27" i="12"/>
  <c r="AE27" i="12"/>
  <c r="AC39" i="11"/>
  <c r="L50" i="11"/>
  <c r="L70" i="11" s="1"/>
  <c r="K50" i="11"/>
  <c r="T9" i="11"/>
  <c r="Y20" i="14" s="1"/>
  <c r="AD20" i="14" s="1"/>
  <c r="AC39" i="8"/>
  <c r="A13" i="8"/>
  <c r="AC12" i="8"/>
  <c r="AC15" i="8"/>
  <c r="AC11" i="8"/>
  <c r="AC14" i="8"/>
  <c r="AC10" i="8"/>
  <c r="AC13" i="8"/>
  <c r="AC9" i="8"/>
  <c r="T9" i="8" s="1"/>
  <c r="Y9" i="14" s="1"/>
  <c r="AD9" i="14" s="1"/>
  <c r="K48" i="8"/>
  <c r="K23" i="8"/>
  <c r="L23" i="8" s="1"/>
  <c r="P8" i="12" l="1"/>
  <c r="K30" i="14" s="1"/>
  <c r="P30" i="14" s="1"/>
  <c r="J30" i="14"/>
  <c r="O30" i="14" s="1"/>
  <c r="AB40" i="12"/>
  <c r="AB47" i="12"/>
  <c r="AB56" i="12" s="1"/>
  <c r="U10" i="12"/>
  <c r="AC47" i="12"/>
  <c r="AC56" i="12" s="1"/>
  <c r="AD47" i="12"/>
  <c r="AD56" i="12" s="1"/>
  <c r="AE47" i="12"/>
  <c r="AE56" i="12" s="1"/>
  <c r="AF47" i="12"/>
  <c r="AF56" i="12" s="1"/>
  <c r="AB22" i="12"/>
  <c r="R9" i="12"/>
  <c r="J31" i="14" s="1"/>
  <c r="O31" i="14" s="1"/>
  <c r="AB28" i="12"/>
  <c r="AA28" i="12"/>
  <c r="AC28" i="12"/>
  <c r="AD28" i="12"/>
  <c r="AE28" i="12"/>
  <c r="AF28" i="12"/>
  <c r="S9" i="12"/>
  <c r="AA31" i="14" s="1"/>
  <c r="AF31" i="14" s="1"/>
  <c r="AD21" i="11"/>
  <c r="AD14" i="11"/>
  <c r="AD15" i="11"/>
  <c r="AD12" i="11"/>
  <c r="AD9" i="11"/>
  <c r="AD13" i="11"/>
  <c r="AD8" i="11"/>
  <c r="AD11" i="11"/>
  <c r="AD10" i="11"/>
  <c r="AE15" i="11"/>
  <c r="AE12" i="11"/>
  <c r="AE9" i="11"/>
  <c r="AE11" i="11"/>
  <c r="AE10" i="11"/>
  <c r="AE21" i="11"/>
  <c r="AE14" i="11"/>
  <c r="AE7" i="11"/>
  <c r="AE13" i="11"/>
  <c r="AE8" i="11"/>
  <c r="A14" i="8"/>
  <c r="K50" i="8"/>
  <c r="AD21" i="8" s="1"/>
  <c r="L50" i="8"/>
  <c r="AE21" i="8" s="1"/>
  <c r="AF13" i="11" l="1"/>
  <c r="Q13" i="11" s="1"/>
  <c r="I24" i="14" s="1"/>
  <c r="N24" i="14" s="1"/>
  <c r="S10" i="12"/>
  <c r="AA32" i="14" s="1"/>
  <c r="AF32" i="14" s="1"/>
  <c r="Z32" i="14"/>
  <c r="AE32" i="14" s="1"/>
  <c r="AF12" i="11"/>
  <c r="Q12" i="11" s="1"/>
  <c r="I23" i="14" s="1"/>
  <c r="N23" i="14" s="1"/>
  <c r="AA22" i="12"/>
  <c r="AB29" i="12"/>
  <c r="R10" i="12"/>
  <c r="AC29" i="12"/>
  <c r="AD29" i="12"/>
  <c r="AE29" i="12"/>
  <c r="AF29" i="12"/>
  <c r="AF11" i="11"/>
  <c r="Q11" i="11" s="1"/>
  <c r="I22" i="14" s="1"/>
  <c r="N22" i="14" s="1"/>
  <c r="P9" i="12"/>
  <c r="K31" i="14" s="1"/>
  <c r="P31" i="14" s="1"/>
  <c r="AA40" i="12"/>
  <c r="AC48" i="12"/>
  <c r="AC57" i="12" s="1"/>
  <c r="U11" i="12"/>
  <c r="AD48" i="12"/>
  <c r="AD57" i="12" s="1"/>
  <c r="AE48" i="12"/>
  <c r="AE57" i="12" s="1"/>
  <c r="AF48" i="12"/>
  <c r="AF57" i="12" s="1"/>
  <c r="T7" i="11"/>
  <c r="Y18" i="14" s="1"/>
  <c r="AD18" i="14" s="1"/>
  <c r="AF7" i="11"/>
  <c r="Q7" i="11" s="1"/>
  <c r="I18" i="14" s="1"/>
  <c r="N18" i="14" s="1"/>
  <c r="AF10" i="11"/>
  <c r="Q10" i="11" s="1"/>
  <c r="I21" i="14" s="1"/>
  <c r="N21" i="14" s="1"/>
  <c r="AF9" i="11"/>
  <c r="Q9" i="11" s="1"/>
  <c r="I20" i="14" s="1"/>
  <c r="N20" i="14" s="1"/>
  <c r="AD39" i="11"/>
  <c r="AE39" i="11"/>
  <c r="AE40" i="11" s="1"/>
  <c r="AA45" i="11" s="1"/>
  <c r="AA54" i="11" s="1"/>
  <c r="AE22" i="11"/>
  <c r="U7" i="11"/>
  <c r="Z18" i="14" s="1"/>
  <c r="AE18" i="14" s="1"/>
  <c r="AF8" i="11"/>
  <c r="Q8" i="11" s="1"/>
  <c r="I19" i="14" s="1"/>
  <c r="N19" i="14" s="1"/>
  <c r="T8" i="11"/>
  <c r="Y19" i="14" s="1"/>
  <c r="AD19" i="14" s="1"/>
  <c r="AF15" i="11"/>
  <c r="Q15" i="11" s="1"/>
  <c r="I26" i="14" s="1"/>
  <c r="N26" i="14" s="1"/>
  <c r="AF14" i="11"/>
  <c r="Q14" i="11" s="1"/>
  <c r="I25" i="14" s="1"/>
  <c r="N25" i="14" s="1"/>
  <c r="AE22" i="8"/>
  <c r="AD22" i="8" s="1"/>
  <c r="U7" i="8"/>
  <c r="Z7" i="14" s="1"/>
  <c r="AE7" i="14" s="1"/>
  <c r="AE39" i="8"/>
  <c r="AE40" i="8" s="1"/>
  <c r="Z45" i="8" s="1"/>
  <c r="AD39" i="8"/>
  <c r="A15" i="8"/>
  <c r="AD15" i="8"/>
  <c r="AD11" i="8"/>
  <c r="AD14" i="8"/>
  <c r="AD10" i="8"/>
  <c r="AD13" i="8"/>
  <c r="AD9" i="8"/>
  <c r="AD12" i="8"/>
  <c r="AD8" i="8"/>
  <c r="AE15" i="8"/>
  <c r="AF15" i="8" s="1"/>
  <c r="Q15" i="8" s="1"/>
  <c r="I15" i="14" s="1"/>
  <c r="N15" i="14" s="1"/>
  <c r="AE11" i="8"/>
  <c r="AE7" i="8"/>
  <c r="AE14" i="8"/>
  <c r="AE10" i="8"/>
  <c r="AE13" i="8"/>
  <c r="AE9" i="8"/>
  <c r="AE12" i="8"/>
  <c r="AE8" i="8"/>
  <c r="S11" i="12" l="1"/>
  <c r="AA33" i="14" s="1"/>
  <c r="AF33" i="14" s="1"/>
  <c r="Z33" i="14"/>
  <c r="AE33" i="14" s="1"/>
  <c r="P10" i="12"/>
  <c r="K32" i="14" s="1"/>
  <c r="P32" i="14" s="1"/>
  <c r="J32" i="14"/>
  <c r="O32" i="14" s="1"/>
  <c r="AA45" i="8"/>
  <c r="AB45" i="11"/>
  <c r="AB54" i="11" s="1"/>
  <c r="Z40" i="12"/>
  <c r="AD49" i="12"/>
  <c r="AD58" i="12" s="1"/>
  <c r="U12" i="12"/>
  <c r="Z34" i="14" s="1"/>
  <c r="AE34" i="14" s="1"/>
  <c r="AE49" i="12"/>
  <c r="AE58" i="12" s="1"/>
  <c r="AF49" i="12"/>
  <c r="AF58" i="12" s="1"/>
  <c r="AC45" i="8"/>
  <c r="U8" i="11"/>
  <c r="AF45" i="11"/>
  <c r="AF54" i="11" s="1"/>
  <c r="AE45" i="11"/>
  <c r="AE54" i="11" s="1"/>
  <c r="Z22" i="12"/>
  <c r="AD30" i="12"/>
  <c r="R11" i="12"/>
  <c r="J33" i="14" s="1"/>
  <c r="O33" i="14" s="1"/>
  <c r="AC30" i="12"/>
  <c r="AE30" i="12"/>
  <c r="AF30" i="12"/>
  <c r="T16" i="11"/>
  <c r="Y27" i="14" s="1"/>
  <c r="AD27" i="14" s="1"/>
  <c r="S7" i="11"/>
  <c r="AA18" i="14" s="1"/>
  <c r="AF18" i="14" s="1"/>
  <c r="AD22" i="11"/>
  <c r="Z44" i="11"/>
  <c r="Z53" i="11" s="1"/>
  <c r="Y26" i="11"/>
  <c r="R7" i="11"/>
  <c r="Z26" i="11"/>
  <c r="AA44" i="11"/>
  <c r="AA53" i="11" s="1"/>
  <c r="AA26" i="11"/>
  <c r="Y44" i="11"/>
  <c r="Y53" i="11" s="1"/>
  <c r="AB26" i="11"/>
  <c r="AB44" i="11"/>
  <c r="AB53" i="11" s="1"/>
  <c r="AC26" i="11"/>
  <c r="AC44" i="11"/>
  <c r="AC53" i="11" s="1"/>
  <c r="AD26" i="11"/>
  <c r="AD44" i="11"/>
  <c r="AD53" i="11" s="1"/>
  <c r="AE44" i="11"/>
  <c r="AE53" i="11" s="1"/>
  <c r="AE26" i="11"/>
  <c r="AF44" i="11"/>
  <c r="AF53" i="11" s="1"/>
  <c r="AF26" i="11"/>
  <c r="AD45" i="11"/>
  <c r="AD54" i="11" s="1"/>
  <c r="Q16" i="11"/>
  <c r="I27" i="14" s="1"/>
  <c r="N27" i="14" s="1"/>
  <c r="AD40" i="11"/>
  <c r="AC45" i="11"/>
  <c r="AC54" i="11" s="1"/>
  <c r="Z45" i="11"/>
  <c r="Z54" i="11" s="1"/>
  <c r="R7" i="8"/>
  <c r="J7" i="14" s="1"/>
  <c r="O7" i="14" s="1"/>
  <c r="AD40" i="8"/>
  <c r="AC46" i="8" s="1"/>
  <c r="AF13" i="8"/>
  <c r="Q13" i="8" s="1"/>
  <c r="I13" i="14" s="1"/>
  <c r="N13" i="14" s="1"/>
  <c r="AB45" i="8"/>
  <c r="AF45" i="8"/>
  <c r="U8" i="8"/>
  <c r="Z8" i="14" s="1"/>
  <c r="AE8" i="14" s="1"/>
  <c r="AC27" i="8"/>
  <c r="AB27" i="8"/>
  <c r="AE27" i="8"/>
  <c r="Z27" i="8"/>
  <c r="AA27" i="8"/>
  <c r="AF27" i="8"/>
  <c r="AD27" i="8"/>
  <c r="AD45" i="8"/>
  <c r="AE45" i="8"/>
  <c r="AF44" i="8"/>
  <c r="Y44" i="8"/>
  <c r="AD26" i="8"/>
  <c r="AA26" i="8"/>
  <c r="Z44" i="8"/>
  <c r="AC44" i="8"/>
  <c r="AE44" i="8"/>
  <c r="AC26" i="8"/>
  <c r="AA44" i="8"/>
  <c r="AE26" i="8"/>
  <c r="Z26" i="8"/>
  <c r="AB44" i="8"/>
  <c r="AF26" i="8"/>
  <c r="AB26" i="8"/>
  <c r="AD44" i="8"/>
  <c r="Y26" i="8"/>
  <c r="AF7" i="8"/>
  <c r="Q7" i="8" s="1"/>
  <c r="I7" i="14" s="1"/>
  <c r="N7" i="14" s="1"/>
  <c r="T7" i="8"/>
  <c r="Y7" i="14" s="1"/>
  <c r="AD7" i="14" s="1"/>
  <c r="AC22" i="8"/>
  <c r="R8" i="8"/>
  <c r="J8" i="14" s="1"/>
  <c r="O8" i="14" s="1"/>
  <c r="AF14" i="8"/>
  <c r="Q14" i="8" s="1"/>
  <c r="I14" i="14" s="1"/>
  <c r="N14" i="14" s="1"/>
  <c r="AF8" i="8"/>
  <c r="Q8" i="8" s="1"/>
  <c r="I8" i="14" s="1"/>
  <c r="N8" i="14" s="1"/>
  <c r="T8" i="8"/>
  <c r="Y8" i="14" s="1"/>
  <c r="AD8" i="14" s="1"/>
  <c r="AF10" i="8"/>
  <c r="Q10" i="8" s="1"/>
  <c r="I10" i="14" s="1"/>
  <c r="N10" i="14" s="1"/>
  <c r="AF12" i="8"/>
  <c r="Q12" i="8" s="1"/>
  <c r="I12" i="14" s="1"/>
  <c r="N12" i="14" s="1"/>
  <c r="AF9" i="8"/>
  <c r="Q9" i="8" s="1"/>
  <c r="I9" i="14" s="1"/>
  <c r="N9" i="14" s="1"/>
  <c r="AF11" i="8"/>
  <c r="Q11" i="8" s="1"/>
  <c r="I11" i="14" s="1"/>
  <c r="N11" i="14" s="1"/>
  <c r="AD46" i="8" l="1"/>
  <c r="AE46" i="8"/>
  <c r="U9" i="8"/>
  <c r="S9" i="8" s="1"/>
  <c r="AA9" i="14" s="1"/>
  <c r="AF9" i="14" s="1"/>
  <c r="AB46" i="8"/>
  <c r="AF46" i="8"/>
  <c r="AC40" i="8"/>
  <c r="S8" i="11"/>
  <c r="AA19" i="14" s="1"/>
  <c r="AF19" i="14" s="1"/>
  <c r="Z19" i="14"/>
  <c r="AE19" i="14" s="1"/>
  <c r="P7" i="11"/>
  <c r="K18" i="14" s="1"/>
  <c r="P18" i="14" s="1"/>
  <c r="J18" i="14"/>
  <c r="O18" i="14" s="1"/>
  <c r="P7" i="8"/>
  <c r="K7" i="14" s="1"/>
  <c r="P7" i="14" s="1"/>
  <c r="S12" i="12"/>
  <c r="AA34" i="14" s="1"/>
  <c r="AF34" i="14" s="1"/>
  <c r="AA46" i="8"/>
  <c r="Y22" i="12"/>
  <c r="R12" i="12"/>
  <c r="AD31" i="12"/>
  <c r="AE31" i="12"/>
  <c r="AF31" i="12"/>
  <c r="P11" i="12"/>
  <c r="K33" i="14" s="1"/>
  <c r="P33" i="14" s="1"/>
  <c r="Y40" i="12"/>
  <c r="AE50" i="12"/>
  <c r="AE59" i="12" s="1"/>
  <c r="U13" i="12"/>
  <c r="AF50" i="12"/>
  <c r="AF59" i="12" s="1"/>
  <c r="AC40" i="11"/>
  <c r="AA46" i="11"/>
  <c r="AA55" i="11" s="1"/>
  <c r="AD46" i="11"/>
  <c r="AD55" i="11" s="1"/>
  <c r="AB46" i="11"/>
  <c r="AB55" i="11" s="1"/>
  <c r="AF46" i="11"/>
  <c r="AF55" i="11" s="1"/>
  <c r="AC46" i="11"/>
  <c r="AC55" i="11" s="1"/>
  <c r="AE46" i="11"/>
  <c r="AE55" i="11" s="1"/>
  <c r="U9" i="11"/>
  <c r="Z20" i="14" s="1"/>
  <c r="AE20" i="14" s="1"/>
  <c r="AC22" i="11"/>
  <c r="Z27" i="11"/>
  <c r="R8" i="11"/>
  <c r="AA27" i="11"/>
  <c r="AB27" i="11"/>
  <c r="AC27" i="11"/>
  <c r="AD27" i="11"/>
  <c r="AE27" i="11"/>
  <c r="AF27" i="11"/>
  <c r="S8" i="8"/>
  <c r="AA8" i="14" s="1"/>
  <c r="AF8" i="14" s="1"/>
  <c r="AE28" i="8"/>
  <c r="AF28" i="8"/>
  <c r="AC28" i="8"/>
  <c r="AD28" i="8"/>
  <c r="AA28" i="8"/>
  <c r="AB28" i="8"/>
  <c r="AB40" i="8"/>
  <c r="AC47" i="8"/>
  <c r="AE47" i="8"/>
  <c r="U10" i="8"/>
  <c r="AB47" i="8"/>
  <c r="AD47" i="8"/>
  <c r="AF47" i="8"/>
  <c r="P8" i="8"/>
  <c r="K8" i="14" s="1"/>
  <c r="P8" i="14" s="1"/>
  <c r="S7" i="8"/>
  <c r="AA7" i="14" s="1"/>
  <c r="AF7" i="14" s="1"/>
  <c r="T16" i="8"/>
  <c r="Y16" i="14" s="1"/>
  <c r="AD16" i="14" s="1"/>
  <c r="AB22" i="8"/>
  <c r="R9" i="8"/>
  <c r="Q16" i="8"/>
  <c r="I16" i="14" s="1"/>
  <c r="N16" i="14" s="1"/>
  <c r="Z9" i="14" l="1"/>
  <c r="AE9" i="14" s="1"/>
  <c r="S13" i="12"/>
  <c r="AA35" i="14" s="1"/>
  <c r="AF35" i="14" s="1"/>
  <c r="Z35" i="14"/>
  <c r="AE35" i="14" s="1"/>
  <c r="S10" i="8"/>
  <c r="AA10" i="14" s="1"/>
  <c r="AF10" i="14" s="1"/>
  <c r="Z10" i="14"/>
  <c r="AE10" i="14" s="1"/>
  <c r="P12" i="12"/>
  <c r="K34" i="14" s="1"/>
  <c r="P34" i="14" s="1"/>
  <c r="J34" i="14"/>
  <c r="O34" i="14" s="1"/>
  <c r="P8" i="11"/>
  <c r="K19" i="14" s="1"/>
  <c r="P19" i="14" s="1"/>
  <c r="J19" i="14"/>
  <c r="O19" i="14" s="1"/>
  <c r="P9" i="8"/>
  <c r="K9" i="14" s="1"/>
  <c r="P9" i="14" s="1"/>
  <c r="J9" i="14"/>
  <c r="O9" i="14" s="1"/>
  <c r="X22" i="12"/>
  <c r="AE32" i="12"/>
  <c r="R13" i="12"/>
  <c r="J35" i="14" s="1"/>
  <c r="O35" i="14" s="1"/>
  <c r="AF32" i="12"/>
  <c r="X40" i="12"/>
  <c r="AF51" i="12"/>
  <c r="AF60" i="12" s="1"/>
  <c r="U14" i="12"/>
  <c r="AB22" i="11"/>
  <c r="R9" i="11"/>
  <c r="AA28" i="11"/>
  <c r="AB28" i="11"/>
  <c r="AC28" i="11"/>
  <c r="AD28" i="11"/>
  <c r="AE28" i="11"/>
  <c r="AF28" i="11"/>
  <c r="AB40" i="11"/>
  <c r="AC47" i="11"/>
  <c r="AC56" i="11" s="1"/>
  <c r="AE47" i="11"/>
  <c r="AE56" i="11" s="1"/>
  <c r="AB47" i="11"/>
  <c r="AB56" i="11" s="1"/>
  <c r="AD47" i="11"/>
  <c r="AD56" i="11" s="1"/>
  <c r="U10" i="11"/>
  <c r="AF47" i="11"/>
  <c r="AF56" i="11" s="1"/>
  <c r="S9" i="11"/>
  <c r="AA20" i="14" s="1"/>
  <c r="AF20" i="14" s="1"/>
  <c r="AA40" i="8"/>
  <c r="AF48" i="8"/>
  <c r="AD48" i="8"/>
  <c r="AC48" i="8"/>
  <c r="U11" i="8"/>
  <c r="AE48" i="8"/>
  <c r="AF29" i="8"/>
  <c r="AD29" i="8"/>
  <c r="AC29" i="8"/>
  <c r="AB29" i="8"/>
  <c r="AE29" i="8"/>
  <c r="AA22" i="8"/>
  <c r="R10" i="8"/>
  <c r="J10" i="14" s="1"/>
  <c r="O10" i="14" s="1"/>
  <c r="S14" i="12" l="1"/>
  <c r="AA36" i="14" s="1"/>
  <c r="AF36" i="14" s="1"/>
  <c r="Z36" i="14"/>
  <c r="AE36" i="14" s="1"/>
  <c r="S10" i="11"/>
  <c r="AA21" i="14" s="1"/>
  <c r="AF21" i="14" s="1"/>
  <c r="Z21" i="14"/>
  <c r="AE21" i="14" s="1"/>
  <c r="S11" i="8"/>
  <c r="AA11" i="14" s="1"/>
  <c r="AF11" i="14" s="1"/>
  <c r="Z11" i="14"/>
  <c r="AE11" i="14" s="1"/>
  <c r="P9" i="11"/>
  <c r="K20" i="14" s="1"/>
  <c r="P20" i="14" s="1"/>
  <c r="J20" i="14"/>
  <c r="O20" i="14" s="1"/>
  <c r="P13" i="12"/>
  <c r="K35" i="14" s="1"/>
  <c r="P35" i="14" s="1"/>
  <c r="W40" i="12"/>
  <c r="U15" i="12"/>
  <c r="Z37" i="14" s="1"/>
  <c r="AE37" i="14" s="1"/>
  <c r="W22" i="12"/>
  <c r="R15" i="12" s="1"/>
  <c r="R14" i="12"/>
  <c r="AF33" i="12"/>
  <c r="AA40" i="11"/>
  <c r="AC48" i="11"/>
  <c r="AC57" i="11" s="1"/>
  <c r="AD48" i="11"/>
  <c r="AD57" i="11" s="1"/>
  <c r="U11" i="11"/>
  <c r="AE48" i="11"/>
  <c r="AE57" i="11" s="1"/>
  <c r="AF48" i="11"/>
  <c r="AF57" i="11" s="1"/>
  <c r="AA22" i="11"/>
  <c r="AB29" i="11"/>
  <c r="R10" i="11"/>
  <c r="J21" i="14" s="1"/>
  <c r="O21" i="14" s="1"/>
  <c r="AC29" i="11"/>
  <c r="AD29" i="11"/>
  <c r="AE29" i="11"/>
  <c r="AF29" i="11"/>
  <c r="AD30" i="8"/>
  <c r="AC30" i="8"/>
  <c r="AE30" i="8"/>
  <c r="AF30" i="8"/>
  <c r="Z40" i="8"/>
  <c r="AE49" i="8"/>
  <c r="AF49" i="8"/>
  <c r="AD49" i="8"/>
  <c r="U12" i="8"/>
  <c r="P10" i="8"/>
  <c r="K10" i="14" s="1"/>
  <c r="P10" i="14" s="1"/>
  <c r="Z22" i="8"/>
  <c r="R11" i="8"/>
  <c r="S11" i="11" l="1"/>
  <c r="AA22" i="14" s="1"/>
  <c r="AF22" i="14" s="1"/>
  <c r="Z22" i="14"/>
  <c r="AE22" i="14" s="1"/>
  <c r="S12" i="8"/>
  <c r="AA12" i="14" s="1"/>
  <c r="AF12" i="14" s="1"/>
  <c r="Z12" i="14"/>
  <c r="AE12" i="14" s="1"/>
  <c r="P14" i="12"/>
  <c r="K36" i="14" s="1"/>
  <c r="P36" i="14" s="1"/>
  <c r="J36" i="14"/>
  <c r="O36" i="14" s="1"/>
  <c r="P15" i="12"/>
  <c r="K37" i="14" s="1"/>
  <c r="P37" i="14" s="1"/>
  <c r="J37" i="14"/>
  <c r="O37" i="14" s="1"/>
  <c r="P11" i="8"/>
  <c r="K11" i="14" s="1"/>
  <c r="P11" i="14" s="1"/>
  <c r="J11" i="14"/>
  <c r="O11" i="14" s="1"/>
  <c r="R16" i="12"/>
  <c r="S15" i="12"/>
  <c r="AA37" i="14" s="1"/>
  <c r="AF37" i="14" s="1"/>
  <c r="U16" i="12"/>
  <c r="Z22" i="11"/>
  <c r="AC30" i="11"/>
  <c r="R11" i="11"/>
  <c r="AD30" i="11"/>
  <c r="AE30" i="11"/>
  <c r="AF30" i="11"/>
  <c r="P10" i="11"/>
  <c r="K21" i="14" s="1"/>
  <c r="P21" i="14" s="1"/>
  <c r="Z40" i="11"/>
  <c r="U12" i="11"/>
  <c r="AD49" i="11"/>
  <c r="AD58" i="11" s="1"/>
  <c r="AE49" i="11"/>
  <c r="AE58" i="11" s="1"/>
  <c r="AF49" i="11"/>
  <c r="AF58" i="11" s="1"/>
  <c r="AF31" i="8"/>
  <c r="AD31" i="8"/>
  <c r="AE31" i="8"/>
  <c r="AE50" i="8"/>
  <c r="Y40" i="8"/>
  <c r="AF50" i="8"/>
  <c r="U13" i="8"/>
  <c r="Z13" i="14" s="1"/>
  <c r="AE13" i="14" s="1"/>
  <c r="Y22" i="8"/>
  <c r="R12" i="8"/>
  <c r="S16" i="12" l="1"/>
  <c r="AA38" i="14" s="1"/>
  <c r="AF38" i="14" s="1"/>
  <c r="Z38" i="14"/>
  <c r="AE38" i="14" s="1"/>
  <c r="S12" i="11"/>
  <c r="AA23" i="14" s="1"/>
  <c r="AF23" i="14" s="1"/>
  <c r="Z23" i="14"/>
  <c r="AE23" i="14" s="1"/>
  <c r="P16" i="12"/>
  <c r="K38" i="14" s="1"/>
  <c r="P38" i="14" s="1"/>
  <c r="J38" i="14"/>
  <c r="O38" i="14" s="1"/>
  <c r="P11" i="11"/>
  <c r="K22" i="14" s="1"/>
  <c r="P22" i="14" s="1"/>
  <c r="J22" i="14"/>
  <c r="O22" i="14" s="1"/>
  <c r="P12" i="8"/>
  <c r="K12" i="14" s="1"/>
  <c r="P12" i="14" s="1"/>
  <c r="J12" i="14"/>
  <c r="O12" i="14" s="1"/>
  <c r="Y40" i="11"/>
  <c r="AE50" i="11"/>
  <c r="AE59" i="11" s="1"/>
  <c r="U13" i="11"/>
  <c r="AF50" i="11"/>
  <c r="AF59" i="11" s="1"/>
  <c r="Y22" i="11"/>
  <c r="R12" i="11"/>
  <c r="J23" i="14" s="1"/>
  <c r="O23" i="14" s="1"/>
  <c r="AD31" i="11"/>
  <c r="AE31" i="11"/>
  <c r="AF31" i="11"/>
  <c r="AE32" i="8"/>
  <c r="AF32" i="8"/>
  <c r="AF51" i="8"/>
  <c r="U14" i="8"/>
  <c r="X40" i="8"/>
  <c r="X22" i="8"/>
  <c r="AF33" i="8" s="1"/>
  <c r="R13" i="8"/>
  <c r="S13" i="11" l="1"/>
  <c r="AA24" i="14" s="1"/>
  <c r="AF24" i="14" s="1"/>
  <c r="Z24" i="14"/>
  <c r="AE24" i="14" s="1"/>
  <c r="S14" i="8"/>
  <c r="AA14" i="14" s="1"/>
  <c r="AF14" i="14" s="1"/>
  <c r="Z14" i="14"/>
  <c r="AE14" i="14" s="1"/>
  <c r="P13" i="8"/>
  <c r="K13" i="14" s="1"/>
  <c r="P13" i="14" s="1"/>
  <c r="J13" i="14"/>
  <c r="O13" i="14" s="1"/>
  <c r="P12" i="11"/>
  <c r="K23" i="14" s="1"/>
  <c r="P23" i="14" s="1"/>
  <c r="X22" i="11"/>
  <c r="R13" i="11"/>
  <c r="AE32" i="11"/>
  <c r="AF32" i="11"/>
  <c r="X40" i="11"/>
  <c r="U14" i="11"/>
  <c r="AF51" i="11"/>
  <c r="AF60" i="11" s="1"/>
  <c r="S13" i="8"/>
  <c r="AA13" i="14" s="1"/>
  <c r="AF13" i="14" s="1"/>
  <c r="U15" i="8"/>
  <c r="Z15" i="14" s="1"/>
  <c r="AE15" i="14" s="1"/>
  <c r="W40" i="8"/>
  <c r="W22" i="8"/>
  <c r="R15" i="8" s="1"/>
  <c r="J15" i="14" s="1"/>
  <c r="O15" i="14" s="1"/>
  <c r="R14" i="8"/>
  <c r="S14" i="11" l="1"/>
  <c r="AA25" i="14" s="1"/>
  <c r="AF25" i="14" s="1"/>
  <c r="Z25" i="14"/>
  <c r="AE25" i="14" s="1"/>
  <c r="P13" i="11"/>
  <c r="K24" i="14" s="1"/>
  <c r="P24" i="14" s="1"/>
  <c r="J24" i="14"/>
  <c r="O24" i="14" s="1"/>
  <c r="P14" i="8"/>
  <c r="K14" i="14" s="1"/>
  <c r="P14" i="14" s="1"/>
  <c r="J14" i="14"/>
  <c r="O14" i="14" s="1"/>
  <c r="W40" i="11"/>
  <c r="U15" i="11"/>
  <c r="Z26" i="14" s="1"/>
  <c r="AE26" i="14" s="1"/>
  <c r="W22" i="11"/>
  <c r="R15" i="11" s="1"/>
  <c r="J26" i="14" s="1"/>
  <c r="O26" i="14" s="1"/>
  <c r="R14" i="11"/>
  <c r="AF33" i="11"/>
  <c r="S15" i="8"/>
  <c r="AA15" i="14" s="1"/>
  <c r="AF15" i="14" s="1"/>
  <c r="U16" i="8"/>
  <c r="R16" i="8"/>
  <c r="P15" i="8"/>
  <c r="K15" i="14" s="1"/>
  <c r="P15" i="14" s="1"/>
  <c r="S16" i="8" l="1"/>
  <c r="AA16" i="14" s="1"/>
  <c r="AF16" i="14" s="1"/>
  <c r="Z16" i="14"/>
  <c r="AE16" i="14" s="1"/>
  <c r="P14" i="11"/>
  <c r="K25" i="14" s="1"/>
  <c r="P25" i="14" s="1"/>
  <c r="J25" i="14"/>
  <c r="O25" i="14" s="1"/>
  <c r="P16" i="8"/>
  <c r="K16" i="14" s="1"/>
  <c r="P16" i="14" s="1"/>
  <c r="J16" i="14"/>
  <c r="O16" i="14" s="1"/>
  <c r="P15" i="11"/>
  <c r="K26" i="14" s="1"/>
  <c r="P26" i="14" s="1"/>
  <c r="R16" i="11"/>
  <c r="S15" i="11"/>
  <c r="AA26" i="14" s="1"/>
  <c r="AF26" i="14" s="1"/>
  <c r="U16" i="11"/>
  <c r="S16" i="11" l="1"/>
  <c r="AA27" i="14" s="1"/>
  <c r="AF27" i="14" s="1"/>
  <c r="Z27" i="14"/>
  <c r="AE27" i="14" s="1"/>
  <c r="P16" i="11"/>
  <c r="K27" i="14" s="1"/>
  <c r="P27" i="14" s="1"/>
  <c r="J27" i="14"/>
  <c r="O2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Scarth</author>
  </authors>
  <commentLis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Robert Scarth:</t>
        </r>
        <r>
          <rPr>
            <sz val="9"/>
            <color indexed="81"/>
            <rFont val="Tahoma"/>
            <family val="2"/>
          </rPr>
          <t xml:space="preserve">
Note this is offset one column to the right. So S_{1}^{n} is in the column headed "2", and immediately underneath S_{2}^{n+1}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Scarth</author>
  </authors>
  <commentList>
    <comment ref="A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Robert Scarth:</t>
        </r>
        <r>
          <rPr>
            <sz val="9"/>
            <color indexed="81"/>
            <rFont val="Tahoma"/>
            <family val="2"/>
          </rPr>
          <t xml:space="preserve">
Note this is offset one column to the right. So S_{1}^{n} is in the column headed "2", and immediately underneath S_{2}^{n+1}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Scarth</author>
  </authors>
  <commentList>
    <comment ref="A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Robert Scarth:</t>
        </r>
        <r>
          <rPr>
            <sz val="9"/>
            <color indexed="81"/>
            <rFont val="Tahoma"/>
            <family val="2"/>
          </rPr>
          <t xml:space="preserve">
Note this is offset one column to the right. So S_{1}^{n} is in the column headed "2", and immediately underneath S_{2}^{n+1}</t>
        </r>
      </text>
    </comment>
  </commentList>
</comments>
</file>

<file path=xl/sharedStrings.xml><?xml version="1.0" encoding="utf-8"?>
<sst xmlns="http://schemas.openxmlformats.org/spreadsheetml/2006/main" count="142" uniqueCount="35">
  <si>
    <t>Ultimate</t>
  </si>
  <si>
    <t>Reserve</t>
  </si>
  <si>
    <t>Observed Development Factors</t>
  </si>
  <si>
    <t>Number of Origin Periods</t>
  </si>
  <si>
    <t>sigma^2</t>
  </si>
  <si>
    <t>sigma^2/f^2</t>
  </si>
  <si>
    <t>Expected Future Claims</t>
  </si>
  <si>
    <t>S_{j}^{n}</t>
  </si>
  <si>
    <t>Total</t>
  </si>
  <si>
    <t>Process</t>
  </si>
  <si>
    <t>Parameter</t>
  </si>
  <si>
    <t>Sub calculations for the process error</t>
  </si>
  <si>
    <t>Ultimate RMSEP (Mack)</t>
  </si>
  <si>
    <t>One-Year RMSEP (Merz-Wuthrich)</t>
  </si>
  <si>
    <t>S_{j}^{n+1}</t>
  </si>
  <si>
    <t>f_{j}</t>
  </si>
  <si>
    <t>Sub calculations for the parameter error</t>
  </si>
  <si>
    <t>(3) Calculations for Merz-Wuthrich - individual cohorts</t>
  </si>
  <si>
    <t>(1) Calculations for Mack - individual cohorts</t>
  </si>
  <si>
    <t>(2) Calculations for Mack - covariance terms</t>
  </si>
  <si>
    <t>(4) Calculations for Merz-Wuthrich - covariance terms</t>
  </si>
  <si>
    <t>lambda_{j}</t>
  </si>
  <si>
    <t>scaling factor</t>
  </si>
  <si>
    <t>scaled lambda</t>
  </si>
  <si>
    <t>Lambda_{j}</t>
  </si>
  <si>
    <t>TaylorAshe</t>
  </si>
  <si>
    <t>Example1</t>
  </si>
  <si>
    <t>Example2</t>
  </si>
  <si>
    <t>From Tyche</t>
  </si>
  <si>
    <t>From Excel</t>
  </si>
  <si>
    <t>Check</t>
  </si>
  <si>
    <t>Mack Checks</t>
  </si>
  <si>
    <t>Merz-Wuethrich</t>
  </si>
  <si>
    <t>Tolerance</t>
  </si>
  <si>
    <t>This workbook calculates the analytic formula for the RMSEP of the ultimate reserves, and the one-year CDR, using Mack's formula, and the Merz-Wüthrich formula.
There are four sheets, and each sheet does the calculations for a different data set. The calculations done on each sheet are the same.
The four sheets are:
 - Taylor Ashe
    This uses the Taylor Ashe data set used in Mack's original 1993 paper.
 - Example 1
    This uses the data from example 1 in the PSRWP papers
 - Example 2
    This uses the data from example 2 in the PSRWP papers
- Checks
   This checks that the excel results are the same as those from Tyche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</si>
</sst>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#,##0.0"/>
    <numFmt numFmtId="166" formatCode="#,##0.0000"/>
    <numFmt numFmtId="167" formatCode="#,##0.000"/>
    <numFmt numFmtId="168" formatCode="#,##0.000000"/>
    <numFmt numFmtId="169" formatCode="0.000E+00"/>
    <numFmt numFmtId="170" formatCode="0.0000000"/>
    <numFmt numFmtId="171" formatCode="0.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0" fillId="0" borderId="0" xfId="0" applyNumberFormat="1"/>
    <xf numFmtId="168" fontId="0" fillId="0" borderId="0" xfId="0" applyNumberFormat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6" xfId="0" applyBorder="1"/>
    <xf numFmtId="169" fontId="0" fillId="0" borderId="0" xfId="0" applyNumberFormat="1"/>
    <xf numFmtId="169" fontId="0" fillId="0" borderId="0" xfId="0" applyNumberFormat="1" applyFill="1"/>
    <xf numFmtId="0" fontId="1" fillId="0" borderId="0" xfId="0" applyFont="1"/>
    <xf numFmtId="167" fontId="0" fillId="0" borderId="0" xfId="0" applyNumberFormat="1" applyBorder="1"/>
    <xf numFmtId="0" fontId="0" fillId="0" borderId="0" xfId="0" applyNumberFormat="1" applyBorder="1"/>
    <xf numFmtId="2" fontId="0" fillId="0" borderId="0" xfId="0" applyNumberFormat="1"/>
    <xf numFmtId="0" fontId="0" fillId="0" borderId="0" xfId="0" applyAlignment="1">
      <alignment vertical="top" wrapText="1"/>
    </xf>
    <xf numFmtId="11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8" xfId="0" applyBorder="1" applyAlignment="1">
      <alignment vertical="top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44</xdr:row>
      <xdr:rowOff>180975</xdr:rowOff>
    </xdr:from>
    <xdr:to>
      <xdr:col>15</xdr:col>
      <xdr:colOff>733425</xdr:colOff>
      <xdr:row>50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29BC79-CC86-4713-977C-174D0916E534}"/>
                </a:ext>
              </a:extLst>
            </xdr:cNvPr>
            <xdr:cNvSpPr txBox="1"/>
          </xdr:nvSpPr>
          <xdr:spPr>
            <a:xfrm>
              <a:off x="8191500" y="8562975"/>
              <a:ext cx="2257425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GB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</m:e>
                    </m:nary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29BC79-CC86-4713-977C-174D0916E534}"/>
                </a:ext>
              </a:extLst>
            </xdr:cNvPr>
            <xdr:cNvSpPr txBox="1"/>
          </xdr:nvSpPr>
          <xdr:spPr>
            <a:xfrm>
              <a:off x="8191500" y="8562975"/>
              <a:ext cx="2257425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GB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 ̂_𝑗^2=  1/(𝑛−𝑗−1) ∑1_(𝑖=1)^(𝑛−𝑗)▒𝐶_𝑖𝑗  (𝑓_𝑖𝑗− 𝑓 ̂_𝑗 )^2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44</xdr:row>
      <xdr:rowOff>180975</xdr:rowOff>
    </xdr:from>
    <xdr:to>
      <xdr:col>15</xdr:col>
      <xdr:colOff>733425</xdr:colOff>
      <xdr:row>50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F5AEF2-E4CF-42B3-B8E9-6DD6B7DEE023}"/>
                </a:ext>
              </a:extLst>
            </xdr:cNvPr>
            <xdr:cNvSpPr txBox="1"/>
          </xdr:nvSpPr>
          <xdr:spPr>
            <a:xfrm>
              <a:off x="8191500" y="8562975"/>
              <a:ext cx="2257425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GB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</m:e>
                    </m:nary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F5AEF2-E4CF-42B3-B8E9-6DD6B7DEE023}"/>
                </a:ext>
              </a:extLst>
            </xdr:cNvPr>
            <xdr:cNvSpPr txBox="1"/>
          </xdr:nvSpPr>
          <xdr:spPr>
            <a:xfrm>
              <a:off x="8191500" y="8562975"/>
              <a:ext cx="2257425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GB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̂_𝑗^2=  1/(𝑛−𝑗−1) ∑1_(𝑖=1)^(𝑛−𝑗)▒𝐶_𝑖𝑗  (𝑓_𝑖𝑗− 𝑓 ̂_𝑗 )^2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44</xdr:row>
      <xdr:rowOff>180975</xdr:rowOff>
    </xdr:from>
    <xdr:to>
      <xdr:col>15</xdr:col>
      <xdr:colOff>733425</xdr:colOff>
      <xdr:row>50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6155CA-7FE4-4FFE-8A44-A3B48254FD75}"/>
                </a:ext>
              </a:extLst>
            </xdr:cNvPr>
            <xdr:cNvSpPr txBox="1"/>
          </xdr:nvSpPr>
          <xdr:spPr>
            <a:xfrm>
              <a:off x="8191500" y="8562975"/>
              <a:ext cx="2257425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GB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p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</m:e>
                    </m:nary>
                    <m:sSup>
                      <m:s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GB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GB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6155CA-7FE4-4FFE-8A44-A3B48254FD75}"/>
                </a:ext>
              </a:extLst>
            </xdr:cNvPr>
            <xdr:cNvSpPr txBox="1"/>
          </xdr:nvSpPr>
          <xdr:spPr>
            <a:xfrm>
              <a:off x="8191500" y="8562975"/>
              <a:ext cx="2257425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GB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̂_𝑗^2=  1/(𝑛−𝑗−1) ∑1_(𝑖=1)^(𝑛−𝑗)▒𝐶_𝑖𝑗  (𝑓_𝑖𝑗− 𝑓 ̂_𝑗 )^2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tabSelected="1" workbookViewId="0"/>
  </sheetViews>
  <sheetFormatPr defaultRowHeight="15" x14ac:dyDescent="0.25"/>
  <cols>
    <col min="1" max="1" width="67" customWidth="1"/>
  </cols>
  <sheetData>
    <row r="2" spans="1:1" ht="240.75" customHeight="1" x14ac:dyDescent="0.25">
      <c r="A2" s="23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3"/>
  <sheetViews>
    <sheetView workbookViewId="0"/>
  </sheetViews>
  <sheetFormatPr defaultRowHeight="15" x14ac:dyDescent="0.25"/>
  <cols>
    <col min="4" max="4" width="10.7109375" bestFit="1" customWidth="1"/>
    <col min="5" max="10" width="10.140625" bestFit="1" customWidth="1"/>
    <col min="15" max="15" width="10.140625" bestFit="1" customWidth="1"/>
    <col min="16" max="21" width="11.7109375" customWidth="1"/>
    <col min="22" max="22" width="12" bestFit="1" customWidth="1"/>
    <col min="23" max="30" width="9.5703125" customWidth="1"/>
    <col min="31" max="31" width="10.140625" bestFit="1" customWidth="1"/>
    <col min="32" max="32" width="9.5703125" customWidth="1"/>
    <col min="33" max="33" width="9.5703125" bestFit="1" customWidth="1"/>
    <col min="34" max="43" width="9.5703125" customWidth="1"/>
  </cols>
  <sheetData>
    <row r="1" spans="1:43" x14ac:dyDescent="0.25">
      <c r="B1" t="s">
        <v>3</v>
      </c>
      <c r="C1">
        <v>10</v>
      </c>
    </row>
    <row r="4" spans="1:43" x14ac:dyDescent="0.25">
      <c r="N4" s="30" t="s">
        <v>0</v>
      </c>
      <c r="O4" s="32" t="s">
        <v>1</v>
      </c>
      <c r="P4" s="27" t="s">
        <v>12</v>
      </c>
      <c r="Q4" s="28"/>
      <c r="R4" s="29"/>
      <c r="S4" s="28" t="s">
        <v>13</v>
      </c>
      <c r="T4" s="28"/>
      <c r="U4" s="29"/>
      <c r="W4" s="19" t="s">
        <v>11</v>
      </c>
    </row>
    <row r="5" spans="1:43" x14ac:dyDescent="0.25">
      <c r="C5">
        <v>1</v>
      </c>
      <c r="D5">
        <f>C5+1</f>
        <v>2</v>
      </c>
      <c r="E5">
        <f t="shared" ref="E5:L5" si="0">D5+1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N5" s="31"/>
      <c r="O5" s="33" t="s">
        <v>1</v>
      </c>
      <c r="P5" s="16" t="s">
        <v>8</v>
      </c>
      <c r="Q5" s="11" t="s">
        <v>9</v>
      </c>
      <c r="R5" s="12" t="s">
        <v>10</v>
      </c>
      <c r="S5" s="11" t="s">
        <v>8</v>
      </c>
      <c r="T5" s="11" t="s">
        <v>9</v>
      </c>
      <c r="U5" s="12" t="s">
        <v>10</v>
      </c>
      <c r="V5" s="3"/>
      <c r="W5" s="6">
        <v>1</v>
      </c>
      <c r="X5" s="6">
        <f>W5+1</f>
        <v>2</v>
      </c>
      <c r="Y5" s="6">
        <f t="shared" ref="Y5:AE5" si="1">X5+1</f>
        <v>3</v>
      </c>
      <c r="Z5" s="6">
        <f t="shared" si="1"/>
        <v>4</v>
      </c>
      <c r="AA5" s="6">
        <f t="shared" si="1"/>
        <v>5</v>
      </c>
      <c r="AB5" s="6">
        <f t="shared" si="1"/>
        <v>6</v>
      </c>
      <c r="AC5" s="6">
        <f t="shared" si="1"/>
        <v>7</v>
      </c>
      <c r="AD5" s="6">
        <f t="shared" si="1"/>
        <v>8</v>
      </c>
      <c r="AE5" s="6">
        <f t="shared" si="1"/>
        <v>9</v>
      </c>
      <c r="AF5" t="s">
        <v>8</v>
      </c>
      <c r="AH5" s="6"/>
      <c r="AI5" s="6"/>
      <c r="AJ5" s="6"/>
      <c r="AK5" s="6"/>
      <c r="AL5" s="6"/>
      <c r="AM5" s="6"/>
      <c r="AN5" s="6"/>
      <c r="AO5" s="6"/>
      <c r="AP5" s="6"/>
    </row>
    <row r="6" spans="1:43" x14ac:dyDescent="0.25">
      <c r="A6">
        <v>0</v>
      </c>
      <c r="B6">
        <f t="shared" ref="B6:B13" si="2">B7-1</f>
        <v>2007</v>
      </c>
      <c r="C6" s="1">
        <v>357848</v>
      </c>
      <c r="D6" s="1">
        <v>1124788</v>
      </c>
      <c r="E6" s="1">
        <v>1735330</v>
      </c>
      <c r="F6" s="1">
        <v>2218270</v>
      </c>
      <c r="G6" s="1">
        <v>2745596</v>
      </c>
      <c r="H6" s="1">
        <v>3319994</v>
      </c>
      <c r="I6" s="1">
        <v>3466336</v>
      </c>
      <c r="J6" s="1">
        <v>3606286</v>
      </c>
      <c r="K6" s="1">
        <v>3833515</v>
      </c>
      <c r="L6" s="1">
        <v>3901463</v>
      </c>
      <c r="N6" s="8">
        <f>L6</f>
        <v>3901463</v>
      </c>
      <c r="O6" s="10">
        <f>N6-L6</f>
        <v>0</v>
      </c>
      <c r="P6" s="8">
        <f t="shared" ref="P6" si="3">SQRT(Q6^2+R6^2)</f>
        <v>0</v>
      </c>
      <c r="Q6" s="9"/>
      <c r="R6" s="10"/>
      <c r="S6" s="9">
        <f t="shared" ref="S6" si="4">SQRT(T6^2+U6^2)</f>
        <v>0</v>
      </c>
      <c r="T6" s="9"/>
      <c r="U6" s="10"/>
      <c r="V6" s="3"/>
      <c r="W6" s="3"/>
      <c r="X6" s="3"/>
      <c r="Y6" s="3"/>
      <c r="Z6" s="3"/>
      <c r="AA6" s="3"/>
      <c r="AB6" s="3"/>
      <c r="AC6" s="3"/>
      <c r="AD6" s="3"/>
    </row>
    <row r="7" spans="1:43" x14ac:dyDescent="0.25">
      <c r="A7">
        <f>A6+1</f>
        <v>1</v>
      </c>
      <c r="B7">
        <f t="shared" si="2"/>
        <v>2008</v>
      </c>
      <c r="C7" s="1">
        <v>352118</v>
      </c>
      <c r="D7" s="1">
        <v>1236139</v>
      </c>
      <c r="E7" s="1">
        <v>2170033</v>
      </c>
      <c r="F7" s="1">
        <v>3353322</v>
      </c>
      <c r="G7" s="1">
        <v>3799067</v>
      </c>
      <c r="H7" s="1">
        <v>4120063</v>
      </c>
      <c r="I7" s="1">
        <v>4647867</v>
      </c>
      <c r="J7" s="1">
        <v>4914039</v>
      </c>
      <c r="K7" s="1">
        <v>5339085</v>
      </c>
      <c r="L7" s="1"/>
      <c r="N7" s="8">
        <f>K7*L20</f>
        <v>5433718.8145487895</v>
      </c>
      <c r="O7" s="10">
        <f>N7-K7</f>
        <v>94633.814548789524</v>
      </c>
      <c r="P7" s="8">
        <f ca="1">SQRT(Q7^2+R7^2)</f>
        <v>75535.040757488387</v>
      </c>
      <c r="Q7" s="9">
        <f t="shared" ref="Q7:Q15" si="5">SQRT(AF7)*N7</f>
        <v>48831.585305202134</v>
      </c>
      <c r="R7" s="10">
        <f t="shared" ref="R7:R15" ca="1" si="6">SQRT(OFFSET($AF$22,0,-$A7))*N7</f>
        <v>57628.280026530359</v>
      </c>
      <c r="S7" s="9">
        <f ca="1">SQRT(T7^2+U7^2)</f>
        <v>75535.040757488387</v>
      </c>
      <c r="T7" s="9">
        <f>SQRT(AE7)*N7</f>
        <v>48831.585305202134</v>
      </c>
      <c r="U7" s="10">
        <f ca="1">SQRT(OFFSET($AF$21,0,-$A7))*N7</f>
        <v>57628.280026530359</v>
      </c>
      <c r="V7" s="5"/>
      <c r="W7" s="7"/>
      <c r="X7" s="7"/>
      <c r="Y7" s="7"/>
      <c r="Z7" s="7"/>
      <c r="AA7" s="7"/>
      <c r="AB7" s="7"/>
      <c r="AC7" s="7"/>
      <c r="AD7" s="7"/>
      <c r="AE7" s="7">
        <f>L$50/K55</f>
        <v>8.0762048509385253E-5</v>
      </c>
      <c r="AF7" s="7">
        <f t="shared" ref="AF7:AF15" si="7">SUM(W7:AE7)</f>
        <v>8.0762048509385253E-5</v>
      </c>
      <c r="AH7" s="7"/>
      <c r="AI7" s="7"/>
      <c r="AJ7" s="7"/>
      <c r="AK7" s="7"/>
      <c r="AL7" s="7"/>
      <c r="AM7" s="7"/>
      <c r="AN7" s="7"/>
      <c r="AQ7" s="7"/>
    </row>
    <row r="8" spans="1:43" x14ac:dyDescent="0.25">
      <c r="A8">
        <f t="shared" ref="A8:A15" si="8">A7+1</f>
        <v>2</v>
      </c>
      <c r="B8">
        <f t="shared" si="2"/>
        <v>2009</v>
      </c>
      <c r="C8" s="1">
        <v>290507</v>
      </c>
      <c r="D8" s="1">
        <v>1292306</v>
      </c>
      <c r="E8" s="1">
        <v>2218525</v>
      </c>
      <c r="F8" s="1">
        <v>3235179</v>
      </c>
      <c r="G8" s="1">
        <v>3985995</v>
      </c>
      <c r="H8" s="1">
        <v>4132918</v>
      </c>
      <c r="I8" s="1">
        <v>4628910</v>
      </c>
      <c r="J8" s="1">
        <v>4909315</v>
      </c>
      <c r="K8" s="1"/>
      <c r="L8" s="1"/>
      <c r="N8" s="8">
        <f>J8*K20</f>
        <v>5378826.2900642389</v>
      </c>
      <c r="O8" s="10">
        <f>N8-J8</f>
        <v>469511.29006423894</v>
      </c>
      <c r="P8" s="8">
        <f t="shared" ref="P8:P16" ca="1" si="9">SQRT(Q8^2+R8^2)</f>
        <v>121698.5616454234</v>
      </c>
      <c r="Q8" s="9">
        <f t="shared" si="5"/>
        <v>90524.385442311337</v>
      </c>
      <c r="R8" s="10">
        <f t="shared" ca="1" si="6"/>
        <v>81338.032597652433</v>
      </c>
      <c r="S8" s="9">
        <f t="shared" ref="S8:S16" ca="1" si="10">SQRT(T8^2+U8^2)</f>
        <v>105309.30286492006</v>
      </c>
      <c r="T8" s="9">
        <f>SQRT(AD8)*N8</f>
        <v>76382.128645104138</v>
      </c>
      <c r="U8" s="10">
        <f ca="1">SQRT(OFFSET($AF$21,0,-$A8)+OFFSET($AF$40,0,-$A8+1))*N8</f>
        <v>72497.032308489841</v>
      </c>
      <c r="V8" s="5"/>
      <c r="W8" s="7"/>
      <c r="X8" s="7"/>
      <c r="Y8" s="7"/>
      <c r="Z8" s="7"/>
      <c r="AA8" s="7"/>
      <c r="AB8" s="7"/>
      <c r="AC8" s="7"/>
      <c r="AD8" s="7">
        <f t="shared" ref="AD8:AD15" si="11">K$50/J56</f>
        <v>2.0165475948697261E-4</v>
      </c>
      <c r="AE8" s="7">
        <f t="shared" ref="AE8:AE15" si="12">L$50/K56</f>
        <v>8.1586249271066829E-5</v>
      </c>
      <c r="AF8" s="7">
        <f t="shared" si="7"/>
        <v>2.8324100875803943E-4</v>
      </c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x14ac:dyDescent="0.25">
      <c r="A9">
        <f t="shared" si="8"/>
        <v>3</v>
      </c>
      <c r="B9">
        <f t="shared" si="2"/>
        <v>2010</v>
      </c>
      <c r="C9" s="1">
        <v>310608</v>
      </c>
      <c r="D9" s="1">
        <v>1418858</v>
      </c>
      <c r="E9" s="1">
        <v>2195047</v>
      </c>
      <c r="F9" s="1">
        <v>3757447</v>
      </c>
      <c r="G9" s="1">
        <v>4029929</v>
      </c>
      <c r="H9" s="1">
        <v>4381982</v>
      </c>
      <c r="I9" s="1">
        <v>4588268</v>
      </c>
      <c r="J9" s="1"/>
      <c r="K9" s="1"/>
      <c r="L9" s="1"/>
      <c r="N9" s="8">
        <f>I9*J20</f>
        <v>5297905.8208254613</v>
      </c>
      <c r="O9" s="10">
        <f>N9-I9</f>
        <v>709637.8208254613</v>
      </c>
      <c r="P9" s="8">
        <f t="shared" ca="1" si="9"/>
        <v>133548.85301207833</v>
      </c>
      <c r="Q9" s="9">
        <f t="shared" si="5"/>
        <v>102622.01594871115</v>
      </c>
      <c r="R9" s="10">
        <f t="shared" ca="1" si="6"/>
        <v>85463.547688264007</v>
      </c>
      <c r="S9" s="9">
        <f t="shared" ca="1" si="10"/>
        <v>79846.17089433709</v>
      </c>
      <c r="T9" s="9">
        <f>SQRT(AC9)*N9</f>
        <v>49597.343388056317</v>
      </c>
      <c r="U9" s="10">
        <f t="shared" ref="U9:U15" ca="1" si="13">SQRT(OFFSET($AF$21,0,-$A9)+OFFSET($AF$40,0,-$A9+1))*N9</f>
        <v>62574.072388928871</v>
      </c>
      <c r="V9" s="5"/>
      <c r="W9" s="7"/>
      <c r="X9" s="7"/>
      <c r="Y9" s="7"/>
      <c r="Z9" s="7"/>
      <c r="AA9" s="7"/>
      <c r="AB9" s="7"/>
      <c r="AC9" s="7">
        <f t="shared" ref="AC9:AC15" si="14">J$50/I57</f>
        <v>8.7641209419295378E-5</v>
      </c>
      <c r="AD9" s="7">
        <f t="shared" si="11"/>
        <v>2.0473484401731181E-4</v>
      </c>
      <c r="AE9" s="7">
        <f t="shared" si="12"/>
        <v>8.2832401580625628E-5</v>
      </c>
      <c r="AF9" s="7">
        <f t="shared" si="7"/>
        <v>3.752084550172328E-4</v>
      </c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x14ac:dyDescent="0.25">
      <c r="A10">
        <f t="shared" si="8"/>
        <v>4</v>
      </c>
      <c r="B10">
        <f t="shared" si="2"/>
        <v>2011</v>
      </c>
      <c r="C10" s="1">
        <v>443160</v>
      </c>
      <c r="D10" s="1">
        <v>1136350</v>
      </c>
      <c r="E10" s="1">
        <v>2128333</v>
      </c>
      <c r="F10" s="1">
        <v>2897821</v>
      </c>
      <c r="G10" s="1">
        <v>3402672</v>
      </c>
      <c r="H10" s="1">
        <v>3873311</v>
      </c>
      <c r="I10" s="1"/>
      <c r="J10" s="1"/>
      <c r="K10" s="1"/>
      <c r="L10" s="1"/>
      <c r="N10" s="8">
        <f>H10*I20</f>
        <v>4858199.6390497377</v>
      </c>
      <c r="O10" s="10">
        <f>N10-H10</f>
        <v>984888.63904973771</v>
      </c>
      <c r="P10" s="8">
        <f t="shared" ca="1" si="9"/>
        <v>261406.44934268508</v>
      </c>
      <c r="Q10" s="9">
        <f t="shared" si="5"/>
        <v>227879.86436016837</v>
      </c>
      <c r="R10" s="10">
        <f t="shared" ca="1" si="6"/>
        <v>128078.48834656445</v>
      </c>
      <c r="S10" s="9">
        <f t="shared" ca="1" si="10"/>
        <v>235115.11438421937</v>
      </c>
      <c r="T10" s="9">
        <f>SQRT(AB10)*N10</f>
        <v>205601.58256060019</v>
      </c>
      <c r="U10" s="10">
        <f t="shared" ca="1" si="13"/>
        <v>114048.70126608746</v>
      </c>
      <c r="V10" s="5"/>
      <c r="W10" s="7"/>
      <c r="X10" s="7"/>
      <c r="Y10" s="7"/>
      <c r="Z10" s="7"/>
      <c r="AA10" s="7"/>
      <c r="AB10" s="7">
        <f t="shared" ref="AB10:AB15" si="15">I$50/H58</f>
        <v>1.791027241887966E-3</v>
      </c>
      <c r="AC10" s="7">
        <f t="shared" si="14"/>
        <v>9.5573444490537274E-5</v>
      </c>
      <c r="AD10" s="7">
        <f t="shared" si="11"/>
        <v>2.2326499576647075E-4</v>
      </c>
      <c r="AE10" s="7">
        <f t="shared" si="12"/>
        <v>9.0329400825690505E-5</v>
      </c>
      <c r="AF10" s="7">
        <f t="shared" si="7"/>
        <v>2.2001950829706645E-3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3" x14ac:dyDescent="0.25">
      <c r="A11">
        <f t="shared" si="8"/>
        <v>5</v>
      </c>
      <c r="B11">
        <f t="shared" si="2"/>
        <v>2012</v>
      </c>
      <c r="C11" s="1">
        <v>396132</v>
      </c>
      <c r="D11" s="1">
        <v>1333217</v>
      </c>
      <c r="E11" s="1">
        <v>2180715</v>
      </c>
      <c r="F11" s="1">
        <v>2985752</v>
      </c>
      <c r="G11" s="1">
        <v>3691712</v>
      </c>
      <c r="H11" s="1"/>
      <c r="I11" s="1"/>
      <c r="J11" s="1"/>
      <c r="K11" s="1"/>
      <c r="L11" s="1"/>
      <c r="N11" s="8">
        <f>G11*H20</f>
        <v>5111171.4576616613</v>
      </c>
      <c r="O11" s="10">
        <f>N11-G11</f>
        <v>1419459.4576616613</v>
      </c>
      <c r="P11" s="8">
        <f t="shared" ca="1" si="9"/>
        <v>411009.70388105331</v>
      </c>
      <c r="Q11" s="9">
        <f t="shared" si="5"/>
        <v>366582.07866888976</v>
      </c>
      <c r="R11" s="10">
        <f t="shared" ca="1" si="6"/>
        <v>185867.0392597543</v>
      </c>
      <c r="S11" s="9">
        <f t="shared" ca="1" si="10"/>
        <v>318427.18765986309</v>
      </c>
      <c r="T11" s="9">
        <f>SQRT(AA11)*N11</f>
        <v>282398.96485385596</v>
      </c>
      <c r="U11" s="10">
        <f t="shared" ca="1" si="13"/>
        <v>147128.17028169797</v>
      </c>
      <c r="V11" s="5"/>
      <c r="W11" s="7"/>
      <c r="X11" s="7"/>
      <c r="Y11" s="7"/>
      <c r="Z11" s="7"/>
      <c r="AA11" s="7">
        <f t="shared" ref="AA11:AA15" si="16">H$50/G59</f>
        <v>3.0527082551939522E-3</v>
      </c>
      <c r="AB11" s="7">
        <f t="shared" si="15"/>
        <v>1.7023823153154616E-3</v>
      </c>
      <c r="AC11" s="7">
        <f t="shared" si="14"/>
        <v>9.0843141806690682E-5</v>
      </c>
      <c r="AD11" s="7">
        <f t="shared" si="11"/>
        <v>2.12214739973004E-4</v>
      </c>
      <c r="AE11" s="7">
        <f t="shared" si="12"/>
        <v>8.5858646324440708E-5</v>
      </c>
      <c r="AF11" s="7">
        <f t="shared" si="7"/>
        <v>5.1440070986135495E-3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x14ac:dyDescent="0.25">
      <c r="A12">
        <f t="shared" si="8"/>
        <v>6</v>
      </c>
      <c r="B12">
        <f t="shared" si="2"/>
        <v>2013</v>
      </c>
      <c r="C12" s="1">
        <v>440832</v>
      </c>
      <c r="D12" s="1">
        <v>1288463</v>
      </c>
      <c r="E12" s="1">
        <v>2419861</v>
      </c>
      <c r="F12" s="1">
        <v>3483130</v>
      </c>
      <c r="G12" s="1"/>
      <c r="H12" s="1"/>
      <c r="I12" s="1"/>
      <c r="J12" s="1"/>
      <c r="K12" s="1"/>
      <c r="L12" s="1"/>
      <c r="N12" s="8">
        <f>F12*G20</f>
        <v>5660770.6201355457</v>
      </c>
      <c r="O12" s="10">
        <f>N12-F12</f>
        <v>2177640.6201355457</v>
      </c>
      <c r="P12" s="8">
        <f t="shared" ca="1" si="9"/>
        <v>558316.85807119007</v>
      </c>
      <c r="Q12" s="9">
        <f t="shared" si="5"/>
        <v>500202.46132112871</v>
      </c>
      <c r="R12" s="10">
        <f t="shared" ca="1" si="6"/>
        <v>248022.60319327781</v>
      </c>
      <c r="S12" s="9">
        <f t="shared" ca="1" si="10"/>
        <v>361089.31088617712</v>
      </c>
      <c r="T12" s="9">
        <f>SQRT(Z12)*N12</f>
        <v>318386.67442015657</v>
      </c>
      <c r="U12" s="10">
        <f t="shared" ca="1" si="13"/>
        <v>170339.12054465784</v>
      </c>
      <c r="V12" s="5"/>
      <c r="W12" s="7"/>
      <c r="X12" s="7"/>
      <c r="Y12" s="7"/>
      <c r="Z12" s="7">
        <f t="shared" ref="Z12:Z15" si="17">G$50/F60</f>
        <v>3.1634330749091095E-3</v>
      </c>
      <c r="AA12" s="7">
        <f t="shared" si="16"/>
        <v>2.7563235378263483E-3</v>
      </c>
      <c r="AB12" s="7">
        <f t="shared" si="15"/>
        <v>1.5370995371404071E-3</v>
      </c>
      <c r="AC12" s="7">
        <f t="shared" si="14"/>
        <v>8.2023262323169409E-5</v>
      </c>
      <c r="AD12" s="7">
        <f t="shared" si="11"/>
        <v>1.9161100045052471E-4</v>
      </c>
      <c r="AE12" s="7">
        <f t="shared" si="12"/>
        <v>7.7522707054404684E-5</v>
      </c>
      <c r="AF12" s="7">
        <f t="shared" si="7"/>
        <v>7.8080131197039637E-3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x14ac:dyDescent="0.25">
      <c r="A13">
        <f t="shared" si="8"/>
        <v>7</v>
      </c>
      <c r="B13">
        <f t="shared" si="2"/>
        <v>2014</v>
      </c>
      <c r="C13" s="1">
        <v>359480</v>
      </c>
      <c r="D13" s="1">
        <v>1421128</v>
      </c>
      <c r="E13" s="1">
        <v>2864498</v>
      </c>
      <c r="F13" s="1"/>
      <c r="G13" s="1"/>
      <c r="H13" s="1"/>
      <c r="I13" s="1"/>
      <c r="J13" s="1"/>
      <c r="K13" s="1"/>
      <c r="L13" s="1"/>
      <c r="N13" s="8">
        <f>E13*F20</f>
        <v>6784799.0119524989</v>
      </c>
      <c r="O13" s="10">
        <f>N13-E13</f>
        <v>3920301.0119524989</v>
      </c>
      <c r="P13" s="8">
        <f t="shared" ca="1" si="9"/>
        <v>875327.51191135903</v>
      </c>
      <c r="Q13" s="9">
        <f t="shared" si="5"/>
        <v>785740.55313301482</v>
      </c>
      <c r="R13" s="10">
        <f t="shared" ca="1" si="6"/>
        <v>385759.0391308468</v>
      </c>
      <c r="S13" s="9">
        <f t="shared" ca="1" si="10"/>
        <v>629681.03193488496</v>
      </c>
      <c r="T13" s="9">
        <f>SQRT(Y13)*N13</f>
        <v>563475.25794706563</v>
      </c>
      <c r="U13" s="10">
        <f t="shared" ca="1" si="13"/>
        <v>281058.42036855873</v>
      </c>
      <c r="V13" s="5"/>
      <c r="W13" s="7"/>
      <c r="X13" s="7"/>
      <c r="Y13" s="7">
        <f t="shared" ref="Y13:Y15" si="18">F$50/E61</f>
        <v>6.8972461934702052E-3</v>
      </c>
      <c r="Z13" s="7">
        <f t="shared" si="17"/>
        <v>2.6393514351219088E-3</v>
      </c>
      <c r="AA13" s="7">
        <f t="shared" si="16"/>
        <v>2.299687179388579E-3</v>
      </c>
      <c r="AB13" s="7">
        <f t="shared" si="15"/>
        <v>1.2824503547916269E-3</v>
      </c>
      <c r="AC13" s="7">
        <f t="shared" si="14"/>
        <v>6.8434580406686175E-5</v>
      </c>
      <c r="AD13" s="7">
        <f t="shared" si="11"/>
        <v>1.5986706753351102E-4</v>
      </c>
      <c r="AE13" s="7">
        <f t="shared" si="12"/>
        <v>6.4679625986542179E-5</v>
      </c>
      <c r="AF13" s="7">
        <f t="shared" si="7"/>
        <v>1.3411716436699058E-2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x14ac:dyDescent="0.25">
      <c r="A14">
        <f t="shared" si="8"/>
        <v>8</v>
      </c>
      <c r="B14">
        <f>B15-1</f>
        <v>2015</v>
      </c>
      <c r="C14" s="1">
        <v>376686</v>
      </c>
      <c r="D14" s="1">
        <v>1363294</v>
      </c>
      <c r="E14" s="1"/>
      <c r="F14" s="1"/>
      <c r="G14" s="1"/>
      <c r="H14" s="1"/>
      <c r="I14" s="1"/>
      <c r="J14" s="1"/>
      <c r="K14" s="1"/>
      <c r="L14" s="1"/>
      <c r="N14" s="8">
        <f>D14*E20</f>
        <v>5642266.2632616423</v>
      </c>
      <c r="O14" s="10">
        <f>N14-D14</f>
        <v>4278972.2632616423</v>
      </c>
      <c r="P14" s="8">
        <f t="shared" ca="1" si="9"/>
        <v>971257.80646994256</v>
      </c>
      <c r="Q14" s="9">
        <f t="shared" si="5"/>
        <v>895570.40153470088</v>
      </c>
      <c r="R14" s="10">
        <f t="shared" ca="1" si="6"/>
        <v>375892.78062205331</v>
      </c>
      <c r="S14" s="9">
        <f t="shared" ca="1" si="10"/>
        <v>588661.90162509051</v>
      </c>
      <c r="T14" s="9">
        <f>SQRT(X14)*N14</f>
        <v>537237.20017318474</v>
      </c>
      <c r="U14" s="10">
        <f t="shared" ca="1" si="13"/>
        <v>240622.16268445697</v>
      </c>
      <c r="V14" s="5"/>
      <c r="W14" s="7"/>
      <c r="X14" s="7">
        <f t="shared" ref="X14:X15" si="19">E$50/D62</f>
        <v>9.0661938376231897E-3</v>
      </c>
      <c r="Y14" s="7">
        <f t="shared" si="18"/>
        <v>8.2939065572559534E-3</v>
      </c>
      <c r="Z14" s="7">
        <f t="shared" si="17"/>
        <v>3.1738078590532008E-3</v>
      </c>
      <c r="AA14" s="7">
        <f t="shared" si="16"/>
        <v>2.7653631669441697E-3</v>
      </c>
      <c r="AB14" s="7">
        <f t="shared" si="15"/>
        <v>1.5421406034529204E-3</v>
      </c>
      <c r="AC14" s="7">
        <f t="shared" si="14"/>
        <v>8.229226552989018E-5</v>
      </c>
      <c r="AD14" s="7">
        <f t="shared" si="11"/>
        <v>1.9223940722324102E-4</v>
      </c>
      <c r="AE14" s="7">
        <f t="shared" si="12"/>
        <v>7.7776950255670506E-5</v>
      </c>
      <c r="AF14" s="7">
        <f t="shared" si="7"/>
        <v>2.5193720647338238E-2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 x14ac:dyDescent="0.25">
      <c r="A15">
        <f t="shared" si="8"/>
        <v>9</v>
      </c>
      <c r="B15">
        <v>2016</v>
      </c>
      <c r="C15" s="1">
        <v>344014</v>
      </c>
      <c r="D15" s="1"/>
      <c r="E15" s="1"/>
      <c r="F15" s="1"/>
      <c r="G15" s="1"/>
      <c r="H15" s="1"/>
      <c r="I15" s="1"/>
      <c r="J15" s="1"/>
      <c r="K15" s="1"/>
      <c r="L15" s="1"/>
      <c r="N15" s="8">
        <f>C15*D20</f>
        <v>4969824.694424727</v>
      </c>
      <c r="O15" s="10">
        <f>N15-C15</f>
        <v>4625810.694424727</v>
      </c>
      <c r="P15" s="8">
        <f t="shared" ca="1" si="9"/>
        <v>1363154.9117323074</v>
      </c>
      <c r="Q15" s="9">
        <f t="shared" si="5"/>
        <v>1284881.6659947806</v>
      </c>
      <c r="R15" s="10">
        <f t="shared" ca="1" si="6"/>
        <v>455269.60997895693</v>
      </c>
      <c r="S15" s="9">
        <f t="shared" ca="1" si="10"/>
        <v>1029924.9909763739</v>
      </c>
      <c r="T15" s="9">
        <f>SQRT(W15)*N15</f>
        <v>971834.2993381233</v>
      </c>
      <c r="U15" s="10">
        <f t="shared" ca="1" si="13"/>
        <v>341003.78541544493</v>
      </c>
      <c r="V15" s="5"/>
      <c r="W15" s="7">
        <f>D$50/C63</f>
        <v>3.8238628407697345E-2</v>
      </c>
      <c r="X15" s="7">
        <f t="shared" si="19"/>
        <v>1.0292894170612823E-2</v>
      </c>
      <c r="Y15" s="7">
        <f t="shared" si="18"/>
        <v>9.4161126470209671E-3</v>
      </c>
      <c r="Z15" s="7">
        <f t="shared" si="17"/>
        <v>3.6032395728766015E-3</v>
      </c>
      <c r="AA15" s="7">
        <f t="shared" si="16"/>
        <v>3.1395303178438473E-3</v>
      </c>
      <c r="AB15" s="7">
        <f t="shared" si="15"/>
        <v>1.7507997635871444E-3</v>
      </c>
      <c r="AC15" s="7">
        <f t="shared" si="14"/>
        <v>9.342681122083608E-5</v>
      </c>
      <c r="AD15" s="7">
        <f t="shared" si="11"/>
        <v>2.1825033850025226E-4</v>
      </c>
      <c r="AE15" s="7">
        <f t="shared" si="12"/>
        <v>8.8300551723534323E-5</v>
      </c>
      <c r="AF15" s="7">
        <f t="shared" si="7"/>
        <v>6.6841182581083361E-2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x14ac:dyDescent="0.25">
      <c r="N16" s="13"/>
      <c r="O16" s="15">
        <f>SUM(O6:O15)</f>
        <v>18680855.611924302</v>
      </c>
      <c r="P16" s="13">
        <f t="shared" ca="1" si="9"/>
        <v>2447094.8608346656</v>
      </c>
      <c r="Q16" s="14">
        <f>SQRT(SUMPRODUCT(Q7:Q15,Q7:Q15))</f>
        <v>1878291.7979074917</v>
      </c>
      <c r="R16" s="15">
        <f ca="1">SQRT(SUMPRODUCT(R7:R15,R7:R15)+2*SUM(Y26:AF33))</f>
        <v>1568532.1736696616</v>
      </c>
      <c r="S16" s="14">
        <f t="shared" ca="1" si="10"/>
        <v>1778967.6633575754</v>
      </c>
      <c r="T16" s="14">
        <f>SQRT(SUMPRODUCT(T7:T15,T7:T15))</f>
        <v>1335911.6704556721</v>
      </c>
      <c r="U16" s="15">
        <f ca="1">SQRT(SUMPRODUCT(U7:U15,U7:U15)+2*SUM(Y44:AF51))</f>
        <v>1174762.0848547367</v>
      </c>
      <c r="V16" s="5"/>
      <c r="W16" s="5"/>
      <c r="X16" s="5"/>
      <c r="Y16" s="5"/>
      <c r="Z16" s="5"/>
      <c r="AA16" s="5"/>
      <c r="AB16" s="5"/>
      <c r="AC16" s="5"/>
      <c r="AD16" s="5"/>
    </row>
    <row r="17" spans="1:32" x14ac:dyDescent="0.25">
      <c r="A17" t="s">
        <v>14</v>
      </c>
      <c r="C17" s="1">
        <f>SUM(C6:C15)</f>
        <v>3671385</v>
      </c>
      <c r="D17" s="1">
        <f>SUM(D6:D14)</f>
        <v>11614543</v>
      </c>
      <c r="E17" s="1">
        <f>SUM(E6:E13)</f>
        <v>17912342</v>
      </c>
      <c r="F17" s="1">
        <f>SUM(F6:F12)</f>
        <v>21930921</v>
      </c>
      <c r="G17" s="1">
        <f>SUM(G6:G11)</f>
        <v>21654971</v>
      </c>
      <c r="H17" s="1">
        <f>SUM(H6:H10)</f>
        <v>19828268</v>
      </c>
      <c r="I17" s="1">
        <f>SUM(I6:I9)</f>
        <v>17331381</v>
      </c>
      <c r="J17" s="1">
        <f>SUM(J6:J8)</f>
        <v>13429640</v>
      </c>
      <c r="K17" s="1">
        <f>SUM(K6:K7)</f>
        <v>9172600</v>
      </c>
      <c r="L17" s="1">
        <f>SUM(L6)</f>
        <v>3901463</v>
      </c>
      <c r="P17" s="1"/>
      <c r="V17" s="5"/>
    </row>
    <row r="18" spans="1:32" x14ac:dyDescent="0.25">
      <c r="A18" t="s">
        <v>7</v>
      </c>
      <c r="D18" s="1">
        <f>SUM(C6:C14)</f>
        <v>3327371</v>
      </c>
      <c r="E18" s="1">
        <f>SUM(D6:D13)</f>
        <v>10251249</v>
      </c>
      <c r="F18" s="1">
        <f>SUM(E6:E12)</f>
        <v>15047844</v>
      </c>
      <c r="G18" s="1">
        <f>SUM(F6:F11)</f>
        <v>18447791</v>
      </c>
      <c r="H18" s="1">
        <f>SUM(G6:G10)</f>
        <v>17963259</v>
      </c>
      <c r="I18" s="1">
        <f>SUM(H6:H9)</f>
        <v>15954957</v>
      </c>
      <c r="J18" s="1">
        <f>SUM(I6:I8)</f>
        <v>12743113</v>
      </c>
      <c r="K18" s="1">
        <f>SUM(J6:J7)</f>
        <v>8520325</v>
      </c>
      <c r="L18" s="1">
        <f>SUM(K6)</f>
        <v>3833515</v>
      </c>
      <c r="P18" s="1"/>
      <c r="R18" s="9"/>
      <c r="U18" s="9"/>
      <c r="V18" s="3"/>
      <c r="W18" s="19" t="s">
        <v>16</v>
      </c>
      <c r="AE18" s="2"/>
    </row>
    <row r="19" spans="1:32" x14ac:dyDescent="0.25">
      <c r="A19" t="s">
        <v>15</v>
      </c>
      <c r="D19" s="2">
        <f>D17/D18</f>
        <v>3.4906065479322863</v>
      </c>
      <c r="E19" s="2">
        <f t="shared" ref="E19:L19" si="20">E17/E18</f>
        <v>1.7473326421004893</v>
      </c>
      <c r="F19" s="2">
        <f t="shared" si="20"/>
        <v>1.4574128360182361</v>
      </c>
      <c r="G19" s="2">
        <f t="shared" si="20"/>
        <v>1.1738517093997867</v>
      </c>
      <c r="H19" s="2">
        <f t="shared" si="20"/>
        <v>1.1038235322443439</v>
      </c>
      <c r="I19" s="2">
        <f t="shared" si="20"/>
        <v>1.0862693644363943</v>
      </c>
      <c r="J19" s="2">
        <f t="shared" si="20"/>
        <v>1.0538743555048127</v>
      </c>
      <c r="K19" s="2">
        <f t="shared" si="20"/>
        <v>1.0765551783529383</v>
      </c>
      <c r="L19" s="2">
        <f t="shared" si="20"/>
        <v>1.017724725219544</v>
      </c>
      <c r="P19" s="1"/>
      <c r="R19" s="9"/>
      <c r="U19" s="9"/>
      <c r="W19" t="s">
        <v>18</v>
      </c>
    </row>
    <row r="20" spans="1:32" x14ac:dyDescent="0.25">
      <c r="D20" s="2">
        <f>PRODUCT(D19:$L19)</f>
        <v>14.446576867292398</v>
      </c>
      <c r="E20" s="2">
        <f>PRODUCT(E19:$L19)</f>
        <v>4.1387010162603532</v>
      </c>
      <c r="F20" s="2">
        <f>PRODUCT(F19:$L19)</f>
        <v>2.3685822129924681</v>
      </c>
      <c r="G20" s="2">
        <f>PRODUCT(G19:$L19)</f>
        <v>1.6251964813646191</v>
      </c>
      <c r="H20" s="2">
        <f>PRODUCT(H19:$L19)</f>
        <v>1.3844989689503573</v>
      </c>
      <c r="I20" s="2">
        <f>PRODUCT(I19:$L19)</f>
        <v>1.2542756414472624</v>
      </c>
      <c r="J20" s="2">
        <f>PRODUCT(J19:$L19)</f>
        <v>1.1546635507833154</v>
      </c>
      <c r="K20" s="2">
        <f>PRODUCT(K19:$L19)</f>
        <v>1.0956368230729214</v>
      </c>
      <c r="L20" s="2">
        <f>PRODUCT(L19:$L19)</f>
        <v>1.017724725219544</v>
      </c>
      <c r="P20" s="1"/>
      <c r="R20" s="9"/>
      <c r="U20" s="9"/>
      <c r="W20" s="6">
        <v>1</v>
      </c>
      <c r="X20" s="6">
        <f t="shared" ref="X20:AE20" si="21">W20+1</f>
        <v>2</v>
      </c>
      <c r="Y20" s="6">
        <f t="shared" si="21"/>
        <v>3</v>
      </c>
      <c r="Z20" s="6">
        <f t="shared" si="21"/>
        <v>4</v>
      </c>
      <c r="AA20" s="6">
        <f t="shared" si="21"/>
        <v>5</v>
      </c>
      <c r="AB20" s="6">
        <f t="shared" si="21"/>
        <v>6</v>
      </c>
      <c r="AC20" s="6">
        <f t="shared" si="21"/>
        <v>7</v>
      </c>
      <c r="AD20" s="6">
        <f t="shared" si="21"/>
        <v>8</v>
      </c>
      <c r="AE20" s="6">
        <f t="shared" si="21"/>
        <v>9</v>
      </c>
    </row>
    <row r="21" spans="1:32" x14ac:dyDescent="0.25">
      <c r="V21" t="s">
        <v>21</v>
      </c>
      <c r="W21" s="7">
        <f t="shared" ref="W21:AD21" si="22">D$50/D$18</f>
        <v>3.9534586053210164E-3</v>
      </c>
      <c r="X21" s="7">
        <f t="shared" si="22"/>
        <v>1.2056957802574757E-3</v>
      </c>
      <c r="Y21" s="7">
        <f t="shared" si="22"/>
        <v>1.3129553925933187E-3</v>
      </c>
      <c r="Z21" s="7">
        <f t="shared" si="22"/>
        <v>5.9728824151402012E-4</v>
      </c>
      <c r="AA21" s="7">
        <f t="shared" si="22"/>
        <v>6.2737611800835116E-4</v>
      </c>
      <c r="AB21" s="7">
        <f t="shared" si="22"/>
        <v>4.3479938662976773E-4</v>
      </c>
      <c r="AC21" s="7">
        <f t="shared" si="22"/>
        <v>3.1555975110622624E-5</v>
      </c>
      <c r="AD21" s="7">
        <f t="shared" si="22"/>
        <v>1.1619119406487275E-4</v>
      </c>
      <c r="AE21" s="7">
        <f>L$50/L$18</f>
        <v>1.1248043682253263E-4</v>
      </c>
      <c r="AF21" s="7"/>
    </row>
    <row r="22" spans="1:32" x14ac:dyDescent="0.25">
      <c r="B22" t="s">
        <v>2</v>
      </c>
      <c r="V22" t="s">
        <v>24</v>
      </c>
      <c r="W22" s="7">
        <f t="shared" ref="W22:AC22" si="23">X22+W21</f>
        <v>8.391801130321978E-3</v>
      </c>
      <c r="X22" s="7">
        <f t="shared" si="23"/>
        <v>4.4383425250009616E-3</v>
      </c>
      <c r="Y22" s="7">
        <f t="shared" si="23"/>
        <v>3.2326467447434857E-3</v>
      </c>
      <c r="Z22" s="7">
        <f t="shared" si="23"/>
        <v>1.9196913521501669E-3</v>
      </c>
      <c r="AA22" s="7">
        <f t="shared" si="23"/>
        <v>1.3224031106361469E-3</v>
      </c>
      <c r="AB22" s="7">
        <f t="shared" si="23"/>
        <v>6.9502699262779578E-4</v>
      </c>
      <c r="AC22" s="7">
        <f t="shared" si="23"/>
        <v>2.6022760599802799E-4</v>
      </c>
      <c r="AD22" s="7">
        <f>AE22+AD21</f>
        <v>2.2867163088740537E-4</v>
      </c>
      <c r="AE22" s="7">
        <f>AE21</f>
        <v>1.1248043682253263E-4</v>
      </c>
    </row>
    <row r="23" spans="1:32" x14ac:dyDescent="0.25">
      <c r="C23">
        <v>1</v>
      </c>
      <c r="D23">
        <f>C23+1</f>
        <v>2</v>
      </c>
      <c r="E23">
        <f t="shared" ref="E23:L23" si="24">D23+1</f>
        <v>3</v>
      </c>
      <c r="F23">
        <f t="shared" si="24"/>
        <v>4</v>
      </c>
      <c r="G23">
        <f t="shared" si="24"/>
        <v>5</v>
      </c>
      <c r="H23">
        <f t="shared" si="24"/>
        <v>6</v>
      </c>
      <c r="I23">
        <f t="shared" si="24"/>
        <v>7</v>
      </c>
      <c r="J23">
        <f t="shared" si="24"/>
        <v>8</v>
      </c>
      <c r="K23">
        <f t="shared" si="24"/>
        <v>9</v>
      </c>
      <c r="L23">
        <f t="shared" si="24"/>
        <v>10</v>
      </c>
      <c r="Z23" s="2"/>
      <c r="AA23" s="2"/>
      <c r="AB23" s="2"/>
      <c r="AC23" s="2"/>
      <c r="AD23" s="2"/>
      <c r="AE23" s="2"/>
    </row>
    <row r="24" spans="1:32" x14ac:dyDescent="0.25">
      <c r="B24">
        <v>2007</v>
      </c>
      <c r="D24" s="2">
        <f>D6/C6</f>
        <v>3.1432004650019003</v>
      </c>
      <c r="E24" s="2">
        <f t="shared" ref="E24:K31" si="25">E6/D6</f>
        <v>1.5428062888295395</v>
      </c>
      <c r="F24" s="2">
        <f t="shared" si="25"/>
        <v>1.2782986521295661</v>
      </c>
      <c r="G24" s="2">
        <f t="shared" si="25"/>
        <v>1.2377194841024763</v>
      </c>
      <c r="H24" s="2">
        <f t="shared" si="25"/>
        <v>1.2092070355580355</v>
      </c>
      <c r="I24" s="2">
        <f t="shared" si="25"/>
        <v>1.0440789953234855</v>
      </c>
      <c r="J24" s="2">
        <f t="shared" si="25"/>
        <v>1.0403740433702906</v>
      </c>
      <c r="K24" s="2">
        <f t="shared" si="25"/>
        <v>1.063009145697263</v>
      </c>
      <c r="L24" s="2">
        <f>L6/K6</f>
        <v>1.017724725219544</v>
      </c>
      <c r="W24" t="s">
        <v>19</v>
      </c>
      <c r="Y24" s="2"/>
      <c r="Z24" s="2"/>
      <c r="AA24" s="2"/>
      <c r="AB24" s="2"/>
      <c r="AC24" s="2"/>
      <c r="AD24" s="2"/>
      <c r="AE24" s="2"/>
    </row>
    <row r="25" spans="1:32" x14ac:dyDescent="0.25">
      <c r="B25">
        <f>B24+1</f>
        <v>2008</v>
      </c>
      <c r="D25" s="2">
        <f t="shared" ref="D25:D32" si="26">D7/C7</f>
        <v>3.5105816800049983</v>
      </c>
      <c r="E25" s="2">
        <f t="shared" si="25"/>
        <v>1.7554927075353177</v>
      </c>
      <c r="F25" s="2">
        <f t="shared" si="25"/>
        <v>1.545286177675639</v>
      </c>
      <c r="G25" s="2">
        <f t="shared" si="25"/>
        <v>1.132926393588209</v>
      </c>
      <c r="H25" s="2">
        <f t="shared" si="25"/>
        <v>1.0844933769264928</v>
      </c>
      <c r="I25" s="2">
        <f t="shared" si="25"/>
        <v>1.1281058080907986</v>
      </c>
      <c r="J25" s="2">
        <f t="shared" si="25"/>
        <v>1.0572675595063283</v>
      </c>
      <c r="K25" s="2">
        <f t="shared" si="25"/>
        <v>1.0864962610186855</v>
      </c>
      <c r="W25">
        <v>1</v>
      </c>
      <c r="X25">
        <f>W25+1</f>
        <v>2</v>
      </c>
      <c r="Y25">
        <f t="shared" ref="Y25:AE25" si="27">X25+1</f>
        <v>3</v>
      </c>
      <c r="Z25">
        <f t="shared" si="27"/>
        <v>4</v>
      </c>
      <c r="AA25">
        <f t="shared" si="27"/>
        <v>5</v>
      </c>
      <c r="AB25">
        <f t="shared" si="27"/>
        <v>6</v>
      </c>
      <c r="AC25">
        <f t="shared" si="27"/>
        <v>7</v>
      </c>
      <c r="AD25">
        <f t="shared" si="27"/>
        <v>8</v>
      </c>
      <c r="AE25">
        <f t="shared" si="27"/>
        <v>9</v>
      </c>
      <c r="AF25">
        <f t="shared" ref="AF25" si="28">AE25+1</f>
        <v>10</v>
      </c>
    </row>
    <row r="26" spans="1:32" x14ac:dyDescent="0.25">
      <c r="B26">
        <f t="shared" ref="B26:B33" si="29">B25+1</f>
        <v>2009</v>
      </c>
      <c r="D26" s="2">
        <f t="shared" si="26"/>
        <v>4.4484504676307282</v>
      </c>
      <c r="E26" s="2">
        <f t="shared" si="25"/>
        <v>1.7167180218926477</v>
      </c>
      <c r="F26" s="2">
        <f t="shared" si="25"/>
        <v>1.4582567246255957</v>
      </c>
      <c r="G26" s="2">
        <f t="shared" si="25"/>
        <v>1.2320786577806051</v>
      </c>
      <c r="H26" s="2">
        <f t="shared" si="25"/>
        <v>1.0368598053936344</v>
      </c>
      <c r="I26" s="2">
        <f t="shared" si="25"/>
        <v>1.1200101235979034</v>
      </c>
      <c r="J26" s="2">
        <f t="shared" si="25"/>
        <v>1.0605768960727255</v>
      </c>
      <c r="V26">
        <v>2</v>
      </c>
      <c r="W26" s="17"/>
      <c r="X26" s="17"/>
      <c r="Y26" s="17">
        <f ca="1">OFFSET($N$5,$V26,0)*OFFSET($N$5,Y$25,0)*OFFSET($AF$22,0,1-$V26)</f>
        <v>3287469057.840415</v>
      </c>
      <c r="Z26" s="17">
        <f t="shared" ref="Z26:AF33" ca="1" si="30">OFFSET($N$5,$V26,0)*OFFSET($N$5,Z$25,0)*OFFSET($AF$22,0,1-$V26)</f>
        <v>3238011513.6806774</v>
      </c>
      <c r="AA26" s="17">
        <f t="shared" ca="1" si="30"/>
        <v>2969268782.6133056</v>
      </c>
      <c r="AB26" s="17">
        <f t="shared" ca="1" si="30"/>
        <v>3123881886.168725</v>
      </c>
      <c r="AC26" s="17">
        <f t="shared" ca="1" si="30"/>
        <v>3459789785.6644578</v>
      </c>
      <c r="AD26" s="17">
        <f t="shared" ca="1" si="30"/>
        <v>4146781400.3700933</v>
      </c>
      <c r="AE26" s="17">
        <f t="shared" ca="1" si="30"/>
        <v>3448480162.0816021</v>
      </c>
      <c r="AF26" s="17">
        <f t="shared" ca="1" si="30"/>
        <v>3037492572.6811976</v>
      </c>
    </row>
    <row r="27" spans="1:32" x14ac:dyDescent="0.25">
      <c r="B27">
        <f t="shared" si="29"/>
        <v>2010</v>
      </c>
      <c r="D27" s="2">
        <f t="shared" si="26"/>
        <v>4.5680021119868126</v>
      </c>
      <c r="E27" s="2">
        <f t="shared" si="25"/>
        <v>1.5470519248578787</v>
      </c>
      <c r="F27" s="2">
        <f t="shared" si="25"/>
        <v>1.7117843034796065</v>
      </c>
      <c r="G27" s="2">
        <f t="shared" si="25"/>
        <v>1.0725178558739485</v>
      </c>
      <c r="H27" s="2">
        <f t="shared" si="25"/>
        <v>1.0873596036059197</v>
      </c>
      <c r="I27" s="2">
        <f t="shared" si="25"/>
        <v>1.0470759578656417</v>
      </c>
      <c r="V27">
        <f>V26+1</f>
        <v>3</v>
      </c>
      <c r="W27" s="17"/>
      <c r="X27" s="17"/>
      <c r="Y27" s="17"/>
      <c r="Z27" s="17">
        <f t="shared" ca="1" si="30"/>
        <v>6516344585.1177902</v>
      </c>
      <c r="AA27" s="17">
        <f t="shared" ca="1" si="30"/>
        <v>5975512585.9165249</v>
      </c>
      <c r="AB27" s="17">
        <f t="shared" ca="1" si="30"/>
        <v>6286664123.1747627</v>
      </c>
      <c r="AC27" s="17">
        <f t="shared" ca="1" si="30"/>
        <v>6962662838.04319</v>
      </c>
      <c r="AD27" s="17">
        <f t="shared" ca="1" si="30"/>
        <v>8345200877.0817604</v>
      </c>
      <c r="AE27" s="17">
        <f t="shared" ca="1" si="30"/>
        <v>6939902757.0235605</v>
      </c>
      <c r="AF27" s="17">
        <f t="shared" ca="1" si="30"/>
        <v>6112809727.4204397</v>
      </c>
    </row>
    <row r="28" spans="1:32" x14ac:dyDescent="0.25">
      <c r="B28">
        <f t="shared" si="29"/>
        <v>2011</v>
      </c>
      <c r="D28" s="2">
        <f t="shared" si="26"/>
        <v>2.5641980323133855</v>
      </c>
      <c r="E28" s="2">
        <f t="shared" si="25"/>
        <v>1.8729555154661857</v>
      </c>
      <c r="F28" s="2">
        <f t="shared" si="25"/>
        <v>1.361544927415024</v>
      </c>
      <c r="G28" s="2">
        <f t="shared" si="25"/>
        <v>1.1742174551154125</v>
      </c>
      <c r="H28" s="2">
        <f t="shared" si="25"/>
        <v>1.1383145363408522</v>
      </c>
      <c r="V28">
        <f t="shared" ref="V28:V33" si="31">V27+1</f>
        <v>4</v>
      </c>
      <c r="W28" s="17"/>
      <c r="X28" s="17"/>
      <c r="Y28" s="17"/>
      <c r="Z28" s="17"/>
      <c r="AA28" s="17">
        <f t="shared" ca="1" si="30"/>
        <v>6697812065.9286594</v>
      </c>
      <c r="AB28" s="17">
        <f t="shared" ca="1" si="30"/>
        <v>7046574534.5229454</v>
      </c>
      <c r="AC28" s="17">
        <f t="shared" ca="1" si="30"/>
        <v>7804285657.0246744</v>
      </c>
      <c r="AD28" s="17">
        <f t="shared" ca="1" si="30"/>
        <v>9353940155.5027485</v>
      </c>
      <c r="AE28" s="17">
        <f t="shared" ca="1" si="30"/>
        <v>7778774415.4227295</v>
      </c>
      <c r="AF28" s="17">
        <f t="shared" ca="1" si="30"/>
        <v>6851705215.3046274</v>
      </c>
    </row>
    <row r="29" spans="1:32" x14ac:dyDescent="0.25">
      <c r="B29">
        <f t="shared" si="29"/>
        <v>2012</v>
      </c>
      <c r="D29" s="2">
        <f t="shared" si="26"/>
        <v>3.3655877333818021</v>
      </c>
      <c r="E29" s="2">
        <f t="shared" si="25"/>
        <v>1.6356789629895208</v>
      </c>
      <c r="F29" s="2">
        <f t="shared" si="25"/>
        <v>1.3691619491772193</v>
      </c>
      <c r="G29" s="2">
        <f t="shared" si="25"/>
        <v>1.2364429463666105</v>
      </c>
      <c r="V29">
        <f t="shared" si="31"/>
        <v>5</v>
      </c>
      <c r="W29" s="17"/>
      <c r="X29" s="17"/>
      <c r="Y29" s="17"/>
      <c r="Z29" s="17"/>
      <c r="AA29" s="17"/>
      <c r="AB29" s="17">
        <f t="shared" ca="1" si="30"/>
        <v>17258278731.265629</v>
      </c>
      <c r="AC29" s="17">
        <f t="shared" ca="1" si="30"/>
        <v>19114044207.93071</v>
      </c>
      <c r="AD29" s="17">
        <f t="shared" ca="1" si="30"/>
        <v>22909415865.587467</v>
      </c>
      <c r="AE29" s="17">
        <f t="shared" ca="1" si="30"/>
        <v>19051562768.730717</v>
      </c>
      <c r="AF29" s="17">
        <f t="shared" ca="1" si="30"/>
        <v>16781010093.750341</v>
      </c>
    </row>
    <row r="30" spans="1:32" x14ac:dyDescent="0.25">
      <c r="B30">
        <f t="shared" si="29"/>
        <v>2013</v>
      </c>
      <c r="D30" s="2">
        <f t="shared" si="26"/>
        <v>2.9227982542102207</v>
      </c>
      <c r="E30" s="2">
        <f t="shared" si="25"/>
        <v>1.8780989442459737</v>
      </c>
      <c r="F30" s="2">
        <f t="shared" si="25"/>
        <v>1.4393925932109324</v>
      </c>
      <c r="V30">
        <f t="shared" si="31"/>
        <v>6</v>
      </c>
      <c r="W30" s="17"/>
      <c r="X30" s="17"/>
      <c r="Y30" s="17"/>
      <c r="Z30" s="17"/>
      <c r="AA30" s="17"/>
      <c r="AB30" s="17"/>
      <c r="AC30" s="17">
        <f t="shared" ca="1" si="30"/>
        <v>38261312979.743431</v>
      </c>
      <c r="AD30" s="17">
        <f t="shared" ca="1" si="30"/>
        <v>45858653515.756233</v>
      </c>
      <c r="AE30" s="18">
        <f t="shared" ca="1" si="30"/>
        <v>38136241494.365997</v>
      </c>
      <c r="AF30" s="17">
        <f t="shared" ca="1" si="30"/>
        <v>33591189406.520962</v>
      </c>
    </row>
    <row r="31" spans="1:32" x14ac:dyDescent="0.25">
      <c r="B31">
        <f t="shared" si="29"/>
        <v>2014</v>
      </c>
      <c r="D31" s="2">
        <f t="shared" si="26"/>
        <v>3.9532880827862469</v>
      </c>
      <c r="E31" s="2">
        <f t="shared" si="25"/>
        <v>2.015650947697885</v>
      </c>
      <c r="V31">
        <f t="shared" si="31"/>
        <v>7</v>
      </c>
      <c r="W31" s="17"/>
      <c r="X31" s="17"/>
      <c r="Y31" s="17"/>
      <c r="Z31" s="17"/>
      <c r="AA31" s="17"/>
      <c r="AB31" s="17"/>
      <c r="AC31" s="17"/>
      <c r="AD31" s="17">
        <f t="shared" ca="1" si="30"/>
        <v>73729952251.047318</v>
      </c>
      <c r="AE31" s="17">
        <f t="shared" ca="1" si="30"/>
        <v>61314126099.405312</v>
      </c>
      <c r="AF31" s="17">
        <f t="shared" ca="1" si="30"/>
        <v>54006749023.883438</v>
      </c>
    </row>
    <row r="32" spans="1:32" x14ac:dyDescent="0.25">
      <c r="B32">
        <f t="shared" si="29"/>
        <v>2015</v>
      </c>
      <c r="D32" s="2">
        <f t="shared" si="26"/>
        <v>3.6191788386082839</v>
      </c>
      <c r="V32">
        <f t="shared" si="31"/>
        <v>8</v>
      </c>
      <c r="W32" s="17"/>
      <c r="X32" s="17"/>
      <c r="Y32" s="17"/>
      <c r="Z32" s="17"/>
      <c r="AA32" s="17"/>
      <c r="AB32" s="17"/>
      <c r="AC32" s="17"/>
      <c r="AD32" s="17"/>
      <c r="AE32" s="17">
        <f t="shared" ca="1" si="30"/>
        <v>123751027231.36539</v>
      </c>
      <c r="AF32" s="17">
        <f t="shared" ca="1" si="30"/>
        <v>109002461493.07736</v>
      </c>
    </row>
    <row r="33" spans="2:32" x14ac:dyDescent="0.25">
      <c r="B33">
        <f t="shared" si="29"/>
        <v>2016</v>
      </c>
      <c r="V33">
        <f t="shared" si="31"/>
        <v>9</v>
      </c>
      <c r="W33" s="17"/>
      <c r="X33" s="17"/>
      <c r="Y33" s="17"/>
      <c r="Z33" s="17"/>
      <c r="AA33" s="17"/>
      <c r="AB33" s="17"/>
      <c r="AC33" s="17"/>
      <c r="AD33" s="17"/>
      <c r="AE33" s="17"/>
      <c r="AF33" s="17">
        <f t="shared" ca="1" si="30"/>
        <v>124455892102.64153</v>
      </c>
    </row>
    <row r="34" spans="2:32" x14ac:dyDescent="0.25">
      <c r="W34" s="17"/>
      <c r="X34" s="17"/>
      <c r="Y34" s="17"/>
      <c r="Z34" s="17"/>
      <c r="AA34" s="17"/>
      <c r="AB34" s="17"/>
      <c r="AC34" s="17"/>
      <c r="AD34" s="17"/>
      <c r="AE34" s="17"/>
    </row>
    <row r="36" spans="2:32" x14ac:dyDescent="0.25">
      <c r="C36">
        <v>1</v>
      </c>
      <c r="D36">
        <f>C36+1</f>
        <v>2</v>
      </c>
      <c r="E36">
        <f t="shared" ref="E36:L36" si="32">D36+1</f>
        <v>3</v>
      </c>
      <c r="F36">
        <f t="shared" si="32"/>
        <v>4</v>
      </c>
      <c r="G36">
        <f t="shared" si="32"/>
        <v>5</v>
      </c>
      <c r="H36">
        <f t="shared" si="32"/>
        <v>6</v>
      </c>
      <c r="I36">
        <f t="shared" si="32"/>
        <v>7</v>
      </c>
      <c r="J36">
        <f t="shared" si="32"/>
        <v>8</v>
      </c>
      <c r="K36">
        <f t="shared" si="32"/>
        <v>9</v>
      </c>
      <c r="L36">
        <f t="shared" si="32"/>
        <v>10</v>
      </c>
      <c r="W36" t="s">
        <v>17</v>
      </c>
      <c r="Y36" s="9"/>
      <c r="Z36" s="9"/>
      <c r="AA36" s="9"/>
      <c r="AB36" s="9"/>
      <c r="AC36" s="9"/>
      <c r="AD36" s="9"/>
      <c r="AE36" s="9"/>
      <c r="AF36" s="9"/>
    </row>
    <row r="37" spans="2:32" x14ac:dyDescent="0.25">
      <c r="B37">
        <v>2007</v>
      </c>
      <c r="D37" s="3">
        <f>C6*(D24-D$19)^2</f>
        <v>43189.028121676783</v>
      </c>
      <c r="E37" s="3">
        <f t="shared" ref="E37:K44" si="33">D6*(E24-E$19)^2</f>
        <v>47051.039651915882</v>
      </c>
      <c r="F37" s="3">
        <f t="shared" si="33"/>
        <v>55672.667683618121</v>
      </c>
      <c r="G37" s="3">
        <f t="shared" si="33"/>
        <v>9048.5288426745592</v>
      </c>
      <c r="H37" s="3">
        <f t="shared" si="33"/>
        <v>30491.718192411827</v>
      </c>
      <c r="I37" s="3">
        <f t="shared" si="33"/>
        <v>5909.6797761697226</v>
      </c>
      <c r="J37" s="3">
        <f t="shared" si="33"/>
        <v>631.7689493422472</v>
      </c>
      <c r="K37" s="3">
        <f t="shared" si="33"/>
        <v>661.7354521254955</v>
      </c>
      <c r="L37" s="3"/>
      <c r="W37" s="21">
        <v>1</v>
      </c>
      <c r="X37" s="21">
        <f>W37+1</f>
        <v>2</v>
      </c>
      <c r="Y37" s="21">
        <f t="shared" ref="Y37:AE37" si="34">X37+1</f>
        <v>3</v>
      </c>
      <c r="Z37" s="21">
        <f t="shared" si="34"/>
        <v>4</v>
      </c>
      <c r="AA37" s="21">
        <f t="shared" si="34"/>
        <v>5</v>
      </c>
      <c r="AB37" s="21">
        <f t="shared" si="34"/>
        <v>6</v>
      </c>
      <c r="AC37" s="21">
        <f t="shared" si="34"/>
        <v>7</v>
      </c>
      <c r="AD37" s="21">
        <f t="shared" si="34"/>
        <v>8</v>
      </c>
      <c r="AE37" s="21">
        <f t="shared" si="34"/>
        <v>9</v>
      </c>
      <c r="AF37" s="9"/>
    </row>
    <row r="38" spans="2:32" x14ac:dyDescent="0.25">
      <c r="B38">
        <f>B37+1</f>
        <v>2008</v>
      </c>
      <c r="D38" s="3">
        <f t="shared" ref="D38:D45" si="35">C7*(D25-D$19)^2</f>
        <v>140.49715996180061</v>
      </c>
      <c r="E38" s="3">
        <f t="shared" si="33"/>
        <v>82.310377072079959</v>
      </c>
      <c r="F38" s="3">
        <f t="shared" si="33"/>
        <v>16756.396274561637</v>
      </c>
      <c r="G38" s="3">
        <f t="shared" si="33"/>
        <v>5616.4168950867324</v>
      </c>
      <c r="H38" s="3">
        <f t="shared" si="33"/>
        <v>1419.5400175005352</v>
      </c>
      <c r="I38" s="3">
        <f t="shared" si="33"/>
        <v>7211.2969008554755</v>
      </c>
      <c r="J38" s="3">
        <f t="shared" si="33"/>
        <v>53.514766284310298</v>
      </c>
      <c r="K38" s="3">
        <f t="shared" si="33"/>
        <v>485.63051630316613</v>
      </c>
      <c r="V38" t="s">
        <v>22</v>
      </c>
      <c r="W38" s="20">
        <f>C15/C$17</f>
        <v>9.3701423304829098E-2</v>
      </c>
      <c r="X38" s="20">
        <f>D14/D$17</f>
        <v>0.11737818698505831</v>
      </c>
      <c r="Y38" s="20">
        <f>E13/E$17</f>
        <v>0.15991755851914841</v>
      </c>
      <c r="Z38" s="20">
        <f>F12/F$17</f>
        <v>0.15882278724181259</v>
      </c>
      <c r="AA38" s="20">
        <f>G11/G$17</f>
        <v>0.1704787321119017</v>
      </c>
      <c r="AB38" s="20">
        <f>H10/H$17</f>
        <v>0.19534288118357085</v>
      </c>
      <c r="AC38" s="20">
        <f>I9/I$17</f>
        <v>0.26473758784715423</v>
      </c>
      <c r="AD38" s="20">
        <f>J8/J$17</f>
        <v>0.36555819813487184</v>
      </c>
      <c r="AE38" s="20">
        <f>K7/K$17</f>
        <v>0.58206887905283122</v>
      </c>
      <c r="AF38" s="9"/>
    </row>
    <row r="39" spans="2:32" x14ac:dyDescent="0.25">
      <c r="B39">
        <f t="shared" ref="B39:B46" si="36">B38+1</f>
        <v>2009</v>
      </c>
      <c r="D39" s="3">
        <f t="shared" si="35"/>
        <v>266529.99734802294</v>
      </c>
      <c r="E39" s="3">
        <f t="shared" si="33"/>
        <v>1211.2202218687046</v>
      </c>
      <c r="F39" s="3">
        <f t="shared" si="33"/>
        <v>1.5799181009487175</v>
      </c>
      <c r="G39" s="3">
        <f t="shared" si="33"/>
        <v>10968.478147472644</v>
      </c>
      <c r="H39" s="3">
        <f t="shared" si="33"/>
        <v>17873.762464249852</v>
      </c>
      <c r="I39" s="3">
        <f t="shared" si="33"/>
        <v>4705.0743274256074</v>
      </c>
      <c r="J39" s="3">
        <f t="shared" si="33"/>
        <v>207.94938458414651</v>
      </c>
      <c r="V39" t="s">
        <v>23</v>
      </c>
      <c r="W39" s="7">
        <f t="shared" ref="W39:AD39" si="37">W21*W38</f>
        <v>3.7044469829530384E-4</v>
      </c>
      <c r="X39" s="7">
        <f t="shared" si="37"/>
        <v>1.4152238474215775E-4</v>
      </c>
      <c r="Y39" s="7">
        <f t="shared" si="37"/>
        <v>2.0996462082807353E-4</v>
      </c>
      <c r="Z39" s="7">
        <f t="shared" si="37"/>
        <v>9.4862983304017597E-5</v>
      </c>
      <c r="AA39" s="7">
        <f t="shared" si="37"/>
        <v>1.0695428515535052E-4</v>
      </c>
      <c r="AB39" s="7">
        <f t="shared" si="37"/>
        <v>8.4934964921108209E-5</v>
      </c>
      <c r="AC39" s="7">
        <f t="shared" si="37"/>
        <v>8.3540527329510692E-6</v>
      </c>
      <c r="AD39" s="7">
        <f t="shared" si="37"/>
        <v>4.2474643541494095E-5</v>
      </c>
      <c r="AE39" s="7">
        <f>AE21*AE38</f>
        <v>6.5471361776664369E-5</v>
      </c>
      <c r="AF39" s="9"/>
    </row>
    <row r="40" spans="2:32" x14ac:dyDescent="0.25">
      <c r="B40">
        <f t="shared" si="36"/>
        <v>2010</v>
      </c>
      <c r="D40" s="3">
        <f t="shared" si="35"/>
        <v>360547.92741823313</v>
      </c>
      <c r="E40" s="3">
        <f t="shared" si="33"/>
        <v>56913.750971256173</v>
      </c>
      <c r="F40" s="3">
        <f t="shared" si="33"/>
        <v>142030.17251894253</v>
      </c>
      <c r="G40" s="3">
        <f t="shared" si="33"/>
        <v>38583.531904869895</v>
      </c>
      <c r="H40" s="3">
        <f t="shared" si="33"/>
        <v>1092.3563679036606</v>
      </c>
      <c r="I40" s="3">
        <f t="shared" si="33"/>
        <v>6731.263855578095</v>
      </c>
      <c r="W40" s="7">
        <f t="shared" ref="W40:AC40" si="38">X40+W39</f>
        <v>1.124983995297121E-3</v>
      </c>
      <c r="X40" s="7">
        <f t="shared" si="38"/>
        <v>7.5453929700181716E-4</v>
      </c>
      <c r="Y40" s="7">
        <f t="shared" si="38"/>
        <v>6.1301691225965939E-4</v>
      </c>
      <c r="Z40" s="7">
        <f t="shared" si="38"/>
        <v>4.0305229143158588E-4</v>
      </c>
      <c r="AA40" s="7">
        <f t="shared" si="38"/>
        <v>3.0818930812756827E-4</v>
      </c>
      <c r="AB40" s="7">
        <f t="shared" si="38"/>
        <v>2.0123502297221774E-4</v>
      </c>
      <c r="AC40" s="7">
        <f t="shared" si="38"/>
        <v>1.1630005805110954E-4</v>
      </c>
      <c r="AD40" s="7">
        <f>AE40+AD39</f>
        <v>1.0794600531815847E-4</v>
      </c>
      <c r="AE40" s="7">
        <f>AE39</f>
        <v>6.5471361776664369E-5</v>
      </c>
      <c r="AF40" s="9"/>
    </row>
    <row r="41" spans="2:32" x14ac:dyDescent="0.25">
      <c r="B41">
        <f t="shared" si="36"/>
        <v>2011</v>
      </c>
      <c r="D41" s="3">
        <f t="shared" si="35"/>
        <v>380334.42008841812</v>
      </c>
      <c r="E41" s="3">
        <f t="shared" si="33"/>
        <v>17932.860158384119</v>
      </c>
      <c r="F41" s="3">
        <f t="shared" si="33"/>
        <v>19560.776243516451</v>
      </c>
      <c r="G41" s="3">
        <f t="shared" si="33"/>
        <v>0.38764130797196161</v>
      </c>
      <c r="H41" s="3">
        <f t="shared" si="33"/>
        <v>4047.9185258496964</v>
      </c>
      <c r="AC41" s="9"/>
      <c r="AD41" s="9"/>
      <c r="AE41" s="9"/>
      <c r="AF41" s="9"/>
    </row>
    <row r="42" spans="2:32" x14ac:dyDescent="0.25">
      <c r="B42">
        <f t="shared" si="36"/>
        <v>2012</v>
      </c>
      <c r="D42" s="3">
        <f t="shared" si="35"/>
        <v>6191.4259016038068</v>
      </c>
      <c r="E42" s="3">
        <f t="shared" si="33"/>
        <v>16620.608470727988</v>
      </c>
      <c r="F42" s="3">
        <f t="shared" si="33"/>
        <v>16983.886058137752</v>
      </c>
      <c r="G42" s="3">
        <f t="shared" si="33"/>
        <v>11697.169973470376</v>
      </c>
      <c r="W42" t="s">
        <v>20</v>
      </c>
      <c r="X42" s="22"/>
      <c r="Y42" s="22"/>
      <c r="Z42" s="22"/>
      <c r="AA42" s="22"/>
      <c r="AB42" s="22"/>
      <c r="AC42" s="22"/>
      <c r="AD42" s="22"/>
      <c r="AE42" s="22"/>
      <c r="AF42" s="9"/>
    </row>
    <row r="43" spans="2:32" x14ac:dyDescent="0.25">
      <c r="B43">
        <f t="shared" si="36"/>
        <v>2013</v>
      </c>
      <c r="D43" s="3">
        <f t="shared" si="35"/>
        <v>142126.99571161304</v>
      </c>
      <c r="E43" s="3">
        <f t="shared" si="33"/>
        <v>22032.492819858344</v>
      </c>
      <c r="F43" s="3">
        <f t="shared" si="33"/>
        <v>785.7994076667552</v>
      </c>
      <c r="W43">
        <v>1</v>
      </c>
      <c r="X43">
        <f>W43+1</f>
        <v>2</v>
      </c>
      <c r="Y43">
        <f t="shared" ref="Y43:AF43" si="39">X43+1</f>
        <v>3</v>
      </c>
      <c r="Z43">
        <f t="shared" si="39"/>
        <v>4</v>
      </c>
      <c r="AA43">
        <f t="shared" si="39"/>
        <v>5</v>
      </c>
      <c r="AB43">
        <f t="shared" si="39"/>
        <v>6</v>
      </c>
      <c r="AC43">
        <f t="shared" si="39"/>
        <v>7</v>
      </c>
      <c r="AD43">
        <f t="shared" si="39"/>
        <v>8</v>
      </c>
      <c r="AE43">
        <f t="shared" si="39"/>
        <v>9</v>
      </c>
      <c r="AF43">
        <f t="shared" si="39"/>
        <v>10</v>
      </c>
    </row>
    <row r="44" spans="2:32" x14ac:dyDescent="0.25">
      <c r="B44">
        <f t="shared" si="36"/>
        <v>2014</v>
      </c>
      <c r="D44" s="3">
        <f t="shared" si="35"/>
        <v>76955.394384732717</v>
      </c>
      <c r="E44" s="3">
        <f t="shared" si="33"/>
        <v>102313.70266489136</v>
      </c>
      <c r="V44">
        <v>2</v>
      </c>
      <c r="W44" s="17"/>
      <c r="X44" s="17"/>
      <c r="Y44" s="17">
        <f t="shared" ref="Y44:AF44" ca="1" si="40">OFFSET($N$5,$V44,0)*OFFSET($N$5,Y$25,0)*OFFSET($AF$22,0,1-$V44)</f>
        <v>3287469057.840415</v>
      </c>
      <c r="Z44" s="17">
        <f t="shared" ca="1" si="40"/>
        <v>3238011513.6806774</v>
      </c>
      <c r="AA44" s="17">
        <f t="shared" ca="1" si="40"/>
        <v>2969268782.6133056</v>
      </c>
      <c r="AB44" s="17">
        <f t="shared" ca="1" si="40"/>
        <v>3123881886.168725</v>
      </c>
      <c r="AC44" s="17">
        <f t="shared" ca="1" si="40"/>
        <v>3459789785.6644578</v>
      </c>
      <c r="AD44" s="17">
        <f t="shared" ca="1" si="40"/>
        <v>4146781400.3700933</v>
      </c>
      <c r="AE44" s="17">
        <f t="shared" ca="1" si="40"/>
        <v>3448480162.0816021</v>
      </c>
      <c r="AF44" s="17">
        <f t="shared" ca="1" si="40"/>
        <v>3037492572.6811976</v>
      </c>
    </row>
    <row r="45" spans="2:32" x14ac:dyDescent="0.25">
      <c r="B45">
        <f t="shared" si="36"/>
        <v>2015</v>
      </c>
      <c r="D45" s="3">
        <f t="shared" si="35"/>
        <v>6226.9337096328891</v>
      </c>
      <c r="V45">
        <f>V44+1</f>
        <v>3</v>
      </c>
      <c r="W45" s="17"/>
      <c r="X45" s="17"/>
      <c r="Y45" s="17"/>
      <c r="Z45" s="17">
        <f ca="1">OFFSET($N$5,$V45,0)*OFFSET($N$5,Z$25,0)*(OFFSET($AF$21,0,-$A8)+OFFSET($AF$40,0,-$A8+1))</f>
        <v>5176749767.7030725</v>
      </c>
      <c r="AA45" s="17">
        <f t="shared" ref="AA45:AA46" ca="1" si="41">OFFSET($N$5,$V45,0)*OFFSET($N$5,AA$25,0)*(OFFSET($AF$21,0,-$A8)+OFFSET($AF$40,0,-$A8+1))</f>
        <v>4747099080.9321966</v>
      </c>
      <c r="AB45" s="17">
        <f t="shared" ref="AB45:AB47" ca="1" si="42">OFFSET($N$5,$V45,0)*OFFSET($N$5,AB$25,0)*(OFFSET($AF$21,0,-$A8)+OFFSET($AF$40,0,-$A8+1))</f>
        <v>4994285770.8289709</v>
      </c>
      <c r="AC45" s="17">
        <f t="shared" ref="AC45:AC48" ca="1" si="43">OFFSET($N$5,$V45,0)*OFFSET($N$5,AC$25,0)*(OFFSET($AF$21,0,-$A8)+OFFSET($AF$40,0,-$A8+1))</f>
        <v>5531316332.1278477</v>
      </c>
      <c r="AD45" s="17">
        <f t="shared" ref="AD45:AD49" ca="1" si="44">OFFSET($N$5,$V45,0)*OFFSET($N$5,AD$25,0)*(OFFSET($AF$21,0,-$A8)+OFFSET($AF$40,0,-$A8+1))</f>
        <v>6629639691.0212774</v>
      </c>
      <c r="AE45" s="17">
        <f t="shared" ref="AE45:AE50" ca="1" si="45">OFFSET($N$5,$V45,0)*OFFSET($N$5,AE$25,0)*(OFFSET($AF$21,0,-$A8)+OFFSET($AF$40,0,-$A8+1))</f>
        <v>5513235145.2611561</v>
      </c>
      <c r="AF45" s="17">
        <f ca="1">OFFSET($N$5,$V45,0)*OFFSET($N$5,AF$25,0)*(OFFSET($AF$21,0,-$A8)+OFFSET($AF$40,0,-$A8+1))</f>
        <v>4856171419.8950443</v>
      </c>
    </row>
    <row r="46" spans="2:32" x14ac:dyDescent="0.25">
      <c r="B46">
        <f t="shared" si="36"/>
        <v>2016</v>
      </c>
      <c r="V46">
        <f t="shared" ref="V46:V51" si="46">V45+1</f>
        <v>4</v>
      </c>
      <c r="W46" s="17"/>
      <c r="X46" s="17"/>
      <c r="Y46" s="17"/>
      <c r="Z46" s="17"/>
      <c r="AA46" s="17">
        <f t="shared" ca="1" si="41"/>
        <v>3590541611.2689996</v>
      </c>
      <c r="AB46" s="17">
        <f t="shared" ca="1" si="42"/>
        <v>3777505076.8918672</v>
      </c>
      <c r="AC46" s="17">
        <f t="shared" ca="1" si="43"/>
        <v>4183696425.3328424</v>
      </c>
      <c r="AD46" s="17">
        <f t="shared" ca="1" si="44"/>
        <v>5014430238.8687477</v>
      </c>
      <c r="AE46" s="17">
        <f t="shared" ca="1" si="45"/>
        <v>4170020440.7538071</v>
      </c>
      <c r="AF46" s="17">
        <f t="shared" ref="AF46:AF51" ca="1" si="47">OFFSET($N$5,$V46,0)*OFFSET($N$5,AF$25,0)*(OFFSET($AF$21,0,-$A9)+OFFSET($AF$40,0,-$A9+1))</f>
        <v>3673040157.2246981</v>
      </c>
    </row>
    <row r="47" spans="2:32" x14ac:dyDescent="0.25">
      <c r="V47">
        <f t="shared" si="46"/>
        <v>5</v>
      </c>
      <c r="W47" s="17"/>
      <c r="X47" s="17"/>
      <c r="Y47" s="17"/>
      <c r="Z47" s="17"/>
      <c r="AA47" s="17"/>
      <c r="AB47" s="17">
        <f t="shared" ca="1" si="42"/>
        <v>13684400643.187214</v>
      </c>
      <c r="AC47" s="17">
        <f t="shared" ca="1" si="43"/>
        <v>15155870578.162468</v>
      </c>
      <c r="AD47" s="17">
        <f t="shared" ca="1" si="44"/>
        <v>18165289255.535042</v>
      </c>
      <c r="AE47" s="17">
        <f t="shared" ca="1" si="45"/>
        <v>15106327917.501492</v>
      </c>
      <c r="AF47" s="17">
        <f t="shared" ca="1" si="47"/>
        <v>13305965727.870007</v>
      </c>
    </row>
    <row r="48" spans="2:32" x14ac:dyDescent="0.25">
      <c r="B48" t="s">
        <v>4</v>
      </c>
      <c r="D48" s="3">
        <f>SUM(D37:D45)/(Number_of_Origin_Periods-C$23-1)</f>
        <v>160280.32748048689</v>
      </c>
      <c r="E48" s="3">
        <f>SUM(E37:E44)/(Number_of_Origin_Periods-D$23-1)</f>
        <v>37736.855047996381</v>
      </c>
      <c r="F48" s="3">
        <f>SUM(F37:F43)/(Number_of_Origin_Periods-E$23-1)</f>
        <v>41965.213017424037</v>
      </c>
      <c r="G48" s="3">
        <f>SUM(G37:G42)/(Number_of_Origin_Periods-F$23-1)</f>
        <v>15182.902680976436</v>
      </c>
      <c r="H48" s="3">
        <f>SUM(H37:H41)/(Number_of_Origin_Periods-G$23-1)</f>
        <v>13731.323891978891</v>
      </c>
      <c r="I48" s="3">
        <f>SUM(I37:I40)/(Number_of_Origin_Periods-H$23-1)</f>
        <v>8185.7716200096329</v>
      </c>
      <c r="J48" s="3">
        <f>SUM(J37:J39)/(Number_of_Origin_Periods-I$23-1)</f>
        <v>446.61655010535202</v>
      </c>
      <c r="K48" s="3">
        <f>SUM(K37:K38)/(Number_of_Origin_Periods-J$23-1)</f>
        <v>1147.3659684286617</v>
      </c>
      <c r="L48" s="3">
        <f>MIN(K48^4/J48^2,MIN(K48,J48))</f>
        <v>446.61655010535202</v>
      </c>
      <c r="V48">
        <f t="shared" si="46"/>
        <v>6</v>
      </c>
      <c r="W48" s="17"/>
      <c r="X48" s="17"/>
      <c r="Y48" s="17"/>
      <c r="Z48" s="17"/>
      <c r="AA48" s="17"/>
      <c r="AB48" s="17"/>
      <c r="AC48" s="17">
        <f t="shared" ca="1" si="43"/>
        <v>23974346361.23069</v>
      </c>
      <c r="AD48" s="17">
        <f t="shared" ca="1" si="44"/>
        <v>28734801746.831791</v>
      </c>
      <c r="AE48" s="18">
        <f t="shared" ca="1" si="45"/>
        <v>23895977197.267609</v>
      </c>
      <c r="AF48" s="17">
        <f t="shared" ca="1" si="47"/>
        <v>21048070408.456669</v>
      </c>
    </row>
    <row r="49" spans="2:32" x14ac:dyDescent="0.25">
      <c r="D49" s="2"/>
      <c r="E49" s="2"/>
      <c r="F49" s="2"/>
      <c r="G49" s="2"/>
      <c r="H49" s="2"/>
      <c r="I49" s="2"/>
      <c r="J49" s="2"/>
      <c r="K49" s="2"/>
      <c r="V49">
        <f t="shared" si="46"/>
        <v>7</v>
      </c>
      <c r="W49" s="17"/>
      <c r="X49" s="17"/>
      <c r="Y49" s="17"/>
      <c r="Z49" s="17"/>
      <c r="AA49" s="17"/>
      <c r="AB49" s="17"/>
      <c r="AC49" s="17"/>
      <c r="AD49" s="17">
        <f t="shared" ca="1" si="44"/>
        <v>34776849114.152443</v>
      </c>
      <c r="AE49" s="17">
        <f t="shared" ca="1" si="45"/>
        <v>28920568192.757046</v>
      </c>
      <c r="AF49" s="17">
        <f t="shared" ca="1" si="47"/>
        <v>25473833965.799358</v>
      </c>
    </row>
    <row r="50" spans="2:32" x14ac:dyDescent="0.25">
      <c r="B50" t="s">
        <v>5</v>
      </c>
      <c r="D50" s="3">
        <f>D48/D19^2</f>
        <v>13154.623513045595</v>
      </c>
      <c r="E50" s="3">
        <f t="shared" ref="E50:L50" si="48">E48/E19^2</f>
        <v>12359.887661668668</v>
      </c>
      <c r="F50" s="3">
        <f t="shared" si="48"/>
        <v>19757.147926703015</v>
      </c>
      <c r="G50" s="3">
        <f t="shared" si="48"/>
        <v>11018.648646208167</v>
      </c>
      <c r="H50" s="3">
        <f t="shared" si="48"/>
        <v>11269.719698198576</v>
      </c>
      <c r="I50" s="3">
        <f t="shared" si="48"/>
        <v>6937.2055173043191</v>
      </c>
      <c r="J50" s="3">
        <f t="shared" si="48"/>
        <v>402.12135665985159</v>
      </c>
      <c r="K50" s="3">
        <f t="shared" si="48"/>
        <v>989.98673557078689</v>
      </c>
      <c r="L50" s="3">
        <f t="shared" si="48"/>
        <v>431.19544176573118</v>
      </c>
      <c r="V50">
        <f t="shared" si="46"/>
        <v>8</v>
      </c>
      <c r="W50" s="17"/>
      <c r="X50" s="17"/>
      <c r="Y50" s="17"/>
      <c r="Z50" s="17"/>
      <c r="AA50" s="17"/>
      <c r="AB50" s="17"/>
      <c r="AC50" s="17"/>
      <c r="AD50" s="17"/>
      <c r="AE50" s="17">
        <f t="shared" ca="1" si="45"/>
        <v>65691592804.041161</v>
      </c>
      <c r="AF50" s="17">
        <f t="shared" ca="1" si="47"/>
        <v>57862512136.194481</v>
      </c>
    </row>
    <row r="51" spans="2:32" x14ac:dyDescent="0.25">
      <c r="V51">
        <f t="shared" si="46"/>
        <v>9</v>
      </c>
      <c r="W51" s="17"/>
      <c r="X51" s="17"/>
      <c r="Y51" s="17"/>
      <c r="Z51" s="17"/>
      <c r="AA51" s="17"/>
      <c r="AB51" s="17"/>
      <c r="AC51" s="17"/>
      <c r="AD51" s="17"/>
      <c r="AE51" s="17"/>
      <c r="AF51" s="17">
        <f t="shared" ca="1" si="47"/>
        <v>50998657573.317459</v>
      </c>
    </row>
    <row r="52" spans="2:32" x14ac:dyDescent="0.25">
      <c r="B52" t="s">
        <v>6</v>
      </c>
    </row>
    <row r="53" spans="2:32" x14ac:dyDescent="0.25">
      <c r="C53">
        <v>1</v>
      </c>
      <c r="D53">
        <f>C53+1</f>
        <v>2</v>
      </c>
      <c r="E53">
        <f t="shared" ref="E53:L53" si="49">D53+1</f>
        <v>3</v>
      </c>
      <c r="F53">
        <f t="shared" si="49"/>
        <v>4</v>
      </c>
      <c r="G53">
        <f t="shared" si="49"/>
        <v>5</v>
      </c>
      <c r="H53">
        <f t="shared" si="49"/>
        <v>6</v>
      </c>
      <c r="I53">
        <f t="shared" si="49"/>
        <v>7</v>
      </c>
      <c r="J53">
        <f t="shared" si="49"/>
        <v>8</v>
      </c>
      <c r="K53">
        <f t="shared" si="49"/>
        <v>9</v>
      </c>
      <c r="L53">
        <f t="shared" si="49"/>
        <v>10</v>
      </c>
      <c r="Y53" s="9"/>
      <c r="Z53" s="9"/>
      <c r="AA53" s="9"/>
      <c r="AB53" s="9"/>
      <c r="AC53" s="9"/>
      <c r="AD53" s="9"/>
      <c r="AE53" s="9"/>
      <c r="AF53" s="9"/>
    </row>
    <row r="54" spans="2:32" x14ac:dyDescent="0.25">
      <c r="B54">
        <f t="shared" ref="B54:B61" si="50">B55-1</f>
        <v>2007</v>
      </c>
      <c r="C54" s="1">
        <f>C6</f>
        <v>357848</v>
      </c>
      <c r="D54" s="1">
        <f t="shared" ref="D54:K62" si="51">D6</f>
        <v>1124788</v>
      </c>
      <c r="E54" s="1">
        <f t="shared" si="51"/>
        <v>1735330</v>
      </c>
      <c r="F54" s="1">
        <f t="shared" si="51"/>
        <v>2218270</v>
      </c>
      <c r="G54" s="1">
        <f t="shared" si="51"/>
        <v>2745596</v>
      </c>
      <c r="H54" s="1">
        <f t="shared" si="51"/>
        <v>3319994</v>
      </c>
      <c r="I54" s="1">
        <f t="shared" si="51"/>
        <v>3466336</v>
      </c>
      <c r="J54" s="1">
        <f t="shared" si="51"/>
        <v>3606286</v>
      </c>
      <c r="K54" s="1">
        <f t="shared" si="51"/>
        <v>3833515</v>
      </c>
      <c r="L54" s="1">
        <f>L6</f>
        <v>3901463</v>
      </c>
      <c r="Z54" s="9"/>
      <c r="AA54" s="9"/>
      <c r="AB54" s="9"/>
      <c r="AC54" s="9"/>
      <c r="AD54" s="9"/>
      <c r="AE54" s="9"/>
      <c r="AF54" s="9"/>
    </row>
    <row r="55" spans="2:32" x14ac:dyDescent="0.25">
      <c r="B55">
        <f t="shared" si="50"/>
        <v>2008</v>
      </c>
      <c r="C55" s="1">
        <f t="shared" ref="C55:C63" si="52">C7</f>
        <v>352118</v>
      </c>
      <c r="D55" s="1">
        <f t="shared" si="51"/>
        <v>1236139</v>
      </c>
      <c r="E55" s="1">
        <f t="shared" si="51"/>
        <v>2170033</v>
      </c>
      <c r="F55" s="1">
        <f t="shared" si="51"/>
        <v>3353322</v>
      </c>
      <c r="G55" s="1">
        <f t="shared" si="51"/>
        <v>3799067</v>
      </c>
      <c r="H55" s="1">
        <f t="shared" si="51"/>
        <v>4120063</v>
      </c>
      <c r="I55" s="1">
        <f t="shared" si="51"/>
        <v>4647867</v>
      </c>
      <c r="J55" s="1">
        <f t="shared" si="51"/>
        <v>4914039</v>
      </c>
      <c r="K55" s="1">
        <f t="shared" si="51"/>
        <v>5339085</v>
      </c>
      <c r="L55" s="4">
        <f>K55*L$19</f>
        <v>5433718.8145487895</v>
      </c>
      <c r="N55" s="1"/>
      <c r="AA55" s="9"/>
      <c r="AB55" s="9"/>
      <c r="AC55" s="9"/>
      <c r="AD55" s="9"/>
      <c r="AE55" s="9"/>
      <c r="AF55" s="9"/>
    </row>
    <row r="56" spans="2:32" x14ac:dyDescent="0.25">
      <c r="B56">
        <f t="shared" si="50"/>
        <v>2009</v>
      </c>
      <c r="C56" s="1">
        <f t="shared" si="52"/>
        <v>290507</v>
      </c>
      <c r="D56" s="1">
        <f t="shared" si="51"/>
        <v>1292306</v>
      </c>
      <c r="E56" s="1">
        <f t="shared" si="51"/>
        <v>2218525</v>
      </c>
      <c r="F56" s="1">
        <f t="shared" si="51"/>
        <v>3235179</v>
      </c>
      <c r="G56" s="1">
        <f t="shared" si="51"/>
        <v>3985995</v>
      </c>
      <c r="H56" s="1">
        <f t="shared" si="51"/>
        <v>4132918</v>
      </c>
      <c r="I56" s="1">
        <f t="shared" si="51"/>
        <v>4628910</v>
      </c>
      <c r="J56" s="1">
        <f t="shared" si="51"/>
        <v>4909315</v>
      </c>
      <c r="K56" s="4">
        <f>J56*K$19</f>
        <v>5285148.4854157558</v>
      </c>
      <c r="L56" s="4">
        <f>K56*L$19</f>
        <v>5378826.2900642399</v>
      </c>
      <c r="N56" s="1"/>
      <c r="AB56" s="9"/>
      <c r="AC56" s="9"/>
      <c r="AD56" s="9"/>
      <c r="AE56" s="9"/>
      <c r="AF56" s="9"/>
    </row>
    <row r="57" spans="2:32" x14ac:dyDescent="0.25">
      <c r="B57">
        <f t="shared" si="50"/>
        <v>2010</v>
      </c>
      <c r="C57" s="1">
        <f t="shared" si="52"/>
        <v>310608</v>
      </c>
      <c r="D57" s="1">
        <f t="shared" si="51"/>
        <v>1418858</v>
      </c>
      <c r="E57" s="1">
        <f t="shared" si="51"/>
        <v>2195047</v>
      </c>
      <c r="F57" s="1">
        <f t="shared" si="51"/>
        <v>3757447</v>
      </c>
      <c r="G57" s="1">
        <f t="shared" si="51"/>
        <v>4029929</v>
      </c>
      <c r="H57" s="1">
        <f t="shared" si="51"/>
        <v>4381982</v>
      </c>
      <c r="I57" s="1">
        <f t="shared" si="51"/>
        <v>4588268</v>
      </c>
      <c r="J57" s="4">
        <f>I57*J$19</f>
        <v>4835457.9813833563</v>
      </c>
      <c r="K57" s="4">
        <f t="shared" ref="K57:L63" si="53">J57*K$19</f>
        <v>5205637.3295662981</v>
      </c>
      <c r="L57" s="4">
        <f t="shared" si="53"/>
        <v>5297905.8208254613</v>
      </c>
      <c r="N57" s="1"/>
      <c r="AC57" s="9"/>
      <c r="AD57" s="9"/>
      <c r="AE57" s="9"/>
      <c r="AF57" s="9"/>
    </row>
    <row r="58" spans="2:32" x14ac:dyDescent="0.25">
      <c r="B58">
        <f t="shared" si="50"/>
        <v>2011</v>
      </c>
      <c r="C58" s="1">
        <f t="shared" si="52"/>
        <v>443160</v>
      </c>
      <c r="D58" s="1">
        <f t="shared" si="51"/>
        <v>1136350</v>
      </c>
      <c r="E58" s="1">
        <f t="shared" si="51"/>
        <v>2128333</v>
      </c>
      <c r="F58" s="1">
        <f t="shared" si="51"/>
        <v>2897821</v>
      </c>
      <c r="G58" s="1">
        <f t="shared" si="51"/>
        <v>3402672</v>
      </c>
      <c r="H58" s="1">
        <f t="shared" si="51"/>
        <v>3873311</v>
      </c>
      <c r="I58" s="4">
        <f>H58*I$19</f>
        <v>4207459.0782344947</v>
      </c>
      <c r="J58" s="4">
        <f t="shared" ref="J58:J63" si="54">I58*J$19</f>
        <v>4434133.2243872508</v>
      </c>
      <c r="K58" s="4">
        <f t="shared" si="53"/>
        <v>4773589.0842209067</v>
      </c>
      <c r="L58" s="4">
        <f t="shared" si="53"/>
        <v>4858199.6390497368</v>
      </c>
      <c r="N58" s="1"/>
      <c r="AD58" s="9"/>
      <c r="AE58" s="9"/>
      <c r="AF58" s="9"/>
    </row>
    <row r="59" spans="2:32" x14ac:dyDescent="0.25">
      <c r="B59">
        <f t="shared" si="50"/>
        <v>2012</v>
      </c>
      <c r="C59" s="1">
        <f t="shared" si="52"/>
        <v>396132</v>
      </c>
      <c r="D59" s="1">
        <f t="shared" si="51"/>
        <v>1333217</v>
      </c>
      <c r="E59" s="1">
        <f t="shared" si="51"/>
        <v>2180715</v>
      </c>
      <c r="F59" s="1">
        <f t="shared" si="51"/>
        <v>2985752</v>
      </c>
      <c r="G59" s="1">
        <f t="shared" si="51"/>
        <v>3691712</v>
      </c>
      <c r="H59" s="4">
        <f>G59*H$19</f>
        <v>4074998.5798688312</v>
      </c>
      <c r="I59" s="4">
        <f t="shared" ref="I59:I63" si="55">H59*I$19</f>
        <v>4426546.1174333245</v>
      </c>
      <c r="J59" s="4">
        <f t="shared" si="54"/>
        <v>4665023.4366223756</v>
      </c>
      <c r="K59" s="4">
        <f t="shared" si="53"/>
        <v>5022155.137833639</v>
      </c>
      <c r="L59" s="4">
        <f t="shared" si="53"/>
        <v>5111171.4576616613</v>
      </c>
      <c r="N59" s="1"/>
      <c r="AD59" s="9"/>
      <c r="AE59" s="9"/>
      <c r="AF59" s="9"/>
    </row>
    <row r="60" spans="2:32" x14ac:dyDescent="0.25">
      <c r="B60">
        <f t="shared" si="50"/>
        <v>2013</v>
      </c>
      <c r="C60" s="1">
        <f t="shared" si="52"/>
        <v>440832</v>
      </c>
      <c r="D60" s="1">
        <f t="shared" si="51"/>
        <v>1288463</v>
      </c>
      <c r="E60" s="1">
        <f t="shared" si="51"/>
        <v>2419861</v>
      </c>
      <c r="F60" s="1">
        <f t="shared" si="51"/>
        <v>3483130</v>
      </c>
      <c r="G60" s="4">
        <f>F60*G$19</f>
        <v>4088678.1045616791</v>
      </c>
      <c r="H60" s="4">
        <f t="shared" ref="H60:H63" si="56">G60*H$19</f>
        <v>4513179.1075873813</v>
      </c>
      <c r="I60" s="4">
        <f t="shared" si="55"/>
        <v>4902528.200786558</v>
      </c>
      <c r="J60" s="4">
        <f t="shared" si="54"/>
        <v>5166648.7479481027</v>
      </c>
      <c r="K60" s="4">
        <f t="shared" si="53"/>
        <v>5562182.4643342551</v>
      </c>
      <c r="L60" s="4">
        <f t="shared" si="53"/>
        <v>5660770.6201355457</v>
      </c>
      <c r="N60" s="1"/>
      <c r="AE60" s="9"/>
      <c r="AF60" s="9"/>
    </row>
    <row r="61" spans="2:32" x14ac:dyDescent="0.25">
      <c r="B61">
        <f t="shared" si="50"/>
        <v>2014</v>
      </c>
      <c r="C61" s="1">
        <f t="shared" si="52"/>
        <v>359480</v>
      </c>
      <c r="D61" s="1">
        <f t="shared" si="51"/>
        <v>1421128</v>
      </c>
      <c r="E61" s="1">
        <f t="shared" si="51"/>
        <v>2864498</v>
      </c>
      <c r="F61" s="4">
        <f>E61*F$19</f>
        <v>4174756.1539485655</v>
      </c>
      <c r="G61" s="4">
        <f t="shared" ref="G61:G63" si="57">F61*G$19</f>
        <v>4900544.6476398027</v>
      </c>
      <c r="H61" s="4">
        <f t="shared" si="56"/>
        <v>5409336.5028788811</v>
      </c>
      <c r="I61" s="4">
        <f t="shared" si="55"/>
        <v>5875996.5250048302</v>
      </c>
      <c r="J61" s="4">
        <f t="shared" si="54"/>
        <v>6192562.0507379845</v>
      </c>
      <c r="K61" s="4">
        <f t="shared" si="53"/>
        <v>6666634.7429938689</v>
      </c>
      <c r="L61" s="4">
        <f t="shared" si="53"/>
        <v>6784799.0119525008</v>
      </c>
      <c r="N61" s="1"/>
      <c r="AF61" s="9"/>
    </row>
    <row r="62" spans="2:32" x14ac:dyDescent="0.25">
      <c r="B62">
        <f>B63-1</f>
        <v>2015</v>
      </c>
      <c r="C62" s="1">
        <f t="shared" si="52"/>
        <v>376686</v>
      </c>
      <c r="D62" s="1">
        <f t="shared" si="51"/>
        <v>1363294</v>
      </c>
      <c r="E62" s="4">
        <f>D62*E$19</f>
        <v>2382128.1069797445</v>
      </c>
      <c r="F62" s="4">
        <f t="shared" ref="F62:F63" si="58">E62*F$19</f>
        <v>3471744.0801521018</v>
      </c>
      <c r="G62" s="4">
        <f t="shared" si="57"/>
        <v>4075312.7230851348</v>
      </c>
      <c r="H62" s="4">
        <f t="shared" si="56"/>
        <v>4498426.0849961489</v>
      </c>
      <c r="I62" s="4">
        <f t="shared" si="55"/>
        <v>4886502.444312864</v>
      </c>
      <c r="J62" s="4">
        <f t="shared" si="54"/>
        <v>5149759.6141729113</v>
      </c>
      <c r="K62" s="4">
        <f t="shared" si="53"/>
        <v>5544000.3799106777</v>
      </c>
      <c r="L62" s="4">
        <f t="shared" si="53"/>
        <v>5642266.2632616423</v>
      </c>
      <c r="N62" s="1"/>
    </row>
    <row r="63" spans="2:32" x14ac:dyDescent="0.25">
      <c r="B63">
        <v>2016</v>
      </c>
      <c r="C63" s="1">
        <f t="shared" si="52"/>
        <v>344014</v>
      </c>
      <c r="D63" s="4">
        <f>C63*D$19</f>
        <v>1200817.5209803774</v>
      </c>
      <c r="E63" s="4">
        <f>D63*E$19</f>
        <v>2098227.6516152029</v>
      </c>
      <c r="F63" s="4">
        <f t="shared" si="58"/>
        <v>3057983.9123523962</v>
      </c>
      <c r="G63" s="4">
        <f t="shared" si="57"/>
        <v>3589619.6428319076</v>
      </c>
      <c r="H63" s="4">
        <f t="shared" si="56"/>
        <v>3962306.6335643963</v>
      </c>
      <c r="I63" s="4">
        <f t="shared" si="55"/>
        <v>4304132.3085441059</v>
      </c>
      <c r="J63" s="4">
        <f t="shared" si="54"/>
        <v>4536014.6626743609</v>
      </c>
      <c r="K63" s="4">
        <f t="shared" si="53"/>
        <v>4883270.0741869397</v>
      </c>
      <c r="L63" s="4">
        <f t="shared" si="53"/>
        <v>4969824.6944247261</v>
      </c>
      <c r="N63" s="1"/>
    </row>
  </sheetData>
  <mergeCells count="4">
    <mergeCell ref="P4:R4"/>
    <mergeCell ref="S4:U4"/>
    <mergeCell ref="N4:N5"/>
    <mergeCell ref="O4:O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88"/>
  <sheetViews>
    <sheetView workbookViewId="0"/>
  </sheetViews>
  <sheetFormatPr defaultRowHeight="15" x14ac:dyDescent="0.25"/>
  <cols>
    <col min="3" max="3" width="11.140625" customWidth="1"/>
    <col min="4" max="4" width="10.7109375" bestFit="1" customWidth="1"/>
    <col min="5" max="10" width="10.140625" bestFit="1" customWidth="1"/>
    <col min="11" max="12" width="10.7109375" customWidth="1"/>
    <col min="14" max="15" width="17.85546875" bestFit="1" customWidth="1"/>
    <col min="16" max="21" width="11.7109375" customWidth="1"/>
    <col min="22" max="22" width="12" bestFit="1" customWidth="1"/>
    <col min="23" max="30" width="9.5703125" customWidth="1"/>
    <col min="31" max="31" width="10.140625" bestFit="1" customWidth="1"/>
    <col min="32" max="32" width="9.5703125" customWidth="1"/>
    <col min="33" max="33" width="9.5703125" bestFit="1" customWidth="1"/>
    <col min="34" max="43" width="9.5703125" customWidth="1"/>
  </cols>
  <sheetData>
    <row r="1" spans="1:43" x14ac:dyDescent="0.25">
      <c r="B1" t="s">
        <v>3</v>
      </c>
      <c r="C1">
        <v>10</v>
      </c>
    </row>
    <row r="4" spans="1:43" x14ac:dyDescent="0.25">
      <c r="N4" s="30" t="s">
        <v>0</v>
      </c>
      <c r="O4" s="32" t="s">
        <v>1</v>
      </c>
      <c r="P4" s="27" t="s">
        <v>12</v>
      </c>
      <c r="Q4" s="28"/>
      <c r="R4" s="29"/>
      <c r="S4" s="28" t="s">
        <v>13</v>
      </c>
      <c r="T4" s="28"/>
      <c r="U4" s="29"/>
      <c r="W4" s="19" t="s">
        <v>11</v>
      </c>
    </row>
    <row r="5" spans="1:43" x14ac:dyDescent="0.25">
      <c r="C5">
        <v>1</v>
      </c>
      <c r="D5">
        <f>C5+1</f>
        <v>2</v>
      </c>
      <c r="E5">
        <f t="shared" ref="E5:L5" si="0">D5+1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N5" s="31"/>
      <c r="O5" s="33" t="s">
        <v>1</v>
      </c>
      <c r="P5" s="16" t="s">
        <v>8</v>
      </c>
      <c r="Q5" s="11" t="s">
        <v>9</v>
      </c>
      <c r="R5" s="12" t="s">
        <v>10</v>
      </c>
      <c r="S5" s="11" t="s">
        <v>8</v>
      </c>
      <c r="T5" s="11" t="s">
        <v>9</v>
      </c>
      <c r="U5" s="12" t="s">
        <v>10</v>
      </c>
      <c r="V5" s="3"/>
      <c r="W5" s="6">
        <v>1</v>
      </c>
      <c r="X5" s="6">
        <f>W5+1</f>
        <v>2</v>
      </c>
      <c r="Y5" s="6">
        <f t="shared" ref="Y5:AE5" si="1">X5+1</f>
        <v>3</v>
      </c>
      <c r="Z5" s="6">
        <f t="shared" si="1"/>
        <v>4</v>
      </c>
      <c r="AA5" s="6">
        <f t="shared" si="1"/>
        <v>5</v>
      </c>
      <c r="AB5" s="6">
        <f t="shared" si="1"/>
        <v>6</v>
      </c>
      <c r="AC5" s="6">
        <f t="shared" si="1"/>
        <v>7</v>
      </c>
      <c r="AD5" s="6">
        <f t="shared" si="1"/>
        <v>8</v>
      </c>
      <c r="AE5" s="6">
        <f t="shared" si="1"/>
        <v>9</v>
      </c>
      <c r="AF5" t="s">
        <v>8</v>
      </c>
      <c r="AH5" s="6"/>
      <c r="AI5" s="6"/>
      <c r="AJ5" s="6"/>
      <c r="AK5" s="6"/>
      <c r="AL5" s="6"/>
      <c r="AM5" s="6"/>
      <c r="AN5" s="6"/>
      <c r="AO5" s="6"/>
      <c r="AP5" s="6"/>
    </row>
    <row r="6" spans="1:43" x14ac:dyDescent="0.25">
      <c r="A6">
        <v>0</v>
      </c>
      <c r="B6">
        <f t="shared" ref="B6:B13" si="2">B7-1</f>
        <v>2007</v>
      </c>
      <c r="C6" s="1">
        <v>5946975.4500000002</v>
      </c>
      <c r="D6" s="1">
        <v>9668212.0350000001</v>
      </c>
      <c r="E6" s="1">
        <v>10563929.324999999</v>
      </c>
      <c r="F6" s="1">
        <v>10771689.654999999</v>
      </c>
      <c r="G6" s="1">
        <v>10978393.645</v>
      </c>
      <c r="H6" s="1">
        <v>11040517.795</v>
      </c>
      <c r="I6" s="1">
        <v>11106331.215</v>
      </c>
      <c r="J6" s="1">
        <v>11121180.875</v>
      </c>
      <c r="K6" s="1">
        <v>11132310.404999999</v>
      </c>
      <c r="L6" s="1">
        <v>11148123.824999999</v>
      </c>
      <c r="N6" s="8">
        <f>L6</f>
        <v>11148123.824999999</v>
      </c>
      <c r="O6" s="10">
        <f>N6-L6</f>
        <v>0</v>
      </c>
      <c r="P6" s="8">
        <f t="shared" ref="P6" si="3">SQRT(Q6^2+R6^2)</f>
        <v>0</v>
      </c>
      <c r="Q6" s="9"/>
      <c r="R6" s="10"/>
      <c r="S6" s="9">
        <f t="shared" ref="S6" si="4">SQRT(T6^2+U6^2)</f>
        <v>0</v>
      </c>
      <c r="T6" s="9"/>
      <c r="U6" s="10"/>
      <c r="V6" s="3"/>
      <c r="W6" s="3"/>
      <c r="X6" s="3"/>
      <c r="Y6" s="3"/>
      <c r="Z6" s="3"/>
      <c r="AA6" s="3"/>
      <c r="AB6" s="3"/>
      <c r="AC6" s="3"/>
      <c r="AD6" s="3"/>
    </row>
    <row r="7" spans="1:43" x14ac:dyDescent="0.25">
      <c r="A7">
        <f>A6+1</f>
        <v>1</v>
      </c>
      <c r="B7">
        <f t="shared" si="2"/>
        <v>2008</v>
      </c>
      <c r="C7" s="1">
        <v>6346756.1210883399</v>
      </c>
      <c r="D7" s="1">
        <v>9593161.7102224305</v>
      </c>
      <c r="E7" s="1">
        <v>10316383.4555893</v>
      </c>
      <c r="F7" s="1">
        <v>10468180.234918799</v>
      </c>
      <c r="G7" s="1">
        <v>10536004.3278106</v>
      </c>
      <c r="H7" s="1">
        <v>10572607.8065142</v>
      </c>
      <c r="I7" s="1">
        <v>10625359.8787634</v>
      </c>
      <c r="J7" s="1">
        <v>10636546.271505499</v>
      </c>
      <c r="K7" s="1">
        <v>10648191.8006816</v>
      </c>
      <c r="L7" s="1"/>
      <c r="N7" s="8">
        <f>K7*L20</f>
        <v>10663317.531375302</v>
      </c>
      <c r="O7" s="10">
        <f>N7-K7</f>
        <v>15125.730693701655</v>
      </c>
      <c r="P7" s="8">
        <f ca="1">SQRT(Q7^2+R7^2)</f>
        <v>15.621019710629813</v>
      </c>
      <c r="Q7" s="9">
        <f t="shared" ref="Q7:Q15" si="5">SQRT(AF7)*N7</f>
        <v>11.16781187223895</v>
      </c>
      <c r="R7" s="10">
        <f t="shared" ref="R7:R15" ca="1" si="6">SQRT(OFFSET($AF$22,0,-$A7))*N7</f>
        <v>10.922281574202522</v>
      </c>
      <c r="S7" s="9">
        <f ca="1">SQRT(T7^2+U7^2)</f>
        <v>15.621019710629813</v>
      </c>
      <c r="T7" s="9">
        <f>SQRT(AE7)*N7</f>
        <v>11.16781187223895</v>
      </c>
      <c r="U7" s="10">
        <f ca="1">SQRT(OFFSET($AF$21,0,-$A7))*N7</f>
        <v>10.922281574202522</v>
      </c>
      <c r="V7" s="5"/>
      <c r="W7" s="7"/>
      <c r="X7" s="7"/>
      <c r="Y7" s="7"/>
      <c r="Z7" s="7"/>
      <c r="AA7" s="7"/>
      <c r="AB7" s="7"/>
      <c r="AC7" s="7"/>
      <c r="AD7" s="7"/>
      <c r="AE7" s="7">
        <f>L$50/K55</f>
        <v>1.0968607481669406E-12</v>
      </c>
      <c r="AF7" s="7">
        <f t="shared" ref="AF7:AF15" si="7">SUM(W7:AE7)</f>
        <v>1.0968607481669406E-12</v>
      </c>
      <c r="AH7" s="7"/>
      <c r="AI7" s="7"/>
      <c r="AJ7" s="7"/>
      <c r="AK7" s="7"/>
      <c r="AL7" s="7"/>
      <c r="AM7" s="7"/>
      <c r="AN7" s="7"/>
      <c r="AQ7" s="7"/>
    </row>
    <row r="8" spans="1:43" x14ac:dyDescent="0.25">
      <c r="A8">
        <f t="shared" ref="A8:A15" si="8">A7+1</f>
        <v>2</v>
      </c>
      <c r="B8">
        <f t="shared" si="2"/>
        <v>2009</v>
      </c>
      <c r="C8" s="1">
        <v>6269090.2112323297</v>
      </c>
      <c r="D8" s="1">
        <v>9245313.2727096993</v>
      </c>
      <c r="E8" s="1">
        <v>10092365.9687528</v>
      </c>
      <c r="F8" s="1">
        <v>10355134.2883568</v>
      </c>
      <c r="G8" s="1">
        <v>10507837.3872965</v>
      </c>
      <c r="H8" s="1">
        <v>10573281.572556401</v>
      </c>
      <c r="I8" s="1">
        <v>10626826.815041799</v>
      </c>
      <c r="J8" s="1">
        <v>10635751.0221227</v>
      </c>
      <c r="K8" s="1"/>
      <c r="L8" s="1"/>
      <c r="N8" s="8">
        <f>J8*K20</f>
        <v>10662007.944947336</v>
      </c>
      <c r="O8" s="10">
        <f>N8-J8</f>
        <v>26256.922824636102</v>
      </c>
      <c r="P8" s="8">
        <f t="shared" ref="P8:P16" ca="1" si="9">SQRT(Q8^2+R8^2)</f>
        <v>874.56738053597803</v>
      </c>
      <c r="Q8" s="9">
        <f t="shared" si="5"/>
        <v>716.72853101684439</v>
      </c>
      <c r="R8" s="10">
        <f t="shared" ca="1" si="6"/>
        <v>501.166954142029</v>
      </c>
      <c r="S8" s="9">
        <f t="shared" ref="S8:S16" ca="1" si="10">SQRT(T8^2+U8^2)</f>
        <v>874.46122809597171</v>
      </c>
      <c r="T8" s="9">
        <f>SQRT(AD8)*N8</f>
        <v>716.64152996369205</v>
      </c>
      <c r="U8" s="10">
        <f ca="1">SQRT(OFFSET($AF$21,0,-$A8)+OFFSET($AF$40,0,-$A8+1))*N8</f>
        <v>501.10613344321956</v>
      </c>
      <c r="V8" s="5"/>
      <c r="W8" s="7"/>
      <c r="X8" s="7"/>
      <c r="Y8" s="7"/>
      <c r="Z8" s="7"/>
      <c r="AA8" s="7"/>
      <c r="AB8" s="7"/>
      <c r="AC8" s="7"/>
      <c r="AD8" s="7">
        <f t="shared" ref="AD8:AE15" si="11">K$50/J56</f>
        <v>4.5177889717700653E-9</v>
      </c>
      <c r="AE8" s="7">
        <f t="shared" si="11"/>
        <v>1.0969954726913065E-12</v>
      </c>
      <c r="AF8" s="7">
        <f t="shared" si="7"/>
        <v>4.5188859672427567E-9</v>
      </c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x14ac:dyDescent="0.25">
      <c r="A9">
        <f t="shared" si="8"/>
        <v>3</v>
      </c>
      <c r="B9">
        <f t="shared" si="2"/>
        <v>2010</v>
      </c>
      <c r="C9" s="1">
        <v>5863014.8075402202</v>
      </c>
      <c r="D9" s="1">
        <v>8546239.1100235395</v>
      </c>
      <c r="E9" s="1">
        <v>9268770.8317457791</v>
      </c>
      <c r="F9" s="1">
        <v>9459423.5571675301</v>
      </c>
      <c r="G9" s="1">
        <v>9592399.1507406104</v>
      </c>
      <c r="H9" s="1">
        <v>9680739.5800374094</v>
      </c>
      <c r="I9" s="1">
        <v>9724068.2097572591</v>
      </c>
      <c r="J9" s="1"/>
      <c r="K9" s="1"/>
      <c r="L9" s="1"/>
      <c r="N9" s="8">
        <f>I9*J20</f>
        <v>9758606.2780158762</v>
      </c>
      <c r="O9" s="10">
        <f>N9-I9</f>
        <v>34538.068258617073</v>
      </c>
      <c r="P9" s="8">
        <f t="shared" ca="1" si="9"/>
        <v>3047.96692515722</v>
      </c>
      <c r="Q9" s="9">
        <f t="shared" si="5"/>
        <v>2662.7585527016072</v>
      </c>
      <c r="R9" s="10">
        <f t="shared" ca="1" si="6"/>
        <v>1483.1787710410367</v>
      </c>
      <c r="S9" s="9">
        <f t="shared" ca="1" si="10"/>
        <v>2945.9497756625406</v>
      </c>
      <c r="T9" s="9">
        <f>SQRT(AC9)*N9</f>
        <v>2572.957359684659</v>
      </c>
      <c r="U9" s="10">
        <f t="shared" ref="U9:U15" ca="1" si="12">SQRT(OFFSET($AF$21,0,-$A9)+OFFSET($AF$40,0,-$A9+1))*N9</f>
        <v>1434.7510257778947</v>
      </c>
      <c r="V9" s="5"/>
      <c r="W9" s="7"/>
      <c r="X9" s="7"/>
      <c r="Y9" s="7"/>
      <c r="Z9" s="7"/>
      <c r="AA9" s="7"/>
      <c r="AB9" s="7"/>
      <c r="AC9" s="7">
        <f t="shared" ref="AC9:AC15" si="13">J$50/I57</f>
        <v>6.9516770052481472E-8</v>
      </c>
      <c r="AD9" s="7">
        <f t="shared" si="11"/>
        <v>4.936022679706018E-9</v>
      </c>
      <c r="AE9" s="7">
        <f t="shared" si="11"/>
        <v>1.1985496813981554E-12</v>
      </c>
      <c r="AF9" s="7">
        <f t="shared" si="7"/>
        <v>7.4453991281868894E-8</v>
      </c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x14ac:dyDescent="0.25">
      <c r="A10">
        <f t="shared" si="8"/>
        <v>4</v>
      </c>
      <c r="B10">
        <f t="shared" si="2"/>
        <v>2011</v>
      </c>
      <c r="C10" s="1">
        <v>5778885.3596461304</v>
      </c>
      <c r="D10" s="1">
        <v>8524114.2689106409</v>
      </c>
      <c r="E10" s="1">
        <v>9178008.6292282697</v>
      </c>
      <c r="F10" s="1">
        <v>9451404.1160852108</v>
      </c>
      <c r="G10" s="1">
        <v>9681691.6721275505</v>
      </c>
      <c r="H10" s="1">
        <v>9786916.0519487802</v>
      </c>
      <c r="I10" s="1"/>
      <c r="J10" s="1"/>
      <c r="K10" s="1"/>
      <c r="L10" s="1"/>
      <c r="N10" s="8">
        <f>H10*I20</f>
        <v>9872217.5906497892</v>
      </c>
      <c r="O10" s="10">
        <f>N10-H10</f>
        <v>85301.538701009005</v>
      </c>
      <c r="P10" s="8">
        <f t="shared" ca="1" si="9"/>
        <v>7623.7081698259717</v>
      </c>
      <c r="Q10" s="9">
        <f t="shared" si="5"/>
        <v>6829.5675674403401</v>
      </c>
      <c r="R10" s="10">
        <f t="shared" ca="1" si="6"/>
        <v>3387.9098424306239</v>
      </c>
      <c r="S10" s="9">
        <f t="shared" ca="1" si="10"/>
        <v>7016.9749287719014</v>
      </c>
      <c r="T10" s="9">
        <f>SQRT(AB10)*N10</f>
        <v>6282.5284556812321</v>
      </c>
      <c r="U10" s="10">
        <f t="shared" ca="1" si="12"/>
        <v>3125.3437178283311</v>
      </c>
      <c r="V10" s="5"/>
      <c r="W10" s="7"/>
      <c r="X10" s="7"/>
      <c r="Y10" s="7"/>
      <c r="Z10" s="7"/>
      <c r="AA10" s="7"/>
      <c r="AB10" s="7">
        <f t="shared" ref="AB10:AB15" si="14">I$50/H58</f>
        <v>4.0498551552079213E-7</v>
      </c>
      <c r="AC10" s="7">
        <f t="shared" si="13"/>
        <v>6.8716758158171877E-8</v>
      </c>
      <c r="AD10" s="7">
        <f t="shared" si="11"/>
        <v>4.8792180144235899E-9</v>
      </c>
      <c r="AE10" s="7">
        <f t="shared" si="11"/>
        <v>1.1847565491753031E-12</v>
      </c>
      <c r="AF10" s="7">
        <f t="shared" si="7"/>
        <v>4.7858267644993671E-7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3" x14ac:dyDescent="0.25">
      <c r="A11">
        <f t="shared" si="8"/>
        <v>5</v>
      </c>
      <c r="B11">
        <f t="shared" si="2"/>
        <v>2012</v>
      </c>
      <c r="C11" s="1">
        <v>6184793.3995723603</v>
      </c>
      <c r="D11" s="1">
        <v>9013131.8745357301</v>
      </c>
      <c r="E11" s="1">
        <v>9585896.6549400408</v>
      </c>
      <c r="F11" s="1">
        <v>9830796.08111641</v>
      </c>
      <c r="G11" s="1">
        <v>9935752.9780491404</v>
      </c>
      <c r="H11" s="1"/>
      <c r="I11" s="1"/>
      <c r="J11" s="1"/>
      <c r="K11" s="1"/>
      <c r="L11" s="1"/>
      <c r="N11" s="8">
        <f>G11*H20</f>
        <v>10092246.869125981</v>
      </c>
      <c r="O11" s="10">
        <f>N11-G11</f>
        <v>156493.89107684046</v>
      </c>
      <c r="P11" s="8">
        <f t="shared" ca="1" si="9"/>
        <v>33340.388691018597</v>
      </c>
      <c r="Q11" s="9">
        <f t="shared" si="5"/>
        <v>30477.865830438786</v>
      </c>
      <c r="R11" s="10">
        <f t="shared" ca="1" si="6"/>
        <v>13515.961397176767</v>
      </c>
      <c r="S11" s="9">
        <f t="shared" ca="1" si="10"/>
        <v>32469.927953613704</v>
      </c>
      <c r="T11" s="9">
        <f>SQRT(AA11)*N11</f>
        <v>29685.311960278312</v>
      </c>
      <c r="U11" s="10">
        <f t="shared" ca="1" si="12"/>
        <v>13155.929276711016</v>
      </c>
      <c r="V11" s="5"/>
      <c r="W11" s="7"/>
      <c r="X11" s="7"/>
      <c r="Y11" s="7"/>
      <c r="Z11" s="7"/>
      <c r="AA11" s="7">
        <f t="shared" ref="AA11:AA15" si="15">H$50/G59</f>
        <v>8.651820564564885E-6</v>
      </c>
      <c r="AB11" s="7">
        <f t="shared" si="14"/>
        <v>3.9615609706433829E-7</v>
      </c>
      <c r="AC11" s="7">
        <f t="shared" si="13"/>
        <v>6.7218608250343164E-8</v>
      </c>
      <c r="AD11" s="7">
        <f t="shared" si="11"/>
        <v>4.7728422159355527E-9</v>
      </c>
      <c r="AE11" s="7">
        <f t="shared" si="11"/>
        <v>1.158926708500036E-12</v>
      </c>
      <c r="AF11" s="7">
        <f t="shared" si="7"/>
        <v>9.1199692710222125E-6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x14ac:dyDescent="0.25">
      <c r="A12">
        <f t="shared" si="8"/>
        <v>6</v>
      </c>
      <c r="B12">
        <f t="shared" si="2"/>
        <v>2013</v>
      </c>
      <c r="C12" s="1">
        <v>5600184.3963173702</v>
      </c>
      <c r="D12" s="1">
        <v>8493391.2994029503</v>
      </c>
      <c r="E12" s="1">
        <v>9056505.2100427896</v>
      </c>
      <c r="F12" s="1">
        <v>9282022.2196497805</v>
      </c>
      <c r="G12" s="1"/>
      <c r="H12" s="1"/>
      <c r="I12" s="1"/>
      <c r="J12" s="1"/>
      <c r="K12" s="1"/>
      <c r="L12" s="1"/>
      <c r="N12" s="8">
        <f>F12*G20</f>
        <v>9568142.9468086343</v>
      </c>
      <c r="O12" s="10">
        <f>N12-F12</f>
        <v>286120.72715885378</v>
      </c>
      <c r="P12" s="8">
        <f t="shared" ca="1" si="9"/>
        <v>73466.389999015737</v>
      </c>
      <c r="Q12" s="9">
        <f t="shared" si="5"/>
        <v>68211.530080732395</v>
      </c>
      <c r="R12" s="10">
        <f t="shared" ca="1" si="6"/>
        <v>27285.483751123393</v>
      </c>
      <c r="S12" s="9">
        <f t="shared" ca="1" si="10"/>
        <v>66177.744131053347</v>
      </c>
      <c r="T12" s="9">
        <f>SQRT(Z12)*N12</f>
        <v>61417.844065883888</v>
      </c>
      <c r="U12" s="10">
        <f t="shared" ca="1" si="12"/>
        <v>24644.31473127093</v>
      </c>
      <c r="V12" s="5"/>
      <c r="W12" s="7"/>
      <c r="X12" s="7"/>
      <c r="Y12" s="7"/>
      <c r="Z12" s="7">
        <f t="shared" ref="Z12:Z15" si="16">G$50/F60</f>
        <v>4.1203473102814783E-5</v>
      </c>
      <c r="AA12" s="7">
        <f t="shared" si="15"/>
        <v>9.1257320767864697E-6</v>
      </c>
      <c r="AB12" s="7">
        <f t="shared" si="14"/>
        <v>4.1785591545915064E-7</v>
      </c>
      <c r="AC12" s="7">
        <f t="shared" si="13"/>
        <v>7.0900569988641469E-8</v>
      </c>
      <c r="AD12" s="7">
        <f t="shared" si="11"/>
        <v>5.034279084080169E-9</v>
      </c>
      <c r="AE12" s="7">
        <f t="shared" si="11"/>
        <v>1.2224079960372165E-12</v>
      </c>
      <c r="AF12" s="7">
        <f t="shared" si="7"/>
        <v>5.0822997166541127E-5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x14ac:dyDescent="0.25">
      <c r="A13">
        <f t="shared" si="8"/>
        <v>7</v>
      </c>
      <c r="B13">
        <f t="shared" si="2"/>
        <v>2014</v>
      </c>
      <c r="C13" s="1">
        <v>5288065.6150194705</v>
      </c>
      <c r="D13" s="1">
        <v>7728168.7972333897</v>
      </c>
      <c r="E13" s="1">
        <v>8256211.3572572796</v>
      </c>
      <c r="F13" s="1"/>
      <c r="G13" s="1"/>
      <c r="H13" s="1"/>
      <c r="I13" s="1"/>
      <c r="J13" s="1"/>
      <c r="K13" s="1"/>
      <c r="L13" s="1"/>
      <c r="N13" s="8">
        <f>E13*F20</f>
        <v>8705378.0919095054</v>
      </c>
      <c r="O13" s="10">
        <f>N13-E13</f>
        <v>449166.73465222586</v>
      </c>
      <c r="P13" s="8">
        <f t="shared" ca="1" si="9"/>
        <v>85398.013941521218</v>
      </c>
      <c r="Q13" s="9">
        <f t="shared" si="5"/>
        <v>80076.318706258287</v>
      </c>
      <c r="R13" s="10">
        <f t="shared" ca="1" si="6"/>
        <v>29674.972074291833</v>
      </c>
      <c r="S13" s="9">
        <f t="shared" ca="1" si="10"/>
        <v>50296.123489809564</v>
      </c>
      <c r="T13" s="9">
        <f>SQRT(Y13)*N13</f>
        <v>46679.232465301255</v>
      </c>
      <c r="U13" s="10">
        <f t="shared" ca="1" si="12"/>
        <v>18728.301966610299</v>
      </c>
      <c r="V13" s="5"/>
      <c r="W13" s="7"/>
      <c r="X13" s="7"/>
      <c r="Y13" s="7">
        <f t="shared" ref="Y13:Y15" si="17">F$50/E61</f>
        <v>2.8752269903950682E-5</v>
      </c>
      <c r="Z13" s="7">
        <f t="shared" si="16"/>
        <v>4.5287030200228869E-5</v>
      </c>
      <c r="AA13" s="7">
        <f t="shared" si="15"/>
        <v>1.0030156999857212E-5</v>
      </c>
      <c r="AB13" s="7">
        <f t="shared" si="14"/>
        <v>4.5926840719284161E-7</v>
      </c>
      <c r="AC13" s="7">
        <f t="shared" si="13"/>
        <v>7.7927320502253933E-8</v>
      </c>
      <c r="AD13" s="7">
        <f t="shared" si="11"/>
        <v>5.5332119296891098E-9</v>
      </c>
      <c r="AE13" s="7">
        <f t="shared" si="11"/>
        <v>1.3435573184668468E-12</v>
      </c>
      <c r="AF13" s="7">
        <f t="shared" si="7"/>
        <v>8.4612187387218856E-5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x14ac:dyDescent="0.25">
      <c r="A14">
        <f t="shared" si="8"/>
        <v>8</v>
      </c>
      <c r="B14">
        <f>B15-1</f>
        <v>2015</v>
      </c>
      <c r="C14" s="1">
        <v>5290792.9454416102</v>
      </c>
      <c r="D14" s="1">
        <v>7648728.9110740302</v>
      </c>
      <c r="E14" s="1"/>
      <c r="F14" s="1"/>
      <c r="G14" s="1"/>
      <c r="H14" s="1"/>
      <c r="I14" s="1"/>
      <c r="J14" s="1"/>
      <c r="K14" s="1"/>
      <c r="L14" s="1"/>
      <c r="N14" s="8">
        <f>D14*E20</f>
        <v>8691971.0771705564</v>
      </c>
      <c r="O14" s="10">
        <f>N14-D14</f>
        <v>1043242.1660965262</v>
      </c>
      <c r="P14" s="8">
        <f t="shared" ca="1" si="9"/>
        <v>134336.3306789085</v>
      </c>
      <c r="Q14" s="9">
        <f t="shared" si="5"/>
        <v>126959.95301076803</v>
      </c>
      <c r="R14" s="10">
        <f t="shared" ca="1" si="6"/>
        <v>43902.39255184881</v>
      </c>
      <c r="S14" s="9">
        <f t="shared" ca="1" si="10"/>
        <v>104310.53402056536</v>
      </c>
      <c r="T14" s="9">
        <f>SQRT(X14)*N14</f>
        <v>98572.248652337221</v>
      </c>
      <c r="U14" s="10">
        <f t="shared" ca="1" si="12"/>
        <v>34120.364934703284</v>
      </c>
      <c r="V14" s="5"/>
      <c r="W14" s="7"/>
      <c r="X14" s="7">
        <f t="shared" ref="X14:X15" si="18">E$50/D62</f>
        <v>1.286094209111342E-4</v>
      </c>
      <c r="Y14" s="7">
        <f t="shared" si="17"/>
        <v>2.8796619120366387E-5</v>
      </c>
      <c r="Z14" s="7">
        <f t="shared" si="16"/>
        <v>4.5356883617363717E-5</v>
      </c>
      <c r="AA14" s="7">
        <f t="shared" si="15"/>
        <v>1.004562811239741E-5</v>
      </c>
      <c r="AB14" s="7">
        <f t="shared" si="14"/>
        <v>4.5997681018333704E-7</v>
      </c>
      <c r="AC14" s="7">
        <f t="shared" si="13"/>
        <v>7.8047520250419736E-8</v>
      </c>
      <c r="AD14" s="7">
        <f t="shared" si="11"/>
        <v>5.5417466858723081E-9</v>
      </c>
      <c r="AE14" s="7">
        <f t="shared" si="11"/>
        <v>1.3456297014293968E-12</v>
      </c>
      <c r="AF14" s="7">
        <f t="shared" si="7"/>
        <v>2.1335211918401104E-4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 x14ac:dyDescent="0.25">
      <c r="A15">
        <f t="shared" si="8"/>
        <v>9</v>
      </c>
      <c r="B15">
        <v>2016</v>
      </c>
      <c r="C15" s="1">
        <v>5675568.1390453298</v>
      </c>
      <c r="D15" s="1"/>
      <c r="E15" s="1"/>
      <c r="F15" s="1"/>
      <c r="G15" s="1"/>
      <c r="H15" s="1"/>
      <c r="I15" s="1"/>
      <c r="J15" s="1"/>
      <c r="K15" s="1"/>
      <c r="L15" s="1"/>
      <c r="N15" s="8">
        <f>C15*D20</f>
        <v>9626382.988397792</v>
      </c>
      <c r="O15" s="10">
        <f>N15-C15</f>
        <v>3950814.8493524622</v>
      </c>
      <c r="P15" s="8">
        <f t="shared" ca="1" si="9"/>
        <v>410816.80247882003</v>
      </c>
      <c r="Q15" s="9">
        <f t="shared" si="5"/>
        <v>389782.64472072158</v>
      </c>
      <c r="R15" s="10">
        <f t="shared" ca="1" si="6"/>
        <v>129768.77541782377</v>
      </c>
      <c r="S15" s="9">
        <f t="shared" ca="1" si="10"/>
        <v>385773.04282110569</v>
      </c>
      <c r="T15" s="9">
        <f>SQRT(W15)*N15</f>
        <v>366167.80288341874</v>
      </c>
      <c r="U15" s="10">
        <f t="shared" ca="1" si="12"/>
        <v>121416.55858648129</v>
      </c>
      <c r="V15" s="5"/>
      <c r="W15" s="7">
        <f>D$50/C63</f>
        <v>1.4468850719074737E-3</v>
      </c>
      <c r="X15" s="7">
        <f t="shared" si="18"/>
        <v>1.1612558612705788E-4</v>
      </c>
      <c r="Y15" s="7">
        <f t="shared" si="17"/>
        <v>2.6001394377950141E-5</v>
      </c>
      <c r="Z15" s="7">
        <f t="shared" si="16"/>
        <v>4.0954190273530094E-5</v>
      </c>
      <c r="AA15" s="7">
        <f t="shared" si="15"/>
        <v>9.0705209952905271E-6</v>
      </c>
      <c r="AB15" s="7">
        <f t="shared" si="14"/>
        <v>4.1532786874379048E-7</v>
      </c>
      <c r="AC15" s="7">
        <f t="shared" si="13"/>
        <v>7.0471618413599162E-8</v>
      </c>
      <c r="AD15" s="7">
        <f t="shared" si="11"/>
        <v>5.0038214736171685E-9</v>
      </c>
      <c r="AE15" s="7">
        <f t="shared" si="11"/>
        <v>1.2150123737547937E-12</v>
      </c>
      <c r="AF15" s="7">
        <f t="shared" si="7"/>
        <v>1.6395275682049458E-3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x14ac:dyDescent="0.25">
      <c r="N16" s="13"/>
      <c r="O16" s="15">
        <f>SUM(O6:O15)</f>
        <v>6047060.6288148724</v>
      </c>
      <c r="P16" s="13">
        <f t="shared" ca="1" si="9"/>
        <v>462957.00547210133</v>
      </c>
      <c r="Q16" s="14">
        <f>SQRT(SUMPRODUCT(Q7:Q15,Q7:Q15))</f>
        <v>424378.97786510497</v>
      </c>
      <c r="R16" s="15">
        <f ca="1">SQRT(SUMPRODUCT(R7:R15,R7:R15)+2*SUM(Y26:AF33))</f>
        <v>185018.03172086767</v>
      </c>
      <c r="S16" s="14">
        <f t="shared" ca="1" si="10"/>
        <v>420218.59833478072</v>
      </c>
      <c r="T16" s="14">
        <f>SQRT(SUMPRODUCT(T7:T15,T7:T15))</f>
        <v>388167.84012260986</v>
      </c>
      <c r="U16" s="15">
        <f ca="1">SQRT(SUMPRODUCT(U7:U15,U7:U15)+2*SUM(Y44:AF51))</f>
        <v>160963.96578425786</v>
      </c>
      <c r="V16" s="5"/>
      <c r="W16" s="5"/>
      <c r="X16" s="5"/>
      <c r="Y16" s="5"/>
      <c r="Z16" s="5"/>
      <c r="AA16" s="5"/>
      <c r="AB16" s="5"/>
      <c r="AC16" s="5"/>
      <c r="AD16" s="5"/>
    </row>
    <row r="17" spans="1:32" x14ac:dyDescent="0.25">
      <c r="A17" t="s">
        <v>14</v>
      </c>
      <c r="C17" s="1">
        <f>SUM(C6:C15)</f>
        <v>58244126.444903158</v>
      </c>
      <c r="D17" s="1">
        <f>SUM(D6:D14)</f>
        <v>78460461.279112414</v>
      </c>
      <c r="E17" s="1">
        <f>SUM(E6:E13)</f>
        <v>76318071.432556257</v>
      </c>
      <c r="F17" s="1">
        <f>SUM(F6:F12)</f>
        <v>69618650.152294531</v>
      </c>
      <c r="G17" s="1">
        <f>SUM(G6:G11)</f>
        <v>61232079.161024407</v>
      </c>
      <c r="H17" s="1">
        <f>SUM(H6:H10)</f>
        <v>51654062.806056783</v>
      </c>
      <c r="I17" s="1">
        <f>SUM(I6:I9)</f>
        <v>42082586.11856246</v>
      </c>
      <c r="J17" s="1">
        <f>SUM(J6:J8)</f>
        <v>32393478.168628197</v>
      </c>
      <c r="K17" s="1">
        <f>SUM(K6:K7)</f>
        <v>21780502.2056816</v>
      </c>
      <c r="L17" s="1">
        <f>SUM(L6)</f>
        <v>11148123.824999999</v>
      </c>
      <c r="P17" s="1"/>
      <c r="V17" s="5"/>
    </row>
    <row r="18" spans="1:32" x14ac:dyDescent="0.25">
      <c r="A18" t="s">
        <v>7</v>
      </c>
      <c r="D18" s="1">
        <f>SUM(C6:C14)</f>
        <v>52568558.30585783</v>
      </c>
      <c r="E18" s="1">
        <f>SUM(D6:D13)</f>
        <v>70811732.368038386</v>
      </c>
      <c r="F18" s="1">
        <f>SUM(E6:E12)</f>
        <v>68061860.07529898</v>
      </c>
      <c r="G18" s="1">
        <f>SUM(F6:F11)</f>
        <v>60336627.932644747</v>
      </c>
      <c r="H18" s="1">
        <f>SUM(G6:G10)</f>
        <v>51296326.182975262</v>
      </c>
      <c r="I18" s="1">
        <f>SUM(H6:H9)</f>
        <v>41867146.754108004</v>
      </c>
      <c r="J18" s="1">
        <f>SUM(I6:I8)</f>
        <v>32358517.908805199</v>
      </c>
      <c r="K18" s="1">
        <f>SUM(J6:J7)</f>
        <v>21757727.146505497</v>
      </c>
      <c r="L18" s="1">
        <f>SUM(K6)</f>
        <v>11132310.404999999</v>
      </c>
      <c r="P18" s="1"/>
      <c r="R18" s="9"/>
      <c r="U18" s="9"/>
      <c r="V18" s="3"/>
      <c r="W18" s="19" t="s">
        <v>16</v>
      </c>
      <c r="AE18" s="2"/>
    </row>
    <row r="19" spans="1:32" x14ac:dyDescent="0.25">
      <c r="A19" t="s">
        <v>15</v>
      </c>
      <c r="D19" s="2">
        <f>D17/D18</f>
        <v>1.4925359151492916</v>
      </c>
      <c r="E19" s="2">
        <f t="shared" ref="E19:L19" si="19">E17/E18</f>
        <v>1.0777602648654196</v>
      </c>
      <c r="F19" s="2">
        <f t="shared" si="19"/>
        <v>1.022873163843498</v>
      </c>
      <c r="G19" s="2">
        <f t="shared" si="19"/>
        <v>1.0148409226544657</v>
      </c>
      <c r="H19" s="2">
        <f t="shared" si="19"/>
        <v>1.0069739228849541</v>
      </c>
      <c r="I19" s="2">
        <f t="shared" si="19"/>
        <v>1.0051457856853672</v>
      </c>
      <c r="J19" s="2">
        <f t="shared" si="19"/>
        <v>1.0010804036180374</v>
      </c>
      <c r="K19" s="2">
        <f t="shared" si="19"/>
        <v>1.0010467572749095</v>
      </c>
      <c r="L19" s="2">
        <f t="shared" si="19"/>
        <v>1.0014204975808882</v>
      </c>
      <c r="O19" s="1"/>
      <c r="P19" s="1"/>
      <c r="R19" s="9"/>
      <c r="U19" s="9"/>
      <c r="W19" t="s">
        <v>18</v>
      </c>
    </row>
    <row r="20" spans="1:32" x14ac:dyDescent="0.25">
      <c r="D20" s="2">
        <f>PRODUCT(D19:$L19)</f>
        <v>1.6961091387790153</v>
      </c>
      <c r="E20" s="2">
        <f>PRODUCT(E19:$L19)</f>
        <v>1.1363941876128063</v>
      </c>
      <c r="F20" s="2">
        <f>PRODUCT(F19:$L19)</f>
        <v>1.0544034927421528</v>
      </c>
      <c r="G20" s="2">
        <f>PRODUCT(G19:$L19)</f>
        <v>1.0308252577281214</v>
      </c>
      <c r="H20" s="2">
        <f>PRODUCT(H19:$L19)</f>
        <v>1.0157505819058283</v>
      </c>
      <c r="I20" s="2">
        <f>PRODUCT(I19:$L19)</f>
        <v>1.0087158751794978</v>
      </c>
      <c r="J20" s="2">
        <f>PRODUCT(J19:$L19)</f>
        <v>1.0035518126275544</v>
      </c>
      <c r="K20" s="2">
        <f>PRODUCT(K19:$L19)</f>
        <v>1.0024687417719746</v>
      </c>
      <c r="L20" s="2">
        <f>PRODUCT(L19:$L19)</f>
        <v>1.0014204975808882</v>
      </c>
      <c r="O20" s="1"/>
      <c r="P20" s="1"/>
      <c r="R20" s="9"/>
      <c r="U20" s="9"/>
      <c r="W20" s="6">
        <v>1</v>
      </c>
      <c r="X20" s="6">
        <f t="shared" ref="X20:AE20" si="20">W20+1</f>
        <v>2</v>
      </c>
      <c r="Y20" s="6">
        <f t="shared" si="20"/>
        <v>3</v>
      </c>
      <c r="Z20" s="6">
        <f t="shared" si="20"/>
        <v>4</v>
      </c>
      <c r="AA20" s="6">
        <f t="shared" si="20"/>
        <v>5</v>
      </c>
      <c r="AB20" s="6">
        <f t="shared" si="20"/>
        <v>6</v>
      </c>
      <c r="AC20" s="6">
        <f t="shared" si="20"/>
        <v>7</v>
      </c>
      <c r="AD20" s="6">
        <f t="shared" si="20"/>
        <v>8</v>
      </c>
      <c r="AE20" s="6">
        <f t="shared" si="20"/>
        <v>9</v>
      </c>
    </row>
    <row r="21" spans="1:32" x14ac:dyDescent="0.25">
      <c r="O21" s="1"/>
      <c r="V21" t="s">
        <v>21</v>
      </c>
      <c r="W21" s="7">
        <f t="shared" ref="W21:AD21" si="21">D$50/D$18</f>
        <v>1.5621304977015698E-4</v>
      </c>
      <c r="X21" s="7">
        <f t="shared" si="21"/>
        <v>1.389174594468026E-5</v>
      </c>
      <c r="Y21" s="7">
        <f t="shared" si="21"/>
        <v>3.4877803378470406E-6</v>
      </c>
      <c r="Z21" s="7">
        <f t="shared" si="21"/>
        <v>6.3386298832279601E-6</v>
      </c>
      <c r="AA21" s="7">
        <f t="shared" si="21"/>
        <v>1.6757993863594154E-6</v>
      </c>
      <c r="AB21" s="7">
        <f t="shared" si="21"/>
        <v>9.4669915433592046E-8</v>
      </c>
      <c r="AC21" s="7">
        <f t="shared" si="21"/>
        <v>2.0890506036693215E-8</v>
      </c>
      <c r="AD21" s="7">
        <f t="shared" si="21"/>
        <v>2.2084144336719217E-9</v>
      </c>
      <c r="AE21" s="7">
        <f>L$50/L$18</f>
        <v>1.0491607941398129E-12</v>
      </c>
      <c r="AF21" s="7"/>
    </row>
    <row r="22" spans="1:32" x14ac:dyDescent="0.25">
      <c r="B22" t="s">
        <v>2</v>
      </c>
      <c r="O22" s="1"/>
      <c r="V22" t="s">
        <v>24</v>
      </c>
      <c r="W22" s="7">
        <f t="shared" ref="W22:AC22" si="22">X22+W21</f>
        <v>1.8172477520733642E-4</v>
      </c>
      <c r="X22" s="7">
        <f t="shared" si="22"/>
        <v>2.5511725437179427E-5</v>
      </c>
      <c r="Y22" s="7">
        <f t="shared" si="22"/>
        <v>1.1619979492499167E-5</v>
      </c>
      <c r="Z22" s="7">
        <f t="shared" si="22"/>
        <v>8.1321991546521264E-6</v>
      </c>
      <c r="AA22" s="7">
        <f t="shared" si="22"/>
        <v>1.7935692714241667E-6</v>
      </c>
      <c r="AB22" s="7">
        <f t="shared" si="22"/>
        <v>1.1776988506475132E-7</v>
      </c>
      <c r="AC22" s="7">
        <f t="shared" si="22"/>
        <v>2.3099969631159277E-8</v>
      </c>
      <c r="AD22" s="7">
        <f>AE22+AD21</f>
        <v>2.2094635944660615E-9</v>
      </c>
      <c r="AE22" s="7">
        <f>AE21</f>
        <v>1.0491607941398129E-12</v>
      </c>
    </row>
    <row r="23" spans="1:32" x14ac:dyDescent="0.25">
      <c r="C23">
        <v>1</v>
      </c>
      <c r="D23">
        <f>C23+1</f>
        <v>2</v>
      </c>
      <c r="E23">
        <f t="shared" ref="E23:L23" si="23">D23+1</f>
        <v>3</v>
      </c>
      <c r="F23">
        <f t="shared" si="23"/>
        <v>4</v>
      </c>
      <c r="G23">
        <f t="shared" si="23"/>
        <v>5</v>
      </c>
      <c r="H23">
        <f t="shared" si="23"/>
        <v>6</v>
      </c>
      <c r="I23">
        <f t="shared" si="23"/>
        <v>7</v>
      </c>
      <c r="J23">
        <f t="shared" si="23"/>
        <v>8</v>
      </c>
      <c r="K23">
        <f t="shared" si="23"/>
        <v>9</v>
      </c>
      <c r="L23">
        <f t="shared" si="23"/>
        <v>10</v>
      </c>
      <c r="O23" s="1"/>
      <c r="Z23" s="2"/>
      <c r="AA23" s="2"/>
      <c r="AB23" s="2"/>
      <c r="AC23" s="2"/>
      <c r="AD23" s="2"/>
      <c r="AE23" s="2"/>
    </row>
    <row r="24" spans="1:32" x14ac:dyDescent="0.25">
      <c r="B24">
        <v>2007</v>
      </c>
      <c r="D24" s="2">
        <f>D6/C6</f>
        <v>1.6257359924026591</v>
      </c>
      <c r="E24" s="2">
        <f t="shared" ref="E24:K31" si="24">E6/D6</f>
        <v>1.0926455984578538</v>
      </c>
      <c r="F24" s="2">
        <f t="shared" si="24"/>
        <v>1.0196669556950109</v>
      </c>
      <c r="G24" s="2">
        <f t="shared" si="24"/>
        <v>1.0191895604701211</v>
      </c>
      <c r="H24" s="2">
        <f t="shared" si="24"/>
        <v>1.0056587650260012</v>
      </c>
      <c r="I24" s="2">
        <f t="shared" si="24"/>
        <v>1.0059610809222921</v>
      </c>
      <c r="J24" s="2">
        <f t="shared" si="24"/>
        <v>1.0013370445840788</v>
      </c>
      <c r="K24" s="2">
        <f t="shared" si="24"/>
        <v>1.0010007507408694</v>
      </c>
      <c r="L24" s="2">
        <f>L6/K6</f>
        <v>1.0014204975808882</v>
      </c>
      <c r="O24" s="1"/>
      <c r="W24" t="s">
        <v>19</v>
      </c>
      <c r="Y24" s="2"/>
      <c r="Z24" s="2"/>
      <c r="AA24" s="2"/>
      <c r="AB24" s="2"/>
      <c r="AC24" s="2"/>
      <c r="AD24" s="2"/>
      <c r="AE24" s="2"/>
    </row>
    <row r="25" spans="1:32" x14ac:dyDescent="0.25">
      <c r="B25">
        <f>B24+1</f>
        <v>2008</v>
      </c>
      <c r="D25" s="2">
        <f t="shared" ref="D25:D32" si="25">D7/C7</f>
        <v>1.5115062761506264</v>
      </c>
      <c r="E25" s="2">
        <f t="shared" si="24"/>
        <v>1.0753892999214438</v>
      </c>
      <c r="F25" s="2">
        <f t="shared" si="24"/>
        <v>1.0147141466758156</v>
      </c>
      <c r="G25" s="2">
        <f t="shared" si="24"/>
        <v>1.0064790719465795</v>
      </c>
      <c r="H25" s="2">
        <f t="shared" si="24"/>
        <v>1.0034741328462615</v>
      </c>
      <c r="I25" s="2">
        <f t="shared" si="24"/>
        <v>1.0049895043128998</v>
      </c>
      <c r="J25" s="2">
        <f t="shared" si="24"/>
        <v>1.0010528013045898</v>
      </c>
      <c r="K25" s="2">
        <f t="shared" si="24"/>
        <v>1.0010948600117784</v>
      </c>
      <c r="O25" s="1"/>
      <c r="W25">
        <v>1</v>
      </c>
      <c r="X25">
        <f>W25+1</f>
        <v>2</v>
      </c>
      <c r="Y25">
        <f t="shared" ref="Y25:AF25" si="26">X25+1</f>
        <v>3</v>
      </c>
      <c r="Z25">
        <f t="shared" si="26"/>
        <v>4</v>
      </c>
      <c r="AA25">
        <f t="shared" si="26"/>
        <v>5</v>
      </c>
      <c r="AB25">
        <f t="shared" si="26"/>
        <v>6</v>
      </c>
      <c r="AC25">
        <f t="shared" si="26"/>
        <v>7</v>
      </c>
      <c r="AD25">
        <f t="shared" si="26"/>
        <v>8</v>
      </c>
      <c r="AE25">
        <f t="shared" si="26"/>
        <v>9</v>
      </c>
      <c r="AF25">
        <f t="shared" si="26"/>
        <v>10</v>
      </c>
    </row>
    <row r="26" spans="1:32" x14ac:dyDescent="0.25">
      <c r="B26">
        <f t="shared" ref="B26:B33" si="27">B25+1</f>
        <v>2009</v>
      </c>
      <c r="D26" s="2">
        <f t="shared" si="25"/>
        <v>1.4747456107976993</v>
      </c>
      <c r="E26" s="2">
        <f t="shared" si="24"/>
        <v>1.0916196856783025</v>
      </c>
      <c r="F26" s="2">
        <f t="shared" si="24"/>
        <v>1.0260363447399314</v>
      </c>
      <c r="G26" s="2">
        <f t="shared" si="24"/>
        <v>1.0147466073048803</v>
      </c>
      <c r="H26" s="2">
        <f t="shared" si="24"/>
        <v>1.0062281307606664</v>
      </c>
      <c r="I26" s="2">
        <f t="shared" si="24"/>
        <v>1.005064202832201</v>
      </c>
      <c r="J26" s="2">
        <f t="shared" si="24"/>
        <v>1.0008397809841287</v>
      </c>
      <c r="O26" s="1"/>
      <c r="V26">
        <v>2</v>
      </c>
      <c r="W26" s="17"/>
      <c r="X26" s="17"/>
      <c r="Y26" s="17">
        <f ca="1">OFFSET($N$5,$V26,0)*OFFSET($N$5,Y$25,0)*OFFSET($AF$22,0,1-$V26)</f>
        <v>119.28158374257229</v>
      </c>
      <c r="Z26" s="17">
        <f t="shared" ref="Z26:AF33" ca="1" si="28">OFFSET($N$5,$V26,0)*OFFSET($N$5,Z$25,0)*OFFSET($AF$22,0,1-$V26)</f>
        <v>109.17474625533043</v>
      </c>
      <c r="AA26" s="17">
        <f t="shared" ca="1" si="28"/>
        <v>110.44577675652863</v>
      </c>
      <c r="AB26" s="17">
        <f t="shared" ca="1" si="28"/>
        <v>112.90736194216088</v>
      </c>
      <c r="AC26" s="17">
        <f t="shared" ca="1" si="28"/>
        <v>107.04393113039401</v>
      </c>
      <c r="AD26" s="17">
        <f t="shared" ca="1" si="28"/>
        <v>97.391719387429788</v>
      </c>
      <c r="AE26" s="17">
        <f t="shared" ca="1" si="28"/>
        <v>97.241727944956722</v>
      </c>
      <c r="AF26" s="17">
        <f t="shared" ca="1" si="28"/>
        <v>107.69549361598381</v>
      </c>
    </row>
    <row r="27" spans="1:32" x14ac:dyDescent="0.25">
      <c r="B27">
        <f t="shared" si="27"/>
        <v>2010</v>
      </c>
      <c r="D27" s="2">
        <f t="shared" si="25"/>
        <v>1.4576526566217294</v>
      </c>
      <c r="E27" s="2">
        <f t="shared" si="24"/>
        <v>1.0845438224253299</v>
      </c>
      <c r="F27" s="2">
        <f t="shared" si="24"/>
        <v>1.0205693644694247</v>
      </c>
      <c r="G27" s="2">
        <f t="shared" si="24"/>
        <v>1.0140574732455365</v>
      </c>
      <c r="H27" s="2">
        <f t="shared" si="24"/>
        <v>1.0092094196570185</v>
      </c>
      <c r="I27" s="2">
        <f t="shared" si="24"/>
        <v>1.0044757561508211</v>
      </c>
      <c r="O27" s="1"/>
      <c r="V27">
        <f>V26+1</f>
        <v>3</v>
      </c>
      <c r="W27" s="17"/>
      <c r="X27" s="17"/>
      <c r="Y27" s="17"/>
      <c r="Z27" s="17">
        <f t="shared" ca="1" si="28"/>
        <v>229886.59521456721</v>
      </c>
      <c r="AA27" s="17">
        <f t="shared" ca="1" si="28"/>
        <v>232562.97307992956</v>
      </c>
      <c r="AB27" s="17">
        <f t="shared" ca="1" si="28"/>
        <v>237746.27284993464</v>
      </c>
      <c r="AC27" s="17">
        <f t="shared" ca="1" si="28"/>
        <v>225399.78987812324</v>
      </c>
      <c r="AD27" s="17">
        <f t="shared" ca="1" si="28"/>
        <v>205075.36348842806</v>
      </c>
      <c r="AE27" s="17">
        <f t="shared" ca="1" si="28"/>
        <v>204759.53017345237</v>
      </c>
      <c r="AF27" s="17">
        <f t="shared" ca="1" si="28"/>
        <v>226771.76908136747</v>
      </c>
    </row>
    <row r="28" spans="1:32" x14ac:dyDescent="0.25">
      <c r="B28">
        <f t="shared" si="27"/>
        <v>2011</v>
      </c>
      <c r="D28" s="2">
        <f t="shared" si="25"/>
        <v>1.4750447081775324</v>
      </c>
      <c r="E28" s="2">
        <f t="shared" si="24"/>
        <v>1.0767111209081897</v>
      </c>
      <c r="F28" s="2">
        <f t="shared" si="24"/>
        <v>1.0297881052308326</v>
      </c>
      <c r="G28" s="2">
        <f t="shared" si="24"/>
        <v>1.0243654332429206</v>
      </c>
      <c r="H28" s="2">
        <f t="shared" si="24"/>
        <v>1.0108683878174058</v>
      </c>
      <c r="O28" s="1"/>
      <c r="V28">
        <f t="shared" ref="V28:V33" si="29">V27+1</f>
        <v>4</v>
      </c>
      <c r="W28" s="17"/>
      <c r="X28" s="17"/>
      <c r="Y28" s="17"/>
      <c r="Z28" s="17"/>
      <c r="AA28" s="17">
        <f t="shared" ca="1" si="28"/>
        <v>2225429.9275847282</v>
      </c>
      <c r="AB28" s="17">
        <f t="shared" ca="1" si="28"/>
        <v>2275029.6995477737</v>
      </c>
      <c r="AC28" s="17">
        <f t="shared" ca="1" si="28"/>
        <v>2156884.3544741147</v>
      </c>
      <c r="AD28" s="17">
        <f t="shared" ca="1" si="28"/>
        <v>1962396.8737302425</v>
      </c>
      <c r="AE28" s="17">
        <f t="shared" ca="1" si="28"/>
        <v>1959374.6174270706</v>
      </c>
      <c r="AF28" s="17">
        <f t="shared" ca="1" si="28"/>
        <v>2170013.0289939148</v>
      </c>
    </row>
    <row r="29" spans="1:32" x14ac:dyDescent="0.25">
      <c r="B29">
        <f t="shared" si="27"/>
        <v>2012</v>
      </c>
      <c r="D29" s="2">
        <f t="shared" si="25"/>
        <v>1.4573052472793888</v>
      </c>
      <c r="E29" s="2">
        <f t="shared" si="24"/>
        <v>1.0635478087281192</v>
      </c>
      <c r="F29" s="2">
        <f t="shared" si="24"/>
        <v>1.0255478892577212</v>
      </c>
      <c r="G29" s="2">
        <f t="shared" si="24"/>
        <v>1.010676337507838</v>
      </c>
      <c r="V29">
        <f t="shared" si="29"/>
        <v>5</v>
      </c>
      <c r="W29" s="17"/>
      <c r="X29" s="17"/>
      <c r="Y29" s="17"/>
      <c r="Z29" s="17"/>
      <c r="AA29" s="17"/>
      <c r="AB29" s="17">
        <f t="shared" ca="1" si="28"/>
        <v>11733750.125873327</v>
      </c>
      <c r="AC29" s="17">
        <f t="shared" ca="1" si="28"/>
        <v>11124400.736762073</v>
      </c>
      <c r="AD29" s="17">
        <f t="shared" ca="1" si="28"/>
        <v>10121307.237757282</v>
      </c>
      <c r="AE29" s="17">
        <f t="shared" ca="1" si="28"/>
        <v>10105719.572996328</v>
      </c>
      <c r="AF29" s="17">
        <f t="shared" ca="1" si="28"/>
        <v>11192113.517096274</v>
      </c>
    </row>
    <row r="30" spans="1:32" x14ac:dyDescent="0.25">
      <c r="B30">
        <f t="shared" si="27"/>
        <v>2013</v>
      </c>
      <c r="D30" s="2">
        <f t="shared" si="25"/>
        <v>1.5166270783847986</v>
      </c>
      <c r="E30" s="2">
        <f t="shared" si="24"/>
        <v>1.06630024342331</v>
      </c>
      <c r="F30" s="2">
        <f t="shared" si="24"/>
        <v>1.02490110747763</v>
      </c>
      <c r="V30">
        <f t="shared" si="29"/>
        <v>6</v>
      </c>
      <c r="W30" s="17"/>
      <c r="X30" s="17"/>
      <c r="Y30" s="17"/>
      <c r="Z30" s="17"/>
      <c r="AA30" s="17"/>
      <c r="AB30" s="17"/>
      <c r="AC30" s="17">
        <f t="shared" ca="1" si="28"/>
        <v>173194331.99237177</v>
      </c>
      <c r="AD30" s="17">
        <f t="shared" ca="1" si="28"/>
        <v>157577301.23296094</v>
      </c>
      <c r="AE30" s="18">
        <f t="shared" ca="1" si="28"/>
        <v>157334618.93038324</v>
      </c>
      <c r="AF30" s="17">
        <f t="shared" ca="1" si="28"/>
        <v>174248543.36382776</v>
      </c>
    </row>
    <row r="31" spans="1:32" x14ac:dyDescent="0.25">
      <c r="B31">
        <f t="shared" si="27"/>
        <v>2014</v>
      </c>
      <c r="D31" s="2">
        <f t="shared" si="25"/>
        <v>1.4614358746388088</v>
      </c>
      <c r="E31" s="2">
        <f t="shared" si="24"/>
        <v>1.0683269961977182</v>
      </c>
      <c r="V31">
        <f t="shared" si="29"/>
        <v>7</v>
      </c>
      <c r="W31" s="17"/>
      <c r="X31" s="17"/>
      <c r="Y31" s="17"/>
      <c r="Z31" s="17"/>
      <c r="AA31" s="17"/>
      <c r="AB31" s="17"/>
      <c r="AC31" s="17"/>
      <c r="AD31" s="17">
        <f t="shared" ca="1" si="28"/>
        <v>677365852.22558916</v>
      </c>
      <c r="AE31" s="17">
        <f t="shared" ca="1" si="28"/>
        <v>676322651.81906247</v>
      </c>
      <c r="AF31" s="17">
        <f t="shared" ca="1" si="28"/>
        <v>749029283.73047936</v>
      </c>
    </row>
    <row r="32" spans="1:32" x14ac:dyDescent="0.25">
      <c r="B32">
        <f t="shared" si="27"/>
        <v>2015</v>
      </c>
      <c r="D32" s="2">
        <f t="shared" si="25"/>
        <v>1.4456677836285292</v>
      </c>
      <c r="V32">
        <f t="shared" si="29"/>
        <v>8</v>
      </c>
      <c r="W32" s="17"/>
      <c r="X32" s="17"/>
      <c r="Y32" s="17"/>
      <c r="Z32" s="17"/>
      <c r="AA32" s="17"/>
      <c r="AB32" s="17"/>
      <c r="AC32" s="17"/>
      <c r="AD32" s="17"/>
      <c r="AE32" s="17">
        <f t="shared" ca="1" si="28"/>
        <v>879247763.4051652</v>
      </c>
      <c r="AF32" s="17">
        <f t="shared" ca="1" si="28"/>
        <v>973769428.94585836</v>
      </c>
    </row>
    <row r="33" spans="2:32" x14ac:dyDescent="0.25">
      <c r="B33">
        <f t="shared" si="27"/>
        <v>2016</v>
      </c>
      <c r="V33">
        <f t="shared" si="29"/>
        <v>9</v>
      </c>
      <c r="W33" s="17"/>
      <c r="X33" s="17"/>
      <c r="Y33" s="17"/>
      <c r="Z33" s="17"/>
      <c r="AA33" s="17"/>
      <c r="AB33" s="17"/>
      <c r="AC33" s="17"/>
      <c r="AD33" s="17"/>
      <c r="AE33" s="17"/>
      <c r="AF33" s="17">
        <f t="shared" ca="1" si="28"/>
        <v>2134623277.7027142</v>
      </c>
    </row>
    <row r="34" spans="2:32" x14ac:dyDescent="0.25">
      <c r="W34" s="17"/>
      <c r="X34" s="17"/>
      <c r="Y34" s="17"/>
      <c r="Z34" s="17"/>
      <c r="AA34" s="17"/>
      <c r="AB34" s="17"/>
      <c r="AC34" s="17"/>
      <c r="AD34" s="17"/>
      <c r="AE34" s="17"/>
    </row>
    <row r="36" spans="2:32" x14ac:dyDescent="0.25">
      <c r="C36">
        <v>1</v>
      </c>
      <c r="D36">
        <f>C36+1</f>
        <v>2</v>
      </c>
      <c r="E36">
        <f t="shared" ref="E36:L36" si="30">D36+1</f>
        <v>3</v>
      </c>
      <c r="F36">
        <f t="shared" si="30"/>
        <v>4</v>
      </c>
      <c r="G36">
        <f t="shared" si="30"/>
        <v>5</v>
      </c>
      <c r="H36">
        <f t="shared" si="30"/>
        <v>6</v>
      </c>
      <c r="I36">
        <f t="shared" si="30"/>
        <v>7</v>
      </c>
      <c r="J36">
        <f t="shared" si="30"/>
        <v>8</v>
      </c>
      <c r="K36">
        <f t="shared" si="30"/>
        <v>9</v>
      </c>
      <c r="L36">
        <f t="shared" si="30"/>
        <v>10</v>
      </c>
      <c r="W36" t="s">
        <v>17</v>
      </c>
      <c r="Y36" s="9"/>
      <c r="Z36" s="9"/>
      <c r="AA36" s="9"/>
      <c r="AB36" s="9"/>
      <c r="AC36" s="9"/>
      <c r="AD36" s="9"/>
      <c r="AE36" s="9"/>
      <c r="AF36" s="9"/>
    </row>
    <row r="37" spans="2:32" x14ac:dyDescent="0.25">
      <c r="B37">
        <v>2007</v>
      </c>
      <c r="D37" s="3">
        <f>C6*(D24-D$19)^2</f>
        <v>105512.78809856507</v>
      </c>
      <c r="E37" s="3">
        <f t="shared" ref="E37:K44" si="31">D6*(E24-E$19)^2</f>
        <v>2142.2162550001817</v>
      </c>
      <c r="F37" s="3">
        <f t="shared" si="31"/>
        <v>108.59477106142464</v>
      </c>
      <c r="G37" s="3">
        <f t="shared" si="31"/>
        <v>203.69966214909459</v>
      </c>
      <c r="H37" s="3">
        <f t="shared" si="31"/>
        <v>18.988670913570427</v>
      </c>
      <c r="I37" s="3">
        <f t="shared" si="31"/>
        <v>7.3387019914218348</v>
      </c>
      <c r="J37" s="3">
        <f t="shared" si="31"/>
        <v>0.73151390135366645</v>
      </c>
      <c r="K37" s="3">
        <f t="shared" si="31"/>
        <v>2.3539104500639767E-2</v>
      </c>
      <c r="L37" s="3"/>
      <c r="W37" s="21">
        <v>1</v>
      </c>
      <c r="X37" s="21">
        <f>W37+1</f>
        <v>2</v>
      </c>
      <c r="Y37" s="21">
        <f t="shared" ref="Y37:AE37" si="32">X37+1</f>
        <v>3</v>
      </c>
      <c r="Z37" s="21">
        <f t="shared" si="32"/>
        <v>4</v>
      </c>
      <c r="AA37" s="21">
        <f t="shared" si="32"/>
        <v>5</v>
      </c>
      <c r="AB37" s="21">
        <f t="shared" si="32"/>
        <v>6</v>
      </c>
      <c r="AC37" s="21">
        <f t="shared" si="32"/>
        <v>7</v>
      </c>
      <c r="AD37" s="21">
        <f t="shared" si="32"/>
        <v>8</v>
      </c>
      <c r="AE37" s="21">
        <f t="shared" si="32"/>
        <v>9</v>
      </c>
      <c r="AF37" s="9"/>
    </row>
    <row r="38" spans="2:32" x14ac:dyDescent="0.25">
      <c r="B38">
        <f>B37+1</f>
        <v>2008</v>
      </c>
      <c r="D38" s="3">
        <f t="shared" ref="D38:D45" si="33">C7*(D25-D$19)^2</f>
        <v>2284.0362982936163</v>
      </c>
      <c r="E38" s="3">
        <f t="shared" si="31"/>
        <v>53.927716475973398</v>
      </c>
      <c r="F38" s="3">
        <f t="shared" si="31"/>
        <v>686.75711921670245</v>
      </c>
      <c r="G38" s="3">
        <f t="shared" si="31"/>
        <v>731.94089085206429</v>
      </c>
      <c r="H38" s="3">
        <f t="shared" si="31"/>
        <v>129.05056840744291</v>
      </c>
      <c r="I38" s="3">
        <f t="shared" si="31"/>
        <v>0.25822397093006899</v>
      </c>
      <c r="J38" s="3">
        <f t="shared" si="31"/>
        <v>8.0953310810661129E-3</v>
      </c>
      <c r="K38" s="3">
        <f t="shared" si="31"/>
        <v>2.4611620360932118E-2</v>
      </c>
      <c r="V38" t="s">
        <v>22</v>
      </c>
      <c r="W38" s="20">
        <f>C15/C$17</f>
        <v>9.7444471837245472E-2</v>
      </c>
      <c r="X38" s="20">
        <f>D14/D$17</f>
        <v>9.7485138200560886E-2</v>
      </c>
      <c r="Y38" s="20">
        <f>E13/E$17</f>
        <v>0.10818160367893274</v>
      </c>
      <c r="Z38" s="20">
        <f>F12/F$17</f>
        <v>0.1333266617399915</v>
      </c>
      <c r="AA38" s="20">
        <f>G11/G$17</f>
        <v>0.16226385114117553</v>
      </c>
      <c r="AB38" s="20">
        <f>H10/H$17</f>
        <v>0.18947040213845867</v>
      </c>
      <c r="AC38" s="20">
        <f>I9/I$17</f>
        <v>0.23107107016571901</v>
      </c>
      <c r="AD38" s="20">
        <f>J8/J$17</f>
        <v>0.32833001034211273</v>
      </c>
      <c r="AE38" s="20">
        <f>K7/K$17</f>
        <v>0.48888642236651197</v>
      </c>
      <c r="AF38" s="9"/>
    </row>
    <row r="39" spans="2:32" x14ac:dyDescent="0.25">
      <c r="B39">
        <f t="shared" ref="B39:B46" si="34">B38+1</f>
        <v>2009</v>
      </c>
      <c r="D39" s="3">
        <f t="shared" si="33"/>
        <v>1984.1352608113723</v>
      </c>
      <c r="E39" s="3">
        <f t="shared" si="31"/>
        <v>1775.8725505406419</v>
      </c>
      <c r="F39" s="3">
        <f t="shared" si="31"/>
        <v>100.98132124534854</v>
      </c>
      <c r="G39" s="3">
        <f t="shared" si="31"/>
        <v>9.2112907955197665E-2</v>
      </c>
      <c r="H39" s="3">
        <f t="shared" si="31"/>
        <v>5.8445210738178934</v>
      </c>
      <c r="I39" s="3">
        <f t="shared" si="31"/>
        <v>7.0373244973545801E-2</v>
      </c>
      <c r="J39" s="3">
        <f t="shared" si="31"/>
        <v>0.61528532318405138</v>
      </c>
      <c r="V39" t="s">
        <v>23</v>
      </c>
      <c r="W39" s="7">
        <f t="shared" ref="W39:AD39" si="35">W21*W38</f>
        <v>1.5222098128938287E-5</v>
      </c>
      <c r="X39" s="7">
        <f t="shared" si="35"/>
        <v>1.3542387732642364E-6</v>
      </c>
      <c r="Y39" s="7">
        <f t="shared" si="35"/>
        <v>3.7731367022814272E-7</v>
      </c>
      <c r="Z39" s="7">
        <f t="shared" si="35"/>
        <v>8.4510836233613604E-7</v>
      </c>
      <c r="AA39" s="7">
        <f t="shared" si="35"/>
        <v>2.7192166217069748E-7</v>
      </c>
      <c r="AB39" s="7">
        <f t="shared" si="35"/>
        <v>1.7937146947616559E-8</v>
      </c>
      <c r="AC39" s="7">
        <f t="shared" si="35"/>
        <v>4.8271915862021144E-9</v>
      </c>
      <c r="AD39" s="7">
        <f t="shared" si="35"/>
        <v>7.2508873384717304E-10</v>
      </c>
      <c r="AE39" s="7">
        <f>AE21*AE38</f>
        <v>5.1292046713422169E-13</v>
      </c>
      <c r="AF39" s="9"/>
    </row>
    <row r="40" spans="2:32" x14ac:dyDescent="0.25">
      <c r="B40">
        <f t="shared" si="34"/>
        <v>2010</v>
      </c>
      <c r="D40" s="3">
        <f t="shared" si="33"/>
        <v>7134.3610550436542</v>
      </c>
      <c r="E40" s="3">
        <f t="shared" si="31"/>
        <v>393.26932102200755</v>
      </c>
      <c r="F40" s="3">
        <f t="shared" si="31"/>
        <v>49.193922923810341</v>
      </c>
      <c r="G40" s="3">
        <f t="shared" si="31"/>
        <v>5.8061277397228794</v>
      </c>
      <c r="H40" s="3">
        <f t="shared" si="31"/>
        <v>47.937495019593776</v>
      </c>
      <c r="I40" s="3">
        <f t="shared" si="31"/>
        <v>4.346067133697284</v>
      </c>
      <c r="W40" s="7">
        <f t="shared" ref="W40:AC40" si="36">X40+W39</f>
        <v>1.8094170537125633E-5</v>
      </c>
      <c r="X40" s="7">
        <f t="shared" si="36"/>
        <v>2.8720724081873458E-6</v>
      </c>
      <c r="Y40" s="7">
        <f t="shared" si="36"/>
        <v>1.5178336349231091E-6</v>
      </c>
      <c r="Z40" s="7">
        <f t="shared" si="36"/>
        <v>1.1405199646949665E-6</v>
      </c>
      <c r="AA40" s="7">
        <f t="shared" si="36"/>
        <v>2.9541160235883048E-7</v>
      </c>
      <c r="AB40" s="7">
        <f t="shared" si="36"/>
        <v>2.348994018813298E-8</v>
      </c>
      <c r="AC40" s="7">
        <f t="shared" si="36"/>
        <v>5.5527932405164219E-9</v>
      </c>
      <c r="AD40" s="7">
        <f>AE40+AD39</f>
        <v>7.2560165431430727E-10</v>
      </c>
      <c r="AE40" s="7">
        <f>AE39</f>
        <v>5.1292046713422169E-13</v>
      </c>
      <c r="AF40" s="9"/>
    </row>
    <row r="41" spans="2:32" x14ac:dyDescent="0.25">
      <c r="B41">
        <f t="shared" si="34"/>
        <v>2011</v>
      </c>
      <c r="D41" s="3">
        <f t="shared" si="33"/>
        <v>1768.0056016238361</v>
      </c>
      <c r="E41" s="3">
        <f t="shared" si="31"/>
        <v>9.3825185146032393</v>
      </c>
      <c r="F41" s="3">
        <f t="shared" si="31"/>
        <v>438.85946389268219</v>
      </c>
      <c r="G41" s="3">
        <f t="shared" si="31"/>
        <v>857.39642964238578</v>
      </c>
      <c r="H41" s="3">
        <f t="shared" si="31"/>
        <v>146.84083417516621</v>
      </c>
      <c r="AC41" s="9"/>
      <c r="AD41" s="9"/>
      <c r="AE41" s="9"/>
      <c r="AF41" s="9"/>
    </row>
    <row r="42" spans="2:32" x14ac:dyDescent="0.25">
      <c r="B42">
        <f t="shared" si="34"/>
        <v>2012</v>
      </c>
      <c r="D42" s="3">
        <f t="shared" si="33"/>
        <v>7676.5653112476775</v>
      </c>
      <c r="E42" s="3">
        <f t="shared" si="31"/>
        <v>1820.5977437681536</v>
      </c>
      <c r="F42" s="3">
        <f t="shared" si="31"/>
        <v>68.579000467052168</v>
      </c>
      <c r="G42" s="3">
        <f t="shared" si="31"/>
        <v>170.50306067706106</v>
      </c>
      <c r="W42" t="s">
        <v>20</v>
      </c>
      <c r="X42" s="22"/>
      <c r="Y42" s="22"/>
      <c r="Z42" s="22"/>
      <c r="AA42" s="22"/>
      <c r="AB42" s="22"/>
      <c r="AC42" s="22"/>
      <c r="AD42" s="22"/>
      <c r="AE42" s="22"/>
      <c r="AF42" s="9"/>
    </row>
    <row r="43" spans="2:32" x14ac:dyDescent="0.25">
      <c r="B43">
        <f t="shared" si="34"/>
        <v>2013</v>
      </c>
      <c r="D43" s="3">
        <f t="shared" si="33"/>
        <v>3250.25823852231</v>
      </c>
      <c r="E43" s="3">
        <f t="shared" si="31"/>
        <v>1115.4548428845126</v>
      </c>
      <c r="F43" s="3">
        <f t="shared" si="31"/>
        <v>37.245379254687791</v>
      </c>
      <c r="W43">
        <v>1</v>
      </c>
      <c r="X43">
        <f>W43+1</f>
        <v>2</v>
      </c>
      <c r="Y43">
        <f t="shared" ref="Y43:AF43" si="37">X43+1</f>
        <v>3</v>
      </c>
      <c r="Z43">
        <f t="shared" si="37"/>
        <v>4</v>
      </c>
      <c r="AA43">
        <f t="shared" si="37"/>
        <v>5</v>
      </c>
      <c r="AB43">
        <f t="shared" si="37"/>
        <v>6</v>
      </c>
      <c r="AC43">
        <f t="shared" si="37"/>
        <v>7</v>
      </c>
      <c r="AD43">
        <f t="shared" si="37"/>
        <v>8</v>
      </c>
      <c r="AE43">
        <f t="shared" si="37"/>
        <v>9</v>
      </c>
      <c r="AF43">
        <f t="shared" si="37"/>
        <v>10</v>
      </c>
    </row>
    <row r="44" spans="2:32" x14ac:dyDescent="0.25">
      <c r="B44">
        <f t="shared" si="34"/>
        <v>2014</v>
      </c>
      <c r="D44" s="3">
        <f t="shared" si="33"/>
        <v>5114.6832681257538</v>
      </c>
      <c r="E44" s="3">
        <f t="shared" si="31"/>
        <v>687.70313903114629</v>
      </c>
      <c r="V44">
        <v>2</v>
      </c>
      <c r="W44" s="17"/>
      <c r="X44" s="17"/>
      <c r="Y44" s="17">
        <f t="shared" ref="Y44:AF44" ca="1" si="38">OFFSET($N$5,$V44,0)*OFFSET($N$5,Y$25,0)*OFFSET($AF$22,0,1-$V44)</f>
        <v>119.28158374257229</v>
      </c>
      <c r="Z44" s="17">
        <f t="shared" ca="1" si="38"/>
        <v>109.17474625533043</v>
      </c>
      <c r="AA44" s="17">
        <f t="shared" ca="1" si="38"/>
        <v>110.44577675652863</v>
      </c>
      <c r="AB44" s="17">
        <f t="shared" ca="1" si="38"/>
        <v>112.90736194216088</v>
      </c>
      <c r="AC44" s="17">
        <f t="shared" ca="1" si="38"/>
        <v>107.04393113039401</v>
      </c>
      <c r="AD44" s="17">
        <f t="shared" ca="1" si="38"/>
        <v>97.391719387429788</v>
      </c>
      <c r="AE44" s="17">
        <f t="shared" ca="1" si="38"/>
        <v>97.241727944956722</v>
      </c>
      <c r="AF44" s="17">
        <f t="shared" ca="1" si="38"/>
        <v>107.69549361598381</v>
      </c>
    </row>
    <row r="45" spans="2:32" x14ac:dyDescent="0.25">
      <c r="B45">
        <f t="shared" si="34"/>
        <v>2015</v>
      </c>
      <c r="D45" s="3">
        <f t="shared" si="33"/>
        <v>11621.870870594572</v>
      </c>
      <c r="V45">
        <f>V44+1</f>
        <v>3</v>
      </c>
      <c r="W45" s="17"/>
      <c r="X45" s="17"/>
      <c r="Y45" s="17"/>
      <c r="Z45" s="17">
        <f ca="1">OFFSET($N$5,$V45,0)*OFFSET($N$5,Z$25,0)*(OFFSET($AF$21,0,-$A8)+OFFSET($AF$40,0,-$A8+1))</f>
        <v>229830.8013724325</v>
      </c>
      <c r="AA45" s="17">
        <f t="shared" ref="AA45:AF51" ca="1" si="39">OFFSET($N$5,$V45,0)*OFFSET($N$5,AA$25,0)*(OFFSET($AF$21,0,-$A8)+OFFSET($AF$40,0,-$A8+1))</f>
        <v>232506.529676632</v>
      </c>
      <c r="AB45" s="17">
        <f t="shared" ca="1" si="39"/>
        <v>237688.5714515424</v>
      </c>
      <c r="AC45" s="17">
        <f t="shared" ca="1" si="39"/>
        <v>225345.08499077684</v>
      </c>
      <c r="AD45" s="17">
        <f t="shared" ca="1" si="39"/>
        <v>205025.59137167846</v>
      </c>
      <c r="AE45" s="17">
        <f t="shared" ca="1" si="39"/>
        <v>204709.8347099504</v>
      </c>
      <c r="AF45" s="17">
        <f ca="1">OFFSET($N$5,$V45,0)*OFFSET($N$5,AF$25,0)*(OFFSET($AF$21,0,-$A8)+OFFSET($AF$40,0,-$A8+1))</f>
        <v>226716.73121248727</v>
      </c>
    </row>
    <row r="46" spans="2:32" x14ac:dyDescent="0.25">
      <c r="B46">
        <f t="shared" si="34"/>
        <v>2016</v>
      </c>
      <c r="V46">
        <f t="shared" ref="V46:V51" si="40">V45+1</f>
        <v>4</v>
      </c>
      <c r="W46" s="17"/>
      <c r="X46" s="17"/>
      <c r="Y46" s="17"/>
      <c r="Z46" s="17"/>
      <c r="AA46" s="17">
        <f t="shared" ca="1" si="39"/>
        <v>2082476.0266599709</v>
      </c>
      <c r="AB46" s="17">
        <f t="shared" ca="1" si="39"/>
        <v>2128889.6812803815</v>
      </c>
      <c r="AC46" s="17">
        <f t="shared" ca="1" si="39"/>
        <v>2018333.5834551007</v>
      </c>
      <c r="AD46" s="17">
        <f t="shared" ca="1" si="39"/>
        <v>1836339.3040062878</v>
      </c>
      <c r="AE46" s="17">
        <f t="shared" ca="1" si="39"/>
        <v>1833511.1869670746</v>
      </c>
      <c r="AF46" s="17">
        <f t="shared" ca="1" si="39"/>
        <v>2030618.9174530031</v>
      </c>
    </row>
    <row r="47" spans="2:32" x14ac:dyDescent="0.25">
      <c r="V47">
        <f t="shared" si="40"/>
        <v>5</v>
      </c>
      <c r="W47" s="17"/>
      <c r="X47" s="17"/>
      <c r="Y47" s="17"/>
      <c r="Z47" s="17"/>
      <c r="AA47" s="17"/>
      <c r="AB47" s="17">
        <f t="shared" ca="1" si="39"/>
        <v>9985474.8085524011</v>
      </c>
      <c r="AC47" s="17">
        <f t="shared" ca="1" si="39"/>
        <v>9466915.7026140224</v>
      </c>
      <c r="AD47" s="17">
        <f t="shared" ca="1" si="39"/>
        <v>8613278.5655108038</v>
      </c>
      <c r="AE47" s="17">
        <f t="shared" ca="1" si="39"/>
        <v>8600013.3917918354</v>
      </c>
      <c r="AF47" s="17">
        <f t="shared" ca="1" si="39"/>
        <v>9524539.5871343911</v>
      </c>
    </row>
    <row r="48" spans="2:32" x14ac:dyDescent="0.25">
      <c r="B48" t="s">
        <v>4</v>
      </c>
      <c r="D48" s="3">
        <f>SUM(D37:D45)/(Number_of_Origin_Periods-C$23-1)</f>
        <v>18293.338000353484</v>
      </c>
      <c r="E48" s="3">
        <f>SUM(E37:E44)/(Number_of_Origin_Periods-D$23-1)</f>
        <v>1142.6320124624601</v>
      </c>
      <c r="F48" s="3">
        <f>SUM(F37:F43)/(Number_of_Origin_Periods-E$23-1)</f>
        <v>248.36849634361798</v>
      </c>
      <c r="G48" s="3">
        <f>SUM(G37:G42)/(Number_of_Origin_Periods-F$23-1)</f>
        <v>393.88765679365679</v>
      </c>
      <c r="H48" s="3">
        <f>SUM(H37:H41)/(Number_of_Origin_Periods-G$23-1)</f>
        <v>87.165522397397808</v>
      </c>
      <c r="I48" s="3">
        <f>SUM(I37:I40)/(Number_of_Origin_Periods-H$23-1)</f>
        <v>4.0044554470075777</v>
      </c>
      <c r="J48" s="3">
        <f>SUM(J37:J39)/(Number_of_Origin_Periods-I$23-1)</f>
        <v>0.67744727780939196</v>
      </c>
      <c r="K48" s="3">
        <f>SUM(K37:K38)/(Number_of_Origin_Periods-J$23-1)</f>
        <v>4.8150724861571889E-2</v>
      </c>
      <c r="L48" s="3">
        <f>MIN(K48^4/J48^2,MIN(K48,J48))</f>
        <v>1.1712788832911313E-5</v>
      </c>
      <c r="V48">
        <f t="shared" si="40"/>
        <v>6</v>
      </c>
      <c r="W48" s="17"/>
      <c r="X48" s="17"/>
      <c r="Y48" s="17"/>
      <c r="Z48" s="17"/>
      <c r="AA48" s="17"/>
      <c r="AB48" s="17"/>
      <c r="AC48" s="17">
        <f t="shared" ca="1" si="39"/>
        <v>164090277.67267558</v>
      </c>
      <c r="AD48" s="17">
        <f t="shared" ca="1" si="39"/>
        <v>149294164.63447693</v>
      </c>
      <c r="AE48" s="18">
        <f t="shared" ca="1" si="39"/>
        <v>149064239.05921054</v>
      </c>
      <c r="AF48" s="17">
        <f t="shared" ca="1" si="39"/>
        <v>165089073.84965163</v>
      </c>
    </row>
    <row r="49" spans="2:32" x14ac:dyDescent="0.25">
      <c r="D49" s="2"/>
      <c r="E49" s="2"/>
      <c r="F49" s="2"/>
      <c r="G49" s="2"/>
      <c r="H49" s="2"/>
      <c r="I49" s="2"/>
      <c r="J49" s="2"/>
      <c r="K49" s="2"/>
      <c r="V49">
        <f t="shared" si="40"/>
        <v>7</v>
      </c>
      <c r="W49" s="17"/>
      <c r="X49" s="17"/>
      <c r="Y49" s="17"/>
      <c r="Z49" s="17"/>
      <c r="AA49" s="17"/>
      <c r="AB49" s="17"/>
      <c r="AC49" s="17"/>
      <c r="AD49" s="17">
        <f t="shared" ca="1" si="39"/>
        <v>552577854.91071606</v>
      </c>
      <c r="AE49" s="17">
        <f t="shared" ca="1" si="39"/>
        <v>551726838.51981509</v>
      </c>
      <c r="AF49" s="17">
        <f t="shared" ca="1" si="39"/>
        <v>611039061.84401894</v>
      </c>
    </row>
    <row r="50" spans="2:32" x14ac:dyDescent="0.25">
      <c r="B50" t="s">
        <v>5</v>
      </c>
      <c r="D50" s="3">
        <f>D48/D19^2</f>
        <v>8211.8948149783682</v>
      </c>
      <c r="E50" s="3">
        <f t="shared" ref="E50:L50" si="41">E48/E19^2</f>
        <v>983.69859595948117</v>
      </c>
      <c r="F50" s="3">
        <f t="shared" si="41"/>
        <v>237.38481732792428</v>
      </c>
      <c r="G50" s="3">
        <f t="shared" si="41"/>
        <v>382.45155286706887</v>
      </c>
      <c r="H50" s="3">
        <f t="shared" si="41"/>
        <v>85.962351939922357</v>
      </c>
      <c r="I50" s="3">
        <f t="shared" si="41"/>
        <v>3.9635592426571926</v>
      </c>
      <c r="J50" s="3">
        <f t="shared" si="41"/>
        <v>0.67598581371234057</v>
      </c>
      <c r="K50" s="3">
        <f t="shared" si="41"/>
        <v>4.8050078674238134E-2</v>
      </c>
      <c r="L50" s="3">
        <f t="shared" si="41"/>
        <v>1.1679583625120702E-5</v>
      </c>
      <c r="V50">
        <f t="shared" si="40"/>
        <v>8</v>
      </c>
      <c r="W50" s="17"/>
      <c r="X50" s="17"/>
      <c r="Y50" s="17"/>
      <c r="Z50" s="17"/>
      <c r="AA50" s="17"/>
      <c r="AB50" s="17"/>
      <c r="AC50" s="17"/>
      <c r="AD50" s="17"/>
      <c r="AE50" s="17">
        <f t="shared" ca="1" si="39"/>
        <v>350209111.12660474</v>
      </c>
      <c r="AF50" s="17">
        <f t="shared" ca="1" si="39"/>
        <v>387857598.67351991</v>
      </c>
    </row>
    <row r="51" spans="2:32" x14ac:dyDescent="0.25">
      <c r="V51">
        <f t="shared" si="40"/>
        <v>9</v>
      </c>
      <c r="W51" s="17"/>
      <c r="X51" s="17"/>
      <c r="Y51" s="17"/>
      <c r="Z51" s="17"/>
      <c r="AA51" s="17"/>
      <c r="AB51" s="17"/>
      <c r="AC51" s="17"/>
      <c r="AD51" s="17"/>
      <c r="AE51" s="17"/>
      <c r="AF51" s="17">
        <f t="shared" ca="1" si="39"/>
        <v>1289354079.6067173</v>
      </c>
    </row>
    <row r="52" spans="2:32" x14ac:dyDescent="0.25">
      <c r="B52" t="s">
        <v>6</v>
      </c>
    </row>
    <row r="53" spans="2:32" x14ac:dyDescent="0.25">
      <c r="C53">
        <v>1</v>
      </c>
      <c r="D53">
        <f>C53+1</f>
        <v>2</v>
      </c>
      <c r="E53">
        <f t="shared" ref="E53:L53" si="42">D53+1</f>
        <v>3</v>
      </c>
      <c r="F53">
        <f t="shared" si="42"/>
        <v>4</v>
      </c>
      <c r="G53">
        <f t="shared" si="42"/>
        <v>5</v>
      </c>
      <c r="H53">
        <f t="shared" si="42"/>
        <v>6</v>
      </c>
      <c r="I53">
        <f t="shared" si="42"/>
        <v>7</v>
      </c>
      <c r="J53">
        <f t="shared" si="42"/>
        <v>8</v>
      </c>
      <c r="K53">
        <f t="shared" si="42"/>
        <v>9</v>
      </c>
      <c r="L53">
        <f t="shared" si="42"/>
        <v>10</v>
      </c>
      <c r="Y53" s="9">
        <f ca="1">Y44/1000000</f>
        <v>1.1928158374257229E-4</v>
      </c>
      <c r="Z53" s="9">
        <f t="shared" ref="Z53:AF61" ca="1" si="43">Z44/1000000</f>
        <v>1.0917474625533043E-4</v>
      </c>
      <c r="AA53" s="9">
        <f t="shared" ca="1" si="43"/>
        <v>1.1044577675652864E-4</v>
      </c>
      <c r="AB53" s="9">
        <f t="shared" ca="1" si="43"/>
        <v>1.1290736194216088E-4</v>
      </c>
      <c r="AC53" s="9">
        <f t="shared" ca="1" si="43"/>
        <v>1.0704393113039402E-4</v>
      </c>
      <c r="AD53" s="9">
        <f t="shared" ca="1" si="43"/>
        <v>9.7391719387429783E-5</v>
      </c>
      <c r="AE53" s="9">
        <f t="shared" ca="1" si="43"/>
        <v>9.7241727944956727E-5</v>
      </c>
      <c r="AF53" s="9">
        <f t="shared" ca="1" si="43"/>
        <v>1.0769549361598381E-4</v>
      </c>
    </row>
    <row r="54" spans="2:32" x14ac:dyDescent="0.25">
      <c r="B54">
        <f t="shared" ref="B54:B61" si="44">B55-1</f>
        <v>2007</v>
      </c>
      <c r="C54" s="1">
        <f>C6</f>
        <v>5946975.4500000002</v>
      </c>
      <c r="D54" s="1">
        <f t="shared" ref="D54:K62" si="45">D6</f>
        <v>9668212.0350000001</v>
      </c>
      <c r="E54" s="1">
        <f t="shared" si="45"/>
        <v>10563929.324999999</v>
      </c>
      <c r="F54" s="1">
        <f t="shared" si="45"/>
        <v>10771689.654999999</v>
      </c>
      <c r="G54" s="1">
        <f t="shared" si="45"/>
        <v>10978393.645</v>
      </c>
      <c r="H54" s="1">
        <f t="shared" si="45"/>
        <v>11040517.795</v>
      </c>
      <c r="I54" s="1">
        <f t="shared" si="45"/>
        <v>11106331.215</v>
      </c>
      <c r="J54" s="1">
        <f t="shared" si="45"/>
        <v>11121180.875</v>
      </c>
      <c r="K54" s="1">
        <f t="shared" si="45"/>
        <v>11132310.404999999</v>
      </c>
      <c r="L54" s="1">
        <f>L6</f>
        <v>11148123.824999999</v>
      </c>
      <c r="N54" s="26">
        <v>4.8150724861572E-2</v>
      </c>
      <c r="O54" s="26">
        <f>N54-K48</f>
        <v>1.1102230246251565E-16</v>
      </c>
      <c r="Z54" s="9">
        <f t="shared" ca="1" si="43"/>
        <v>0.2298308013724325</v>
      </c>
      <c r="AA54" s="9">
        <f t="shared" ca="1" si="43"/>
        <v>0.23250652967663199</v>
      </c>
      <c r="AB54" s="9">
        <f t="shared" ca="1" si="43"/>
        <v>0.2376885714515424</v>
      </c>
      <c r="AC54" s="9">
        <f t="shared" ca="1" si="43"/>
        <v>0.22534508499077685</v>
      </c>
      <c r="AD54" s="9">
        <f t="shared" ca="1" si="43"/>
        <v>0.20502559137167845</v>
      </c>
      <c r="AE54" s="9">
        <f t="shared" ca="1" si="43"/>
        <v>0.20470983470995041</v>
      </c>
      <c r="AF54" s="9">
        <f t="shared" ca="1" si="43"/>
        <v>0.22671673121248728</v>
      </c>
    </row>
    <row r="55" spans="2:32" x14ac:dyDescent="0.25">
      <c r="B55">
        <f t="shared" si="44"/>
        <v>2008</v>
      </c>
      <c r="C55" s="1">
        <f t="shared" ref="C55:C63" si="46">C7</f>
        <v>6346756.1210883399</v>
      </c>
      <c r="D55" s="1">
        <f t="shared" si="45"/>
        <v>9593161.7102224305</v>
      </c>
      <c r="E55" s="1">
        <f t="shared" si="45"/>
        <v>10316383.4555893</v>
      </c>
      <c r="F55" s="1">
        <f t="shared" si="45"/>
        <v>10468180.234918799</v>
      </c>
      <c r="G55" s="1">
        <f t="shared" si="45"/>
        <v>10536004.3278106</v>
      </c>
      <c r="H55" s="1">
        <f t="shared" si="45"/>
        <v>10572607.8065142</v>
      </c>
      <c r="I55" s="1">
        <f t="shared" si="45"/>
        <v>10625359.8787634</v>
      </c>
      <c r="J55" s="1">
        <f t="shared" si="45"/>
        <v>10636546.271505499</v>
      </c>
      <c r="K55" s="1">
        <f t="shared" si="45"/>
        <v>10648191.8006816</v>
      </c>
      <c r="L55" s="4">
        <f>K55*L$19</f>
        <v>10663317.531375302</v>
      </c>
      <c r="N55" s="26">
        <v>0.67744727780939196</v>
      </c>
      <c r="O55" s="26">
        <f>N55-J48</f>
        <v>0</v>
      </c>
      <c r="AA55" s="9">
        <f t="shared" ca="1" si="43"/>
        <v>2.0824760266599709</v>
      </c>
      <c r="AB55" s="9">
        <f t="shared" ca="1" si="43"/>
        <v>2.1288896812803815</v>
      </c>
      <c r="AC55" s="9">
        <f t="shared" ca="1" si="43"/>
        <v>2.0183335834551008</v>
      </c>
      <c r="AD55" s="9">
        <f t="shared" ca="1" si="43"/>
        <v>1.8363393040062879</v>
      </c>
      <c r="AE55" s="9">
        <f t="shared" ca="1" si="43"/>
        <v>1.8335111869670746</v>
      </c>
      <c r="AF55" s="9">
        <f t="shared" ca="1" si="43"/>
        <v>2.0306189174530029</v>
      </c>
    </row>
    <row r="56" spans="2:32" x14ac:dyDescent="0.25">
      <c r="B56">
        <f t="shared" si="44"/>
        <v>2009</v>
      </c>
      <c r="C56" s="1">
        <f t="shared" si="46"/>
        <v>6269090.2112323297</v>
      </c>
      <c r="D56" s="1">
        <f t="shared" si="45"/>
        <v>9245313.2727096993</v>
      </c>
      <c r="E56" s="1">
        <f t="shared" si="45"/>
        <v>10092365.9687528</v>
      </c>
      <c r="F56" s="1">
        <f t="shared" si="45"/>
        <v>10355134.2883568</v>
      </c>
      <c r="G56" s="1">
        <f t="shared" si="45"/>
        <v>10507837.3872965</v>
      </c>
      <c r="H56" s="1">
        <f t="shared" si="45"/>
        <v>10573281.572556401</v>
      </c>
      <c r="I56" s="1">
        <f t="shared" si="45"/>
        <v>10626826.815041799</v>
      </c>
      <c r="J56" s="1">
        <f t="shared" si="45"/>
        <v>10635751.0221227</v>
      </c>
      <c r="K56" s="4">
        <f>J56*K$19</f>
        <v>10646884.071879234</v>
      </c>
      <c r="L56" s="4">
        <f>K56*L$19</f>
        <v>10662007.944947336</v>
      </c>
      <c r="N56" s="1"/>
      <c r="AB56" s="9">
        <f t="shared" ca="1" si="43"/>
        <v>9.9854748085524019</v>
      </c>
      <c r="AC56" s="9">
        <f t="shared" ca="1" si="43"/>
        <v>9.4669157026140223</v>
      </c>
      <c r="AD56" s="9">
        <f t="shared" ca="1" si="43"/>
        <v>8.6132785655108037</v>
      </c>
      <c r="AE56" s="9">
        <f t="shared" ca="1" si="43"/>
        <v>8.6000133917918351</v>
      </c>
      <c r="AF56" s="9">
        <f t="shared" ca="1" si="43"/>
        <v>9.5245395871343916</v>
      </c>
    </row>
    <row r="57" spans="2:32" x14ac:dyDescent="0.25">
      <c r="B57">
        <f t="shared" si="44"/>
        <v>2010</v>
      </c>
      <c r="C57" s="1">
        <f t="shared" si="46"/>
        <v>5863014.8075402202</v>
      </c>
      <c r="D57" s="1">
        <f t="shared" si="45"/>
        <v>8546239.1100235395</v>
      </c>
      <c r="E57" s="1">
        <f t="shared" si="45"/>
        <v>9268770.8317457791</v>
      </c>
      <c r="F57" s="1">
        <f t="shared" si="45"/>
        <v>9459423.5571675301</v>
      </c>
      <c r="G57" s="1">
        <f t="shared" si="45"/>
        <v>9592399.1507406104</v>
      </c>
      <c r="H57" s="1">
        <f t="shared" si="45"/>
        <v>9680739.5800374094</v>
      </c>
      <c r="I57" s="1">
        <f t="shared" si="45"/>
        <v>9724068.2097572591</v>
      </c>
      <c r="J57" s="4">
        <f>I57*J$19</f>
        <v>9734574.1282331236</v>
      </c>
      <c r="K57" s="4">
        <f t="shared" ref="K57:L63" si="47">J57*K$19</f>
        <v>9744763.8645199984</v>
      </c>
      <c r="L57" s="4">
        <f t="shared" si="47"/>
        <v>9758606.2780158762</v>
      </c>
      <c r="N57" s="26">
        <f>MIN(N55^4/N54^2,MIN(N54,N55))</f>
        <v>4.8150724861572E-2</v>
      </c>
      <c r="O57" s="26">
        <f>N57-L48</f>
        <v>4.8139012072739087E-2</v>
      </c>
      <c r="AC57" s="9">
        <f t="shared" ca="1" si="43"/>
        <v>164.09027767267557</v>
      </c>
      <c r="AD57" s="9">
        <f t="shared" ca="1" si="43"/>
        <v>149.29416463447694</v>
      </c>
      <c r="AE57" s="9">
        <f t="shared" ca="1" si="43"/>
        <v>149.06423905921054</v>
      </c>
      <c r="AF57" s="9">
        <f t="shared" ca="1" si="43"/>
        <v>165.08907384965164</v>
      </c>
    </row>
    <row r="58" spans="2:32" x14ac:dyDescent="0.25">
      <c r="B58">
        <f t="shared" si="44"/>
        <v>2011</v>
      </c>
      <c r="C58" s="1">
        <f t="shared" si="46"/>
        <v>5778885.3596461304</v>
      </c>
      <c r="D58" s="1">
        <f t="shared" si="45"/>
        <v>8524114.2689106409</v>
      </c>
      <c r="E58" s="1">
        <f t="shared" si="45"/>
        <v>9178008.6292282697</v>
      </c>
      <c r="F58" s="1">
        <f t="shared" si="45"/>
        <v>9451404.1160852108</v>
      </c>
      <c r="G58" s="1">
        <f t="shared" si="45"/>
        <v>9681691.6721275505</v>
      </c>
      <c r="H58" s="1">
        <f t="shared" si="45"/>
        <v>9786916.0519487802</v>
      </c>
      <c r="I58" s="4">
        <f>H58*I$19</f>
        <v>9837277.4244727883</v>
      </c>
      <c r="J58" s="4">
        <f t="shared" ref="J58:J63" si="48">I58*J$19</f>
        <v>9847905.6545938272</v>
      </c>
      <c r="K58" s="4">
        <f t="shared" si="47"/>
        <v>9858214.0214803964</v>
      </c>
      <c r="L58" s="4">
        <f t="shared" si="47"/>
        <v>9872217.5906497873</v>
      </c>
      <c r="N58" s="1"/>
      <c r="AD58" s="9">
        <f t="shared" ca="1" si="43"/>
        <v>552.57785491071604</v>
      </c>
      <c r="AE58" s="9">
        <f t="shared" ca="1" si="43"/>
        <v>551.72683851981503</v>
      </c>
      <c r="AF58" s="9">
        <f t="shared" ca="1" si="43"/>
        <v>611.03906184401899</v>
      </c>
    </row>
    <row r="59" spans="2:32" x14ac:dyDescent="0.25">
      <c r="B59">
        <f t="shared" si="44"/>
        <v>2012</v>
      </c>
      <c r="C59" s="1">
        <f t="shared" si="46"/>
        <v>6184793.3995723603</v>
      </c>
      <c r="D59" s="1">
        <f t="shared" si="45"/>
        <v>9013131.8745357301</v>
      </c>
      <c r="E59" s="1">
        <f t="shared" si="45"/>
        <v>9585896.6549400408</v>
      </c>
      <c r="F59" s="1">
        <f t="shared" si="45"/>
        <v>9830796.08111641</v>
      </c>
      <c r="G59" s="1">
        <f t="shared" si="45"/>
        <v>9935752.9780491404</v>
      </c>
      <c r="H59" s="4">
        <f>G59*H$19</f>
        <v>10005044.153122008</v>
      </c>
      <c r="I59" s="4">
        <f t="shared" ref="I59:I63" si="49">H59*I$19</f>
        <v>10056527.96610661</v>
      </c>
      <c r="J59" s="4">
        <f t="shared" si="48"/>
        <v>10067393.075306086</v>
      </c>
      <c r="K59" s="4">
        <f t="shared" si="47"/>
        <v>10077931.192247037</v>
      </c>
      <c r="L59" s="4">
        <f t="shared" si="47"/>
        <v>10092246.869125983</v>
      </c>
      <c r="N59" s="1"/>
      <c r="AD59" s="9">
        <f t="shared" si="43"/>
        <v>0</v>
      </c>
      <c r="AE59" s="9">
        <f t="shared" ca="1" si="43"/>
        <v>350.20911112660474</v>
      </c>
      <c r="AF59" s="9">
        <f t="shared" ca="1" si="43"/>
        <v>387.85759867351993</v>
      </c>
    </row>
    <row r="60" spans="2:32" x14ac:dyDescent="0.25">
      <c r="B60">
        <f t="shared" si="44"/>
        <v>2013</v>
      </c>
      <c r="C60" s="1">
        <f t="shared" si="46"/>
        <v>5600184.3963173702</v>
      </c>
      <c r="D60" s="1">
        <f t="shared" si="45"/>
        <v>8493391.2994029503</v>
      </c>
      <c r="E60" s="1">
        <f t="shared" si="45"/>
        <v>9056505.2100427896</v>
      </c>
      <c r="F60" s="1">
        <f t="shared" si="45"/>
        <v>9282022.2196497805</v>
      </c>
      <c r="G60" s="4">
        <f>F60*G$19</f>
        <v>9419775.993488634</v>
      </c>
      <c r="H60" s="4">
        <f t="shared" ref="H60:H63" si="50">G60*H$19</f>
        <v>9485468.7848607656</v>
      </c>
      <c r="I60" s="4">
        <f t="shared" si="49"/>
        <v>9534278.9743528999</v>
      </c>
      <c r="J60" s="4">
        <f t="shared" si="48"/>
        <v>9544579.8438521679</v>
      </c>
      <c r="K60" s="4">
        <f t="shared" si="47"/>
        <v>9554570.7022396754</v>
      </c>
      <c r="L60" s="4">
        <f t="shared" si="47"/>
        <v>9568142.9468086325</v>
      </c>
      <c r="N60" s="1"/>
      <c r="AE60" s="9">
        <f t="shared" si="43"/>
        <v>0</v>
      </c>
      <c r="AF60" s="9">
        <f t="shared" ca="1" si="43"/>
        <v>1289.3540796067173</v>
      </c>
    </row>
    <row r="61" spans="2:32" x14ac:dyDescent="0.25">
      <c r="B61">
        <f t="shared" si="44"/>
        <v>2014</v>
      </c>
      <c r="C61" s="1">
        <f t="shared" si="46"/>
        <v>5288065.6150194705</v>
      </c>
      <c r="D61" s="1">
        <f t="shared" si="45"/>
        <v>7728168.7972333897</v>
      </c>
      <c r="E61" s="1">
        <f t="shared" si="45"/>
        <v>8256211.3572572796</v>
      </c>
      <c r="F61" s="4">
        <f>E61*F$19</f>
        <v>8445057.0323583744</v>
      </c>
      <c r="G61" s="4">
        <f t="shared" ref="G61:G63" si="51">F61*G$19</f>
        <v>8570389.470588157</v>
      </c>
      <c r="H61" s="4">
        <f t="shared" si="50"/>
        <v>8630158.705850061</v>
      </c>
      <c r="I61" s="4">
        <f t="shared" si="49"/>
        <v>8674567.6529810708</v>
      </c>
      <c r="J61" s="4">
        <f t="shared" si="48"/>
        <v>8683939.6872582622</v>
      </c>
      <c r="K61" s="4">
        <f t="shared" si="47"/>
        <v>8693029.6643007752</v>
      </c>
      <c r="L61" s="4">
        <f t="shared" si="47"/>
        <v>8705378.0919095036</v>
      </c>
      <c r="N61" s="1"/>
      <c r="AF61" s="9">
        <f t="shared" si="43"/>
        <v>0</v>
      </c>
    </row>
    <row r="62" spans="2:32" x14ac:dyDescent="0.25">
      <c r="B62">
        <f>B63-1</f>
        <v>2015</v>
      </c>
      <c r="C62" s="1">
        <f t="shared" si="46"/>
        <v>5290792.9454416102</v>
      </c>
      <c r="D62" s="1">
        <f t="shared" si="45"/>
        <v>7648728.9110740302</v>
      </c>
      <c r="E62" s="4">
        <f>D62*E$19</f>
        <v>8243496.0970829399</v>
      </c>
      <c r="F62" s="4">
        <f t="shared" ref="F62:F63" si="52">E62*F$19</f>
        <v>8432050.9339547548</v>
      </c>
      <c r="G62" s="4">
        <f t="shared" si="51"/>
        <v>8557190.3496840931</v>
      </c>
      <c r="H62" s="4">
        <f t="shared" si="50"/>
        <v>8616867.5352946632</v>
      </c>
      <c r="I62" s="4">
        <f t="shared" si="49"/>
        <v>8661208.0889104884</v>
      </c>
      <c r="J62" s="4">
        <f t="shared" si="48"/>
        <v>8670565.6894663218</v>
      </c>
      <c r="K62" s="4">
        <f t="shared" si="47"/>
        <v>8679641.6671793517</v>
      </c>
      <c r="L62" s="4">
        <f t="shared" si="47"/>
        <v>8691971.0771705564</v>
      </c>
      <c r="N62" s="1"/>
    </row>
    <row r="63" spans="2:32" x14ac:dyDescent="0.25">
      <c r="B63">
        <v>2016</v>
      </c>
      <c r="C63" s="1">
        <f t="shared" si="46"/>
        <v>5675568.1390453298</v>
      </c>
      <c r="D63" s="4">
        <f>C63*D$19</f>
        <v>8470989.2864021827</v>
      </c>
      <c r="E63" s="4">
        <f>D63*E$19</f>
        <v>9129695.6569849495</v>
      </c>
      <c r="F63" s="4">
        <f t="shared" si="52"/>
        <v>9338520.6815884393</v>
      </c>
      <c r="G63" s="4">
        <f t="shared" si="51"/>
        <v>9477112.9447310213</v>
      </c>
      <c r="H63" s="4">
        <f t="shared" si="50"/>
        <v>9543205.5995795764</v>
      </c>
      <c r="I63" s="4">
        <f t="shared" si="49"/>
        <v>9592312.8903464079</v>
      </c>
      <c r="J63" s="4">
        <f t="shared" si="48"/>
        <v>9602676.4598984849</v>
      </c>
      <c r="K63" s="4">
        <f t="shared" si="47"/>
        <v>9612728.1313414872</v>
      </c>
      <c r="L63" s="4">
        <f t="shared" si="47"/>
        <v>9626382.9883977938</v>
      </c>
      <c r="N63" s="1"/>
    </row>
    <row r="66" spans="3:12" x14ac:dyDescent="0.25">
      <c r="D66">
        <v>18293.338000353499</v>
      </c>
      <c r="E66">
        <v>1142.6320124624599</v>
      </c>
      <c r="F66">
        <v>248.36849634361801</v>
      </c>
      <c r="G66">
        <v>393.88765679365702</v>
      </c>
      <c r="H66">
        <v>87.165522397397794</v>
      </c>
      <c r="I66">
        <v>4.0044554470075804</v>
      </c>
      <c r="J66">
        <v>0.67744727780939196</v>
      </c>
      <c r="K66">
        <v>4.8150724861571903E-2</v>
      </c>
      <c r="L66">
        <v>4.8150724861571903E-2</v>
      </c>
    </row>
    <row r="67" spans="3:12" x14ac:dyDescent="0.25">
      <c r="D67" s="7">
        <f>D66-D48</f>
        <v>0</v>
      </c>
      <c r="E67" s="7">
        <f t="shared" ref="E67:L67" si="53">E66-E48</f>
        <v>0</v>
      </c>
      <c r="F67" s="7">
        <f t="shared" si="53"/>
        <v>0</v>
      </c>
      <c r="G67" s="7">
        <f t="shared" si="53"/>
        <v>0</v>
      </c>
      <c r="H67" s="7">
        <f t="shared" si="53"/>
        <v>0</v>
      </c>
      <c r="I67" s="7">
        <f t="shared" si="53"/>
        <v>0</v>
      </c>
      <c r="J67" s="7">
        <f t="shared" si="53"/>
        <v>0</v>
      </c>
      <c r="K67" s="7">
        <f t="shared" si="53"/>
        <v>0</v>
      </c>
      <c r="L67" s="7">
        <f t="shared" si="53"/>
        <v>4.813901207273899E-2</v>
      </c>
    </row>
    <row r="69" spans="3:12" x14ac:dyDescent="0.25">
      <c r="D69">
        <v>8211.8948149783701</v>
      </c>
      <c r="E69">
        <v>983.69859595948105</v>
      </c>
      <c r="F69">
        <v>237.384817327924</v>
      </c>
      <c r="G69">
        <v>382.45155286706898</v>
      </c>
      <c r="H69">
        <v>85.962351939922399</v>
      </c>
      <c r="I69">
        <v>3.96355924265719</v>
      </c>
      <c r="J69">
        <v>0.67598581371234101</v>
      </c>
      <c r="K69">
        <v>4.8050078674238099E-2</v>
      </c>
      <c r="L69">
        <v>4.8014219811655497E-2</v>
      </c>
    </row>
    <row r="70" spans="3:12" x14ac:dyDescent="0.25">
      <c r="D70" s="7">
        <f>D69-D50</f>
        <v>0</v>
      </c>
      <c r="E70" s="7">
        <f t="shared" ref="E70:L70" si="54">E69-E50</f>
        <v>0</v>
      </c>
      <c r="F70" s="7">
        <f t="shared" si="54"/>
        <v>-2.8421709430404007E-13</v>
      </c>
      <c r="G70" s="7">
        <f t="shared" si="54"/>
        <v>0</v>
      </c>
      <c r="H70" s="7">
        <f t="shared" si="54"/>
        <v>0</v>
      </c>
      <c r="I70" s="7">
        <f t="shared" si="54"/>
        <v>0</v>
      </c>
      <c r="J70" s="7">
        <f t="shared" si="54"/>
        <v>0</v>
      </c>
      <c r="K70" s="7">
        <f t="shared" si="54"/>
        <v>0</v>
      </c>
      <c r="L70" s="7">
        <f t="shared" si="54"/>
        <v>4.8002540228030376E-2</v>
      </c>
    </row>
    <row r="78" spans="3:12" x14ac:dyDescent="0.25">
      <c r="C78" s="25"/>
      <c r="D78" s="25"/>
      <c r="E78" s="25"/>
      <c r="F78" s="25"/>
      <c r="G78" s="25"/>
      <c r="H78" s="25"/>
      <c r="I78" s="25"/>
      <c r="J78" s="25"/>
      <c r="K78" s="25"/>
    </row>
    <row r="79" spans="3:12" x14ac:dyDescent="0.25">
      <c r="C79" s="25"/>
      <c r="D79" s="25"/>
      <c r="E79" s="25"/>
      <c r="F79" s="25"/>
      <c r="G79" s="25"/>
      <c r="H79" s="25"/>
      <c r="I79" s="25"/>
      <c r="J79" s="25"/>
      <c r="K79" s="25"/>
    </row>
    <row r="80" spans="3:12" x14ac:dyDescent="0.25">
      <c r="C80" s="25"/>
      <c r="D80" s="25"/>
      <c r="E80" s="25"/>
      <c r="F80" s="25"/>
      <c r="G80" s="25"/>
      <c r="H80" s="25"/>
      <c r="I80" s="25"/>
      <c r="J80" s="25"/>
      <c r="K80" s="25"/>
    </row>
    <row r="81" spans="3:11" x14ac:dyDescent="0.25">
      <c r="C81" s="25"/>
      <c r="D81" s="25"/>
      <c r="E81" s="25"/>
      <c r="F81" s="25"/>
      <c r="G81" s="25"/>
      <c r="H81" s="25"/>
      <c r="I81" s="25"/>
      <c r="J81" s="25"/>
      <c r="K81" s="25"/>
    </row>
    <row r="82" spans="3:11" x14ac:dyDescent="0.25">
      <c r="C82" s="25"/>
      <c r="D82" s="25"/>
      <c r="E82" s="25"/>
      <c r="F82" s="25"/>
      <c r="G82" s="25"/>
      <c r="H82" s="25"/>
      <c r="I82" s="25"/>
      <c r="J82" s="25"/>
      <c r="K82" s="25"/>
    </row>
    <row r="83" spans="3:11" x14ac:dyDescent="0.25">
      <c r="C83" s="25"/>
      <c r="D83" s="25"/>
      <c r="E83" s="25"/>
      <c r="F83" s="25"/>
      <c r="G83" s="25"/>
      <c r="H83" s="25"/>
      <c r="I83" s="25"/>
      <c r="J83" s="25"/>
      <c r="K83" s="25"/>
    </row>
    <row r="84" spans="3:11" x14ac:dyDescent="0.25">
      <c r="C84" s="25"/>
      <c r="D84" s="25"/>
      <c r="E84" s="25"/>
      <c r="F84" s="25"/>
      <c r="G84" s="25"/>
      <c r="H84" s="25"/>
      <c r="I84" s="25"/>
      <c r="J84" s="25"/>
      <c r="K84" s="25"/>
    </row>
    <row r="85" spans="3:11" x14ac:dyDescent="0.25">
      <c r="C85" s="25"/>
      <c r="D85" s="25"/>
      <c r="E85" s="25"/>
      <c r="F85" s="25"/>
      <c r="G85" s="25"/>
      <c r="H85" s="25"/>
      <c r="I85" s="25"/>
      <c r="J85" s="25"/>
      <c r="K85" s="25"/>
    </row>
    <row r="86" spans="3:11" x14ac:dyDescent="0.25">
      <c r="C86" s="25"/>
      <c r="D86" s="25"/>
      <c r="E86" s="25"/>
      <c r="F86" s="25"/>
      <c r="G86" s="25"/>
      <c r="H86" s="25"/>
      <c r="I86" s="25"/>
      <c r="J86" s="25"/>
      <c r="K86" s="25"/>
    </row>
    <row r="87" spans="3:11" x14ac:dyDescent="0.25">
      <c r="C87" s="2"/>
      <c r="D87" s="2"/>
      <c r="E87" s="2"/>
      <c r="F87" s="2"/>
      <c r="G87" s="2"/>
      <c r="H87" s="2"/>
      <c r="I87" s="2"/>
      <c r="J87" s="2"/>
      <c r="K87" s="2"/>
    </row>
    <row r="88" spans="3:11" x14ac:dyDescent="0.25">
      <c r="C88" s="2"/>
      <c r="D88" s="2"/>
      <c r="E88" s="2"/>
      <c r="F88" s="2"/>
      <c r="G88" s="2"/>
      <c r="H88" s="2"/>
      <c r="I88" s="2"/>
      <c r="J88" s="2"/>
      <c r="K88" s="2"/>
    </row>
  </sheetData>
  <mergeCells count="4">
    <mergeCell ref="N4:N5"/>
    <mergeCell ref="O4:O5"/>
    <mergeCell ref="P4:R4"/>
    <mergeCell ref="S4:U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3"/>
  <sheetViews>
    <sheetView workbookViewId="0"/>
  </sheetViews>
  <sheetFormatPr defaultRowHeight="15" x14ac:dyDescent="0.25"/>
  <cols>
    <col min="4" max="4" width="10.7109375" bestFit="1" customWidth="1"/>
    <col min="5" max="10" width="10.140625" bestFit="1" customWidth="1"/>
    <col min="15" max="15" width="10.140625" bestFit="1" customWidth="1"/>
    <col min="16" max="21" width="11.7109375" customWidth="1"/>
    <col min="22" max="22" width="12" bestFit="1" customWidth="1"/>
    <col min="23" max="30" width="9.5703125" customWidth="1"/>
    <col min="31" max="31" width="10.140625" bestFit="1" customWidth="1"/>
    <col min="32" max="32" width="9.5703125" customWidth="1"/>
    <col min="33" max="33" width="9.5703125" bestFit="1" customWidth="1"/>
    <col min="34" max="43" width="9.5703125" customWidth="1"/>
  </cols>
  <sheetData>
    <row r="1" spans="1:43" x14ac:dyDescent="0.25">
      <c r="B1" t="s">
        <v>3</v>
      </c>
      <c r="C1">
        <v>10</v>
      </c>
    </row>
    <row r="4" spans="1:43" x14ac:dyDescent="0.25">
      <c r="N4" s="30" t="s">
        <v>0</v>
      </c>
      <c r="O4" s="32" t="s">
        <v>1</v>
      </c>
      <c r="P4" s="27" t="s">
        <v>12</v>
      </c>
      <c r="Q4" s="28"/>
      <c r="R4" s="29"/>
      <c r="S4" s="28" t="s">
        <v>13</v>
      </c>
      <c r="T4" s="28"/>
      <c r="U4" s="29"/>
      <c r="W4" s="19" t="s">
        <v>11</v>
      </c>
    </row>
    <row r="5" spans="1:43" x14ac:dyDescent="0.25">
      <c r="C5">
        <v>1</v>
      </c>
      <c r="D5">
        <f>C5+1</f>
        <v>2</v>
      </c>
      <c r="E5">
        <f t="shared" ref="E5:L5" si="0">D5+1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N5" s="31"/>
      <c r="O5" s="33" t="s">
        <v>1</v>
      </c>
      <c r="P5" s="16" t="s">
        <v>8</v>
      </c>
      <c r="Q5" s="11" t="s">
        <v>9</v>
      </c>
      <c r="R5" s="12" t="s">
        <v>10</v>
      </c>
      <c r="S5" s="11" t="s">
        <v>8</v>
      </c>
      <c r="T5" s="11" t="s">
        <v>9</v>
      </c>
      <c r="U5" s="12" t="s">
        <v>10</v>
      </c>
      <c r="V5" s="3"/>
      <c r="W5" s="6">
        <v>1</v>
      </c>
      <c r="X5" s="6">
        <f>W5+1</f>
        <v>2</v>
      </c>
      <c r="Y5" s="6">
        <f t="shared" ref="Y5:AE5" si="1">X5+1</f>
        <v>3</v>
      </c>
      <c r="Z5" s="6">
        <f t="shared" si="1"/>
        <v>4</v>
      </c>
      <c r="AA5" s="6">
        <f t="shared" si="1"/>
        <v>5</v>
      </c>
      <c r="AB5" s="6">
        <f t="shared" si="1"/>
        <v>6</v>
      </c>
      <c r="AC5" s="6">
        <f t="shared" si="1"/>
        <v>7</v>
      </c>
      <c r="AD5" s="6">
        <f t="shared" si="1"/>
        <v>8</v>
      </c>
      <c r="AE5" s="6">
        <f t="shared" si="1"/>
        <v>9</v>
      </c>
      <c r="AF5" t="s">
        <v>8</v>
      </c>
      <c r="AH5" s="6"/>
      <c r="AI5" s="6"/>
      <c r="AJ5" s="6"/>
      <c r="AK5" s="6"/>
      <c r="AL5" s="6"/>
      <c r="AM5" s="6"/>
      <c r="AN5" s="6"/>
      <c r="AO5" s="6"/>
      <c r="AP5" s="6"/>
    </row>
    <row r="6" spans="1:43" x14ac:dyDescent="0.25">
      <c r="A6">
        <v>0</v>
      </c>
      <c r="B6">
        <f t="shared" ref="B6:B13" si="2">B7-1</f>
        <v>2007</v>
      </c>
      <c r="C6" s="1">
        <v>184</v>
      </c>
      <c r="D6" s="1">
        <v>1845</v>
      </c>
      <c r="E6" s="1">
        <v>3748</v>
      </c>
      <c r="F6" s="1">
        <v>5400</v>
      </c>
      <c r="G6" s="1">
        <v>6231</v>
      </c>
      <c r="H6" s="1">
        <v>9006</v>
      </c>
      <c r="I6" s="1">
        <v>9699</v>
      </c>
      <c r="J6" s="1">
        <v>10008</v>
      </c>
      <c r="K6" s="1">
        <v>10035</v>
      </c>
      <c r="L6" s="1">
        <v>10068</v>
      </c>
      <c r="N6" s="8">
        <f>L6</f>
        <v>10068</v>
      </c>
      <c r="O6" s="10">
        <f>N6-L6</f>
        <v>0</v>
      </c>
      <c r="P6" s="8">
        <f t="shared" ref="P6" si="3">SQRT(Q6^2+R6^2)</f>
        <v>0</v>
      </c>
      <c r="Q6" s="9"/>
      <c r="R6" s="10"/>
      <c r="S6" s="9">
        <f t="shared" ref="S6" si="4">SQRT(T6^2+U6^2)</f>
        <v>0</v>
      </c>
      <c r="T6" s="9"/>
      <c r="U6" s="10"/>
      <c r="V6" s="3"/>
      <c r="W6" s="3"/>
      <c r="X6" s="3"/>
      <c r="Y6" s="3"/>
      <c r="Z6" s="3"/>
      <c r="AA6" s="3"/>
      <c r="AB6" s="3"/>
      <c r="AC6" s="3"/>
      <c r="AD6" s="3"/>
    </row>
    <row r="7" spans="1:43" x14ac:dyDescent="0.25">
      <c r="A7">
        <f>A6+1</f>
        <v>1</v>
      </c>
      <c r="B7">
        <f t="shared" si="2"/>
        <v>2008</v>
      </c>
      <c r="C7" s="1">
        <v>155</v>
      </c>
      <c r="D7" s="1">
        <v>1483</v>
      </c>
      <c r="E7" s="1">
        <v>3768</v>
      </c>
      <c r="F7" s="1">
        <v>7899</v>
      </c>
      <c r="G7" s="1">
        <v>8858</v>
      </c>
      <c r="H7" s="1">
        <v>13795</v>
      </c>
      <c r="I7" s="1">
        <v>15360</v>
      </c>
      <c r="J7" s="1">
        <v>15895</v>
      </c>
      <c r="K7" s="1">
        <v>19333</v>
      </c>
      <c r="L7" s="1"/>
      <c r="N7" s="8">
        <f>K7*L20</f>
        <v>19396.576382660689</v>
      </c>
      <c r="O7" s="10">
        <f>N7-K7</f>
        <v>63.576382660688978</v>
      </c>
      <c r="P7" s="8">
        <f ca="1">SQRT(Q7^2+R7^2)</f>
        <v>95.400978084923963</v>
      </c>
      <c r="Q7" s="9">
        <f t="shared" ref="Q7:Q15" si="5">SQRT(AF7)*N7</f>
        <v>55.766620913839212</v>
      </c>
      <c r="R7" s="10">
        <f t="shared" ref="R7:R15" ca="1" si="6">SQRT(OFFSET($AF$22,0,-$A7))*N7</f>
        <v>77.404331993837999</v>
      </c>
      <c r="S7" s="9">
        <f ca="1">SQRT(T7^2+U7^2)</f>
        <v>95.400978084923963</v>
      </c>
      <c r="T7" s="9">
        <f>SQRT(AE7)*N7</f>
        <v>55.766620913839212</v>
      </c>
      <c r="U7" s="10">
        <f ca="1">SQRT(OFFSET($AF$21,0,-$A7))*N7</f>
        <v>77.404331993837999</v>
      </c>
      <c r="V7" s="5"/>
      <c r="W7" s="7"/>
      <c r="X7" s="7"/>
      <c r="Y7" s="7"/>
      <c r="Z7" s="7"/>
      <c r="AA7" s="7"/>
      <c r="AB7" s="7"/>
      <c r="AC7" s="7"/>
      <c r="AD7" s="7"/>
      <c r="AE7" s="7">
        <f>L$50/K55</f>
        <v>8.2660589445797268E-6</v>
      </c>
      <c r="AF7" s="7">
        <f t="shared" ref="AF7:AF15" si="7">SUM(W7:AE7)</f>
        <v>8.2660589445797268E-6</v>
      </c>
      <c r="AH7" s="7"/>
      <c r="AI7" s="7"/>
      <c r="AJ7" s="7"/>
      <c r="AK7" s="7"/>
      <c r="AL7" s="7"/>
      <c r="AM7" s="7"/>
      <c r="AN7" s="7"/>
      <c r="AQ7" s="7"/>
    </row>
    <row r="8" spans="1:43" x14ac:dyDescent="0.25">
      <c r="A8">
        <f t="shared" ref="A8:A15" si="8">A7+1</f>
        <v>2</v>
      </c>
      <c r="B8">
        <f t="shared" si="2"/>
        <v>2009</v>
      </c>
      <c r="C8" s="1">
        <v>676</v>
      </c>
      <c r="D8" s="1">
        <v>2287</v>
      </c>
      <c r="E8" s="1">
        <v>10635</v>
      </c>
      <c r="F8" s="1">
        <v>16102</v>
      </c>
      <c r="G8" s="1">
        <v>22177</v>
      </c>
      <c r="H8" s="1">
        <v>28825</v>
      </c>
      <c r="I8" s="1">
        <v>29828</v>
      </c>
      <c r="J8" s="1">
        <v>30700</v>
      </c>
      <c r="K8" s="1"/>
      <c r="L8" s="1"/>
      <c r="N8" s="8">
        <f>J8*K20</f>
        <v>34921.147934512723</v>
      </c>
      <c r="O8" s="10">
        <f>N8-J8</f>
        <v>4221.1479345127227</v>
      </c>
      <c r="P8" s="8">
        <f t="shared" ref="P8:P16" ca="1" si="9">SQRT(Q8^2+R8^2)</f>
        <v>4352.6111022652149</v>
      </c>
      <c r="Q8" s="9">
        <f t="shared" si="5"/>
        <v>2943.4630640736414</v>
      </c>
      <c r="R8" s="10">
        <f t="shared" ca="1" si="6"/>
        <v>3206.4386159720289</v>
      </c>
      <c r="S8" s="9">
        <f t="shared" ref="S8:S16" ca="1" si="10">SQRT(T8^2+U8^2)</f>
        <v>4351.2054051686737</v>
      </c>
      <c r="T8" s="9">
        <f>SQRT(AD8)*N8</f>
        <v>2942.5118162283816</v>
      </c>
      <c r="U8" s="10">
        <f ca="1">SQRT(OFFSET($AF$21,0,-$A8)+OFFSET($AF$40,0,-$A8+1))*N8</f>
        <v>3205.4036702614276</v>
      </c>
      <c r="V8" s="5"/>
      <c r="W8" s="7"/>
      <c r="X8" s="7"/>
      <c r="Y8" s="7"/>
      <c r="Z8" s="7"/>
      <c r="AA8" s="7"/>
      <c r="AB8" s="7"/>
      <c r="AC8" s="7"/>
      <c r="AD8" s="7">
        <f t="shared" ref="AD8:AE15" si="11">K$50/J56</f>
        <v>7.1000173186723395E-3</v>
      </c>
      <c r="AE8" s="7">
        <f t="shared" si="11"/>
        <v>4.5912936196366624E-6</v>
      </c>
      <c r="AF8" s="7">
        <f t="shared" si="7"/>
        <v>7.1046086122919759E-3</v>
      </c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x14ac:dyDescent="0.25">
      <c r="A9">
        <f t="shared" si="8"/>
        <v>3</v>
      </c>
      <c r="B9">
        <f t="shared" si="2"/>
        <v>2010</v>
      </c>
      <c r="C9" s="1">
        <v>67</v>
      </c>
      <c r="D9" s="1">
        <v>367</v>
      </c>
      <c r="E9" s="1">
        <v>2038</v>
      </c>
      <c r="F9" s="1">
        <v>2879</v>
      </c>
      <c r="G9" s="1">
        <v>6329</v>
      </c>
      <c r="H9" s="1">
        <v>14366</v>
      </c>
      <c r="I9" s="1">
        <v>16201</v>
      </c>
      <c r="J9" s="1"/>
      <c r="K9" s="1"/>
      <c r="L9" s="1"/>
      <c r="N9" s="8">
        <f>I9*J20</f>
        <v>19004.739185281152</v>
      </c>
      <c r="O9" s="10">
        <f>N9-I9</f>
        <v>2803.7391852811525</v>
      </c>
      <c r="P9" s="8">
        <f t="shared" ca="1" si="9"/>
        <v>2786.4855046959601</v>
      </c>
      <c r="Q9" s="9">
        <f t="shared" si="5"/>
        <v>2172.203606147672</v>
      </c>
      <c r="R9" s="10">
        <f t="shared" ca="1" si="6"/>
        <v>1745.2887902349423</v>
      </c>
      <c r="S9" s="9">
        <f t="shared" ca="1" si="10"/>
        <v>1287.0833813657791</v>
      </c>
      <c r="T9" s="9">
        <f>SQRT(AC9)*N9</f>
        <v>58.06918776908401</v>
      </c>
      <c r="U9" s="10">
        <f t="shared" ref="U9:U15" ca="1" si="12">SQRT(OFFSET($AF$21,0,-$A9)+OFFSET($AF$40,0,-$A9+1))*N9</f>
        <v>1285.7727637571916</v>
      </c>
      <c r="V9" s="5"/>
      <c r="W9" s="7"/>
      <c r="X9" s="7"/>
      <c r="Y9" s="7"/>
      <c r="Z9" s="7"/>
      <c r="AA9" s="7"/>
      <c r="AB9" s="7"/>
      <c r="AC9" s="7">
        <f t="shared" ref="AC9:AC15" si="13">J$50/I57</f>
        <v>9.3361468718520488E-6</v>
      </c>
      <c r="AD9" s="7">
        <f t="shared" si="11"/>
        <v>1.3046259288577087E-2</v>
      </c>
      <c r="AE9" s="7">
        <f t="shared" si="11"/>
        <v>8.4364874539447337E-6</v>
      </c>
      <c r="AF9" s="7">
        <f t="shared" si="7"/>
        <v>1.3064031922902883E-2</v>
      </c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x14ac:dyDescent="0.25">
      <c r="A10">
        <f t="shared" si="8"/>
        <v>4</v>
      </c>
      <c r="B10">
        <f t="shared" si="2"/>
        <v>2011</v>
      </c>
      <c r="C10" s="1">
        <v>922</v>
      </c>
      <c r="D10" s="1">
        <v>1693</v>
      </c>
      <c r="E10" s="1">
        <v>3523</v>
      </c>
      <c r="F10" s="1">
        <v>4641</v>
      </c>
      <c r="G10" s="1">
        <v>6431</v>
      </c>
      <c r="H10" s="1">
        <v>8325</v>
      </c>
      <c r="I10" s="1"/>
      <c r="J10" s="1"/>
      <c r="K10" s="1"/>
      <c r="L10" s="1"/>
      <c r="N10" s="8">
        <f>H10*I20</f>
        <v>10519.844960873048</v>
      </c>
      <c r="O10" s="10">
        <f>N10-H10</f>
        <v>2194.844960873048</v>
      </c>
      <c r="P10" s="8">
        <f t="shared" ca="1" si="9"/>
        <v>2000.9365081143849</v>
      </c>
      <c r="Q10" s="9">
        <f t="shared" si="5"/>
        <v>1737.5440652969924</v>
      </c>
      <c r="R10" s="10">
        <f t="shared" ca="1" si="6"/>
        <v>992.31422979628235</v>
      </c>
      <c r="S10" s="9">
        <f t="shared" ca="1" si="10"/>
        <v>982.2899067061378</v>
      </c>
      <c r="T10" s="9">
        <f>SQRT(AB10)*N10</f>
        <v>638.12839430210909</v>
      </c>
      <c r="U10" s="10">
        <f t="shared" ca="1" si="12"/>
        <v>746.78351160303805</v>
      </c>
      <c r="V10" s="5"/>
      <c r="W10" s="7"/>
      <c r="X10" s="7"/>
      <c r="Y10" s="7"/>
      <c r="Z10" s="7"/>
      <c r="AA10" s="7"/>
      <c r="AB10" s="7">
        <f t="shared" ref="AB10:AB15" si="14">I$50/H58</f>
        <v>3.6795733130066308E-3</v>
      </c>
      <c r="AC10" s="7">
        <f t="shared" si="13"/>
        <v>1.6866316657227767E-5</v>
      </c>
      <c r="AD10" s="7">
        <f t="shared" si="11"/>
        <v>2.3568860191869441E-2</v>
      </c>
      <c r="AE10" s="7">
        <f t="shared" si="11"/>
        <v>1.5241027248828401E-5</v>
      </c>
      <c r="AF10" s="7">
        <f t="shared" si="7"/>
        <v>2.7280540848782127E-2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3" x14ac:dyDescent="0.25">
      <c r="A11">
        <f t="shared" si="8"/>
        <v>5</v>
      </c>
      <c r="B11">
        <f t="shared" si="2"/>
        <v>2012</v>
      </c>
      <c r="C11" s="1">
        <v>22</v>
      </c>
      <c r="D11" s="1">
        <v>488</v>
      </c>
      <c r="E11" s="1">
        <v>3424</v>
      </c>
      <c r="F11" s="1">
        <v>5649</v>
      </c>
      <c r="G11" s="1">
        <v>7813</v>
      </c>
      <c r="H11" s="1"/>
      <c r="I11" s="1"/>
      <c r="J11" s="1"/>
      <c r="K11" s="1"/>
      <c r="L11" s="1"/>
      <c r="N11" s="8">
        <f>G11*H20</f>
        <v>14666.79806548552</v>
      </c>
      <c r="O11" s="10">
        <f>N11-G11</f>
        <v>6853.7980654855201</v>
      </c>
      <c r="P11" s="8">
        <f t="shared" ca="1" si="9"/>
        <v>4895.9438018908122</v>
      </c>
      <c r="Q11" s="9">
        <f t="shared" si="5"/>
        <v>4432.3149752324771</v>
      </c>
      <c r="R11" s="10">
        <f t="shared" ca="1" si="6"/>
        <v>2079.6272915123491</v>
      </c>
      <c r="S11" s="9">
        <f t="shared" ca="1" si="10"/>
        <v>4340.784489326923</v>
      </c>
      <c r="T11" s="9">
        <f>SQRT(AA11)*N11</f>
        <v>3928.8974001152933</v>
      </c>
      <c r="U11" s="10">
        <f t="shared" ca="1" si="12"/>
        <v>1845.5826186189774</v>
      </c>
      <c r="V11" s="5"/>
      <c r="W11" s="7"/>
      <c r="X11" s="7"/>
      <c r="Y11" s="7"/>
      <c r="Z11" s="7"/>
      <c r="AA11" s="7">
        <f t="shared" ref="AA11:AA15" si="15">H$50/G59</f>
        <v>7.1758070133352239E-2</v>
      </c>
      <c r="AB11" s="7">
        <f t="shared" si="14"/>
        <v>2.6391950446284658E-3</v>
      </c>
      <c r="AC11" s="7">
        <f t="shared" si="13"/>
        <v>1.2097462275189039E-5</v>
      </c>
      <c r="AD11" s="7">
        <f t="shared" si="11"/>
        <v>1.6904900034481484E-2</v>
      </c>
      <c r="AE11" s="7">
        <f t="shared" si="11"/>
        <v>1.0931714133258485E-5</v>
      </c>
      <c r="AF11" s="7">
        <f t="shared" si="7"/>
        <v>9.1325194388870642E-2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x14ac:dyDescent="0.25">
      <c r="A12">
        <f t="shared" si="8"/>
        <v>6</v>
      </c>
      <c r="B12">
        <f t="shared" si="2"/>
        <v>2013</v>
      </c>
      <c r="C12" s="1">
        <v>76</v>
      </c>
      <c r="D12" s="1">
        <v>435</v>
      </c>
      <c r="E12" s="1">
        <v>1980</v>
      </c>
      <c r="F12" s="1">
        <v>5062</v>
      </c>
      <c r="G12" s="1"/>
      <c r="H12" s="1"/>
      <c r="I12" s="1"/>
      <c r="J12" s="1"/>
      <c r="K12" s="1"/>
      <c r="L12" s="1"/>
      <c r="N12" s="8">
        <f>F12*G20</f>
        <v>12910.907053062065</v>
      </c>
      <c r="O12" s="10">
        <f>N12-F12</f>
        <v>7848.9070530620647</v>
      </c>
      <c r="P12" s="8">
        <f t="shared" ca="1" si="9"/>
        <v>5610.332077103516</v>
      </c>
      <c r="Q12" s="9">
        <f t="shared" si="5"/>
        <v>5193.5993609476382</v>
      </c>
      <c r="R12" s="10">
        <f t="shared" ca="1" si="6"/>
        <v>2121.8745705957581</v>
      </c>
      <c r="S12" s="9">
        <f t="shared" ca="1" si="10"/>
        <v>3443.0628999113651</v>
      </c>
      <c r="T12" s="9">
        <f>SQRT(Z12)*N12</f>
        <v>3111.2671551873887</v>
      </c>
      <c r="U12" s="10">
        <f t="shared" ca="1" si="12"/>
        <v>1474.6860078668385</v>
      </c>
      <c r="V12" s="5"/>
      <c r="W12" s="7"/>
      <c r="X12" s="7"/>
      <c r="Y12" s="7"/>
      <c r="Z12" s="7">
        <f t="shared" ref="Z12:Z15" si="16">G$50/F60</f>
        <v>5.8071239957368695E-2</v>
      </c>
      <c r="AA12" s="7">
        <f t="shared" si="15"/>
        <v>8.15172102075674E-2</v>
      </c>
      <c r="AB12" s="7">
        <f t="shared" si="14"/>
        <v>2.9981271351353501E-3</v>
      </c>
      <c r="AC12" s="7">
        <f t="shared" si="13"/>
        <v>1.3742724315635559E-5</v>
      </c>
      <c r="AD12" s="7">
        <f t="shared" si="11"/>
        <v>1.9203976459899873E-2</v>
      </c>
      <c r="AE12" s="7">
        <f t="shared" si="11"/>
        <v>1.2418433735381143E-5</v>
      </c>
      <c r="AF12" s="7">
        <f t="shared" si="7"/>
        <v>0.16181671491802235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x14ac:dyDescent="0.25">
      <c r="A13">
        <f t="shared" si="8"/>
        <v>7</v>
      </c>
      <c r="B13">
        <f t="shared" si="2"/>
        <v>2014</v>
      </c>
      <c r="C13" s="1">
        <v>24</v>
      </c>
      <c r="D13" s="1">
        <v>1782</v>
      </c>
      <c r="E13" s="1">
        <v>3881</v>
      </c>
      <c r="F13" s="1"/>
      <c r="G13" s="1"/>
      <c r="H13" s="1"/>
      <c r="I13" s="1"/>
      <c r="J13" s="1"/>
      <c r="K13" s="1"/>
      <c r="L13" s="1"/>
      <c r="N13" s="8">
        <f>E13*F20</f>
        <v>16193.672919056795</v>
      </c>
      <c r="O13" s="10">
        <f>N13-E13</f>
        <v>12312.672919056795</v>
      </c>
      <c r="P13" s="8">
        <f t="shared" ca="1" si="9"/>
        <v>7506.8925394854396</v>
      </c>
      <c r="Q13" s="9">
        <f t="shared" si="5"/>
        <v>6888.7303452711931</v>
      </c>
      <c r="R13" s="10">
        <f t="shared" ca="1" si="6"/>
        <v>2983.0906505706434</v>
      </c>
      <c r="S13" s="9">
        <f t="shared" ca="1" si="10"/>
        <v>4152.2810709073055</v>
      </c>
      <c r="T13" s="9">
        <f>SQRT(Y13)*N13</f>
        <v>3690.904380059842</v>
      </c>
      <c r="U13" s="10">
        <f t="shared" ca="1" si="12"/>
        <v>1902.2783574099224</v>
      </c>
      <c r="V13" s="5"/>
      <c r="W13" s="7"/>
      <c r="X13" s="7"/>
      <c r="Y13" s="7">
        <f t="shared" ref="Y13:Y15" si="17">F$50/E61</f>
        <v>5.1948721296704949E-2</v>
      </c>
      <c r="Z13" s="7">
        <f t="shared" si="16"/>
        <v>4.6299093806158008E-2</v>
      </c>
      <c r="AA13" s="7">
        <f t="shared" si="15"/>
        <v>6.4992119420683336E-2</v>
      </c>
      <c r="AB13" s="7">
        <f t="shared" si="14"/>
        <v>2.3903496735100381E-3</v>
      </c>
      <c r="AC13" s="7">
        <f t="shared" si="13"/>
        <v>1.0956812403332227E-5</v>
      </c>
      <c r="AD13" s="7">
        <f t="shared" si="11"/>
        <v>1.5310964742975709E-2</v>
      </c>
      <c r="AE13" s="7">
        <f t="shared" si="11"/>
        <v>9.9009807412767545E-6</v>
      </c>
      <c r="AF13" s="7">
        <f t="shared" si="7"/>
        <v>0.18096210673317667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x14ac:dyDescent="0.25">
      <c r="A14">
        <f t="shared" si="8"/>
        <v>8</v>
      </c>
      <c r="B14">
        <f>B15-1</f>
        <v>2015</v>
      </c>
      <c r="C14" s="1">
        <v>39</v>
      </c>
      <c r="D14" s="1">
        <v>745</v>
      </c>
      <c r="E14" s="1"/>
      <c r="F14" s="1"/>
      <c r="G14" s="1"/>
      <c r="H14" s="1"/>
      <c r="I14" s="1"/>
      <c r="J14" s="1"/>
      <c r="K14" s="1"/>
      <c r="L14" s="1"/>
      <c r="N14" s="8">
        <f>D14*E20</f>
        <v>9881.7780773790291</v>
      </c>
      <c r="O14" s="10">
        <f>N14-D14</f>
        <v>9136.7780773790291</v>
      </c>
      <c r="P14" s="8">
        <f t="shared" ca="1" si="9"/>
        <v>8702.569657859136</v>
      </c>
      <c r="Q14" s="9">
        <f t="shared" si="5"/>
        <v>8337.2936389318074</v>
      </c>
      <c r="R14" s="10">
        <f t="shared" ca="1" si="6"/>
        <v>2494.8453715847231</v>
      </c>
      <c r="S14" s="9">
        <f t="shared" ca="1" si="10"/>
        <v>6649.3540589842059</v>
      </c>
      <c r="T14" s="9">
        <f>SQRT(X14)*N14</f>
        <v>6368.0841654990263</v>
      </c>
      <c r="U14" s="10">
        <f t="shared" ca="1" si="12"/>
        <v>1913.48202574529</v>
      </c>
      <c r="V14" s="5"/>
      <c r="W14" s="7"/>
      <c r="X14" s="7">
        <f t="shared" ref="X14:X15" si="18">E$50/D62</f>
        <v>0.41528610151849166</v>
      </c>
      <c r="Y14" s="7">
        <f t="shared" si="17"/>
        <v>8.5130489134117887E-2</v>
      </c>
      <c r="Z14" s="7">
        <f t="shared" si="16"/>
        <v>7.587221405649193E-2</v>
      </c>
      <c r="AA14" s="7">
        <f t="shared" si="15"/>
        <v>0.10650523781990982</v>
      </c>
      <c r="AB14" s="7">
        <f t="shared" si="14"/>
        <v>3.9171635379675034E-3</v>
      </c>
      <c r="AC14" s="7">
        <f t="shared" si="13"/>
        <v>1.7955375531170315E-5</v>
      </c>
      <c r="AD14" s="7">
        <f t="shared" si="11"/>
        <v>2.5090702622692487E-2</v>
      </c>
      <c r="AE14" s="7">
        <f t="shared" si="11"/>
        <v>1.6225141107868504E-5</v>
      </c>
      <c r="AF14" s="7">
        <f t="shared" si="7"/>
        <v>0.71183608920631036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 x14ac:dyDescent="0.25">
      <c r="A15">
        <f t="shared" si="8"/>
        <v>9</v>
      </c>
      <c r="B15">
        <v>2016</v>
      </c>
      <c r="C15" s="1">
        <v>306</v>
      </c>
      <c r="D15" s="1"/>
      <c r="E15" s="1"/>
      <c r="F15" s="1"/>
      <c r="G15" s="1"/>
      <c r="H15" s="1"/>
      <c r="I15" s="1"/>
      <c r="J15" s="1"/>
      <c r="K15" s="1"/>
      <c r="L15" s="1"/>
      <c r="N15" s="8">
        <f>C15*D20</f>
        <v>20856.545108989914</v>
      </c>
      <c r="O15" s="10">
        <f>N15-C15</f>
        <v>20550.545108989914</v>
      </c>
      <c r="P15" s="8">
        <f t="shared" ca="1" si="9"/>
        <v>36235.584930507212</v>
      </c>
      <c r="Q15" s="9">
        <f t="shared" si="5"/>
        <v>33827.396274774539</v>
      </c>
      <c r="R15" s="10">
        <f t="shared" ca="1" si="6"/>
        <v>12989.414017782756</v>
      </c>
      <c r="S15" s="9">
        <f t="shared" ca="1" si="10"/>
        <v>33805.243625551266</v>
      </c>
      <c r="T15" s="9">
        <f>SQRT(W15)*N15</f>
        <v>31584.545248301682</v>
      </c>
      <c r="U15" s="10">
        <f t="shared" ca="1" si="12"/>
        <v>12050.352610644137</v>
      </c>
      <c r="V15" s="5"/>
      <c r="W15" s="7">
        <f>D$50/C63</f>
        <v>2.2933192606265496</v>
      </c>
      <c r="X15" s="7">
        <f t="shared" si="18"/>
        <v>0.196761499681784</v>
      </c>
      <c r="Y15" s="7">
        <f t="shared" si="17"/>
        <v>4.033460944015483E-2</v>
      </c>
      <c r="Z15" s="7">
        <f t="shared" si="16"/>
        <v>3.5948062233110742E-2</v>
      </c>
      <c r="AA15" s="7">
        <f t="shared" si="15"/>
        <v>5.0461911055497695E-2</v>
      </c>
      <c r="AB15" s="7">
        <f t="shared" si="14"/>
        <v>1.8559421310057236E-3</v>
      </c>
      <c r="AC15" s="7">
        <f t="shared" si="13"/>
        <v>8.5072113031101936E-6</v>
      </c>
      <c r="AD15" s="7">
        <f t="shared" si="11"/>
        <v>1.1887911148624889E-2</v>
      </c>
      <c r="AE15" s="7">
        <f t="shared" si="11"/>
        <v>7.6874306297741944E-6</v>
      </c>
      <c r="AF15" s="7">
        <f t="shared" si="7"/>
        <v>2.6305853909586596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x14ac:dyDescent="0.25">
      <c r="N16" s="13"/>
      <c r="O16" s="15">
        <f>SUM(O6:O15)</f>
        <v>65986.009687300932</v>
      </c>
      <c r="P16" s="13">
        <f t="shared" ca="1" si="9"/>
        <v>41975.057312692996</v>
      </c>
      <c r="Q16" s="14">
        <f>SQRT(SUMPRODUCT(Q7:Q15,Q7:Q15))</f>
        <v>36390.676178039794</v>
      </c>
      <c r="R16" s="15">
        <f ca="1">SQRT(SUMPRODUCT(R7:R15,R7:R15)+2*SUM(Y26:AF33))</f>
        <v>20919.467577089745</v>
      </c>
      <c r="S16" s="14">
        <f t="shared" ca="1" si="10"/>
        <v>37593.979958602249</v>
      </c>
      <c r="T16" s="14">
        <f>SQRT(SUMPRODUCT(T7:T15,T7:T15))</f>
        <v>32953.710766741518</v>
      </c>
      <c r="U16" s="15">
        <f ca="1">SQRT(SUMPRODUCT(U7:U15,U7:U15)+2*SUM(Y44:AF51))</f>
        <v>18093.100227151008</v>
      </c>
      <c r="V16" s="5"/>
      <c r="W16" s="5"/>
      <c r="X16" s="5"/>
      <c r="Y16" s="5"/>
      <c r="Z16" s="5"/>
      <c r="AA16" s="5"/>
      <c r="AB16" s="5"/>
      <c r="AC16" s="5"/>
      <c r="AD16" s="5"/>
    </row>
    <row r="17" spans="1:32" x14ac:dyDescent="0.25">
      <c r="A17" t="s">
        <v>14</v>
      </c>
      <c r="C17" s="1">
        <f>SUM(C6:C15)</f>
        <v>2471</v>
      </c>
      <c r="D17" s="1">
        <f>SUM(D6:D14)</f>
        <v>11125</v>
      </c>
      <c r="E17" s="1">
        <f>SUM(E6:E13)</f>
        <v>32997</v>
      </c>
      <c r="F17" s="1">
        <f>SUM(F6:F12)</f>
        <v>47632</v>
      </c>
      <c r="G17" s="1">
        <f>SUM(G6:G11)</f>
        <v>57839</v>
      </c>
      <c r="H17" s="1">
        <f>SUM(H6:H10)</f>
        <v>74317</v>
      </c>
      <c r="I17" s="1">
        <f>SUM(I6:I9)</f>
        <v>71088</v>
      </c>
      <c r="J17" s="1">
        <f>SUM(J6:J8)</f>
        <v>56603</v>
      </c>
      <c r="K17" s="1">
        <f>SUM(K6:K7)</f>
        <v>29368</v>
      </c>
      <c r="L17" s="1">
        <f>SUM(L6)</f>
        <v>10068</v>
      </c>
      <c r="P17" s="1"/>
      <c r="V17" s="5"/>
    </row>
    <row r="18" spans="1:32" x14ac:dyDescent="0.25">
      <c r="A18" t="s">
        <v>7</v>
      </c>
      <c r="D18" s="1">
        <f>SUM(C6:C14)</f>
        <v>2165</v>
      </c>
      <c r="E18" s="1">
        <f>SUM(D6:D13)</f>
        <v>10380</v>
      </c>
      <c r="F18" s="1">
        <f>SUM(E6:E12)</f>
        <v>29116</v>
      </c>
      <c r="G18" s="1">
        <f>SUM(F6:F11)</f>
        <v>42570</v>
      </c>
      <c r="H18" s="1">
        <f>SUM(G6:G10)</f>
        <v>50026</v>
      </c>
      <c r="I18" s="1">
        <f>SUM(H6:H9)</f>
        <v>65992</v>
      </c>
      <c r="J18" s="1">
        <f>SUM(I6:I8)</f>
        <v>54887</v>
      </c>
      <c r="K18" s="1">
        <f>SUM(J6:J7)</f>
        <v>25903</v>
      </c>
      <c r="L18" s="1">
        <f>SUM(K6)</f>
        <v>10035</v>
      </c>
      <c r="P18" s="1"/>
      <c r="R18" s="9"/>
      <c r="U18" s="9"/>
      <c r="V18" s="3"/>
      <c r="W18" s="19" t="s">
        <v>16</v>
      </c>
      <c r="AE18" s="2"/>
    </row>
    <row r="19" spans="1:32" x14ac:dyDescent="0.25">
      <c r="A19" t="s">
        <v>15</v>
      </c>
      <c r="D19" s="2">
        <f>D17/D18</f>
        <v>5.1385681293302543</v>
      </c>
      <c r="E19" s="2">
        <f t="shared" ref="E19:L19" si="19">E17/E18</f>
        <v>3.1789017341040462</v>
      </c>
      <c r="F19" s="2">
        <f t="shared" si="19"/>
        <v>1.6359390026102487</v>
      </c>
      <c r="G19" s="2">
        <f t="shared" si="19"/>
        <v>1.3586798214705191</v>
      </c>
      <c r="H19" s="2">
        <f t="shared" si="19"/>
        <v>1.4855675048974533</v>
      </c>
      <c r="I19" s="2">
        <f t="shared" si="19"/>
        <v>1.0772214813916838</v>
      </c>
      <c r="J19" s="2">
        <f t="shared" si="19"/>
        <v>1.031264233789422</v>
      </c>
      <c r="K19" s="2">
        <f t="shared" si="19"/>
        <v>1.1337682893873295</v>
      </c>
      <c r="L19" s="2">
        <f t="shared" si="19"/>
        <v>1.003288490284006</v>
      </c>
      <c r="P19" s="1"/>
      <c r="R19" s="9"/>
      <c r="U19" s="9"/>
      <c r="W19" t="s">
        <v>18</v>
      </c>
    </row>
    <row r="20" spans="1:32" x14ac:dyDescent="0.25">
      <c r="D20" s="2">
        <f>PRODUCT(D19:$L19)</f>
        <v>68.158644147025868</v>
      </c>
      <c r="E20" s="2">
        <f>PRODUCT(E19:$L19)</f>
        <v>13.264131647488631</v>
      </c>
      <c r="F20" s="2">
        <f>PRODUCT(F19:$L19)</f>
        <v>4.1725516410865229</v>
      </c>
      <c r="G20" s="2">
        <f>PRODUCT(G19:$L19)</f>
        <v>2.5505545343860261</v>
      </c>
      <c r="H20" s="2">
        <f>PRODUCT(H19:$L19)</f>
        <v>1.8772300096615282</v>
      </c>
      <c r="I20" s="2">
        <f>PRODUCT(I19:$L19)</f>
        <v>1.2636450403451109</v>
      </c>
      <c r="J20" s="2">
        <f>PRODUCT(J19:$L19)</f>
        <v>1.1730596373854176</v>
      </c>
      <c r="K20" s="2">
        <f>PRODUCT(K19:$L19)</f>
        <v>1.1374966753912938</v>
      </c>
      <c r="L20" s="2">
        <f>PRODUCT(L19:$L19)</f>
        <v>1.003288490284006</v>
      </c>
      <c r="P20" s="1"/>
      <c r="R20" s="9"/>
      <c r="U20" s="9"/>
      <c r="W20" s="6">
        <v>1</v>
      </c>
      <c r="X20" s="6">
        <f t="shared" ref="X20:AE20" si="20">W20+1</f>
        <v>2</v>
      </c>
      <c r="Y20" s="6">
        <f t="shared" si="20"/>
        <v>3</v>
      </c>
      <c r="Z20" s="6">
        <f t="shared" si="20"/>
        <v>4</v>
      </c>
      <c r="AA20" s="6">
        <f t="shared" si="20"/>
        <v>5</v>
      </c>
      <c r="AB20" s="6">
        <f t="shared" si="20"/>
        <v>6</v>
      </c>
      <c r="AC20" s="6">
        <f t="shared" si="20"/>
        <v>7</v>
      </c>
      <c r="AD20" s="6">
        <f t="shared" si="20"/>
        <v>8</v>
      </c>
      <c r="AE20" s="6">
        <f t="shared" si="20"/>
        <v>9</v>
      </c>
    </row>
    <row r="21" spans="1:32" x14ac:dyDescent="0.25">
      <c r="V21" t="s">
        <v>21</v>
      </c>
      <c r="W21" s="7">
        <f t="shared" ref="W21:AD21" si="21">D$50/D$18</f>
        <v>0.32413657910010352</v>
      </c>
      <c r="X21" s="7">
        <f t="shared" si="21"/>
        <v>2.9806179733263612E-2</v>
      </c>
      <c r="Y21" s="7">
        <f t="shared" si="21"/>
        <v>6.9244740813474348E-3</v>
      </c>
      <c r="Z21" s="7">
        <f t="shared" si="21"/>
        <v>6.9052529167066088E-3</v>
      </c>
      <c r="AA21" s="7">
        <f t="shared" si="21"/>
        <v>1.1207088353094011E-2</v>
      </c>
      <c r="AB21" s="7">
        <f t="shared" si="21"/>
        <v>4.6418426219511759E-4</v>
      </c>
      <c r="AC21" s="7">
        <f t="shared" si="21"/>
        <v>2.755751188275458E-6</v>
      </c>
      <c r="AD21" s="7">
        <f t="shared" si="21"/>
        <v>8.4148759480848108E-3</v>
      </c>
      <c r="AE21" s="7">
        <f>L$50/L$18</f>
        <v>1.592503413807273E-5</v>
      </c>
      <c r="AF21" s="7"/>
    </row>
    <row r="22" spans="1:32" x14ac:dyDescent="0.25">
      <c r="B22" t="s">
        <v>2</v>
      </c>
      <c r="V22" t="s">
        <v>24</v>
      </c>
      <c r="W22" s="7">
        <f t="shared" ref="W22:AC22" si="22">X22+W21</f>
        <v>0.38787731518012147</v>
      </c>
      <c r="X22" s="7">
        <f t="shared" si="22"/>
        <v>6.3740736080017943E-2</v>
      </c>
      <c r="Y22" s="7">
        <f t="shared" si="22"/>
        <v>3.3934556346754331E-2</v>
      </c>
      <c r="Z22" s="7">
        <f t="shared" si="22"/>
        <v>2.7010082265406896E-2</v>
      </c>
      <c r="AA22" s="7">
        <f t="shared" si="22"/>
        <v>2.0104829348700289E-2</v>
      </c>
      <c r="AB22" s="7">
        <f t="shared" si="22"/>
        <v>8.8977409956062757E-3</v>
      </c>
      <c r="AC22" s="7">
        <f t="shared" si="22"/>
        <v>8.4335567334111582E-3</v>
      </c>
      <c r="AD22" s="7">
        <f>AE22+AD21</f>
        <v>8.4308009822228833E-3</v>
      </c>
      <c r="AE22" s="7">
        <f>AE21</f>
        <v>1.592503413807273E-5</v>
      </c>
    </row>
    <row r="23" spans="1:32" x14ac:dyDescent="0.25">
      <c r="C23">
        <v>1</v>
      </c>
      <c r="D23">
        <f>C23+1</f>
        <v>2</v>
      </c>
      <c r="E23">
        <f t="shared" ref="E23:L23" si="23">D23+1</f>
        <v>3</v>
      </c>
      <c r="F23">
        <f t="shared" si="23"/>
        <v>4</v>
      </c>
      <c r="G23">
        <f t="shared" si="23"/>
        <v>5</v>
      </c>
      <c r="H23">
        <f t="shared" si="23"/>
        <v>6</v>
      </c>
      <c r="I23">
        <f t="shared" si="23"/>
        <v>7</v>
      </c>
      <c r="J23">
        <f t="shared" si="23"/>
        <v>8</v>
      </c>
      <c r="K23">
        <f t="shared" si="23"/>
        <v>9</v>
      </c>
      <c r="L23">
        <f t="shared" si="23"/>
        <v>10</v>
      </c>
      <c r="Z23" s="2"/>
      <c r="AA23" s="2"/>
      <c r="AB23" s="2"/>
      <c r="AC23" s="2"/>
      <c r="AD23" s="2"/>
      <c r="AE23" s="2"/>
    </row>
    <row r="24" spans="1:32" x14ac:dyDescent="0.25">
      <c r="B24">
        <v>2007</v>
      </c>
      <c r="D24" s="2">
        <f>D6/C6</f>
        <v>10.027173913043478</v>
      </c>
      <c r="E24" s="2">
        <f t="shared" ref="E24:K31" si="24">E6/D6</f>
        <v>2.0314363143631438</v>
      </c>
      <c r="F24" s="2">
        <f t="shared" si="24"/>
        <v>1.4407684098185698</v>
      </c>
      <c r="G24" s="2">
        <f t="shared" si="24"/>
        <v>1.153888888888889</v>
      </c>
      <c r="H24" s="2">
        <f t="shared" si="24"/>
        <v>1.4453538757823785</v>
      </c>
      <c r="I24" s="2">
        <f t="shared" si="24"/>
        <v>1.0769487008660892</v>
      </c>
      <c r="J24" s="2">
        <f t="shared" si="24"/>
        <v>1.031858954531395</v>
      </c>
      <c r="K24" s="2">
        <f t="shared" si="24"/>
        <v>1.0026978417266188</v>
      </c>
      <c r="L24" s="2">
        <f>L6/K6</f>
        <v>1.003288490284006</v>
      </c>
      <c r="W24" t="s">
        <v>19</v>
      </c>
      <c r="Y24" s="2"/>
      <c r="Z24" s="2"/>
      <c r="AA24" s="2"/>
      <c r="AB24" s="2"/>
      <c r="AC24" s="2"/>
      <c r="AD24" s="2"/>
      <c r="AE24" s="2"/>
    </row>
    <row r="25" spans="1:32" x14ac:dyDescent="0.25">
      <c r="B25">
        <f>B24+1</f>
        <v>2008</v>
      </c>
      <c r="D25" s="2">
        <f t="shared" ref="D25:D32" si="25">D7/C7</f>
        <v>9.5677419354838715</v>
      </c>
      <c r="E25" s="2">
        <f t="shared" si="24"/>
        <v>2.540795684423466</v>
      </c>
      <c r="F25" s="2">
        <f t="shared" si="24"/>
        <v>2.0963375796178343</v>
      </c>
      <c r="G25" s="2">
        <f t="shared" si="24"/>
        <v>1.1214077731358401</v>
      </c>
      <c r="H25" s="2">
        <f t="shared" si="24"/>
        <v>1.5573492887785052</v>
      </c>
      <c r="I25" s="2">
        <f t="shared" si="24"/>
        <v>1.1134469010511054</v>
      </c>
      <c r="J25" s="2">
        <f t="shared" si="24"/>
        <v>1.0348307291666667</v>
      </c>
      <c r="K25" s="2">
        <f t="shared" si="24"/>
        <v>1.2162944322113873</v>
      </c>
      <c r="W25">
        <v>1</v>
      </c>
      <c r="X25">
        <f>W25+1</f>
        <v>2</v>
      </c>
      <c r="Y25">
        <f t="shared" ref="Y25:AF25" si="26">X25+1</f>
        <v>3</v>
      </c>
      <c r="Z25">
        <f t="shared" si="26"/>
        <v>4</v>
      </c>
      <c r="AA25">
        <f t="shared" si="26"/>
        <v>5</v>
      </c>
      <c r="AB25">
        <f t="shared" si="26"/>
        <v>6</v>
      </c>
      <c r="AC25">
        <f t="shared" si="26"/>
        <v>7</v>
      </c>
      <c r="AD25">
        <f t="shared" si="26"/>
        <v>8</v>
      </c>
      <c r="AE25">
        <f t="shared" si="26"/>
        <v>9</v>
      </c>
      <c r="AF25">
        <f t="shared" si="26"/>
        <v>10</v>
      </c>
    </row>
    <row r="26" spans="1:32" x14ac:dyDescent="0.25">
      <c r="B26">
        <f t="shared" ref="B26:B33" si="27">B25+1</f>
        <v>2009</v>
      </c>
      <c r="D26" s="2">
        <f t="shared" si="25"/>
        <v>3.3831360946745561</v>
      </c>
      <c r="E26" s="2">
        <f t="shared" si="24"/>
        <v>4.6501967643200697</v>
      </c>
      <c r="F26" s="2">
        <f t="shared" si="24"/>
        <v>1.514057357780912</v>
      </c>
      <c r="G26" s="2">
        <f t="shared" si="24"/>
        <v>1.3772823251769966</v>
      </c>
      <c r="H26" s="2">
        <f t="shared" si="24"/>
        <v>1.2997700320151508</v>
      </c>
      <c r="I26" s="2">
        <f t="shared" si="24"/>
        <v>1.0347961838681701</v>
      </c>
      <c r="J26" s="2">
        <f t="shared" si="24"/>
        <v>1.0292342765187072</v>
      </c>
      <c r="V26">
        <v>2</v>
      </c>
      <c r="W26" s="17"/>
      <c r="X26" s="17"/>
      <c r="Y26" s="17">
        <f ca="1">OFFSET($N$5,$V26,0)*OFFSET($N$5,Y$25,0)*OFFSET($AF$22,0,1-$V26)</f>
        <v>10786.833232463279</v>
      </c>
      <c r="Z26" s="17">
        <f t="shared" ref="Z26:AF33" ca="1" si="28">OFFSET($N$5,$V26,0)*OFFSET($N$5,Z$25,0)*OFFSET($AF$22,0,1-$V26)</f>
        <v>5870.3955724056968</v>
      </c>
      <c r="AA26" s="17">
        <f t="shared" ca="1" si="28"/>
        <v>3249.4869136921507</v>
      </c>
      <c r="AB26" s="17">
        <f t="shared" ca="1" si="28"/>
        <v>4530.443990079988</v>
      </c>
      <c r="AC26" s="17">
        <f t="shared" ca="1" si="28"/>
        <v>3988.0648116832222</v>
      </c>
      <c r="AD26" s="17">
        <f t="shared" ca="1" si="28"/>
        <v>5002.0821058487309</v>
      </c>
      <c r="AE26" s="17">
        <f t="shared" ca="1" si="28"/>
        <v>3052.3937059798882</v>
      </c>
      <c r="AF26" s="17">
        <f t="shared" ca="1" si="28"/>
        <v>6442.4020171936281</v>
      </c>
    </row>
    <row r="27" spans="1:32" x14ac:dyDescent="0.25">
      <c r="B27">
        <f t="shared" si="27"/>
        <v>2010</v>
      </c>
      <c r="D27" s="2">
        <f t="shared" si="25"/>
        <v>5.4776119402985071</v>
      </c>
      <c r="E27" s="2">
        <f t="shared" si="24"/>
        <v>5.5531335149863761</v>
      </c>
      <c r="F27" s="2">
        <f t="shared" si="24"/>
        <v>1.4126594700686947</v>
      </c>
      <c r="G27" s="2">
        <f t="shared" si="24"/>
        <v>2.1983327544286211</v>
      </c>
      <c r="H27" s="2">
        <f t="shared" si="24"/>
        <v>2.2698688576394375</v>
      </c>
      <c r="I27" s="2">
        <f t="shared" si="24"/>
        <v>1.1277321453431715</v>
      </c>
      <c r="V27">
        <f>V26+1</f>
        <v>3</v>
      </c>
      <c r="W27" s="17"/>
      <c r="X27" s="17"/>
      <c r="Y27" s="17"/>
      <c r="Z27" s="17">
        <f t="shared" ca="1" si="28"/>
        <v>5595246.9967591204</v>
      </c>
      <c r="AA27" s="17">
        <f t="shared" ca="1" si="28"/>
        <v>3097181.7266128776</v>
      </c>
      <c r="AB27" s="17">
        <f t="shared" ca="1" si="28"/>
        <v>4318099.6607171427</v>
      </c>
      <c r="AC27" s="17">
        <f t="shared" ca="1" si="28"/>
        <v>3801142.0840771175</v>
      </c>
      <c r="AD27" s="17">
        <f t="shared" ca="1" si="28"/>
        <v>4767631.8461147873</v>
      </c>
      <c r="AE27" s="17">
        <f t="shared" ca="1" si="28"/>
        <v>2909326.3828065088</v>
      </c>
      <c r="AF27" s="17">
        <f t="shared" ca="1" si="28"/>
        <v>6140443.1939916955</v>
      </c>
    </row>
    <row r="28" spans="1:32" x14ac:dyDescent="0.25">
      <c r="B28">
        <f t="shared" si="27"/>
        <v>2011</v>
      </c>
      <c r="D28" s="2">
        <f t="shared" si="25"/>
        <v>1.8362255965292842</v>
      </c>
      <c r="E28" s="2">
        <f t="shared" si="24"/>
        <v>2.0809214412285884</v>
      </c>
      <c r="F28" s="2">
        <f t="shared" si="24"/>
        <v>1.3173431734317342</v>
      </c>
      <c r="G28" s="2">
        <f t="shared" si="24"/>
        <v>1.3856927386339151</v>
      </c>
      <c r="H28" s="2">
        <f t="shared" si="24"/>
        <v>1.2945109625252682</v>
      </c>
      <c r="V28">
        <f t="shared" ref="V28:V33" si="29">V27+1</f>
        <v>4</v>
      </c>
      <c r="W28" s="17"/>
      <c r="X28" s="17"/>
      <c r="Y28" s="17"/>
      <c r="Z28" s="17"/>
      <c r="AA28" s="17">
        <f t="shared" ca="1" si="28"/>
        <v>1686094.935920517</v>
      </c>
      <c r="AB28" s="17">
        <f t="shared" ca="1" si="28"/>
        <v>2350758.4034139267</v>
      </c>
      <c r="AC28" s="17">
        <f t="shared" ca="1" si="28"/>
        <v>2069328.500683703</v>
      </c>
      <c r="AD28" s="17">
        <f t="shared" ca="1" si="28"/>
        <v>2595482.1581808655</v>
      </c>
      <c r="AE28" s="17">
        <f t="shared" ca="1" si="28"/>
        <v>1583827.1415719048</v>
      </c>
      <c r="AF28" s="17">
        <f t="shared" ca="1" si="28"/>
        <v>3342835.8706673626</v>
      </c>
    </row>
    <row r="29" spans="1:32" x14ac:dyDescent="0.25">
      <c r="B29">
        <f t="shared" si="27"/>
        <v>2012</v>
      </c>
      <c r="D29" s="2">
        <f t="shared" si="25"/>
        <v>22.181818181818183</v>
      </c>
      <c r="E29" s="2">
        <f t="shared" si="24"/>
        <v>7.0163934426229506</v>
      </c>
      <c r="F29" s="2">
        <f t="shared" si="24"/>
        <v>1.6498247663551402</v>
      </c>
      <c r="G29" s="2">
        <f t="shared" si="24"/>
        <v>1.3830766507346433</v>
      </c>
      <c r="V29">
        <f t="shared" si="29"/>
        <v>5</v>
      </c>
      <c r="W29" s="17"/>
      <c r="X29" s="17"/>
      <c r="Y29" s="17"/>
      <c r="Z29" s="17"/>
      <c r="AA29" s="17"/>
      <c r="AB29" s="17">
        <f t="shared" ca="1" si="28"/>
        <v>1372854.1840161628</v>
      </c>
      <c r="AC29" s="17">
        <f t="shared" ca="1" si="28"/>
        <v>1208497.770822298</v>
      </c>
      <c r="AD29" s="17">
        <f t="shared" ca="1" si="28"/>
        <v>1515774.0307226633</v>
      </c>
      <c r="AE29" s="17">
        <f t="shared" ca="1" si="28"/>
        <v>924962.64818519575</v>
      </c>
      <c r="AF29" s="17">
        <f t="shared" ca="1" si="28"/>
        <v>1952232.1838178788</v>
      </c>
    </row>
    <row r="30" spans="1:32" x14ac:dyDescent="0.25">
      <c r="B30">
        <f t="shared" si="27"/>
        <v>2013</v>
      </c>
      <c r="D30" s="2">
        <f t="shared" si="25"/>
        <v>5.7236842105263159</v>
      </c>
      <c r="E30" s="2">
        <f t="shared" si="24"/>
        <v>4.5517241379310347</v>
      </c>
      <c r="F30" s="2">
        <f t="shared" si="24"/>
        <v>2.5565656565656565</v>
      </c>
      <c r="V30">
        <f t="shared" si="29"/>
        <v>6</v>
      </c>
      <c r="W30" s="17"/>
      <c r="X30" s="17"/>
      <c r="Y30" s="17"/>
      <c r="Z30" s="17"/>
      <c r="AA30" s="17"/>
      <c r="AB30" s="17"/>
      <c r="AC30" s="17">
        <f t="shared" ca="1" si="28"/>
        <v>3807083.9919676608</v>
      </c>
      <c r="AD30" s="17">
        <f t="shared" ca="1" si="28"/>
        <v>4775084.5612880262</v>
      </c>
      <c r="AE30" s="18">
        <f t="shared" ca="1" si="28"/>
        <v>2913874.2131711189</v>
      </c>
      <c r="AF30" s="17">
        <f t="shared" ca="1" si="28"/>
        <v>6150041.8743511196</v>
      </c>
    </row>
    <row r="31" spans="1:32" x14ac:dyDescent="0.25">
      <c r="B31">
        <f t="shared" si="27"/>
        <v>2014</v>
      </c>
      <c r="D31" s="2">
        <f t="shared" si="25"/>
        <v>74.25</v>
      </c>
      <c r="E31" s="2">
        <f t="shared" si="24"/>
        <v>2.1778900112233446</v>
      </c>
      <c r="V31">
        <f t="shared" si="29"/>
        <v>7</v>
      </c>
      <c r="W31" s="17"/>
      <c r="X31" s="17"/>
      <c r="Y31" s="17"/>
      <c r="Z31" s="17"/>
      <c r="AA31" s="17"/>
      <c r="AB31" s="17"/>
      <c r="AC31" s="17"/>
      <c r="AD31" s="17">
        <f t="shared" ca="1" si="28"/>
        <v>5647133.1091515133</v>
      </c>
      <c r="AE31" s="17">
        <f t="shared" ca="1" si="28"/>
        <v>3446019.7162797209</v>
      </c>
      <c r="AF31" s="17">
        <f t="shared" ca="1" si="28"/>
        <v>7273191.6357829655</v>
      </c>
    </row>
    <row r="32" spans="1:32" x14ac:dyDescent="0.25">
      <c r="B32">
        <f t="shared" si="27"/>
        <v>2015</v>
      </c>
      <c r="D32" s="2">
        <f t="shared" si="25"/>
        <v>19.102564102564102</v>
      </c>
      <c r="V32">
        <f t="shared" si="29"/>
        <v>8</v>
      </c>
      <c r="W32" s="17"/>
      <c r="X32" s="17"/>
      <c r="Y32" s="17"/>
      <c r="Z32" s="17"/>
      <c r="AA32" s="17"/>
      <c r="AB32" s="17"/>
      <c r="AC32" s="17"/>
      <c r="AD32" s="17"/>
      <c r="AE32" s="17">
        <f t="shared" ca="1" si="28"/>
        <v>5430285.1467509307</v>
      </c>
      <c r="AF32" s="17">
        <f t="shared" ca="1" si="28"/>
        <v>11461195.164577927</v>
      </c>
    </row>
    <row r="33" spans="2:32" x14ac:dyDescent="0.25">
      <c r="B33">
        <f t="shared" si="27"/>
        <v>2016</v>
      </c>
      <c r="V33">
        <f t="shared" si="29"/>
        <v>9</v>
      </c>
      <c r="W33" s="17"/>
      <c r="X33" s="17"/>
      <c r="Y33" s="17"/>
      <c r="Z33" s="17"/>
      <c r="AA33" s="17"/>
      <c r="AB33" s="17"/>
      <c r="AC33" s="17"/>
      <c r="AD33" s="17"/>
      <c r="AE33" s="17"/>
      <c r="AF33" s="17">
        <f t="shared" ca="1" si="28"/>
        <v>13136949.78543313</v>
      </c>
    </row>
    <row r="34" spans="2:32" x14ac:dyDescent="0.25">
      <c r="W34" s="17"/>
      <c r="X34" s="17"/>
      <c r="Y34" s="17"/>
      <c r="Z34" s="17"/>
      <c r="AA34" s="17"/>
      <c r="AB34" s="17"/>
      <c r="AC34" s="17"/>
      <c r="AD34" s="17"/>
      <c r="AE34" s="17"/>
    </row>
    <row r="36" spans="2:32" x14ac:dyDescent="0.25">
      <c r="C36">
        <v>1</v>
      </c>
      <c r="D36">
        <f>C36+1</f>
        <v>2</v>
      </c>
      <c r="E36">
        <f t="shared" ref="E36:L36" si="30">D36+1</f>
        <v>3</v>
      </c>
      <c r="F36">
        <f t="shared" si="30"/>
        <v>4</v>
      </c>
      <c r="G36">
        <f t="shared" si="30"/>
        <v>5</v>
      </c>
      <c r="H36">
        <f t="shared" si="30"/>
        <v>6</v>
      </c>
      <c r="I36">
        <f t="shared" si="30"/>
        <v>7</v>
      </c>
      <c r="J36">
        <f t="shared" si="30"/>
        <v>8</v>
      </c>
      <c r="K36">
        <f t="shared" si="30"/>
        <v>9</v>
      </c>
      <c r="L36">
        <f t="shared" si="30"/>
        <v>10</v>
      </c>
      <c r="W36" t="s">
        <v>17</v>
      </c>
      <c r="Y36" s="9"/>
      <c r="Z36" s="9"/>
      <c r="AA36" s="9"/>
      <c r="AB36" s="9"/>
      <c r="AC36" s="9"/>
      <c r="AD36" s="9"/>
      <c r="AE36" s="9"/>
      <c r="AF36" s="9"/>
    </row>
    <row r="37" spans="2:32" x14ac:dyDescent="0.25">
      <c r="B37">
        <v>2007</v>
      </c>
      <c r="D37" s="3">
        <f>C6*(D24-D$19)^2</f>
        <v>4397.3178375740072</v>
      </c>
      <c r="E37" s="3">
        <f t="shared" ref="E37:K44" si="31">D6*(E24-E$19)^2</f>
        <v>2429.2688611296498</v>
      </c>
      <c r="F37" s="3">
        <f t="shared" si="31"/>
        <v>142.76716796937626</v>
      </c>
      <c r="G37" s="3">
        <f t="shared" si="31"/>
        <v>226.47236076533048</v>
      </c>
      <c r="H37" s="3">
        <f t="shared" si="31"/>
        <v>10.076374207914435</v>
      </c>
      <c r="I37" s="3">
        <f t="shared" si="31"/>
        <v>6.7012939158411051E-4</v>
      </c>
      <c r="J37" s="3">
        <f t="shared" si="31"/>
        <v>3.4304660882880731E-3</v>
      </c>
      <c r="K37" s="3">
        <f t="shared" si="31"/>
        <v>171.93205819779098</v>
      </c>
      <c r="L37" s="3"/>
      <c r="W37" s="21">
        <v>1</v>
      </c>
      <c r="X37" s="21">
        <f>W37+1</f>
        <v>2</v>
      </c>
      <c r="Y37" s="21">
        <f t="shared" ref="Y37:AE37" si="32">X37+1</f>
        <v>3</v>
      </c>
      <c r="Z37" s="21">
        <f t="shared" si="32"/>
        <v>4</v>
      </c>
      <c r="AA37" s="21">
        <f t="shared" si="32"/>
        <v>5</v>
      </c>
      <c r="AB37" s="21">
        <f t="shared" si="32"/>
        <v>6</v>
      </c>
      <c r="AC37" s="21">
        <f t="shared" si="32"/>
        <v>7</v>
      </c>
      <c r="AD37" s="21">
        <f t="shared" si="32"/>
        <v>8</v>
      </c>
      <c r="AE37" s="21">
        <f t="shared" si="32"/>
        <v>9</v>
      </c>
      <c r="AF37" s="9"/>
    </row>
    <row r="38" spans="2:32" x14ac:dyDescent="0.25">
      <c r="B38">
        <f>B37+1</f>
        <v>2008</v>
      </c>
      <c r="D38" s="3">
        <f t="shared" ref="D38:D45" si="33">C7*(D25-D$19)^2</f>
        <v>3040.7249937931847</v>
      </c>
      <c r="E38" s="3">
        <f t="shared" si="31"/>
        <v>603.84694733757033</v>
      </c>
      <c r="F38" s="3">
        <f t="shared" si="31"/>
        <v>798.69108970957734</v>
      </c>
      <c r="G38" s="3">
        <f t="shared" si="31"/>
        <v>444.69809885045987</v>
      </c>
      <c r="H38" s="3">
        <f t="shared" si="31"/>
        <v>45.641947795719695</v>
      </c>
      <c r="I38" s="3">
        <f t="shared" si="31"/>
        <v>18.102916801969187</v>
      </c>
      <c r="J38" s="3">
        <f t="shared" si="31"/>
        <v>0.19537749927794826</v>
      </c>
      <c r="K38" s="3">
        <f t="shared" si="31"/>
        <v>108.25391874447979</v>
      </c>
      <c r="V38" t="s">
        <v>22</v>
      </c>
      <c r="W38" s="20">
        <f>C15/C$17</f>
        <v>0.12383650343990288</v>
      </c>
      <c r="X38" s="20">
        <f>D14/D$17</f>
        <v>6.6966292134831462E-2</v>
      </c>
      <c r="Y38" s="20">
        <f>E13/E$17</f>
        <v>0.11761675303815498</v>
      </c>
      <c r="Z38" s="20">
        <f>F12/F$17</f>
        <v>0.10627309371850857</v>
      </c>
      <c r="AA38" s="20">
        <f>G11/G$17</f>
        <v>0.13508186517747542</v>
      </c>
      <c r="AB38" s="20">
        <f>H10/H$17</f>
        <v>0.11202012998371839</v>
      </c>
      <c r="AC38" s="20">
        <f>I9/I$17</f>
        <v>0.22790063020481657</v>
      </c>
      <c r="AD38" s="20">
        <f>J8/J$17</f>
        <v>0.54237407911241453</v>
      </c>
      <c r="AE38" s="20">
        <f>K7/K$17</f>
        <v>0.65830155271043311</v>
      </c>
      <c r="AF38" s="9"/>
    </row>
    <row r="39" spans="2:32" x14ac:dyDescent="0.25">
      <c r="B39">
        <f t="shared" ref="B39:B46" si="34">B38+1</f>
        <v>2009</v>
      </c>
      <c r="D39" s="3">
        <f t="shared" si="33"/>
        <v>2083.1221407277203</v>
      </c>
      <c r="E39" s="3">
        <f t="shared" si="31"/>
        <v>4950.6896338010511</v>
      </c>
      <c r="F39" s="3">
        <f t="shared" si="31"/>
        <v>157.98436440794924</v>
      </c>
      <c r="G39" s="3">
        <f t="shared" si="31"/>
        <v>5.5721477270953512</v>
      </c>
      <c r="H39" s="3">
        <f t="shared" si="31"/>
        <v>765.5655845124104</v>
      </c>
      <c r="I39" s="3">
        <f t="shared" si="31"/>
        <v>51.882286701558456</v>
      </c>
      <c r="J39" s="3">
        <f t="shared" si="31"/>
        <v>0.12291303066623135</v>
      </c>
      <c r="V39" t="s">
        <v>23</v>
      </c>
      <c r="W39" s="7">
        <f t="shared" ref="W39:AD39" si="35">W21*W38</f>
        <v>4.0139940592728324E-2</v>
      </c>
      <c r="X39" s="7">
        <f t="shared" si="35"/>
        <v>1.9960093394410239E-3</v>
      </c>
      <c r="Y39" s="7">
        <f t="shared" si="35"/>
        <v>8.1443415794494635E-4</v>
      </c>
      <c r="Z39" s="7">
        <f t="shared" si="35"/>
        <v>7.3384259036716614E-4</v>
      </c>
      <c r="AA39" s="7">
        <f t="shared" si="35"/>
        <v>1.5138743979447003E-3</v>
      </c>
      <c r="AB39" s="7">
        <f t="shared" si="35"/>
        <v>5.1997981387493491E-5</v>
      </c>
      <c r="AC39" s="7">
        <f t="shared" si="35"/>
        <v>6.2803743249564896E-7</v>
      </c>
      <c r="AD39" s="7">
        <f t="shared" si="35"/>
        <v>4.564010593187705E-3</v>
      </c>
      <c r="AE39" s="7">
        <f>AE21*AE38</f>
        <v>1.0483474700059932E-5</v>
      </c>
      <c r="AF39" s="9"/>
    </row>
    <row r="40" spans="2:32" x14ac:dyDescent="0.25">
      <c r="B40">
        <f t="shared" si="34"/>
        <v>2010</v>
      </c>
      <c r="D40" s="3">
        <f t="shared" si="33"/>
        <v>7.7016972856437125</v>
      </c>
      <c r="E40" s="3">
        <f t="shared" si="31"/>
        <v>2068.7703936120665</v>
      </c>
      <c r="F40" s="3">
        <f t="shared" si="31"/>
        <v>101.60194179072477</v>
      </c>
      <c r="G40" s="3">
        <f t="shared" si="31"/>
        <v>2029.7440806885863</v>
      </c>
      <c r="H40" s="3">
        <f t="shared" si="31"/>
        <v>3893.1489847967841</v>
      </c>
      <c r="I40" s="3">
        <f t="shared" si="31"/>
        <v>36.652366164733714</v>
      </c>
      <c r="W40" s="7">
        <f t="shared" ref="W40:AC40" si="36">X40+W39</f>
        <v>4.9825221165133909E-2</v>
      </c>
      <c r="X40" s="7">
        <f t="shared" si="36"/>
        <v>9.6852805724055892E-3</v>
      </c>
      <c r="Y40" s="7">
        <f t="shared" si="36"/>
        <v>7.6892712329645662E-3</v>
      </c>
      <c r="Z40" s="7">
        <f t="shared" si="36"/>
        <v>6.8748370750196198E-3</v>
      </c>
      <c r="AA40" s="7">
        <f t="shared" si="36"/>
        <v>6.1409944846524539E-3</v>
      </c>
      <c r="AB40" s="7">
        <f t="shared" si="36"/>
        <v>4.627120086707754E-3</v>
      </c>
      <c r="AC40" s="7">
        <f t="shared" si="36"/>
        <v>4.5751221053202604E-3</v>
      </c>
      <c r="AD40" s="7">
        <f>AE40+AD39</f>
        <v>4.574494067887765E-3</v>
      </c>
      <c r="AE40" s="7">
        <f>AE39</f>
        <v>1.0483474700059932E-5</v>
      </c>
      <c r="AF40" s="9"/>
    </row>
    <row r="41" spans="2:32" x14ac:dyDescent="0.25">
      <c r="B41">
        <f t="shared" si="34"/>
        <v>2011</v>
      </c>
      <c r="D41" s="3">
        <f t="shared" si="33"/>
        <v>10054.839840038512</v>
      </c>
      <c r="E41" s="3">
        <f t="shared" si="31"/>
        <v>2041.0143049580895</v>
      </c>
      <c r="F41" s="3">
        <f t="shared" si="31"/>
        <v>357.59613424931683</v>
      </c>
      <c r="G41" s="3">
        <f t="shared" si="31"/>
        <v>3.3865269963525928</v>
      </c>
      <c r="H41" s="3">
        <f t="shared" si="31"/>
        <v>234.74823592645274</v>
      </c>
      <c r="AC41" s="9"/>
      <c r="AD41" s="9"/>
      <c r="AE41" s="9"/>
      <c r="AF41" s="9"/>
    </row>
    <row r="42" spans="2:32" x14ac:dyDescent="0.25">
      <c r="B42">
        <f t="shared" si="34"/>
        <v>2012</v>
      </c>
      <c r="D42" s="3">
        <f t="shared" si="33"/>
        <v>6390.3921917358548</v>
      </c>
      <c r="E42" s="3">
        <f t="shared" si="31"/>
        <v>7186.4551951202538</v>
      </c>
      <c r="F42" s="3">
        <f t="shared" si="31"/>
        <v>0.66019662468309936</v>
      </c>
      <c r="G42" s="3">
        <f t="shared" si="31"/>
        <v>3.3623146162288071</v>
      </c>
      <c r="W42" t="s">
        <v>20</v>
      </c>
      <c r="X42" s="22"/>
      <c r="Y42" s="22"/>
      <c r="Z42" s="22"/>
      <c r="AA42" s="22"/>
      <c r="AB42" s="22"/>
      <c r="AC42" s="22"/>
      <c r="AD42" s="22"/>
      <c r="AE42" s="22"/>
      <c r="AF42" s="9"/>
    </row>
    <row r="43" spans="2:32" x14ac:dyDescent="0.25">
      <c r="B43">
        <f t="shared" si="34"/>
        <v>2013</v>
      </c>
      <c r="D43" s="3">
        <f t="shared" si="33"/>
        <v>26.019422964041947</v>
      </c>
      <c r="E43" s="3">
        <f t="shared" si="31"/>
        <v>819.81898831545027</v>
      </c>
      <c r="F43" s="3">
        <f t="shared" si="31"/>
        <v>1678.1558032267976</v>
      </c>
      <c r="W43">
        <v>1</v>
      </c>
      <c r="X43">
        <f>W43+1</f>
        <v>2</v>
      </c>
      <c r="Y43">
        <f t="shared" ref="Y43:AF43" si="37">X43+1</f>
        <v>3</v>
      </c>
      <c r="Z43">
        <f t="shared" si="37"/>
        <v>4</v>
      </c>
      <c r="AA43">
        <f t="shared" si="37"/>
        <v>5</v>
      </c>
      <c r="AB43">
        <f t="shared" si="37"/>
        <v>6</v>
      </c>
      <c r="AC43">
        <f t="shared" si="37"/>
        <v>7</v>
      </c>
      <c r="AD43">
        <f t="shared" si="37"/>
        <v>8</v>
      </c>
      <c r="AE43">
        <f t="shared" si="37"/>
        <v>9</v>
      </c>
      <c r="AF43">
        <f t="shared" si="37"/>
        <v>10</v>
      </c>
    </row>
    <row r="44" spans="2:32" x14ac:dyDescent="0.25">
      <c r="B44">
        <f t="shared" si="34"/>
        <v>2014</v>
      </c>
      <c r="D44" s="3">
        <f t="shared" si="33"/>
        <v>114633.36036514142</v>
      </c>
      <c r="E44" s="3">
        <f t="shared" si="31"/>
        <v>1785.6076043720605</v>
      </c>
      <c r="V44">
        <v>2</v>
      </c>
      <c r="W44" s="17"/>
      <c r="X44" s="17"/>
      <c r="Y44" s="17">
        <f t="shared" ref="Y44:AF44" ca="1" si="38">OFFSET($N$5,$V44,0)*OFFSET($N$5,Y$25,0)*OFFSET($AF$22,0,1-$V44)</f>
        <v>10786.833232463279</v>
      </c>
      <c r="Z44" s="17">
        <f t="shared" ca="1" si="38"/>
        <v>5870.3955724056968</v>
      </c>
      <c r="AA44" s="17">
        <f t="shared" ca="1" si="38"/>
        <v>3249.4869136921507</v>
      </c>
      <c r="AB44" s="17">
        <f t="shared" ca="1" si="38"/>
        <v>4530.443990079988</v>
      </c>
      <c r="AC44" s="17">
        <f t="shared" ca="1" si="38"/>
        <v>3988.0648116832222</v>
      </c>
      <c r="AD44" s="17">
        <f t="shared" ca="1" si="38"/>
        <v>5002.0821058487309</v>
      </c>
      <c r="AE44" s="17">
        <f t="shared" ca="1" si="38"/>
        <v>3052.3937059798882</v>
      </c>
      <c r="AF44" s="17">
        <f t="shared" ca="1" si="38"/>
        <v>6442.4020171936281</v>
      </c>
    </row>
    <row r="45" spans="2:32" x14ac:dyDescent="0.25">
      <c r="B45">
        <f t="shared" si="34"/>
        <v>2015</v>
      </c>
      <c r="D45" s="3">
        <f t="shared" si="33"/>
        <v>7604.7341580791535</v>
      </c>
      <c r="V45">
        <f>V44+1</f>
        <v>3</v>
      </c>
      <c r="W45" s="17"/>
      <c r="X45" s="17"/>
      <c r="Y45" s="17"/>
      <c r="Z45" s="17">
        <f ca="1">OFFSET($N$5,$V45,0)*OFFSET($N$5,Z$25,0)*(OFFSET($AF$21,0,-$A8)+OFFSET($AF$40,0,-$A8+1))</f>
        <v>5591635.6116526006</v>
      </c>
      <c r="AA45" s="17">
        <f t="shared" ref="AA45:AF51" ca="1" si="39">OFFSET($N$5,$V45,0)*OFFSET($N$5,AA$25,0)*(OFFSET($AF$21,0,-$A8)+OFFSET($AF$40,0,-$A8+1))</f>
        <v>3095182.6877918649</v>
      </c>
      <c r="AB45" s="17">
        <f t="shared" ca="1" si="39"/>
        <v>4315312.5950501198</v>
      </c>
      <c r="AC45" s="17">
        <f t="shared" ca="1" si="39"/>
        <v>3798688.6824814146</v>
      </c>
      <c r="AD45" s="17">
        <f t="shared" ca="1" si="39"/>
        <v>4764554.6352870259</v>
      </c>
      <c r="AE45" s="17">
        <f t="shared" ca="1" si="39"/>
        <v>2907448.5929654245</v>
      </c>
      <c r="AF45" s="17">
        <f ca="1">OFFSET($N$5,$V45,0)*OFFSET($N$5,AF$25,0)*(OFFSET($AF$21,0,-$A8)+OFFSET($AF$40,0,-$A8+1))</f>
        <v>6136479.9185346765</v>
      </c>
    </row>
    <row r="46" spans="2:32" x14ac:dyDescent="0.25">
      <c r="B46">
        <f t="shared" si="34"/>
        <v>2016</v>
      </c>
      <c r="V46">
        <f t="shared" ref="V46:V51" si="40">V45+1</f>
        <v>4</v>
      </c>
      <c r="W46" s="17"/>
      <c r="X46" s="17"/>
      <c r="Y46" s="17"/>
      <c r="Z46" s="17"/>
      <c r="AA46" s="17">
        <f t="shared" ca="1" si="39"/>
        <v>915115.41148613486</v>
      </c>
      <c r="AB46" s="17">
        <f t="shared" ca="1" si="39"/>
        <v>1275856.5356049642</v>
      </c>
      <c r="AC46" s="17">
        <f t="shared" ca="1" si="39"/>
        <v>1123112.5614936438</v>
      </c>
      <c r="AD46" s="17">
        <f t="shared" ca="1" si="39"/>
        <v>1408678.5225363905</v>
      </c>
      <c r="AE46" s="17">
        <f t="shared" ca="1" si="39"/>
        <v>859610.33124816092</v>
      </c>
      <c r="AF46" s="17">
        <f t="shared" ca="1" si="39"/>
        <v>1814299.1584553227</v>
      </c>
    </row>
    <row r="47" spans="2:32" x14ac:dyDescent="0.25">
      <c r="V47">
        <f t="shared" si="40"/>
        <v>5</v>
      </c>
      <c r="W47" s="17"/>
      <c r="X47" s="17"/>
      <c r="Y47" s="17"/>
      <c r="Z47" s="17"/>
      <c r="AA47" s="17"/>
      <c r="AB47" s="17">
        <f t="shared" ca="1" si="39"/>
        <v>777526.88402584614</v>
      </c>
      <c r="AC47" s="17">
        <f t="shared" ca="1" si="39"/>
        <v>684442.32245467661</v>
      </c>
      <c r="AD47" s="17">
        <f t="shared" ca="1" si="39"/>
        <v>858470.67570376012</v>
      </c>
      <c r="AE47" s="17">
        <f t="shared" ca="1" si="39"/>
        <v>523859.9510836784</v>
      </c>
      <c r="AF47" s="17">
        <f t="shared" ca="1" si="39"/>
        <v>1105662.2214155102</v>
      </c>
    </row>
    <row r="48" spans="2:32" x14ac:dyDescent="0.25">
      <c r="B48" t="s">
        <v>4</v>
      </c>
      <c r="D48" s="3">
        <f>SUM(D37:D45)/(Number_of_Origin_Periods-C$23-1)</f>
        <v>18529.776580917438</v>
      </c>
      <c r="E48" s="3">
        <f>SUM(E37:E44)/(Number_of_Origin_Periods-D$23-1)</f>
        <v>3126.4959898065995</v>
      </c>
      <c r="F48" s="3">
        <f>SUM(F37:F43)/(Number_of_Origin_Periods-E$23-1)</f>
        <v>539.5761163297376</v>
      </c>
      <c r="G48" s="3">
        <f>SUM(G37:G42)/(Number_of_Origin_Periods-F$23-1)</f>
        <v>542.64710592881079</v>
      </c>
      <c r="H48" s="3">
        <f>SUM(H37:H41)/(Number_of_Origin_Periods-G$23-1)</f>
        <v>1237.2952818098204</v>
      </c>
      <c r="I48" s="3">
        <f>SUM(I37:I40)/(Number_of_Origin_Periods-H$23-1)</f>
        <v>35.546079932550981</v>
      </c>
      <c r="J48" s="3">
        <f>SUM(J37:J39)/(Number_of_Origin_Periods-I$23-1)</f>
        <v>0.16086049801623384</v>
      </c>
      <c r="K48" s="3">
        <f>SUM(K37:K38)/(Number_of_Origin_Periods-J$23-1)</f>
        <v>280.18597694227077</v>
      </c>
      <c r="L48" s="3">
        <f>MIN(K48^4/J48^2,MIN(K48,J48))</f>
        <v>0.16086049801623384</v>
      </c>
      <c r="V48">
        <f t="shared" si="40"/>
        <v>6</v>
      </c>
      <c r="W48" s="17"/>
      <c r="X48" s="17"/>
      <c r="Y48" s="17"/>
      <c r="Z48" s="17"/>
      <c r="AA48" s="17"/>
      <c r="AB48" s="17"/>
      <c r="AC48" s="17">
        <f t="shared" ca="1" si="39"/>
        <v>2998392.0992866117</v>
      </c>
      <c r="AD48" s="17">
        <f t="shared" ca="1" si="39"/>
        <v>3760772.2477884097</v>
      </c>
      <c r="AE48" s="18">
        <f t="shared" ca="1" si="39"/>
        <v>2294915.8562093237</v>
      </c>
      <c r="AF48" s="17">
        <f t="shared" ca="1" si="39"/>
        <v>4843664.338701793</v>
      </c>
    </row>
    <row r="49" spans="2:32" x14ac:dyDescent="0.25">
      <c r="D49" s="2"/>
      <c r="E49" s="2"/>
      <c r="F49" s="2"/>
      <c r="G49" s="2"/>
      <c r="H49" s="2"/>
      <c r="I49" s="2"/>
      <c r="J49" s="2"/>
      <c r="K49" s="2"/>
      <c r="V49">
        <f t="shared" si="40"/>
        <v>7</v>
      </c>
      <c r="W49" s="17"/>
      <c r="X49" s="17"/>
      <c r="Y49" s="17"/>
      <c r="Z49" s="17"/>
      <c r="AA49" s="17"/>
      <c r="AB49" s="17"/>
      <c r="AC49" s="17"/>
      <c r="AD49" s="17">
        <f t="shared" ca="1" si="39"/>
        <v>2727644.2524854629</v>
      </c>
      <c r="AE49" s="17">
        <f t="shared" ca="1" si="39"/>
        <v>1664475.7067669425</v>
      </c>
      <c r="AF49" s="17">
        <f t="shared" ca="1" si="39"/>
        <v>3513053.2571330746</v>
      </c>
    </row>
    <row r="50" spans="2:32" x14ac:dyDescent="0.25">
      <c r="B50" t="s">
        <v>5</v>
      </c>
      <c r="D50" s="3">
        <f>D48/D19^2</f>
        <v>701.75569375172415</v>
      </c>
      <c r="E50" s="3">
        <f t="shared" ref="E50:L50" si="41">E48/E19^2</f>
        <v>309.3881456312763</v>
      </c>
      <c r="F50" s="3">
        <f t="shared" si="41"/>
        <v>201.61298735251191</v>
      </c>
      <c r="G50" s="3">
        <f t="shared" si="41"/>
        <v>293.95661666420034</v>
      </c>
      <c r="H50" s="3">
        <f t="shared" si="41"/>
        <v>560.64580195188103</v>
      </c>
      <c r="I50" s="3">
        <f t="shared" si="41"/>
        <v>30.632447830780201</v>
      </c>
      <c r="J50" s="3">
        <f t="shared" si="41"/>
        <v>0.15125491547087505</v>
      </c>
      <c r="K50" s="3">
        <f t="shared" si="41"/>
        <v>217.97053168324084</v>
      </c>
      <c r="L50" s="3">
        <f t="shared" si="41"/>
        <v>0.15980771757555987</v>
      </c>
      <c r="V50">
        <f t="shared" si="40"/>
        <v>8</v>
      </c>
      <c r="W50" s="17"/>
      <c r="X50" s="17"/>
      <c r="Y50" s="17"/>
      <c r="Z50" s="17"/>
      <c r="AA50" s="17"/>
      <c r="AB50" s="17"/>
      <c r="AC50" s="17"/>
      <c r="AD50" s="17"/>
      <c r="AE50" s="17">
        <f t="shared" ca="1" si="39"/>
        <v>2208197.261874075</v>
      </c>
      <c r="AF50" s="17">
        <f t="shared" ca="1" si="39"/>
        <v>4660635.5092362128</v>
      </c>
    </row>
    <row r="51" spans="2:32" x14ac:dyDescent="0.25">
      <c r="V51">
        <f t="shared" si="40"/>
        <v>9</v>
      </c>
      <c r="W51" s="17"/>
      <c r="X51" s="17"/>
      <c r="Y51" s="17"/>
      <c r="Z51" s="17"/>
      <c r="AA51" s="17"/>
      <c r="AB51" s="17"/>
      <c r="AC51" s="17"/>
      <c r="AD51" s="17"/>
      <c r="AE51" s="17"/>
      <c r="AF51" s="17">
        <f t="shared" ca="1" si="39"/>
        <v>7727803.0788214747</v>
      </c>
    </row>
    <row r="52" spans="2:32" x14ac:dyDescent="0.25">
      <c r="B52" t="s">
        <v>6</v>
      </c>
    </row>
    <row r="53" spans="2:32" x14ac:dyDescent="0.25">
      <c r="C53">
        <v>1</v>
      </c>
      <c r="D53">
        <f>C53+1</f>
        <v>2</v>
      </c>
      <c r="E53">
        <f t="shared" ref="E53:L53" si="42">D53+1</f>
        <v>3</v>
      </c>
      <c r="F53">
        <f t="shared" si="42"/>
        <v>4</v>
      </c>
      <c r="G53">
        <f t="shared" si="42"/>
        <v>5</v>
      </c>
      <c r="H53">
        <f t="shared" si="42"/>
        <v>6</v>
      </c>
      <c r="I53">
        <f t="shared" si="42"/>
        <v>7</v>
      </c>
      <c r="J53">
        <f t="shared" si="42"/>
        <v>8</v>
      </c>
      <c r="K53">
        <f t="shared" si="42"/>
        <v>9</v>
      </c>
      <c r="L53">
        <f t="shared" si="42"/>
        <v>10</v>
      </c>
      <c r="Y53" s="9">
        <f ca="1">Y44/1000000</f>
        <v>1.0786833232463279E-2</v>
      </c>
      <c r="Z53" s="9">
        <f t="shared" ref="Z53:AF61" ca="1" si="43">Z44/1000000</f>
        <v>5.8703955724056971E-3</v>
      </c>
      <c r="AA53" s="9">
        <f t="shared" ca="1" si="43"/>
        <v>3.2494869136921508E-3</v>
      </c>
      <c r="AB53" s="9">
        <f t="shared" ca="1" si="43"/>
        <v>4.5304439900799879E-3</v>
      </c>
      <c r="AC53" s="9">
        <f t="shared" ca="1" si="43"/>
        <v>3.9880648116832219E-3</v>
      </c>
      <c r="AD53" s="9">
        <f t="shared" ca="1" si="43"/>
        <v>5.0020821058487305E-3</v>
      </c>
      <c r="AE53" s="9">
        <f t="shared" ca="1" si="43"/>
        <v>3.0523937059798883E-3</v>
      </c>
      <c r="AF53" s="9">
        <f t="shared" ca="1" si="43"/>
        <v>6.4424020171936283E-3</v>
      </c>
    </row>
    <row r="54" spans="2:32" x14ac:dyDescent="0.25">
      <c r="B54">
        <f t="shared" ref="B54:B61" si="44">B55-1</f>
        <v>2007</v>
      </c>
      <c r="C54" s="1">
        <f>C6</f>
        <v>184</v>
      </c>
      <c r="D54" s="1">
        <f t="shared" ref="D54:K62" si="45">D6</f>
        <v>1845</v>
      </c>
      <c r="E54" s="1">
        <f t="shared" si="45"/>
        <v>3748</v>
      </c>
      <c r="F54" s="1">
        <f t="shared" si="45"/>
        <v>5400</v>
      </c>
      <c r="G54" s="1">
        <f t="shared" si="45"/>
        <v>6231</v>
      </c>
      <c r="H54" s="1">
        <f t="shared" si="45"/>
        <v>9006</v>
      </c>
      <c r="I54" s="1">
        <f t="shared" si="45"/>
        <v>9699</v>
      </c>
      <c r="J54" s="1">
        <f t="shared" si="45"/>
        <v>10008</v>
      </c>
      <c r="K54" s="1">
        <f t="shared" si="45"/>
        <v>10035</v>
      </c>
      <c r="L54" s="1">
        <f>L6</f>
        <v>10068</v>
      </c>
      <c r="Z54" s="9">
        <f t="shared" ca="1" si="43"/>
        <v>5.5916356116526007</v>
      </c>
      <c r="AA54" s="9">
        <f t="shared" ca="1" si="43"/>
        <v>3.0951826877918647</v>
      </c>
      <c r="AB54" s="9">
        <f t="shared" ca="1" si="43"/>
        <v>4.3153125950501199</v>
      </c>
      <c r="AC54" s="9">
        <f t="shared" ca="1" si="43"/>
        <v>3.7986886824814148</v>
      </c>
      <c r="AD54" s="9">
        <f t="shared" ca="1" si="43"/>
        <v>4.7645546352870261</v>
      </c>
      <c r="AE54" s="9">
        <f t="shared" ca="1" si="43"/>
        <v>2.9074485929654243</v>
      </c>
      <c r="AF54" s="9">
        <f t="shared" ca="1" si="43"/>
        <v>6.1364799185346763</v>
      </c>
    </row>
    <row r="55" spans="2:32" x14ac:dyDescent="0.25">
      <c r="B55">
        <f t="shared" si="44"/>
        <v>2008</v>
      </c>
      <c r="C55" s="1">
        <f t="shared" ref="C55:C63" si="46">C7</f>
        <v>155</v>
      </c>
      <c r="D55" s="1">
        <f t="shared" si="45"/>
        <v>1483</v>
      </c>
      <c r="E55" s="1">
        <f t="shared" si="45"/>
        <v>3768</v>
      </c>
      <c r="F55" s="1">
        <f t="shared" si="45"/>
        <v>7899</v>
      </c>
      <c r="G55" s="1">
        <f t="shared" si="45"/>
        <v>8858</v>
      </c>
      <c r="H55" s="1">
        <f t="shared" si="45"/>
        <v>13795</v>
      </c>
      <c r="I55" s="1">
        <f t="shared" si="45"/>
        <v>15360</v>
      </c>
      <c r="J55" s="1">
        <f t="shared" si="45"/>
        <v>15895</v>
      </c>
      <c r="K55" s="1">
        <f t="shared" si="45"/>
        <v>19333</v>
      </c>
      <c r="L55" s="4">
        <f>K55*L$19</f>
        <v>19396.576382660689</v>
      </c>
      <c r="N55" s="1"/>
      <c r="AA55" s="9">
        <f t="shared" ca="1" si="43"/>
        <v>0.91511541148613484</v>
      </c>
      <c r="AB55" s="9">
        <f t="shared" ca="1" si="43"/>
        <v>1.2758565356049643</v>
      </c>
      <c r="AC55" s="9">
        <f t="shared" ca="1" si="43"/>
        <v>1.1231125614936437</v>
      </c>
      <c r="AD55" s="9">
        <f t="shared" ca="1" si="43"/>
        <v>1.4086785225363905</v>
      </c>
      <c r="AE55" s="9">
        <f t="shared" ca="1" si="43"/>
        <v>0.85961033124816089</v>
      </c>
      <c r="AF55" s="9">
        <f t="shared" ca="1" si="43"/>
        <v>1.8142991584553227</v>
      </c>
    </row>
    <row r="56" spans="2:32" x14ac:dyDescent="0.25">
      <c r="B56">
        <f t="shared" si="44"/>
        <v>2009</v>
      </c>
      <c r="C56" s="1">
        <f t="shared" si="46"/>
        <v>676</v>
      </c>
      <c r="D56" s="1">
        <f t="shared" si="45"/>
        <v>2287</v>
      </c>
      <c r="E56" s="1">
        <f t="shared" si="45"/>
        <v>10635</v>
      </c>
      <c r="F56" s="1">
        <f t="shared" si="45"/>
        <v>16102</v>
      </c>
      <c r="G56" s="1">
        <f t="shared" si="45"/>
        <v>22177</v>
      </c>
      <c r="H56" s="1">
        <f t="shared" si="45"/>
        <v>28825</v>
      </c>
      <c r="I56" s="1">
        <f t="shared" si="45"/>
        <v>29828</v>
      </c>
      <c r="J56" s="1">
        <f t="shared" si="45"/>
        <v>30700</v>
      </c>
      <c r="K56" s="4">
        <f>J56*K$19</f>
        <v>34806.686484191014</v>
      </c>
      <c r="L56" s="4">
        <f>K56*L$19</f>
        <v>34921.147934512723</v>
      </c>
      <c r="N56" s="1"/>
      <c r="AB56" s="9">
        <f t="shared" ca="1" si="43"/>
        <v>0.77752688402584613</v>
      </c>
      <c r="AC56" s="9">
        <f t="shared" ca="1" si="43"/>
        <v>0.68444232245467662</v>
      </c>
      <c r="AD56" s="9">
        <f t="shared" ca="1" si="43"/>
        <v>0.85847067570376012</v>
      </c>
      <c r="AE56" s="9">
        <f t="shared" ca="1" si="43"/>
        <v>0.52385995108367844</v>
      </c>
      <c r="AF56" s="9">
        <f t="shared" ca="1" si="43"/>
        <v>1.1056622214155101</v>
      </c>
    </row>
    <row r="57" spans="2:32" x14ac:dyDescent="0.25">
      <c r="B57">
        <f t="shared" si="44"/>
        <v>2010</v>
      </c>
      <c r="C57" s="1">
        <f t="shared" si="46"/>
        <v>67</v>
      </c>
      <c r="D57" s="1">
        <f t="shared" si="45"/>
        <v>367</v>
      </c>
      <c r="E57" s="1">
        <f t="shared" si="45"/>
        <v>2038</v>
      </c>
      <c r="F57" s="1">
        <f t="shared" si="45"/>
        <v>2879</v>
      </c>
      <c r="G57" s="1">
        <f t="shared" si="45"/>
        <v>6329</v>
      </c>
      <c r="H57" s="1">
        <f t="shared" si="45"/>
        <v>14366</v>
      </c>
      <c r="I57" s="1">
        <f t="shared" si="45"/>
        <v>16201</v>
      </c>
      <c r="J57" s="4">
        <f>I57*J$19</f>
        <v>16707.511851622425</v>
      </c>
      <c r="K57" s="4">
        <f t="shared" ref="K57:L63" si="47">J57*K$19</f>
        <v>18942.447131932491</v>
      </c>
      <c r="L57" s="4">
        <f t="shared" si="47"/>
        <v>19004.739185281149</v>
      </c>
      <c r="N57" s="1"/>
      <c r="AC57" s="9">
        <f t="shared" ca="1" si="43"/>
        <v>2.9983920992866118</v>
      </c>
      <c r="AD57" s="9">
        <f t="shared" ca="1" si="43"/>
        <v>3.7607722477884096</v>
      </c>
      <c r="AE57" s="9">
        <f t="shared" ca="1" si="43"/>
        <v>2.2949158562093239</v>
      </c>
      <c r="AF57" s="9">
        <f t="shared" ca="1" si="43"/>
        <v>4.8436643387017932</v>
      </c>
    </row>
    <row r="58" spans="2:32" x14ac:dyDescent="0.25">
      <c r="B58">
        <f t="shared" si="44"/>
        <v>2011</v>
      </c>
      <c r="C58" s="1">
        <f t="shared" si="46"/>
        <v>922</v>
      </c>
      <c r="D58" s="1">
        <f t="shared" si="45"/>
        <v>1693</v>
      </c>
      <c r="E58" s="1">
        <f t="shared" si="45"/>
        <v>3523</v>
      </c>
      <c r="F58" s="1">
        <f t="shared" si="45"/>
        <v>4641</v>
      </c>
      <c r="G58" s="1">
        <f t="shared" si="45"/>
        <v>6431</v>
      </c>
      <c r="H58" s="1">
        <f t="shared" si="45"/>
        <v>8325</v>
      </c>
      <c r="I58" s="4">
        <f>H58*I$19</f>
        <v>8967.8688325857674</v>
      </c>
      <c r="J58" s="4">
        <f t="shared" ref="J58:J63" si="48">I58*J$19</f>
        <v>9248.2423803605998</v>
      </c>
      <c r="K58" s="4">
        <f t="shared" si="47"/>
        <v>10485.363943420842</v>
      </c>
      <c r="L58" s="4">
        <f t="shared" si="47"/>
        <v>10519.844960873048</v>
      </c>
      <c r="N58" s="1"/>
      <c r="AD58" s="9">
        <f t="shared" ca="1" si="43"/>
        <v>2.7276442524854629</v>
      </c>
      <c r="AE58" s="9">
        <f t="shared" ca="1" si="43"/>
        <v>1.6644757067669425</v>
      </c>
      <c r="AF58" s="9">
        <f t="shared" ca="1" si="43"/>
        <v>3.5130532571330746</v>
      </c>
    </row>
    <row r="59" spans="2:32" x14ac:dyDescent="0.25">
      <c r="B59">
        <f t="shared" si="44"/>
        <v>2012</v>
      </c>
      <c r="C59" s="1">
        <f t="shared" si="46"/>
        <v>22</v>
      </c>
      <c r="D59" s="1">
        <f t="shared" si="45"/>
        <v>488</v>
      </c>
      <c r="E59" s="1">
        <f t="shared" si="45"/>
        <v>3424</v>
      </c>
      <c r="F59" s="1">
        <f t="shared" si="45"/>
        <v>5649</v>
      </c>
      <c r="G59" s="1">
        <f t="shared" si="45"/>
        <v>7813</v>
      </c>
      <c r="H59" s="4">
        <f>G59*H$19</f>
        <v>11606.738915763803</v>
      </c>
      <c r="I59" s="4">
        <f t="shared" ref="I59:I63" si="49">H59*I$19</f>
        <v>12503.02848896559</v>
      </c>
      <c r="J59" s="4">
        <f t="shared" si="48"/>
        <v>12893.926094720415</v>
      </c>
      <c r="K59" s="4">
        <f t="shared" si="47"/>
        <v>14618.724531897815</v>
      </c>
      <c r="L59" s="4">
        <f t="shared" si="47"/>
        <v>14666.798065485522</v>
      </c>
      <c r="N59" s="1"/>
      <c r="AD59" s="9">
        <f t="shared" si="43"/>
        <v>0</v>
      </c>
      <c r="AE59" s="9">
        <f t="shared" ca="1" si="43"/>
        <v>2.2081972618740751</v>
      </c>
      <c r="AF59" s="9">
        <f t="shared" ca="1" si="43"/>
        <v>4.6606355092362124</v>
      </c>
    </row>
    <row r="60" spans="2:32" x14ac:dyDescent="0.25">
      <c r="B60">
        <f t="shared" si="44"/>
        <v>2013</v>
      </c>
      <c r="C60" s="1">
        <f t="shared" si="46"/>
        <v>76</v>
      </c>
      <c r="D60" s="1">
        <f t="shared" si="45"/>
        <v>435</v>
      </c>
      <c r="E60" s="1">
        <f t="shared" si="45"/>
        <v>1980</v>
      </c>
      <c r="F60" s="1">
        <f t="shared" si="45"/>
        <v>5062</v>
      </c>
      <c r="G60" s="4">
        <f>F60*G$19</f>
        <v>6877.6372562837678</v>
      </c>
      <c r="H60" s="4">
        <f t="shared" ref="H60:H63" si="50">G60*H$19</f>
        <v>10217.194418407244</v>
      </c>
      <c r="I60" s="4">
        <f t="shared" si="49"/>
        <v>11006.181307063494</v>
      </c>
      <c r="J60" s="4">
        <f t="shared" si="48"/>
        <v>11350.281132576294</v>
      </c>
      <c r="K60" s="4">
        <f t="shared" si="47"/>
        <v>12868.588823746306</v>
      </c>
      <c r="L60" s="4">
        <f t="shared" si="47"/>
        <v>12910.907053062065</v>
      </c>
      <c r="N60" s="1"/>
      <c r="AE60" s="9">
        <f t="shared" si="43"/>
        <v>0</v>
      </c>
      <c r="AF60" s="9">
        <f t="shared" ca="1" si="43"/>
        <v>7.7278030788214744</v>
      </c>
    </row>
    <row r="61" spans="2:32" x14ac:dyDescent="0.25">
      <c r="B61">
        <f t="shared" si="44"/>
        <v>2014</v>
      </c>
      <c r="C61" s="1">
        <f t="shared" si="46"/>
        <v>24</v>
      </c>
      <c r="D61" s="1">
        <f t="shared" si="45"/>
        <v>1782</v>
      </c>
      <c r="E61" s="1">
        <f t="shared" si="45"/>
        <v>3881</v>
      </c>
      <c r="F61" s="4">
        <f>E61*F$19</f>
        <v>6349.079269130375</v>
      </c>
      <c r="G61" s="4">
        <f t="shared" ref="G61:G63" si="51">F61*G$19</f>
        <v>8626.3658878842325</v>
      </c>
      <c r="H61" s="4">
        <f t="shared" si="50"/>
        <v>12815.048848396684</v>
      </c>
      <c r="I61" s="4">
        <f t="shared" si="49"/>
        <v>13804.645904576668</v>
      </c>
      <c r="J61" s="4">
        <f t="shared" si="48"/>
        <v>14236.23758151754</v>
      </c>
      <c r="K61" s="4">
        <f t="shared" si="47"/>
        <v>16140.594730108754</v>
      </c>
      <c r="L61" s="4">
        <f t="shared" si="47"/>
        <v>16193.672919056797</v>
      </c>
      <c r="N61" s="1"/>
      <c r="AF61" s="9">
        <f t="shared" si="43"/>
        <v>0</v>
      </c>
    </row>
    <row r="62" spans="2:32" x14ac:dyDescent="0.25">
      <c r="B62">
        <f>B63-1</f>
        <v>2015</v>
      </c>
      <c r="C62" s="1">
        <f t="shared" si="46"/>
        <v>39</v>
      </c>
      <c r="D62" s="1">
        <f t="shared" si="45"/>
        <v>745</v>
      </c>
      <c r="E62" s="4">
        <f>D62*E$19</f>
        <v>2368.2817919075146</v>
      </c>
      <c r="F62" s="4">
        <f t="shared" ref="F62:F63" si="52">E62*F$19</f>
        <v>3874.364552553192</v>
      </c>
      <c r="G62" s="4">
        <f t="shared" si="51"/>
        <v>5264.0209385746784</v>
      </c>
      <c r="H62" s="4">
        <f t="shared" si="50"/>
        <v>7820.0584514463353</v>
      </c>
      <c r="I62" s="4">
        <f t="shared" si="49"/>
        <v>8423.9349496365776</v>
      </c>
      <c r="J62" s="4">
        <f t="shared" si="48"/>
        <v>8687.3028213288981</v>
      </c>
      <c r="K62" s="4">
        <f t="shared" si="47"/>
        <v>9849.3884591277856</v>
      </c>
      <c r="L62" s="4">
        <f t="shared" si="47"/>
        <v>9881.7780773790291</v>
      </c>
      <c r="N62" s="1"/>
    </row>
    <row r="63" spans="2:32" x14ac:dyDescent="0.25">
      <c r="B63">
        <v>2016</v>
      </c>
      <c r="C63" s="1">
        <f t="shared" si="46"/>
        <v>306</v>
      </c>
      <c r="D63" s="4">
        <f>C63*D$19</f>
        <v>1572.4018475750579</v>
      </c>
      <c r="E63" s="4">
        <f>D63*E$19</f>
        <v>4998.5109599647576</v>
      </c>
      <c r="F63" s="4">
        <f t="shared" si="52"/>
        <v>8177.2590343811426</v>
      </c>
      <c r="G63" s="4">
        <f t="shared" si="51"/>
        <v>11110.27684495116</v>
      </c>
      <c r="H63" s="4">
        <f t="shared" si="50"/>
        <v>16505.066251274045</v>
      </c>
      <c r="I63" s="4">
        <f t="shared" si="49"/>
        <v>17779.611917665312</v>
      </c>
      <c r="J63" s="4">
        <f t="shared" si="48"/>
        <v>18335.477861344392</v>
      </c>
      <c r="K63" s="4">
        <f t="shared" si="47"/>
        <v>20788.183369955685</v>
      </c>
      <c r="L63" s="4">
        <f t="shared" si="47"/>
        <v>20856.545108989918</v>
      </c>
      <c r="N63" s="1"/>
    </row>
  </sheetData>
  <mergeCells count="4">
    <mergeCell ref="N4:N5"/>
    <mergeCell ref="O4:O5"/>
    <mergeCell ref="P4:R4"/>
    <mergeCell ref="S4:U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8"/>
  <sheetViews>
    <sheetView workbookViewId="0"/>
  </sheetViews>
  <sheetFormatPr defaultRowHeight="15" x14ac:dyDescent="0.25"/>
  <sheetData>
    <row r="1" spans="1:32" x14ac:dyDescent="0.25">
      <c r="A1" t="s">
        <v>33</v>
      </c>
      <c r="B1" s="24">
        <v>1E-8</v>
      </c>
    </row>
    <row r="2" spans="1:32" x14ac:dyDescent="0.25">
      <c r="B2" t="s">
        <v>31</v>
      </c>
      <c r="R2" t="s">
        <v>32</v>
      </c>
    </row>
    <row r="3" spans="1:32" x14ac:dyDescent="0.25">
      <c r="B3" t="s">
        <v>28</v>
      </c>
      <c r="H3" t="s">
        <v>29</v>
      </c>
      <c r="M3" t="s">
        <v>30</v>
      </c>
      <c r="R3" t="s">
        <v>28</v>
      </c>
      <c r="X3" t="s">
        <v>29</v>
      </c>
      <c r="AC3" t="s">
        <v>30</v>
      </c>
    </row>
    <row r="5" spans="1:32" x14ac:dyDescent="0.25">
      <c r="D5" t="s">
        <v>9</v>
      </c>
      <c r="E5" t="s">
        <v>10</v>
      </c>
      <c r="F5" t="s">
        <v>8</v>
      </c>
      <c r="I5" t="s">
        <v>9</v>
      </c>
      <c r="J5" t="s">
        <v>10</v>
      </c>
      <c r="K5" t="s">
        <v>8</v>
      </c>
      <c r="N5" t="s">
        <v>9</v>
      </c>
      <c r="O5" t="s">
        <v>10</v>
      </c>
      <c r="P5" t="s">
        <v>8</v>
      </c>
      <c r="T5" t="s">
        <v>9</v>
      </c>
      <c r="U5" t="s">
        <v>10</v>
      </c>
      <c r="V5" t="s">
        <v>8</v>
      </c>
      <c r="Y5" t="s">
        <v>9</v>
      </c>
      <c r="Z5" t="s">
        <v>10</v>
      </c>
      <c r="AA5" t="s">
        <v>8</v>
      </c>
      <c r="AD5" t="s">
        <v>9</v>
      </c>
      <c r="AE5" t="s">
        <v>10</v>
      </c>
      <c r="AF5" t="s">
        <v>8</v>
      </c>
    </row>
    <row r="6" spans="1:32" x14ac:dyDescent="0.25">
      <c r="B6" t="s">
        <v>25</v>
      </c>
      <c r="C6">
        <v>2007</v>
      </c>
      <c r="D6">
        <v>0</v>
      </c>
      <c r="E6">
        <v>0</v>
      </c>
      <c r="F6">
        <v>0</v>
      </c>
      <c r="H6">
        <v>2007</v>
      </c>
      <c r="I6" s="1">
        <f>'Taylor Ashe'!Q6</f>
        <v>0</v>
      </c>
      <c r="J6" s="1">
        <f>'Taylor Ashe'!R6</f>
        <v>0</v>
      </c>
      <c r="K6" s="1">
        <f>'Taylor Ashe'!P6</f>
        <v>0</v>
      </c>
      <c r="M6">
        <v>2007</v>
      </c>
      <c r="N6" s="2">
        <f>D6-I6</f>
        <v>0</v>
      </c>
      <c r="O6" s="2">
        <f t="shared" ref="O6:O38" si="0">E6-J6</f>
        <v>0</v>
      </c>
      <c r="P6" s="2">
        <f t="shared" ref="P6:P38" si="1">F6-K6</f>
        <v>0</v>
      </c>
      <c r="R6" t="s">
        <v>25</v>
      </c>
      <c r="S6">
        <v>2007</v>
      </c>
      <c r="T6">
        <v>0</v>
      </c>
      <c r="U6">
        <v>0</v>
      </c>
      <c r="V6">
        <v>0</v>
      </c>
      <c r="X6">
        <v>2007</v>
      </c>
      <c r="Y6" s="1">
        <f>'Taylor Ashe'!T6</f>
        <v>0</v>
      </c>
      <c r="Z6" s="1">
        <f>'Taylor Ashe'!U6</f>
        <v>0</v>
      </c>
      <c r="AA6" s="1">
        <f>'Taylor Ashe'!S6</f>
        <v>0</v>
      </c>
      <c r="AC6">
        <v>2007</v>
      </c>
      <c r="AD6" s="2">
        <f>T6-Y6</f>
        <v>0</v>
      </c>
      <c r="AE6" s="2">
        <f t="shared" ref="AE6:AE38" si="2">U6-Z6</f>
        <v>0</v>
      </c>
      <c r="AF6" s="2">
        <f t="shared" ref="AF6:AF38" si="3">V6-AA6</f>
        <v>0</v>
      </c>
    </row>
    <row r="7" spans="1:32" x14ac:dyDescent="0.25">
      <c r="C7">
        <v>2008</v>
      </c>
      <c r="D7">
        <v>48831.585305202098</v>
      </c>
      <c r="E7">
        <v>57628.280026530403</v>
      </c>
      <c r="F7">
        <v>75535.040757488401</v>
      </c>
      <c r="H7">
        <v>2008</v>
      </c>
      <c r="I7">
        <f>'Taylor Ashe'!Q7</f>
        <v>48831.585305202134</v>
      </c>
      <c r="J7">
        <f ca="1">'Taylor Ashe'!R7</f>
        <v>57628.280026530359</v>
      </c>
      <c r="K7">
        <f ca="1">'Taylor Ashe'!P7</f>
        <v>75535.040757488387</v>
      </c>
      <c r="M7">
        <v>2008</v>
      </c>
      <c r="N7" s="2">
        <f t="shared" ref="N7:N38" si="4">D7-I7</f>
        <v>0</v>
      </c>
      <c r="O7" s="2">
        <f t="shared" ca="1" si="0"/>
        <v>0</v>
      </c>
      <c r="P7" s="2">
        <f t="shared" ca="1" si="1"/>
        <v>0</v>
      </c>
      <c r="S7">
        <v>2008</v>
      </c>
      <c r="T7">
        <v>48831.585305202098</v>
      </c>
      <c r="U7">
        <v>57628.280026530403</v>
      </c>
      <c r="V7">
        <v>75535.040757488401</v>
      </c>
      <c r="X7">
        <v>2008</v>
      </c>
      <c r="Y7">
        <f>'Taylor Ashe'!T7</f>
        <v>48831.585305202134</v>
      </c>
      <c r="Z7">
        <f ca="1">'Taylor Ashe'!U7</f>
        <v>57628.280026530359</v>
      </c>
      <c r="AA7">
        <f ca="1">'Taylor Ashe'!S7</f>
        <v>75535.040757488387</v>
      </c>
      <c r="AC7">
        <v>2008</v>
      </c>
      <c r="AD7" s="2">
        <f t="shared" ref="AD7:AD38" si="5">T7-Y7</f>
        <v>0</v>
      </c>
      <c r="AE7" s="2">
        <f t="shared" ca="1" si="2"/>
        <v>0</v>
      </c>
      <c r="AF7" s="2">
        <f t="shared" ca="1" si="3"/>
        <v>0</v>
      </c>
    </row>
    <row r="8" spans="1:32" x14ac:dyDescent="0.25">
      <c r="C8">
        <v>2009</v>
      </c>
      <c r="D8">
        <v>90524.385442311395</v>
      </c>
      <c r="E8">
        <v>81338.032597652404</v>
      </c>
      <c r="F8">
        <v>121698.561645423</v>
      </c>
      <c r="H8">
        <v>2009</v>
      </c>
      <c r="I8">
        <f>'Taylor Ashe'!Q8</f>
        <v>90524.385442311337</v>
      </c>
      <c r="J8">
        <f ca="1">'Taylor Ashe'!R8</f>
        <v>81338.032597652433</v>
      </c>
      <c r="K8">
        <f ca="1">'Taylor Ashe'!P8</f>
        <v>121698.5616454234</v>
      </c>
      <c r="M8">
        <v>2009</v>
      </c>
      <c r="N8" s="2">
        <f t="shared" si="4"/>
        <v>0</v>
      </c>
      <c r="O8" s="2">
        <f t="shared" ca="1" si="0"/>
        <v>0</v>
      </c>
      <c r="P8" s="2">
        <f t="shared" ca="1" si="1"/>
        <v>-3.92901711165905E-10</v>
      </c>
      <c r="S8">
        <v>2009</v>
      </c>
      <c r="T8">
        <v>76382.128645104196</v>
      </c>
      <c r="U8">
        <v>72497.032308489899</v>
      </c>
      <c r="V8">
        <v>105309.30286492</v>
      </c>
      <c r="X8">
        <v>2009</v>
      </c>
      <c r="Y8">
        <f>'Taylor Ashe'!T8</f>
        <v>76382.128645104138</v>
      </c>
      <c r="Z8">
        <f ca="1">'Taylor Ashe'!U8</f>
        <v>72497.032308489841</v>
      </c>
      <c r="AA8">
        <f ca="1">'Taylor Ashe'!S8</f>
        <v>105309.30286492006</v>
      </c>
      <c r="AC8">
        <v>2009</v>
      </c>
      <c r="AD8" s="2">
        <f t="shared" si="5"/>
        <v>0</v>
      </c>
      <c r="AE8" s="2">
        <f t="shared" ca="1" si="2"/>
        <v>0</v>
      </c>
      <c r="AF8" s="2">
        <f t="shared" ca="1" si="3"/>
        <v>0</v>
      </c>
    </row>
    <row r="9" spans="1:32" x14ac:dyDescent="0.25">
      <c r="C9">
        <v>2010</v>
      </c>
      <c r="D9">
        <v>102622.01594871101</v>
      </c>
      <c r="E9">
        <v>85463.547688264007</v>
      </c>
      <c r="F9">
        <v>133548.85301207801</v>
      </c>
      <c r="H9">
        <v>2010</v>
      </c>
      <c r="I9">
        <f>'Taylor Ashe'!Q9</f>
        <v>102622.01594871115</v>
      </c>
      <c r="J9">
        <f ca="1">'Taylor Ashe'!R9</f>
        <v>85463.547688264007</v>
      </c>
      <c r="K9">
        <f ca="1">'Taylor Ashe'!P9</f>
        <v>133548.85301207833</v>
      </c>
      <c r="M9">
        <v>2010</v>
      </c>
      <c r="N9" s="2">
        <f t="shared" si="4"/>
        <v>-1.4551915228366852E-10</v>
      </c>
      <c r="O9" s="2">
        <f t="shared" ca="1" si="0"/>
        <v>0</v>
      </c>
      <c r="P9" s="2">
        <f t="shared" ca="1" si="1"/>
        <v>-3.2014213502407074E-10</v>
      </c>
      <c r="S9">
        <v>2010</v>
      </c>
      <c r="T9">
        <v>49597.343388056303</v>
      </c>
      <c r="U9">
        <v>62574.0723889289</v>
      </c>
      <c r="V9">
        <v>79846.170894337105</v>
      </c>
      <c r="X9">
        <v>2010</v>
      </c>
      <c r="Y9">
        <f>'Taylor Ashe'!T9</f>
        <v>49597.343388056317</v>
      </c>
      <c r="Z9">
        <f ca="1">'Taylor Ashe'!U9</f>
        <v>62574.072388928871</v>
      </c>
      <c r="AA9">
        <f ca="1">'Taylor Ashe'!S9</f>
        <v>79846.17089433709</v>
      </c>
      <c r="AC9">
        <v>2010</v>
      </c>
      <c r="AD9" s="2">
        <f t="shared" si="5"/>
        <v>0</v>
      </c>
      <c r="AE9" s="2">
        <f t="shared" ca="1" si="2"/>
        <v>0</v>
      </c>
      <c r="AF9" s="2">
        <f t="shared" ca="1" si="3"/>
        <v>0</v>
      </c>
    </row>
    <row r="10" spans="1:32" x14ac:dyDescent="0.25">
      <c r="C10">
        <v>2011</v>
      </c>
      <c r="D10">
        <v>227879.86436016799</v>
      </c>
      <c r="E10">
        <v>128078.488346564</v>
      </c>
      <c r="F10">
        <v>261406.44934268499</v>
      </c>
      <c r="H10">
        <v>2011</v>
      </c>
      <c r="I10">
        <f>'Taylor Ashe'!Q10</f>
        <v>227879.86436016837</v>
      </c>
      <c r="J10">
        <f ca="1">'Taylor Ashe'!R10</f>
        <v>128078.48834656445</v>
      </c>
      <c r="K10">
        <f ca="1">'Taylor Ashe'!P10</f>
        <v>261406.44934268508</v>
      </c>
      <c r="M10">
        <v>2011</v>
      </c>
      <c r="N10" s="2">
        <f t="shared" si="4"/>
        <v>-3.7834979593753815E-10</v>
      </c>
      <c r="O10" s="2">
        <f t="shared" ca="1" si="0"/>
        <v>-4.5110937207937241E-10</v>
      </c>
      <c r="P10" s="2">
        <f t="shared" ca="1" si="1"/>
        <v>0</v>
      </c>
      <c r="S10">
        <v>2011</v>
      </c>
      <c r="T10">
        <v>205601.58256060001</v>
      </c>
      <c r="U10">
        <v>114048.701266087</v>
      </c>
      <c r="V10">
        <v>235115.11438421899</v>
      </c>
      <c r="X10">
        <v>2011</v>
      </c>
      <c r="Y10">
        <f>'Taylor Ashe'!T10</f>
        <v>205601.58256060019</v>
      </c>
      <c r="Z10">
        <f ca="1">'Taylor Ashe'!U10</f>
        <v>114048.70126608746</v>
      </c>
      <c r="AA10">
        <f ca="1">'Taylor Ashe'!S10</f>
        <v>235115.11438421937</v>
      </c>
      <c r="AC10">
        <v>2011</v>
      </c>
      <c r="AD10" s="2">
        <f t="shared" si="5"/>
        <v>0</v>
      </c>
      <c r="AE10" s="2">
        <f t="shared" ca="1" si="2"/>
        <v>-4.6566128730773926E-10</v>
      </c>
      <c r="AF10" s="2">
        <f t="shared" ca="1" si="3"/>
        <v>-3.7834979593753815E-10</v>
      </c>
    </row>
    <row r="11" spans="1:32" x14ac:dyDescent="0.25">
      <c r="C11">
        <v>2012</v>
      </c>
      <c r="D11">
        <v>366582.07866889</v>
      </c>
      <c r="E11">
        <v>185867.039259754</v>
      </c>
      <c r="F11">
        <v>411009.70388105302</v>
      </c>
      <c r="H11">
        <v>2012</v>
      </c>
      <c r="I11">
        <f>'Taylor Ashe'!Q11</f>
        <v>366582.07866888976</v>
      </c>
      <c r="J11">
        <f ca="1">'Taylor Ashe'!R11</f>
        <v>185867.0392597543</v>
      </c>
      <c r="K11">
        <f ca="1">'Taylor Ashe'!P11</f>
        <v>411009.70388105331</v>
      </c>
      <c r="M11">
        <v>2012</v>
      </c>
      <c r="N11" s="2">
        <f t="shared" si="4"/>
        <v>0</v>
      </c>
      <c r="O11" s="2">
        <f t="shared" ca="1" si="0"/>
        <v>-2.9103830456733704E-10</v>
      </c>
      <c r="P11" s="2">
        <f t="shared" ca="1" si="1"/>
        <v>0</v>
      </c>
      <c r="S11">
        <v>2012</v>
      </c>
      <c r="T11">
        <v>282398.96485385601</v>
      </c>
      <c r="U11">
        <v>147128.170281698</v>
      </c>
      <c r="V11">
        <v>318427.18765986298</v>
      </c>
      <c r="X11">
        <v>2012</v>
      </c>
      <c r="Y11">
        <f>'Taylor Ashe'!T11</f>
        <v>282398.96485385596</v>
      </c>
      <c r="Z11">
        <f ca="1">'Taylor Ashe'!U11</f>
        <v>147128.17028169797</v>
      </c>
      <c r="AA11">
        <f ca="1">'Taylor Ashe'!S11</f>
        <v>318427.18765986309</v>
      </c>
      <c r="AC11">
        <v>2012</v>
      </c>
      <c r="AD11" s="2">
        <f t="shared" si="5"/>
        <v>0</v>
      </c>
      <c r="AE11" s="2">
        <f t="shared" ca="1" si="2"/>
        <v>0</v>
      </c>
      <c r="AF11" s="2">
        <f t="shared" ca="1" si="3"/>
        <v>0</v>
      </c>
    </row>
    <row r="12" spans="1:32" x14ac:dyDescent="0.25">
      <c r="C12">
        <v>2013</v>
      </c>
      <c r="D12">
        <v>500202.461321129</v>
      </c>
      <c r="E12">
        <v>248022.60319327799</v>
      </c>
      <c r="F12">
        <v>558316.85807118996</v>
      </c>
      <c r="H12">
        <v>2013</v>
      </c>
      <c r="I12">
        <f>'Taylor Ashe'!Q12</f>
        <v>500202.46132112871</v>
      </c>
      <c r="J12">
        <f ca="1">'Taylor Ashe'!R12</f>
        <v>248022.60319327781</v>
      </c>
      <c r="K12">
        <f ca="1">'Taylor Ashe'!P12</f>
        <v>558316.85807119007</v>
      </c>
      <c r="M12">
        <v>2013</v>
      </c>
      <c r="N12" s="2">
        <f t="shared" si="4"/>
        <v>0</v>
      </c>
      <c r="O12" s="2">
        <f t="shared" ca="1" si="0"/>
        <v>0</v>
      </c>
      <c r="P12" s="2">
        <f t="shared" ca="1" si="1"/>
        <v>0</v>
      </c>
      <c r="S12">
        <v>2013</v>
      </c>
      <c r="T12">
        <v>318386.67442015698</v>
      </c>
      <c r="U12">
        <v>170339.12054465801</v>
      </c>
      <c r="V12">
        <v>361089.310886177</v>
      </c>
      <c r="X12">
        <v>2013</v>
      </c>
      <c r="Y12">
        <f>'Taylor Ashe'!T12</f>
        <v>318386.67442015657</v>
      </c>
      <c r="Z12">
        <f ca="1">'Taylor Ashe'!U12</f>
        <v>170339.12054465784</v>
      </c>
      <c r="AA12">
        <f ca="1">'Taylor Ashe'!S12</f>
        <v>361089.31088617712</v>
      </c>
      <c r="AC12">
        <v>2013</v>
      </c>
      <c r="AD12" s="2">
        <f t="shared" si="5"/>
        <v>0</v>
      </c>
      <c r="AE12" s="2">
        <f t="shared" ca="1" si="2"/>
        <v>0</v>
      </c>
      <c r="AF12" s="2">
        <f t="shared" ca="1" si="3"/>
        <v>0</v>
      </c>
    </row>
    <row r="13" spans="1:32" x14ac:dyDescent="0.25">
      <c r="C13">
        <v>2014</v>
      </c>
      <c r="D13">
        <v>785740.55313301506</v>
      </c>
      <c r="E13">
        <v>385759.03913084703</v>
      </c>
      <c r="F13">
        <v>875327.51191135903</v>
      </c>
      <c r="H13">
        <v>2014</v>
      </c>
      <c r="I13">
        <f>'Taylor Ashe'!Q13</f>
        <v>785740.55313301482</v>
      </c>
      <c r="J13">
        <f ca="1">'Taylor Ashe'!R13</f>
        <v>385759.0391308468</v>
      </c>
      <c r="K13">
        <f ca="1">'Taylor Ashe'!P13</f>
        <v>875327.51191135903</v>
      </c>
      <c r="M13">
        <v>2014</v>
      </c>
      <c r="N13" s="2">
        <f t="shared" si="4"/>
        <v>0</v>
      </c>
      <c r="O13" s="2">
        <f t="shared" ca="1" si="0"/>
        <v>0</v>
      </c>
      <c r="P13" s="2">
        <f t="shared" ca="1" si="1"/>
        <v>0</v>
      </c>
      <c r="S13">
        <v>2014</v>
      </c>
      <c r="T13">
        <v>563475.25794706598</v>
      </c>
      <c r="U13">
        <v>281058.42036855902</v>
      </c>
      <c r="V13">
        <v>629681.03193488496</v>
      </c>
      <c r="X13">
        <v>2014</v>
      </c>
      <c r="Y13">
        <f>'Taylor Ashe'!T13</f>
        <v>563475.25794706563</v>
      </c>
      <c r="Z13">
        <f ca="1">'Taylor Ashe'!U13</f>
        <v>281058.42036855873</v>
      </c>
      <c r="AA13">
        <f ca="1">'Taylor Ashe'!S13</f>
        <v>629681.03193488496</v>
      </c>
      <c r="AC13">
        <v>2014</v>
      </c>
      <c r="AD13" s="2">
        <f t="shared" si="5"/>
        <v>0</v>
      </c>
      <c r="AE13" s="2">
        <f t="shared" ca="1" si="2"/>
        <v>0</v>
      </c>
      <c r="AF13" s="2">
        <f t="shared" ca="1" si="3"/>
        <v>0</v>
      </c>
    </row>
    <row r="14" spans="1:32" x14ac:dyDescent="0.25">
      <c r="C14">
        <v>2015</v>
      </c>
      <c r="D14">
        <v>895570.401534701</v>
      </c>
      <c r="E14">
        <v>375892.78062205302</v>
      </c>
      <c r="F14">
        <v>971257.80646994303</v>
      </c>
      <c r="H14">
        <v>2015</v>
      </c>
      <c r="I14">
        <f>'Taylor Ashe'!Q14</f>
        <v>895570.40153470088</v>
      </c>
      <c r="J14">
        <f ca="1">'Taylor Ashe'!R14</f>
        <v>375892.78062205331</v>
      </c>
      <c r="K14">
        <f ca="1">'Taylor Ashe'!P14</f>
        <v>971257.80646994256</v>
      </c>
      <c r="M14">
        <v>2015</v>
      </c>
      <c r="N14" s="2">
        <f t="shared" si="4"/>
        <v>0</v>
      </c>
      <c r="O14" s="2">
        <f t="shared" ca="1" si="0"/>
        <v>0</v>
      </c>
      <c r="P14" s="2">
        <f t="shared" ca="1" si="1"/>
        <v>0</v>
      </c>
      <c r="S14">
        <v>2015</v>
      </c>
      <c r="T14">
        <v>537237.20017318497</v>
      </c>
      <c r="U14">
        <v>240622.162684457</v>
      </c>
      <c r="V14">
        <v>588661.90162509098</v>
      </c>
      <c r="X14">
        <v>2015</v>
      </c>
      <c r="Y14">
        <f>'Taylor Ashe'!T14</f>
        <v>537237.20017318474</v>
      </c>
      <c r="Z14">
        <f ca="1">'Taylor Ashe'!U14</f>
        <v>240622.16268445697</v>
      </c>
      <c r="AA14">
        <f ca="1">'Taylor Ashe'!S14</f>
        <v>588661.90162509051</v>
      </c>
      <c r="AC14">
        <v>2015</v>
      </c>
      <c r="AD14" s="2">
        <f t="shared" si="5"/>
        <v>0</v>
      </c>
      <c r="AE14" s="2">
        <f t="shared" ca="1" si="2"/>
        <v>0</v>
      </c>
      <c r="AF14" s="2">
        <f t="shared" ca="1" si="3"/>
        <v>0</v>
      </c>
    </row>
    <row r="15" spans="1:32" x14ac:dyDescent="0.25">
      <c r="C15">
        <v>2016</v>
      </c>
      <c r="D15">
        <v>1284881.6659947799</v>
      </c>
      <c r="E15">
        <v>455269.60997895699</v>
      </c>
      <c r="F15">
        <v>1363154.91173231</v>
      </c>
      <c r="H15">
        <v>2016</v>
      </c>
      <c r="I15">
        <f>'Taylor Ashe'!Q15</f>
        <v>1284881.6659947806</v>
      </c>
      <c r="J15">
        <f ca="1">'Taylor Ashe'!R15</f>
        <v>455269.60997895693</v>
      </c>
      <c r="K15">
        <f ca="1">'Taylor Ashe'!P15</f>
        <v>1363154.9117323074</v>
      </c>
      <c r="M15">
        <v>2016</v>
      </c>
      <c r="N15" s="2">
        <f t="shared" si="4"/>
        <v>0</v>
      </c>
      <c r="O15" s="2">
        <f t="shared" ca="1" si="0"/>
        <v>0</v>
      </c>
      <c r="P15" s="2">
        <f t="shared" ca="1" si="1"/>
        <v>2.5611370801925659E-9</v>
      </c>
      <c r="S15">
        <v>2016</v>
      </c>
      <c r="T15">
        <v>971834.29933812295</v>
      </c>
      <c r="U15">
        <v>341003.78541544499</v>
      </c>
      <c r="V15">
        <v>1029924.9909763701</v>
      </c>
      <c r="X15">
        <v>2016</v>
      </c>
      <c r="Y15">
        <f>'Taylor Ashe'!T15</f>
        <v>971834.2993381233</v>
      </c>
      <c r="Z15">
        <f ca="1">'Taylor Ashe'!U15</f>
        <v>341003.78541544493</v>
      </c>
      <c r="AA15">
        <f ca="1">'Taylor Ashe'!S15</f>
        <v>1029924.9909763739</v>
      </c>
      <c r="AC15">
        <v>2016</v>
      </c>
      <c r="AD15" s="2">
        <f t="shared" si="5"/>
        <v>0</v>
      </c>
      <c r="AE15" s="2">
        <f t="shared" ca="1" si="2"/>
        <v>0</v>
      </c>
      <c r="AF15" s="2">
        <f t="shared" ca="1" si="3"/>
        <v>-3.8417056202888489E-9</v>
      </c>
    </row>
    <row r="16" spans="1:32" x14ac:dyDescent="0.25">
      <c r="C16" t="s">
        <v>8</v>
      </c>
      <c r="D16">
        <v>1878291.7979074901</v>
      </c>
      <c r="E16">
        <v>1568532.17366966</v>
      </c>
      <c r="F16">
        <v>2447094.8608346698</v>
      </c>
      <c r="H16" t="s">
        <v>8</v>
      </c>
      <c r="I16">
        <f>'Taylor Ashe'!Q16</f>
        <v>1878291.7979074917</v>
      </c>
      <c r="J16">
        <f ca="1">'Taylor Ashe'!R16</f>
        <v>1568532.1736696616</v>
      </c>
      <c r="K16">
        <f ca="1">'Taylor Ashe'!P16</f>
        <v>2447094.8608346656</v>
      </c>
      <c r="M16" t="s">
        <v>8</v>
      </c>
      <c r="N16" s="2">
        <f t="shared" si="4"/>
        <v>0</v>
      </c>
      <c r="O16" s="2">
        <f t="shared" ca="1" si="0"/>
        <v>0</v>
      </c>
      <c r="P16" s="2">
        <f t="shared" ca="1" si="1"/>
        <v>4.1909515857696533E-9</v>
      </c>
      <c r="S16" t="s">
        <v>8</v>
      </c>
      <c r="T16">
        <v>1335911.67045567</v>
      </c>
      <c r="U16">
        <v>1174762.08485474</v>
      </c>
      <c r="V16">
        <v>1778967.6633575801</v>
      </c>
      <c r="X16" t="s">
        <v>8</v>
      </c>
      <c r="Y16">
        <f>'Taylor Ashe'!T16</f>
        <v>1335911.6704556721</v>
      </c>
      <c r="Z16">
        <f ca="1">'Taylor Ashe'!U16</f>
        <v>1174762.0848547367</v>
      </c>
      <c r="AA16">
        <f ca="1">'Taylor Ashe'!S16</f>
        <v>1778967.6633575754</v>
      </c>
      <c r="AC16" t="s">
        <v>8</v>
      </c>
      <c r="AD16" s="2">
        <f t="shared" si="5"/>
        <v>-2.0954757928848267E-9</v>
      </c>
      <c r="AE16" s="2">
        <f t="shared" ca="1" si="2"/>
        <v>3.2596290111541748E-9</v>
      </c>
      <c r="AF16" s="2">
        <f t="shared" ca="1" si="3"/>
        <v>4.6566128730773926E-9</v>
      </c>
    </row>
    <row r="17" spans="2:32" x14ac:dyDescent="0.25">
      <c r="B17" t="s">
        <v>26</v>
      </c>
      <c r="C17">
        <v>2007</v>
      </c>
      <c r="D17">
        <v>0</v>
      </c>
      <c r="E17">
        <v>0</v>
      </c>
      <c r="F17">
        <v>0</v>
      </c>
      <c r="H17">
        <v>2007</v>
      </c>
      <c r="I17" s="1">
        <f>'Example 1'!Q6</f>
        <v>0</v>
      </c>
      <c r="J17" s="1">
        <f>'Example 1'!R6</f>
        <v>0</v>
      </c>
      <c r="K17" s="1">
        <f>'Example 1'!P6</f>
        <v>0</v>
      </c>
      <c r="M17">
        <v>2007</v>
      </c>
      <c r="N17" s="2">
        <f t="shared" si="4"/>
        <v>0</v>
      </c>
      <c r="O17" s="2">
        <f t="shared" si="0"/>
        <v>0</v>
      </c>
      <c r="P17" s="2">
        <f t="shared" si="1"/>
        <v>0</v>
      </c>
      <c r="R17" t="s">
        <v>26</v>
      </c>
      <c r="S17">
        <v>2007</v>
      </c>
      <c r="T17">
        <v>0</v>
      </c>
      <c r="U17">
        <v>0</v>
      </c>
      <c r="V17">
        <v>0</v>
      </c>
      <c r="X17">
        <v>2007</v>
      </c>
      <c r="Y17" s="1">
        <f>'Example 1'!T6</f>
        <v>0</v>
      </c>
      <c r="Z17" s="1">
        <f>'Example 1'!U6</f>
        <v>0</v>
      </c>
      <c r="AA17" s="1">
        <f>'Example 1'!S6</f>
        <v>0</v>
      </c>
      <c r="AC17">
        <v>2007</v>
      </c>
      <c r="AD17" s="2">
        <f t="shared" si="5"/>
        <v>0</v>
      </c>
      <c r="AE17" s="2">
        <f t="shared" si="2"/>
        <v>0</v>
      </c>
      <c r="AF17" s="2">
        <f t="shared" si="3"/>
        <v>0</v>
      </c>
    </row>
    <row r="18" spans="2:32" x14ac:dyDescent="0.25">
      <c r="C18">
        <v>2008</v>
      </c>
      <c r="D18">
        <v>11.167811872239</v>
      </c>
      <c r="E18">
        <v>10.922281574202501</v>
      </c>
      <c r="F18">
        <v>15.621019710629801</v>
      </c>
      <c r="H18">
        <v>2008</v>
      </c>
      <c r="I18">
        <f>'Example 1'!Q7</f>
        <v>11.16781187223895</v>
      </c>
      <c r="J18">
        <f ca="1">'Example 1'!R7</f>
        <v>10.922281574202522</v>
      </c>
      <c r="K18">
        <f ca="1">'Example 1'!P7</f>
        <v>15.621019710629813</v>
      </c>
      <c r="M18">
        <v>2008</v>
      </c>
      <c r="N18" s="2">
        <f t="shared" si="4"/>
        <v>4.9737991503207013E-14</v>
      </c>
      <c r="O18" s="2">
        <f t="shared" ca="1" si="0"/>
        <v>-2.1316282072803006E-14</v>
      </c>
      <c r="P18" s="2">
        <f t="shared" ca="1" si="1"/>
        <v>0</v>
      </c>
      <c r="S18">
        <v>2008</v>
      </c>
      <c r="T18">
        <v>11.167811872239</v>
      </c>
      <c r="U18">
        <v>10.922281574202501</v>
      </c>
      <c r="V18">
        <v>15.621019710629801</v>
      </c>
      <c r="X18">
        <v>2008</v>
      </c>
      <c r="Y18">
        <f>'Example 1'!T7</f>
        <v>11.16781187223895</v>
      </c>
      <c r="Z18">
        <f ca="1">'Example 1'!U7</f>
        <v>10.922281574202522</v>
      </c>
      <c r="AA18">
        <f ca="1">'Example 1'!S7</f>
        <v>15.621019710629813</v>
      </c>
      <c r="AC18">
        <v>2008</v>
      </c>
      <c r="AD18" s="2">
        <f t="shared" si="5"/>
        <v>4.9737991503207013E-14</v>
      </c>
      <c r="AE18" s="2">
        <f t="shared" ca="1" si="2"/>
        <v>-2.1316282072803006E-14</v>
      </c>
      <c r="AF18" s="2">
        <f t="shared" ca="1" si="3"/>
        <v>0</v>
      </c>
    </row>
    <row r="19" spans="2:32" x14ac:dyDescent="0.25">
      <c r="C19">
        <v>2009</v>
      </c>
      <c r="D19">
        <v>716.72853101684404</v>
      </c>
      <c r="E19">
        <v>501.166954142029</v>
      </c>
      <c r="F19">
        <v>874.56738053597803</v>
      </c>
      <c r="H19">
        <v>2009</v>
      </c>
      <c r="I19">
        <f>'Example 1'!Q8</f>
        <v>716.72853101684439</v>
      </c>
      <c r="J19">
        <f ca="1">'Example 1'!R8</f>
        <v>501.166954142029</v>
      </c>
      <c r="K19">
        <f ca="1">'Example 1'!P8</f>
        <v>874.56738053597803</v>
      </c>
      <c r="M19">
        <v>2009</v>
      </c>
      <c r="N19" s="2">
        <f t="shared" si="4"/>
        <v>0</v>
      </c>
      <c r="O19" s="2">
        <f t="shared" ca="1" si="0"/>
        <v>0</v>
      </c>
      <c r="P19" s="2">
        <f t="shared" ca="1" si="1"/>
        <v>0</v>
      </c>
      <c r="S19">
        <v>2009</v>
      </c>
      <c r="T19">
        <v>716.64152996369205</v>
      </c>
      <c r="U19">
        <v>501.10613344322002</v>
      </c>
      <c r="V19">
        <v>874.46122809597205</v>
      </c>
      <c r="X19">
        <v>2009</v>
      </c>
      <c r="Y19">
        <f>'Example 1'!T8</f>
        <v>716.64152996369205</v>
      </c>
      <c r="Z19">
        <f ca="1">'Example 1'!U8</f>
        <v>501.10613344321956</v>
      </c>
      <c r="AA19">
        <f ca="1">'Example 1'!S8</f>
        <v>874.46122809597171</v>
      </c>
      <c r="AC19">
        <v>2009</v>
      </c>
      <c r="AD19" s="2">
        <f t="shared" si="5"/>
        <v>0</v>
      </c>
      <c r="AE19" s="2">
        <f t="shared" ca="1" si="2"/>
        <v>4.5474735088646412E-13</v>
      </c>
      <c r="AF19" s="2">
        <f t="shared" ca="1" si="3"/>
        <v>0</v>
      </c>
    </row>
    <row r="20" spans="2:32" x14ac:dyDescent="0.25">
      <c r="C20">
        <v>2010</v>
      </c>
      <c r="D20">
        <v>2662.7585527016099</v>
      </c>
      <c r="E20">
        <v>1483.1787710410399</v>
      </c>
      <c r="F20">
        <v>3047.96692515722</v>
      </c>
      <c r="H20">
        <v>2010</v>
      </c>
      <c r="I20">
        <f>'Example 1'!Q9</f>
        <v>2662.7585527016072</v>
      </c>
      <c r="J20">
        <f ca="1">'Example 1'!R9</f>
        <v>1483.1787710410367</v>
      </c>
      <c r="K20">
        <f ca="1">'Example 1'!P9</f>
        <v>3047.96692515722</v>
      </c>
      <c r="M20">
        <v>2010</v>
      </c>
      <c r="N20" s="2">
        <f t="shared" si="4"/>
        <v>0</v>
      </c>
      <c r="O20" s="2">
        <f t="shared" ca="1" si="0"/>
        <v>3.1832314562052488E-12</v>
      </c>
      <c r="P20" s="2">
        <f t="shared" ca="1" si="1"/>
        <v>0</v>
      </c>
      <c r="S20">
        <v>2010</v>
      </c>
      <c r="T20">
        <v>2572.9573596846599</v>
      </c>
      <c r="U20">
        <v>1434.7510257778899</v>
      </c>
      <c r="V20">
        <v>2945.9497756625401</v>
      </c>
      <c r="X20">
        <v>2010</v>
      </c>
      <c r="Y20">
        <f>'Example 1'!T9</f>
        <v>2572.957359684659</v>
      </c>
      <c r="Z20">
        <f ca="1">'Example 1'!U9</f>
        <v>1434.7510257778947</v>
      </c>
      <c r="AA20">
        <f ca="1">'Example 1'!S9</f>
        <v>2945.9497756625406</v>
      </c>
      <c r="AC20">
        <v>2010</v>
      </c>
      <c r="AD20" s="2">
        <f t="shared" si="5"/>
        <v>0</v>
      </c>
      <c r="AE20" s="2">
        <f t="shared" ca="1" si="2"/>
        <v>-4.7748471843078732E-12</v>
      </c>
      <c r="AF20" s="2">
        <f t="shared" ca="1" si="3"/>
        <v>0</v>
      </c>
    </row>
    <row r="21" spans="2:32" x14ac:dyDescent="0.25">
      <c r="C21">
        <v>2011</v>
      </c>
      <c r="D21">
        <v>6829.5675674403401</v>
      </c>
      <c r="E21">
        <v>3387.9098424306198</v>
      </c>
      <c r="F21">
        <v>7623.7081698259699</v>
      </c>
      <c r="H21">
        <v>2011</v>
      </c>
      <c r="I21">
        <f>'Example 1'!Q10</f>
        <v>6829.5675674403401</v>
      </c>
      <c r="J21">
        <f ca="1">'Example 1'!R10</f>
        <v>3387.9098424306239</v>
      </c>
      <c r="K21">
        <f ca="1">'Example 1'!P10</f>
        <v>7623.7081698259717</v>
      </c>
      <c r="M21">
        <v>2011</v>
      </c>
      <c r="N21" s="2">
        <f t="shared" si="4"/>
        <v>0</v>
      </c>
      <c r="O21" s="2">
        <f t="shared" ca="1" si="0"/>
        <v>-4.0927261579781771E-12</v>
      </c>
      <c r="P21" s="2">
        <f t="shared" ca="1" si="1"/>
        <v>0</v>
      </c>
      <c r="S21">
        <v>2011</v>
      </c>
      <c r="T21">
        <v>6282.5284556812303</v>
      </c>
      <c r="U21">
        <v>3125.3437178283302</v>
      </c>
      <c r="V21">
        <v>7016.9749287718996</v>
      </c>
      <c r="X21">
        <v>2011</v>
      </c>
      <c r="Y21">
        <f>'Example 1'!T10</f>
        <v>6282.5284556812321</v>
      </c>
      <c r="Z21">
        <f ca="1">'Example 1'!U10</f>
        <v>3125.3437178283311</v>
      </c>
      <c r="AA21">
        <f ca="1">'Example 1'!S10</f>
        <v>7016.9749287719014</v>
      </c>
      <c r="AC21">
        <v>2011</v>
      </c>
      <c r="AD21" s="2">
        <f t="shared" si="5"/>
        <v>0</v>
      </c>
      <c r="AE21" s="2">
        <f t="shared" ca="1" si="2"/>
        <v>0</v>
      </c>
      <c r="AF21" s="2">
        <f t="shared" ca="1" si="3"/>
        <v>0</v>
      </c>
    </row>
    <row r="22" spans="2:32" x14ac:dyDescent="0.25">
      <c r="C22">
        <v>2012</v>
      </c>
      <c r="D22">
        <v>30477.865830438801</v>
      </c>
      <c r="E22">
        <v>13515.961397176799</v>
      </c>
      <c r="F22">
        <v>33340.388691018597</v>
      </c>
      <c r="H22">
        <v>2012</v>
      </c>
      <c r="I22">
        <f>'Example 1'!Q11</f>
        <v>30477.865830438786</v>
      </c>
      <c r="J22">
        <f ca="1">'Example 1'!R11</f>
        <v>13515.961397176767</v>
      </c>
      <c r="K22">
        <f ca="1">'Example 1'!P11</f>
        <v>33340.388691018597</v>
      </c>
      <c r="M22">
        <v>2012</v>
      </c>
      <c r="N22" s="2">
        <f t="shared" si="4"/>
        <v>0</v>
      </c>
      <c r="O22" s="2">
        <f t="shared" ca="1" si="0"/>
        <v>3.2741809263825417E-11</v>
      </c>
      <c r="P22" s="2">
        <f t="shared" ca="1" si="1"/>
        <v>0</v>
      </c>
      <c r="S22">
        <v>2012</v>
      </c>
      <c r="T22">
        <v>29685.311960278301</v>
      </c>
      <c r="U22">
        <v>13155.929276711</v>
      </c>
      <c r="V22">
        <v>32469.9279536137</v>
      </c>
      <c r="X22">
        <v>2012</v>
      </c>
      <c r="Y22">
        <f>'Example 1'!T11</f>
        <v>29685.311960278312</v>
      </c>
      <c r="Z22">
        <f ca="1">'Example 1'!U11</f>
        <v>13155.929276711016</v>
      </c>
      <c r="AA22">
        <f ca="1">'Example 1'!S11</f>
        <v>32469.927953613704</v>
      </c>
      <c r="AC22">
        <v>2012</v>
      </c>
      <c r="AD22" s="2">
        <f t="shared" si="5"/>
        <v>0</v>
      </c>
      <c r="AE22" s="2">
        <f t="shared" ca="1" si="2"/>
        <v>-1.6370904631912708E-11</v>
      </c>
      <c r="AF22" s="2">
        <f t="shared" ca="1" si="3"/>
        <v>0</v>
      </c>
    </row>
    <row r="23" spans="2:32" x14ac:dyDescent="0.25">
      <c r="C23">
        <v>2013</v>
      </c>
      <c r="D23">
        <v>68211.530080732395</v>
      </c>
      <c r="E23">
        <v>27285.4837511234</v>
      </c>
      <c r="F23">
        <v>73466.389999015693</v>
      </c>
      <c r="H23">
        <v>2013</v>
      </c>
      <c r="I23">
        <f>'Example 1'!Q12</f>
        <v>68211.530080732395</v>
      </c>
      <c r="J23">
        <f ca="1">'Example 1'!R12</f>
        <v>27285.483751123393</v>
      </c>
      <c r="K23">
        <f ca="1">'Example 1'!P12</f>
        <v>73466.389999015737</v>
      </c>
      <c r="M23">
        <v>2013</v>
      </c>
      <c r="N23" s="2">
        <f t="shared" si="4"/>
        <v>0</v>
      </c>
      <c r="O23" s="2">
        <f t="shared" ca="1" si="0"/>
        <v>0</v>
      </c>
      <c r="P23" s="2">
        <f t="shared" ca="1" si="1"/>
        <v>0</v>
      </c>
      <c r="S23">
        <v>2013</v>
      </c>
      <c r="T23">
        <v>61417.844065883903</v>
      </c>
      <c r="U23">
        <v>24644.314731270901</v>
      </c>
      <c r="V23">
        <v>66177.744131053303</v>
      </c>
      <c r="X23">
        <v>2013</v>
      </c>
      <c r="Y23">
        <f>'Example 1'!T12</f>
        <v>61417.844065883888</v>
      </c>
      <c r="Z23">
        <f ca="1">'Example 1'!U12</f>
        <v>24644.31473127093</v>
      </c>
      <c r="AA23">
        <f ca="1">'Example 1'!S12</f>
        <v>66177.744131053347</v>
      </c>
      <c r="AC23">
        <v>2013</v>
      </c>
      <c r="AD23" s="2">
        <f t="shared" si="5"/>
        <v>0</v>
      </c>
      <c r="AE23" s="2">
        <f t="shared" ca="1" si="2"/>
        <v>-2.9103830456733704E-11</v>
      </c>
      <c r="AF23" s="2">
        <f t="shared" ca="1" si="3"/>
        <v>0</v>
      </c>
    </row>
    <row r="24" spans="2:32" x14ac:dyDescent="0.25">
      <c r="C24">
        <v>2014</v>
      </c>
      <c r="D24">
        <v>80076.318706258302</v>
      </c>
      <c r="E24">
        <v>29674.9720742918</v>
      </c>
      <c r="F24">
        <v>85398.013941521203</v>
      </c>
      <c r="H24">
        <v>2014</v>
      </c>
      <c r="I24">
        <f>'Example 1'!Q13</f>
        <v>80076.318706258287</v>
      </c>
      <c r="J24">
        <f ca="1">'Example 1'!R13</f>
        <v>29674.972074291833</v>
      </c>
      <c r="K24">
        <f ca="1">'Example 1'!P13</f>
        <v>85398.013941521218</v>
      </c>
      <c r="M24">
        <v>2014</v>
      </c>
      <c r="N24" s="2">
        <f t="shared" si="4"/>
        <v>0</v>
      </c>
      <c r="O24" s="2">
        <f t="shared" ca="1" si="0"/>
        <v>-3.2741809263825417E-11</v>
      </c>
      <c r="P24" s="2">
        <f t="shared" ca="1" si="1"/>
        <v>0</v>
      </c>
      <c r="S24">
        <v>2014</v>
      </c>
      <c r="T24">
        <v>46679.232465301196</v>
      </c>
      <c r="U24">
        <v>18728.301966610299</v>
      </c>
      <c r="V24">
        <v>50296.123489809601</v>
      </c>
      <c r="X24">
        <v>2014</v>
      </c>
      <c r="Y24">
        <f>'Example 1'!T13</f>
        <v>46679.232465301255</v>
      </c>
      <c r="Z24">
        <f ca="1">'Example 1'!U13</f>
        <v>18728.301966610299</v>
      </c>
      <c r="AA24">
        <f ca="1">'Example 1'!S13</f>
        <v>50296.123489809564</v>
      </c>
      <c r="AC24">
        <v>2014</v>
      </c>
      <c r="AD24" s="2">
        <f t="shared" si="5"/>
        <v>-5.8207660913467407E-11</v>
      </c>
      <c r="AE24" s="2">
        <f t="shared" ca="1" si="2"/>
        <v>0</v>
      </c>
      <c r="AF24" s="2">
        <f t="shared" ca="1" si="3"/>
        <v>0</v>
      </c>
    </row>
    <row r="25" spans="2:32" x14ac:dyDescent="0.25">
      <c r="C25">
        <v>2015</v>
      </c>
      <c r="D25">
        <v>126959.953010768</v>
      </c>
      <c r="E25">
        <v>43902.392551848803</v>
      </c>
      <c r="F25">
        <v>134336.330678909</v>
      </c>
      <c r="H25">
        <v>2015</v>
      </c>
      <c r="I25">
        <f>'Example 1'!Q14</f>
        <v>126959.95301076803</v>
      </c>
      <c r="J25">
        <f ca="1">'Example 1'!R14</f>
        <v>43902.39255184881</v>
      </c>
      <c r="K25">
        <f ca="1">'Example 1'!P14</f>
        <v>134336.3306789085</v>
      </c>
      <c r="M25">
        <v>2015</v>
      </c>
      <c r="N25" s="2">
        <f t="shared" si="4"/>
        <v>0</v>
      </c>
      <c r="O25" s="2">
        <f t="shared" ca="1" si="0"/>
        <v>0</v>
      </c>
      <c r="P25" s="2">
        <f t="shared" ca="1" si="1"/>
        <v>4.9476511776447296E-10</v>
      </c>
      <c r="S25">
        <v>2015</v>
      </c>
      <c r="T25">
        <v>98572.248652337206</v>
      </c>
      <c r="U25">
        <v>34120.364934703299</v>
      </c>
      <c r="V25">
        <v>104310.534020565</v>
      </c>
      <c r="X25">
        <v>2015</v>
      </c>
      <c r="Y25">
        <f>'Example 1'!T14</f>
        <v>98572.248652337221</v>
      </c>
      <c r="Z25">
        <f ca="1">'Example 1'!U14</f>
        <v>34120.364934703284</v>
      </c>
      <c r="AA25">
        <f ca="1">'Example 1'!S14</f>
        <v>104310.53402056536</v>
      </c>
      <c r="AC25">
        <v>2015</v>
      </c>
      <c r="AD25" s="2">
        <f t="shared" si="5"/>
        <v>0</v>
      </c>
      <c r="AE25" s="2">
        <f t="shared" ca="1" si="2"/>
        <v>0</v>
      </c>
      <c r="AF25" s="2">
        <f t="shared" ca="1" si="3"/>
        <v>-3.637978807091713E-10</v>
      </c>
    </row>
    <row r="26" spans="2:32" x14ac:dyDescent="0.25">
      <c r="C26">
        <v>2016</v>
      </c>
      <c r="D26">
        <v>389782.64472072199</v>
      </c>
      <c r="E26">
        <v>129768.775417824</v>
      </c>
      <c r="F26">
        <v>410816.80247882003</v>
      </c>
      <c r="H26">
        <v>2016</v>
      </c>
      <c r="I26">
        <f>'Example 1'!Q15</f>
        <v>389782.64472072158</v>
      </c>
      <c r="J26">
        <f ca="1">'Example 1'!R15</f>
        <v>129768.77541782377</v>
      </c>
      <c r="K26">
        <f ca="1">'Example 1'!P15</f>
        <v>410816.80247882003</v>
      </c>
      <c r="M26">
        <v>2016</v>
      </c>
      <c r="N26" s="2">
        <f t="shared" si="4"/>
        <v>0</v>
      </c>
      <c r="O26" s="2">
        <f t="shared" ca="1" si="0"/>
        <v>2.3283064365386963E-10</v>
      </c>
      <c r="P26" s="2">
        <f t="shared" ca="1" si="1"/>
        <v>0</v>
      </c>
      <c r="S26">
        <v>2016</v>
      </c>
      <c r="T26">
        <v>366167.80288341898</v>
      </c>
      <c r="U26">
        <v>121416.558586481</v>
      </c>
      <c r="V26">
        <v>385773.04282110598</v>
      </c>
      <c r="X26">
        <v>2016</v>
      </c>
      <c r="Y26">
        <f>'Example 1'!T15</f>
        <v>366167.80288341874</v>
      </c>
      <c r="Z26">
        <f ca="1">'Example 1'!U15</f>
        <v>121416.55858648129</v>
      </c>
      <c r="AA26">
        <f ca="1">'Example 1'!S15</f>
        <v>385773.04282110569</v>
      </c>
      <c r="AC26">
        <v>2016</v>
      </c>
      <c r="AD26" s="2">
        <f t="shared" si="5"/>
        <v>0</v>
      </c>
      <c r="AE26" s="2">
        <f t="shared" ca="1" si="2"/>
        <v>-2.9103830456733704E-10</v>
      </c>
      <c r="AF26" s="2">
        <f t="shared" ca="1" si="3"/>
        <v>0</v>
      </c>
    </row>
    <row r="27" spans="2:32" x14ac:dyDescent="0.25">
      <c r="C27" t="s">
        <v>8</v>
      </c>
      <c r="D27">
        <v>424378.97786510497</v>
      </c>
      <c r="E27">
        <v>185018.03172086799</v>
      </c>
      <c r="F27">
        <v>462957.00547210098</v>
      </c>
      <c r="H27" t="s">
        <v>8</v>
      </c>
      <c r="I27">
        <f>'Example 1'!Q16</f>
        <v>424378.97786510497</v>
      </c>
      <c r="J27">
        <f ca="1">'Example 1'!R16</f>
        <v>185018.03172086767</v>
      </c>
      <c r="K27">
        <f ca="1">'Example 1'!P16</f>
        <v>462957.00547210133</v>
      </c>
      <c r="M27" t="s">
        <v>8</v>
      </c>
      <c r="N27" s="2">
        <f t="shared" si="4"/>
        <v>0</v>
      </c>
      <c r="O27" s="2">
        <f t="shared" ca="1" si="0"/>
        <v>3.2014213502407074E-10</v>
      </c>
      <c r="P27" s="2">
        <f t="shared" ca="1" si="1"/>
        <v>0</v>
      </c>
      <c r="S27" t="s">
        <v>8</v>
      </c>
      <c r="T27">
        <v>388167.84012260998</v>
      </c>
      <c r="U27">
        <v>160963.96578425801</v>
      </c>
      <c r="V27">
        <v>420218.59833478101</v>
      </c>
      <c r="X27" t="s">
        <v>8</v>
      </c>
      <c r="Y27">
        <f>'Example 1'!T16</f>
        <v>388167.84012260986</v>
      </c>
      <c r="Z27">
        <f ca="1">'Example 1'!U16</f>
        <v>160963.96578425786</v>
      </c>
      <c r="AA27">
        <f ca="1">'Example 1'!S16</f>
        <v>420218.59833478072</v>
      </c>
      <c r="AC27" t="s">
        <v>8</v>
      </c>
      <c r="AD27" s="2">
        <f t="shared" si="5"/>
        <v>0</v>
      </c>
      <c r="AE27" s="2">
        <f t="shared" ca="1" si="2"/>
        <v>0</v>
      </c>
      <c r="AF27" s="2">
        <f t="shared" ca="1" si="3"/>
        <v>0</v>
      </c>
    </row>
    <row r="28" spans="2:32" x14ac:dyDescent="0.25">
      <c r="B28" t="s">
        <v>27</v>
      </c>
      <c r="C28">
        <v>2007</v>
      </c>
      <c r="D28">
        <v>0</v>
      </c>
      <c r="E28">
        <v>0</v>
      </c>
      <c r="F28">
        <v>0</v>
      </c>
      <c r="H28">
        <v>2007</v>
      </c>
      <c r="I28" s="1">
        <f>'Example 2'!Q6</f>
        <v>0</v>
      </c>
      <c r="J28">
        <f>'Example 2'!R6</f>
        <v>0</v>
      </c>
      <c r="K28" s="1">
        <f>'Example 2'!P6</f>
        <v>0</v>
      </c>
      <c r="M28">
        <v>2007</v>
      </c>
      <c r="N28" s="2">
        <f t="shared" si="4"/>
        <v>0</v>
      </c>
      <c r="O28" s="2">
        <f t="shared" si="0"/>
        <v>0</v>
      </c>
      <c r="P28" s="2">
        <f t="shared" si="1"/>
        <v>0</v>
      </c>
      <c r="R28" t="s">
        <v>27</v>
      </c>
      <c r="S28">
        <v>2007</v>
      </c>
      <c r="T28">
        <v>0</v>
      </c>
      <c r="U28">
        <v>0</v>
      </c>
      <c r="V28">
        <v>0</v>
      </c>
      <c r="X28">
        <v>2007</v>
      </c>
      <c r="Y28" s="1">
        <f>'Example 2'!T6</f>
        <v>0</v>
      </c>
      <c r="Z28" s="1">
        <f>'Example 2'!U6</f>
        <v>0</v>
      </c>
      <c r="AA28" s="1">
        <f>'Example 2'!S6</f>
        <v>0</v>
      </c>
      <c r="AC28">
        <v>2007</v>
      </c>
      <c r="AD28" s="2">
        <f t="shared" si="5"/>
        <v>0</v>
      </c>
      <c r="AE28" s="2">
        <f t="shared" si="2"/>
        <v>0</v>
      </c>
      <c r="AF28" s="2">
        <f t="shared" si="3"/>
        <v>0</v>
      </c>
    </row>
    <row r="29" spans="2:32" x14ac:dyDescent="0.25">
      <c r="C29">
        <v>2008</v>
      </c>
      <c r="D29">
        <v>55.766620913839198</v>
      </c>
      <c r="E29">
        <v>77.404331993837999</v>
      </c>
      <c r="F29">
        <v>95.400978084924006</v>
      </c>
      <c r="H29">
        <v>2008</v>
      </c>
      <c r="I29">
        <f>'Example 2'!Q7</f>
        <v>55.766620913839212</v>
      </c>
      <c r="J29">
        <f ca="1">'Example 2'!R7</f>
        <v>77.404331993837999</v>
      </c>
      <c r="K29">
        <f ca="1">'Example 2'!P7</f>
        <v>95.400978084923963</v>
      </c>
      <c r="M29">
        <v>2008</v>
      </c>
      <c r="N29" s="2">
        <f t="shared" si="4"/>
        <v>0</v>
      </c>
      <c r="O29" s="2">
        <f t="shared" ca="1" si="0"/>
        <v>0</v>
      </c>
      <c r="P29" s="2">
        <f t="shared" ca="1" si="1"/>
        <v>0</v>
      </c>
      <c r="S29">
        <v>2008</v>
      </c>
      <c r="T29">
        <v>55.766620913839198</v>
      </c>
      <c r="U29">
        <v>77.404331993837999</v>
      </c>
      <c r="V29">
        <v>95.400978084924006</v>
      </c>
      <c r="X29">
        <v>2008</v>
      </c>
      <c r="Y29">
        <f>'Example 2'!T7</f>
        <v>55.766620913839212</v>
      </c>
      <c r="Z29">
        <f ca="1">'Example 2'!U7</f>
        <v>77.404331993837999</v>
      </c>
      <c r="AA29">
        <f ca="1">'Example 2'!S7</f>
        <v>95.400978084923963</v>
      </c>
      <c r="AC29">
        <v>2008</v>
      </c>
      <c r="AD29" s="2">
        <f t="shared" si="5"/>
        <v>0</v>
      </c>
      <c r="AE29" s="2">
        <f t="shared" ca="1" si="2"/>
        <v>0</v>
      </c>
      <c r="AF29" s="2">
        <f t="shared" ca="1" si="3"/>
        <v>0</v>
      </c>
    </row>
    <row r="30" spans="2:32" x14ac:dyDescent="0.25">
      <c r="C30">
        <v>2009</v>
      </c>
      <c r="D30">
        <v>2943.46306407364</v>
      </c>
      <c r="E30">
        <v>3206.4386159720302</v>
      </c>
      <c r="F30">
        <v>4352.6111022652103</v>
      </c>
      <c r="H30">
        <v>2009</v>
      </c>
      <c r="I30">
        <f>'Example 2'!Q8</f>
        <v>2943.4630640736414</v>
      </c>
      <c r="J30">
        <f ca="1">'Example 2'!R8</f>
        <v>3206.4386159720289</v>
      </c>
      <c r="K30">
        <f ca="1">'Example 2'!P8</f>
        <v>4352.6111022652149</v>
      </c>
      <c r="M30">
        <v>2009</v>
      </c>
      <c r="N30" s="2">
        <f t="shared" si="4"/>
        <v>0</v>
      </c>
      <c r="O30" s="2">
        <f t="shared" ca="1" si="0"/>
        <v>0</v>
      </c>
      <c r="P30" s="2">
        <f t="shared" ca="1" si="1"/>
        <v>0</v>
      </c>
      <c r="S30">
        <v>2009</v>
      </c>
      <c r="T30">
        <v>2942.5118162283802</v>
      </c>
      <c r="U30">
        <v>3205.4036702614299</v>
      </c>
      <c r="V30">
        <v>4351.20540516867</v>
      </c>
      <c r="X30">
        <v>2009</v>
      </c>
      <c r="Y30">
        <f>'Example 2'!T8</f>
        <v>2942.5118162283816</v>
      </c>
      <c r="Z30">
        <f ca="1">'Example 2'!U8</f>
        <v>3205.4036702614276</v>
      </c>
      <c r="AA30">
        <f ca="1">'Example 2'!S8</f>
        <v>4351.2054051686737</v>
      </c>
      <c r="AC30">
        <v>2009</v>
      </c>
      <c r="AD30" s="2">
        <f t="shared" si="5"/>
        <v>0</v>
      </c>
      <c r="AE30" s="2">
        <f t="shared" ca="1" si="2"/>
        <v>0</v>
      </c>
      <c r="AF30" s="2">
        <f t="shared" ca="1" si="3"/>
        <v>0</v>
      </c>
    </row>
    <row r="31" spans="2:32" x14ac:dyDescent="0.25">
      <c r="C31">
        <v>2010</v>
      </c>
      <c r="D31">
        <v>2172.2036061476701</v>
      </c>
      <c r="E31">
        <v>1745.2887902349401</v>
      </c>
      <c r="F31">
        <v>2786.4855046959601</v>
      </c>
      <c r="H31">
        <v>2010</v>
      </c>
      <c r="I31">
        <f>'Example 2'!Q9</f>
        <v>2172.203606147672</v>
      </c>
      <c r="J31">
        <f ca="1">'Example 2'!R9</f>
        <v>1745.2887902349423</v>
      </c>
      <c r="K31">
        <f ca="1">'Example 2'!P9</f>
        <v>2786.4855046959601</v>
      </c>
      <c r="M31">
        <v>2010</v>
      </c>
      <c r="N31" s="2">
        <f t="shared" si="4"/>
        <v>0</v>
      </c>
      <c r="O31" s="2">
        <f t="shared" ca="1" si="0"/>
        <v>-2.2737367544323206E-12</v>
      </c>
      <c r="P31" s="2">
        <f t="shared" ca="1" si="1"/>
        <v>0</v>
      </c>
      <c r="S31">
        <v>2010</v>
      </c>
      <c r="T31">
        <v>58.069187769084003</v>
      </c>
      <c r="U31">
        <v>1285.77276375719</v>
      </c>
      <c r="V31">
        <v>1287.08338136578</v>
      </c>
      <c r="X31">
        <v>2010</v>
      </c>
      <c r="Y31">
        <f>'Example 2'!T9</f>
        <v>58.06918776908401</v>
      </c>
      <c r="Z31">
        <f ca="1">'Example 2'!U9</f>
        <v>1285.7727637571916</v>
      </c>
      <c r="AA31">
        <f ca="1">'Example 2'!S9</f>
        <v>1287.0833813657791</v>
      </c>
      <c r="AC31">
        <v>2010</v>
      </c>
      <c r="AD31" s="2">
        <f t="shared" si="5"/>
        <v>0</v>
      </c>
      <c r="AE31" s="2">
        <f t="shared" ca="1" si="2"/>
        <v>0</v>
      </c>
      <c r="AF31" s="2">
        <f t="shared" ca="1" si="3"/>
        <v>0</v>
      </c>
    </row>
    <row r="32" spans="2:32" x14ac:dyDescent="0.25">
      <c r="C32">
        <v>2011</v>
      </c>
      <c r="D32">
        <v>1737.5440652969901</v>
      </c>
      <c r="E32">
        <v>992.31422979628201</v>
      </c>
      <c r="F32">
        <v>2000.9365081143801</v>
      </c>
      <c r="H32">
        <v>2011</v>
      </c>
      <c r="I32">
        <f>'Example 2'!Q10</f>
        <v>1737.5440652969924</v>
      </c>
      <c r="J32">
        <f ca="1">'Example 2'!R10</f>
        <v>992.31422979628235</v>
      </c>
      <c r="K32">
        <f ca="1">'Example 2'!P10</f>
        <v>2000.9365081143849</v>
      </c>
      <c r="M32">
        <v>2011</v>
      </c>
      <c r="N32" s="2">
        <f t="shared" si="4"/>
        <v>-2.2737367544323206E-12</v>
      </c>
      <c r="O32" s="2">
        <f t="shared" ca="1" si="0"/>
        <v>0</v>
      </c>
      <c r="P32" s="2">
        <f t="shared" ca="1" si="1"/>
        <v>-4.7748471843078732E-12</v>
      </c>
      <c r="S32">
        <v>2011</v>
      </c>
      <c r="T32">
        <v>638.12839430210897</v>
      </c>
      <c r="U32">
        <v>746.78351160303805</v>
      </c>
      <c r="V32">
        <v>982.28990670613803</v>
      </c>
      <c r="X32">
        <v>2011</v>
      </c>
      <c r="Y32">
        <f>'Example 2'!T10</f>
        <v>638.12839430210909</v>
      </c>
      <c r="Z32">
        <f ca="1">'Example 2'!U10</f>
        <v>746.78351160303805</v>
      </c>
      <c r="AA32">
        <f ca="1">'Example 2'!S10</f>
        <v>982.2899067061378</v>
      </c>
      <c r="AC32">
        <v>2011</v>
      </c>
      <c r="AD32" s="2">
        <f t="shared" si="5"/>
        <v>0</v>
      </c>
      <c r="AE32" s="2">
        <f t="shared" ca="1" si="2"/>
        <v>0</v>
      </c>
      <c r="AF32" s="2">
        <f t="shared" ca="1" si="3"/>
        <v>0</v>
      </c>
    </row>
    <row r="33" spans="3:32" x14ac:dyDescent="0.25">
      <c r="C33">
        <v>2012</v>
      </c>
      <c r="D33">
        <v>4432.3149752324798</v>
      </c>
      <c r="E33">
        <v>2079.62729151235</v>
      </c>
      <c r="F33">
        <v>4895.9438018908104</v>
      </c>
      <c r="H33">
        <v>2012</v>
      </c>
      <c r="I33">
        <f>'Example 2'!Q11</f>
        <v>4432.3149752324771</v>
      </c>
      <c r="J33">
        <f ca="1">'Example 2'!R11</f>
        <v>2079.6272915123491</v>
      </c>
      <c r="K33">
        <f ca="1">'Example 2'!P11</f>
        <v>4895.9438018908122</v>
      </c>
      <c r="M33">
        <v>2012</v>
      </c>
      <c r="N33" s="2">
        <f t="shared" si="4"/>
        <v>0</v>
      </c>
      <c r="O33" s="2">
        <f t="shared" ca="1" si="0"/>
        <v>0</v>
      </c>
      <c r="P33" s="2">
        <f t="shared" ca="1" si="1"/>
        <v>0</v>
      </c>
      <c r="S33">
        <v>2012</v>
      </c>
      <c r="T33">
        <v>3928.8974001152901</v>
      </c>
      <c r="U33">
        <v>1845.58261861898</v>
      </c>
      <c r="V33">
        <v>4340.7844893269203</v>
      </c>
      <c r="X33">
        <v>2012</v>
      </c>
      <c r="Y33">
        <f>'Example 2'!T11</f>
        <v>3928.8974001152933</v>
      </c>
      <c r="Z33">
        <f ca="1">'Example 2'!U11</f>
        <v>1845.5826186189774</v>
      </c>
      <c r="AA33">
        <f ca="1">'Example 2'!S11</f>
        <v>4340.784489326923</v>
      </c>
      <c r="AC33">
        <v>2012</v>
      </c>
      <c r="AD33" s="2">
        <f t="shared" si="5"/>
        <v>0</v>
      </c>
      <c r="AE33" s="2">
        <f t="shared" ca="1" si="2"/>
        <v>2.5011104298755527E-12</v>
      </c>
      <c r="AF33" s="2">
        <f t="shared" ca="1" si="3"/>
        <v>0</v>
      </c>
    </row>
    <row r="34" spans="3:32" x14ac:dyDescent="0.25">
      <c r="C34">
        <v>2013</v>
      </c>
      <c r="D34">
        <v>5193.59936094764</v>
      </c>
      <c r="E34">
        <v>2121.8745705957599</v>
      </c>
      <c r="F34">
        <v>5610.3320771035196</v>
      </c>
      <c r="H34">
        <v>2013</v>
      </c>
      <c r="I34">
        <f>'Example 2'!Q12</f>
        <v>5193.5993609476382</v>
      </c>
      <c r="J34">
        <f ca="1">'Example 2'!R12</f>
        <v>2121.8745705957581</v>
      </c>
      <c r="K34">
        <f ca="1">'Example 2'!P12</f>
        <v>5610.332077103516</v>
      </c>
      <c r="M34">
        <v>2013</v>
      </c>
      <c r="N34" s="2">
        <f t="shared" si="4"/>
        <v>0</v>
      </c>
      <c r="O34" s="2">
        <f t="shared" ca="1" si="0"/>
        <v>0</v>
      </c>
      <c r="P34" s="2">
        <f t="shared" ca="1" si="1"/>
        <v>0</v>
      </c>
      <c r="S34">
        <v>2013</v>
      </c>
      <c r="T34">
        <v>3111.26715518739</v>
      </c>
      <c r="U34">
        <v>1474.6860078668401</v>
      </c>
      <c r="V34">
        <v>3443.0628999113701</v>
      </c>
      <c r="X34">
        <v>2013</v>
      </c>
      <c r="Y34">
        <f>'Example 2'!T12</f>
        <v>3111.2671551873887</v>
      </c>
      <c r="Z34">
        <f ca="1">'Example 2'!U12</f>
        <v>1474.6860078668385</v>
      </c>
      <c r="AA34">
        <f ca="1">'Example 2'!S12</f>
        <v>3443.0628999113651</v>
      </c>
      <c r="AC34">
        <v>2013</v>
      </c>
      <c r="AD34" s="2">
        <f t="shared" si="5"/>
        <v>0</v>
      </c>
      <c r="AE34" s="2">
        <f t="shared" ca="1" si="2"/>
        <v>0</v>
      </c>
      <c r="AF34" s="2">
        <f t="shared" ca="1" si="3"/>
        <v>5.0022208597511053E-12</v>
      </c>
    </row>
    <row r="35" spans="3:32" x14ac:dyDescent="0.25">
      <c r="C35">
        <v>2014</v>
      </c>
      <c r="D35">
        <v>6888.7303452711903</v>
      </c>
      <c r="E35">
        <v>2983.0906505706398</v>
      </c>
      <c r="F35">
        <v>7506.8925394854396</v>
      </c>
      <c r="H35">
        <v>2014</v>
      </c>
      <c r="I35">
        <f>'Example 2'!Q13</f>
        <v>6888.7303452711931</v>
      </c>
      <c r="J35">
        <f ca="1">'Example 2'!R13</f>
        <v>2983.0906505706434</v>
      </c>
      <c r="K35">
        <f ca="1">'Example 2'!P13</f>
        <v>7506.8925394854396</v>
      </c>
      <c r="M35">
        <v>2014</v>
      </c>
      <c r="N35" s="2">
        <f t="shared" si="4"/>
        <v>0</v>
      </c>
      <c r="O35" s="2">
        <f t="shared" ca="1" si="0"/>
        <v>-3.637978807091713E-12</v>
      </c>
      <c r="P35" s="2">
        <f t="shared" ca="1" si="1"/>
        <v>0</v>
      </c>
      <c r="S35">
        <v>2014</v>
      </c>
      <c r="T35">
        <v>3690.9043800598402</v>
      </c>
      <c r="U35">
        <v>1902.2783574099201</v>
      </c>
      <c r="V35">
        <v>4152.2810709073101</v>
      </c>
      <c r="X35">
        <v>2014</v>
      </c>
      <c r="Y35">
        <f>'Example 2'!T13</f>
        <v>3690.904380059842</v>
      </c>
      <c r="Z35">
        <f ca="1">'Example 2'!U13</f>
        <v>1902.2783574099224</v>
      </c>
      <c r="AA35">
        <f ca="1">'Example 2'!S13</f>
        <v>4152.2810709073055</v>
      </c>
      <c r="AC35">
        <v>2014</v>
      </c>
      <c r="AD35" s="2">
        <f t="shared" si="5"/>
        <v>0</v>
      </c>
      <c r="AE35" s="2">
        <f t="shared" ca="1" si="2"/>
        <v>-2.2737367544323206E-12</v>
      </c>
      <c r="AF35" s="2">
        <f t="shared" ca="1" si="3"/>
        <v>0</v>
      </c>
    </row>
    <row r="36" spans="3:32" x14ac:dyDescent="0.25">
      <c r="C36">
        <v>2015</v>
      </c>
      <c r="D36">
        <v>8337.2936389318093</v>
      </c>
      <c r="E36">
        <v>2494.8453715847199</v>
      </c>
      <c r="F36">
        <v>8702.5696578591396</v>
      </c>
      <c r="H36">
        <v>2015</v>
      </c>
      <c r="I36">
        <f>'Example 2'!Q14</f>
        <v>8337.2936389318074</v>
      </c>
      <c r="J36">
        <f ca="1">'Example 2'!R14</f>
        <v>2494.8453715847231</v>
      </c>
      <c r="K36">
        <f ca="1">'Example 2'!P14</f>
        <v>8702.569657859136</v>
      </c>
      <c r="M36">
        <v>2015</v>
      </c>
      <c r="N36" s="2">
        <f t="shared" si="4"/>
        <v>0</v>
      </c>
      <c r="O36" s="2">
        <f t="shared" ca="1" si="0"/>
        <v>0</v>
      </c>
      <c r="P36" s="2">
        <f t="shared" ca="1" si="1"/>
        <v>0</v>
      </c>
      <c r="S36">
        <v>2015</v>
      </c>
      <c r="T36">
        <v>6368.08416549903</v>
      </c>
      <c r="U36">
        <v>1913.48202574529</v>
      </c>
      <c r="V36">
        <v>6649.3540589842096</v>
      </c>
      <c r="X36">
        <v>2015</v>
      </c>
      <c r="Y36">
        <f>'Example 2'!T14</f>
        <v>6368.0841654990263</v>
      </c>
      <c r="Z36">
        <f ca="1">'Example 2'!U14</f>
        <v>1913.48202574529</v>
      </c>
      <c r="AA36">
        <f ca="1">'Example 2'!S14</f>
        <v>6649.3540589842059</v>
      </c>
      <c r="AC36">
        <v>2015</v>
      </c>
      <c r="AD36" s="2">
        <f t="shared" si="5"/>
        <v>0</v>
      </c>
      <c r="AE36" s="2">
        <f t="shared" ca="1" si="2"/>
        <v>0</v>
      </c>
      <c r="AF36" s="2">
        <f t="shared" ca="1" si="3"/>
        <v>0</v>
      </c>
    </row>
    <row r="37" spans="3:32" x14ac:dyDescent="0.25">
      <c r="C37">
        <v>2016</v>
      </c>
      <c r="D37">
        <v>33827.396274774503</v>
      </c>
      <c r="E37">
        <v>12989.414017782799</v>
      </c>
      <c r="F37">
        <v>36235.584930507197</v>
      </c>
      <c r="H37">
        <v>2016</v>
      </c>
      <c r="I37">
        <f>'Example 2'!Q15</f>
        <v>33827.396274774539</v>
      </c>
      <c r="J37">
        <f ca="1">'Example 2'!R15</f>
        <v>12989.414017782756</v>
      </c>
      <c r="K37">
        <f ca="1">'Example 2'!P15</f>
        <v>36235.584930507212</v>
      </c>
      <c r="M37">
        <v>2016</v>
      </c>
      <c r="N37" s="2">
        <f t="shared" si="4"/>
        <v>0</v>
      </c>
      <c r="O37" s="2">
        <f t="shared" ca="1" si="0"/>
        <v>4.3655745685100555E-11</v>
      </c>
      <c r="P37" s="2">
        <f t="shared" ca="1" si="1"/>
        <v>0</v>
      </c>
      <c r="S37">
        <v>2016</v>
      </c>
      <c r="T37">
        <v>31584.5452483017</v>
      </c>
      <c r="U37">
        <v>12050.3526106441</v>
      </c>
      <c r="V37">
        <v>33805.243625551302</v>
      </c>
      <c r="X37">
        <v>2016</v>
      </c>
      <c r="Y37">
        <f>'Example 2'!T15</f>
        <v>31584.545248301682</v>
      </c>
      <c r="Z37">
        <f ca="1">'Example 2'!U15</f>
        <v>12050.352610644137</v>
      </c>
      <c r="AA37">
        <f ca="1">'Example 2'!S15</f>
        <v>33805.243625551266</v>
      </c>
      <c r="AC37">
        <v>2016</v>
      </c>
      <c r="AD37" s="2">
        <f t="shared" si="5"/>
        <v>0</v>
      </c>
      <c r="AE37" s="2">
        <f t="shared" ca="1" si="2"/>
        <v>-3.637978807091713E-11</v>
      </c>
      <c r="AF37" s="2">
        <f t="shared" ca="1" si="3"/>
        <v>0</v>
      </c>
    </row>
    <row r="38" spans="3:32" x14ac:dyDescent="0.25">
      <c r="C38" t="s">
        <v>8</v>
      </c>
      <c r="D38">
        <v>36390.676178039801</v>
      </c>
      <c r="E38">
        <v>20919.467577089701</v>
      </c>
      <c r="F38">
        <v>41975.057312693003</v>
      </c>
      <c r="H38" t="s">
        <v>8</v>
      </c>
      <c r="I38">
        <f>'Example 2'!Q16</f>
        <v>36390.676178039794</v>
      </c>
      <c r="J38">
        <f ca="1">'Example 2'!R16</f>
        <v>20919.467577089745</v>
      </c>
      <c r="K38">
        <f ca="1">'Example 2'!P16</f>
        <v>41975.057312692996</v>
      </c>
      <c r="M38" t="s">
        <v>8</v>
      </c>
      <c r="N38" s="2">
        <f t="shared" si="4"/>
        <v>0</v>
      </c>
      <c r="O38" s="2">
        <f t="shared" ca="1" si="0"/>
        <v>-4.3655745685100555E-11</v>
      </c>
      <c r="P38" s="2">
        <f t="shared" ca="1" si="1"/>
        <v>0</v>
      </c>
      <c r="S38" t="s">
        <v>8</v>
      </c>
      <c r="T38">
        <v>32953.710766741497</v>
      </c>
      <c r="U38">
        <v>18093.100227151001</v>
      </c>
      <c r="V38">
        <v>37593.9799586023</v>
      </c>
      <c r="X38" t="s">
        <v>8</v>
      </c>
      <c r="Y38">
        <f>'Example 2'!T16</f>
        <v>32953.710766741518</v>
      </c>
      <c r="Z38">
        <f ca="1">'Example 2'!U16</f>
        <v>18093.100227151008</v>
      </c>
      <c r="AA38">
        <f ca="1">'Example 2'!S16</f>
        <v>37593.979958602249</v>
      </c>
      <c r="AC38" t="s">
        <v>8</v>
      </c>
      <c r="AD38" s="2">
        <f t="shared" si="5"/>
        <v>0</v>
      </c>
      <c r="AE38" s="2">
        <f t="shared" ca="1" si="2"/>
        <v>0</v>
      </c>
      <c r="AF38" s="2">
        <f t="shared" ca="1" si="3"/>
        <v>0</v>
      </c>
    </row>
  </sheetData>
  <conditionalFormatting sqref="N6:P38">
    <cfRule type="cellIs" dxfId="3" priority="4" operator="notBetween">
      <formula>-Tolerance</formula>
      <formula>Tolerance</formula>
    </cfRule>
    <cfRule type="cellIs" dxfId="2" priority="3" operator="between">
      <formula>-Tolerance</formula>
      <formula>Tolerance</formula>
    </cfRule>
  </conditionalFormatting>
  <conditionalFormatting sqref="AD6:AF38">
    <cfRule type="cellIs" dxfId="1" priority="1" operator="between">
      <formula>-Tolerance</formula>
      <formula>Tolerance</formula>
    </cfRule>
    <cfRule type="cellIs" dxfId="0" priority="2" operator="notBetween">
      <formula>-Tolerance</formula>
      <formula>Tolerance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Info</vt:lpstr>
      <vt:lpstr>Taylor Ashe</vt:lpstr>
      <vt:lpstr>Example 1</vt:lpstr>
      <vt:lpstr>Example 2</vt:lpstr>
      <vt:lpstr>Checks</vt:lpstr>
      <vt:lpstr>'Example 1'!Number_of_Origin_Periods</vt:lpstr>
      <vt:lpstr>'Example 2'!Number_of_Origin_Periods</vt:lpstr>
      <vt:lpstr>Number_of_Origin_Periods</vt:lpstr>
      <vt:lpstr>Tolerance</vt:lpstr>
    </vt:vector>
  </TitlesOfParts>
  <Company>RPC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Scarth, Robert - RPC</dc:creator>
  <cp:lastModifiedBy>Scarth, Robert</cp:lastModifiedBy>
  <dcterms:created xsi:type="dcterms:W3CDTF">2017-02-18T15:50:50Z</dcterms:created>
  <dcterms:modified xsi:type="dcterms:W3CDTF">2020-05-16T10:22:07Z</dcterms:modified>
</cp:coreProperties>
</file>