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_drive\Robert_Scarth\Working\Benktander-Hovinen\"/>
    </mc:Choice>
  </mc:AlternateContent>
  <bookViews>
    <workbookView xWindow="0" yWindow="0" windowWidth="2880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" i="1" l="1"/>
  <c r="Q46" i="1"/>
  <c r="Q45" i="1"/>
  <c r="Q44" i="1"/>
  <c r="Q43" i="1"/>
  <c r="Q42" i="1"/>
  <c r="Q41" i="1"/>
  <c r="Q40" i="1"/>
  <c r="Q39" i="1"/>
  <c r="Q48" i="1"/>
  <c r="P40" i="1"/>
  <c r="P41" i="1"/>
  <c r="P42" i="1"/>
  <c r="P43" i="1"/>
  <c r="P44" i="1"/>
  <c r="P45" i="1"/>
  <c r="P46" i="1"/>
  <c r="P47" i="1"/>
  <c r="P39" i="1"/>
  <c r="O48" i="1"/>
  <c r="P48" i="1" s="1"/>
  <c r="D47" i="1"/>
  <c r="E47" i="1"/>
  <c r="E46" i="1"/>
  <c r="F47" i="1"/>
  <c r="F46" i="1"/>
  <c r="F45" i="1"/>
  <c r="N45" i="1" s="1"/>
  <c r="G47" i="1"/>
  <c r="N47" i="1" s="1"/>
  <c r="G46" i="1"/>
  <c r="N46" i="1" s="1"/>
  <c r="G45" i="1"/>
  <c r="G44" i="1"/>
  <c r="H47" i="1"/>
  <c r="H46" i="1"/>
  <c r="H45" i="1"/>
  <c r="H44" i="1"/>
  <c r="N44" i="1" s="1"/>
  <c r="H43" i="1"/>
  <c r="N43" i="1" s="1"/>
  <c r="I47" i="1"/>
  <c r="I46" i="1"/>
  <c r="I45" i="1"/>
  <c r="I44" i="1"/>
  <c r="I43" i="1"/>
  <c r="I42" i="1"/>
  <c r="N42" i="1" s="1"/>
  <c r="J47" i="1"/>
  <c r="J46" i="1"/>
  <c r="J45" i="1"/>
  <c r="J44" i="1"/>
  <c r="J43" i="1"/>
  <c r="J42" i="1"/>
  <c r="J41" i="1"/>
  <c r="K47" i="1"/>
  <c r="K46" i="1"/>
  <c r="K45" i="1"/>
  <c r="K44" i="1"/>
  <c r="K43" i="1"/>
  <c r="K42" i="1"/>
  <c r="K41" i="1"/>
  <c r="K40" i="1"/>
  <c r="L47" i="1"/>
  <c r="L46" i="1"/>
  <c r="L45" i="1"/>
  <c r="L44" i="1"/>
  <c r="L43" i="1"/>
  <c r="L42" i="1"/>
  <c r="L41" i="1"/>
  <c r="L40" i="1"/>
  <c r="L39" i="1"/>
  <c r="N39" i="1" s="1"/>
  <c r="B46" i="1"/>
  <c r="B45" i="1" s="1"/>
  <c r="B44" i="1" s="1"/>
  <c r="B43" i="1" s="1"/>
  <c r="B42" i="1" s="1"/>
  <c r="B41" i="1" s="1"/>
  <c r="B40" i="1" s="1"/>
  <c r="B39" i="1" s="1"/>
  <c r="B38" i="1" s="1"/>
  <c r="N41" i="1"/>
  <c r="N40" i="1"/>
  <c r="E37" i="1"/>
  <c r="F37" i="1" s="1"/>
  <c r="G37" i="1" s="1"/>
  <c r="H37" i="1" s="1"/>
  <c r="I37" i="1" s="1"/>
  <c r="J37" i="1" s="1"/>
  <c r="K37" i="1" s="1"/>
  <c r="L37" i="1" s="1"/>
  <c r="D37" i="1"/>
  <c r="N48" i="1" l="1"/>
  <c r="X14" i="1"/>
  <c r="X13" i="1"/>
  <c r="X12" i="1"/>
  <c r="X11" i="1"/>
  <c r="X10" i="1"/>
  <c r="X9" i="1"/>
  <c r="X8" i="1"/>
  <c r="X7" i="1"/>
  <c r="X6" i="1"/>
  <c r="X5" i="1"/>
  <c r="W13" i="1"/>
  <c r="W12" i="1"/>
  <c r="W11" i="1"/>
  <c r="W10" i="1"/>
  <c r="W9" i="1"/>
  <c r="W8" i="1"/>
  <c r="W7" i="1"/>
  <c r="W6" i="1"/>
  <c r="W5" i="1"/>
  <c r="V13" i="1"/>
  <c r="V12" i="1"/>
  <c r="V11" i="1"/>
  <c r="V10" i="1"/>
  <c r="V9" i="1"/>
  <c r="V8" i="1"/>
  <c r="V7" i="1"/>
  <c r="V6" i="1"/>
  <c r="V5" i="1"/>
  <c r="N34" i="1"/>
  <c r="D33" i="1"/>
  <c r="N33" i="1" s="1"/>
  <c r="E33" i="1"/>
  <c r="E32" i="1"/>
  <c r="F33" i="1"/>
  <c r="F32" i="1"/>
  <c r="N32" i="1" s="1"/>
  <c r="F31" i="1"/>
  <c r="N31" i="1" s="1"/>
  <c r="G33" i="1"/>
  <c r="G32" i="1"/>
  <c r="G31" i="1"/>
  <c r="G30" i="1"/>
  <c r="H33" i="1"/>
  <c r="H32" i="1"/>
  <c r="H31" i="1"/>
  <c r="H30" i="1"/>
  <c r="N30" i="1" s="1"/>
  <c r="H29" i="1"/>
  <c r="N29" i="1" s="1"/>
  <c r="I33" i="1"/>
  <c r="I32" i="1"/>
  <c r="I31" i="1"/>
  <c r="I30" i="1"/>
  <c r="I29" i="1"/>
  <c r="I28" i="1"/>
  <c r="J33" i="1"/>
  <c r="J32" i="1"/>
  <c r="J31" i="1"/>
  <c r="J30" i="1"/>
  <c r="J29" i="1"/>
  <c r="J28" i="1"/>
  <c r="J27" i="1"/>
  <c r="K33" i="1"/>
  <c r="K32" i="1"/>
  <c r="K31" i="1"/>
  <c r="K30" i="1"/>
  <c r="K29" i="1"/>
  <c r="K28" i="1"/>
  <c r="K27" i="1"/>
  <c r="K26" i="1"/>
  <c r="L33" i="1"/>
  <c r="L32" i="1"/>
  <c r="L31" i="1"/>
  <c r="L30" i="1"/>
  <c r="L29" i="1"/>
  <c r="L28" i="1"/>
  <c r="L27" i="1"/>
  <c r="L26" i="1"/>
  <c r="L25" i="1"/>
  <c r="N25" i="1" s="1"/>
  <c r="M20" i="1"/>
  <c r="N28" i="1"/>
  <c r="N27" i="1"/>
  <c r="N26" i="1"/>
  <c r="B32" i="1"/>
  <c r="B31" i="1" s="1"/>
  <c r="B30" i="1" s="1"/>
  <c r="B29" i="1" s="1"/>
  <c r="B28" i="1" s="1"/>
  <c r="B27" i="1" s="1"/>
  <c r="B26" i="1" s="1"/>
  <c r="B25" i="1" s="1"/>
  <c r="B24" i="1" s="1"/>
  <c r="E23" i="1"/>
  <c r="F23" i="1" s="1"/>
  <c r="G23" i="1" s="1"/>
  <c r="H23" i="1" s="1"/>
  <c r="I23" i="1" s="1"/>
  <c r="J23" i="1" s="1"/>
  <c r="K23" i="1" s="1"/>
  <c r="L23" i="1" s="1"/>
  <c r="D23" i="1"/>
  <c r="T14" i="1" l="1"/>
  <c r="S14" i="1"/>
  <c r="R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R13" i="1"/>
  <c r="R12" i="1"/>
  <c r="R11" i="1"/>
  <c r="R10" i="1"/>
  <c r="R9" i="1"/>
  <c r="R8" i="1"/>
  <c r="R7" i="1"/>
  <c r="R6" i="1"/>
  <c r="R5" i="1"/>
  <c r="R4" i="1"/>
  <c r="O4" i="1" l="1"/>
  <c r="P4" i="1" s="1"/>
  <c r="Q4" i="1" s="1"/>
  <c r="L16" i="1"/>
  <c r="K16" i="1"/>
  <c r="J16" i="1"/>
  <c r="I16" i="1"/>
  <c r="H16" i="1"/>
  <c r="H17" i="1" s="1"/>
  <c r="G16" i="1"/>
  <c r="F16" i="1"/>
  <c r="E16" i="1"/>
  <c r="D16" i="1"/>
  <c r="L15" i="1"/>
  <c r="L17" i="1" s="1"/>
  <c r="L18" i="1" s="1"/>
  <c r="L19" i="1" s="1"/>
  <c r="K15" i="1"/>
  <c r="J15" i="1"/>
  <c r="J17" i="1" s="1"/>
  <c r="I15" i="1"/>
  <c r="H15" i="1"/>
  <c r="G15" i="1"/>
  <c r="G17" i="1" s="1"/>
  <c r="F15" i="1"/>
  <c r="E15" i="1"/>
  <c r="E17" i="1" s="1"/>
  <c r="D15" i="1"/>
  <c r="D17" i="1" s="1"/>
  <c r="B12" i="1"/>
  <c r="B11" i="1"/>
  <c r="B10" i="1" s="1"/>
  <c r="B9" i="1" s="1"/>
  <c r="B8" i="1" s="1"/>
  <c r="B7" i="1" s="1"/>
  <c r="B6" i="1" s="1"/>
  <c r="B5" i="1" s="1"/>
  <c r="B4" i="1" s="1"/>
  <c r="D3" i="1"/>
  <c r="E3" i="1" s="1"/>
  <c r="F3" i="1" s="1"/>
  <c r="G3" i="1" s="1"/>
  <c r="H3" i="1" s="1"/>
  <c r="I3" i="1" s="1"/>
  <c r="J3" i="1" s="1"/>
  <c r="K3" i="1" s="1"/>
  <c r="L3" i="1" s="1"/>
  <c r="F17" i="1" l="1"/>
  <c r="D18" i="1" s="1"/>
  <c r="O5" i="1"/>
  <c r="I17" i="1"/>
  <c r="H18" i="1" s="1"/>
  <c r="K17" i="1"/>
  <c r="K18" i="1" s="1"/>
  <c r="D19" i="1" l="1"/>
  <c r="D20" i="1" s="1"/>
  <c r="O13" i="1"/>
  <c r="H19" i="1"/>
  <c r="O9" i="1"/>
  <c r="K19" i="1"/>
  <c r="O6" i="1"/>
  <c r="J18" i="1"/>
  <c r="P5" i="1"/>
  <c r="Q5" i="1"/>
  <c r="F18" i="1"/>
  <c r="G18" i="1"/>
  <c r="E18" i="1"/>
  <c r="I18" i="1"/>
  <c r="H20" i="1" l="1"/>
  <c r="I19" i="1"/>
  <c r="I20" i="1" s="1"/>
  <c r="O8" i="1"/>
  <c r="E19" i="1"/>
  <c r="E20" i="1" s="1"/>
  <c r="O12" i="1"/>
  <c r="G19" i="1"/>
  <c r="O10" i="1"/>
  <c r="P13" i="1"/>
  <c r="Q13" i="1"/>
  <c r="K20" i="1"/>
  <c r="L20" i="1"/>
  <c r="P9" i="1"/>
  <c r="Q9" i="1" s="1"/>
  <c r="J19" i="1"/>
  <c r="O7" i="1"/>
  <c r="P6" i="1"/>
  <c r="Q6" i="1"/>
  <c r="F19" i="1"/>
  <c r="O11" i="1"/>
  <c r="P12" i="1" l="1"/>
  <c r="Q12" i="1" s="1"/>
  <c r="P11" i="1"/>
  <c r="Q11" i="1" s="1"/>
  <c r="F20" i="1"/>
  <c r="P7" i="1"/>
  <c r="Q7" i="1"/>
  <c r="Q10" i="1"/>
  <c r="P10" i="1"/>
  <c r="J20" i="1"/>
  <c r="G20" i="1"/>
  <c r="P8" i="1"/>
  <c r="Q8" i="1" s="1"/>
</calcChain>
</file>

<file path=xl/sharedStrings.xml><?xml version="1.0" encoding="utf-8"?>
<sst xmlns="http://schemas.openxmlformats.org/spreadsheetml/2006/main" count="20" uniqueCount="17">
  <si>
    <t>Data from AWM paper</t>
  </si>
  <si>
    <t>Development Factors</t>
  </si>
  <si>
    <t>(beta)</t>
  </si>
  <si>
    <t>Cumulative Pattern</t>
  </si>
  <si>
    <t>(gamma)</t>
  </si>
  <si>
    <t>Incremental Pattern</t>
  </si>
  <si>
    <t>Prior Estimate</t>
  </si>
  <si>
    <t>Chain Ladder</t>
  </si>
  <si>
    <t>Bornhuetter-Ferguson</t>
  </si>
  <si>
    <t>Ultimates</t>
  </si>
  <si>
    <t>Benktander-Hovinen</t>
  </si>
  <si>
    <t>Reserves</t>
  </si>
  <si>
    <t>Bornhuetter-Ferguson Expected Incremental Amounts</t>
  </si>
  <si>
    <t>BH Ult</t>
  </si>
  <si>
    <t>BF Res</t>
  </si>
  <si>
    <t>BH Res</t>
  </si>
  <si>
    <t>Benktander-Hovinen Expected Incremental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</si>
</sst>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Q6" sqref="Q6"/>
    </sheetView>
  </sheetViews>
  <sheetFormatPr defaultRowHeight="12.75" x14ac:dyDescent="0.2"/>
  <cols>
    <col min="3" max="14" width="11.42578125" customWidth="1"/>
    <col min="15" max="15" width="10.140625" bestFit="1" customWidth="1"/>
    <col min="16" max="16" width="11.140625" customWidth="1"/>
    <col min="17" max="17" width="10.42578125" customWidth="1"/>
    <col min="19" max="20" width="10.7109375" customWidth="1"/>
    <col min="22" max="22" width="12.5703125" bestFit="1" customWidth="1"/>
    <col min="23" max="23" width="9.5703125" bestFit="1" customWidth="1"/>
    <col min="24" max="24" width="12.5703125" bestFit="1" customWidth="1"/>
    <col min="25" max="25" width="9.42578125" customWidth="1"/>
    <col min="26" max="26" width="11" customWidth="1"/>
  </cols>
  <sheetData>
    <row r="1" spans="1:26" x14ac:dyDescent="0.2">
      <c r="A1" t="s">
        <v>0</v>
      </c>
      <c r="N1" s="3" t="s">
        <v>9</v>
      </c>
      <c r="O1" s="3"/>
      <c r="P1" s="3"/>
      <c r="Q1" s="3"/>
      <c r="R1" s="3" t="s">
        <v>11</v>
      </c>
      <c r="S1" s="3"/>
      <c r="T1" s="3"/>
    </row>
    <row r="2" spans="1:26" ht="12.75" customHeight="1" x14ac:dyDescent="0.2">
      <c r="N2" s="4" t="s">
        <v>6</v>
      </c>
      <c r="O2" s="4" t="s">
        <v>7</v>
      </c>
      <c r="P2" s="4" t="s">
        <v>8</v>
      </c>
      <c r="Q2" s="4" t="s">
        <v>10</v>
      </c>
      <c r="R2" s="4" t="s">
        <v>7</v>
      </c>
      <c r="S2" s="4" t="s">
        <v>8</v>
      </c>
      <c r="T2" s="4" t="s">
        <v>10</v>
      </c>
    </row>
    <row r="3" spans="1:26" x14ac:dyDescent="0.2">
      <c r="C3">
        <v>1</v>
      </c>
      <c r="D3">
        <f>C3+1</f>
        <v>2</v>
      </c>
      <c r="E3">
        <f t="shared" ref="E3:L3" si="0">D3+1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  <c r="N3" s="4"/>
      <c r="O3" s="4"/>
      <c r="P3" s="4"/>
      <c r="Q3" s="4"/>
      <c r="R3" s="4"/>
      <c r="S3" s="4"/>
      <c r="T3" s="4"/>
    </row>
    <row r="4" spans="1:26" x14ac:dyDescent="0.2">
      <c r="B4">
        <f t="shared" ref="B4:B11" si="1">B5-1</f>
        <v>2005</v>
      </c>
      <c r="C4" s="1">
        <v>5946975.4499999993</v>
      </c>
      <c r="D4" s="1">
        <v>9668212.0350000001</v>
      </c>
      <c r="E4" s="1">
        <v>10563929.324999999</v>
      </c>
      <c r="F4" s="1">
        <v>10771689.654999999</v>
      </c>
      <c r="G4" s="1">
        <v>10978393.645</v>
      </c>
      <c r="H4" s="1">
        <v>11040517.795</v>
      </c>
      <c r="I4" s="1">
        <v>11106331.215</v>
      </c>
      <c r="J4" s="1">
        <v>11121180.875</v>
      </c>
      <c r="K4" s="1">
        <v>11132310.404999999</v>
      </c>
      <c r="L4" s="1">
        <v>11148123.824999999</v>
      </c>
      <c r="N4" s="1">
        <v>11653101.425468065</v>
      </c>
      <c r="O4" s="1">
        <f>L4</f>
        <v>11148123.824999999</v>
      </c>
      <c r="P4" s="1">
        <f>O4</f>
        <v>11148123.824999999</v>
      </c>
      <c r="Q4" s="1">
        <f>P4</f>
        <v>11148123.824999999</v>
      </c>
      <c r="R4" s="1">
        <f>O4-$L4</f>
        <v>0</v>
      </c>
      <c r="S4" s="1">
        <f t="shared" ref="S4:T4" si="2">P4-$L4</f>
        <v>0</v>
      </c>
      <c r="T4" s="1">
        <f t="shared" si="2"/>
        <v>0</v>
      </c>
      <c r="V4" s="1" t="s">
        <v>13</v>
      </c>
      <c r="W4" t="s">
        <v>14</v>
      </c>
      <c r="X4" t="s">
        <v>15</v>
      </c>
    </row>
    <row r="5" spans="1:26" x14ac:dyDescent="0.2">
      <c r="B5">
        <f t="shared" si="1"/>
        <v>2006</v>
      </c>
      <c r="C5" s="1">
        <v>6346756.1210883353</v>
      </c>
      <c r="D5" s="1">
        <v>9593161.7102224305</v>
      </c>
      <c r="E5" s="1">
        <v>10316383.455589319</v>
      </c>
      <c r="F5" s="1">
        <v>10468180.234918753</v>
      </c>
      <c r="G5" s="1">
        <v>10536004.327810626</v>
      </c>
      <c r="H5" s="1">
        <v>10572607.806514177</v>
      </c>
      <c r="I5" s="1">
        <v>10625359.878763413</v>
      </c>
      <c r="J5" s="1">
        <v>10636546.271505505</v>
      </c>
      <c r="K5" s="1">
        <v>10648191.800681584</v>
      </c>
      <c r="L5" s="1"/>
      <c r="N5" s="1">
        <v>11367305.671325175</v>
      </c>
      <c r="O5" s="1">
        <f>K5*L18</f>
        <v>10663317.531375285</v>
      </c>
      <c r="P5" s="1">
        <f>O5*L19+N5*(1-L19)</f>
        <v>10664316.12632335</v>
      </c>
      <c r="Q5" s="1">
        <f>O5*L19+P5*(1-L19)</f>
        <v>10663318.947864871</v>
      </c>
      <c r="R5" s="1">
        <f>O5-$K5</f>
        <v>15125.730693701655</v>
      </c>
      <c r="S5" s="1">
        <f t="shared" ref="S5:T5" si="3">P5-$K5</f>
        <v>16124.325641766191</v>
      </c>
      <c r="T5" s="1">
        <f t="shared" si="3"/>
        <v>15127.147183287889</v>
      </c>
      <c r="V5" s="1">
        <f>O5*(1-(1-L19)^2)+N5*(1-L19)^2</f>
        <v>10663318.947864873</v>
      </c>
      <c r="W5" s="1">
        <f>N5*M20</f>
        <v>16124.325641767493</v>
      </c>
      <c r="X5" s="1">
        <f>O5*(1-L19-(1-L19)^2)+N5*(1-L19)^2</f>
        <v>15127.147183290625</v>
      </c>
    </row>
    <row r="6" spans="1:26" x14ac:dyDescent="0.2">
      <c r="B6">
        <f t="shared" si="1"/>
        <v>2007</v>
      </c>
      <c r="C6" s="1">
        <v>6269090.2112323251</v>
      </c>
      <c r="D6" s="1">
        <v>9245313.2727097049</v>
      </c>
      <c r="E6" s="1">
        <v>10092365.968752814</v>
      </c>
      <c r="F6" s="1">
        <v>10355134.288356848</v>
      </c>
      <c r="G6" s="1">
        <v>10507837.38729655</v>
      </c>
      <c r="H6" s="1">
        <v>10573281.572556423</v>
      </c>
      <c r="I6" s="1">
        <v>10626826.815041773</v>
      </c>
      <c r="J6" s="1">
        <v>10635751.022122664</v>
      </c>
      <c r="K6" s="1"/>
      <c r="L6" s="1"/>
      <c r="N6" s="1">
        <v>10962965.44966384</v>
      </c>
      <c r="O6" s="1">
        <f>J6*K18</f>
        <v>10662007.944947291</v>
      </c>
      <c r="P6" s="1">
        <f>O6*K19+N6*(1-K19)</f>
        <v>10662749.101586418</v>
      </c>
      <c r="Q6" s="1">
        <f>O6*K19+P6*(1-K19)</f>
        <v>10662009.770165652</v>
      </c>
      <c r="R6" s="1">
        <f>O6-$J6</f>
        <v>26256.922824626788</v>
      </c>
      <c r="S6" s="1">
        <f t="shared" ref="S6:T6" si="4">P6-$J6</f>
        <v>26998.079463753849</v>
      </c>
      <c r="T6" s="1">
        <f t="shared" si="4"/>
        <v>26258.74804298766</v>
      </c>
      <c r="V6" s="1">
        <f>O6*(1-(1-K19)^2)+N6*(1-K19)^2</f>
        <v>10662009.770165652</v>
      </c>
      <c r="W6" s="1">
        <f>N6*SUM($L$20:$M$20)</f>
        <v>26998.079463754682</v>
      </c>
      <c r="X6" s="1">
        <f>O6*(1-K19-(1-K19)^2)+N6*(1-K19)^2</f>
        <v>26258.748042988325</v>
      </c>
    </row>
    <row r="7" spans="1:26" x14ac:dyDescent="0.2">
      <c r="B7">
        <f t="shared" si="1"/>
        <v>2008</v>
      </c>
      <c r="C7" s="1">
        <v>5863014.807540223</v>
      </c>
      <c r="D7" s="1">
        <v>8546239.1100235395</v>
      </c>
      <c r="E7" s="1">
        <v>9268770.8317457847</v>
      </c>
      <c r="F7" s="1">
        <v>9459423.5571675319</v>
      </c>
      <c r="G7" s="1">
        <v>9592399.1507406086</v>
      </c>
      <c r="H7" s="1">
        <v>9680739.5800374076</v>
      </c>
      <c r="I7" s="1">
        <v>9724068.2097572647</v>
      </c>
      <c r="J7" s="1"/>
      <c r="K7" s="1"/>
      <c r="L7" s="1"/>
      <c r="N7" s="1">
        <v>10616761.874836557</v>
      </c>
      <c r="O7" s="1">
        <f>I7*J18</f>
        <v>9758606.2780158687</v>
      </c>
      <c r="P7" s="1">
        <f>O7*J19+N7*(1-J19)</f>
        <v>9761643.4982638322</v>
      </c>
      <c r="Q7" s="1">
        <f>O7*J19+P7*(1-J19)</f>
        <v>9758617.0274730399</v>
      </c>
      <c r="R7" s="1">
        <f>O7-$I7</f>
        <v>34538.068258604035</v>
      </c>
      <c r="S7" s="1">
        <f t="shared" ref="S7:T7" si="5">P7-$I7</f>
        <v>37575.288506567478</v>
      </c>
      <c r="T7" s="1">
        <f t="shared" si="5"/>
        <v>34548.817715775222</v>
      </c>
      <c r="V7" s="1">
        <f>O7*(1-(1-J19)^2)+N7*(1-J19)^2</f>
        <v>9758617.0274730399</v>
      </c>
      <c r="W7" s="1">
        <f>N7*SUM($K$20:$M$20)</f>
        <v>37575.288506567675</v>
      </c>
      <c r="X7" s="1">
        <f>O7*(1-J19-(1-J19)^2)+N7*(1-J19)^2</f>
        <v>34548.817715775585</v>
      </c>
    </row>
    <row r="8" spans="1:26" x14ac:dyDescent="0.2">
      <c r="B8">
        <f t="shared" si="1"/>
        <v>2009</v>
      </c>
      <c r="C8" s="1">
        <v>5778885.3596461331</v>
      </c>
      <c r="D8" s="1">
        <v>8524114.2689106427</v>
      </c>
      <c r="E8" s="1">
        <v>9178008.6292282678</v>
      </c>
      <c r="F8" s="1">
        <v>9451404.1160852052</v>
      </c>
      <c r="G8" s="1">
        <v>9681691.6721275542</v>
      </c>
      <c r="H8" s="1">
        <v>9786916.0519487821</v>
      </c>
      <c r="I8" s="1"/>
      <c r="J8" s="1"/>
      <c r="K8" s="1"/>
      <c r="L8" s="1"/>
      <c r="N8" s="1">
        <v>11044881.469608888</v>
      </c>
      <c r="O8" s="1">
        <f>H8*I18</f>
        <v>9872217.5906497743</v>
      </c>
      <c r="P8" s="1">
        <f>O8*I19+N8*(1-I19)</f>
        <v>9882350.069227742</v>
      </c>
      <c r="Q8" s="1">
        <f>O8*I19+P8*(1-I19)</f>
        <v>9872305.1409904789</v>
      </c>
      <c r="R8" s="1">
        <f>O8-$H8</f>
        <v>85301.538700992242</v>
      </c>
      <c r="S8" s="1">
        <f t="shared" ref="S8:T8" si="6">P8-$H8</f>
        <v>95434.017278959975</v>
      </c>
      <c r="T8" s="1">
        <f t="shared" si="6"/>
        <v>85389.089041696861</v>
      </c>
      <c r="V8" s="1">
        <f>O8*(1-(1-I19)^2)+N8*(1-I19)^2</f>
        <v>9872305.1409904789</v>
      </c>
      <c r="W8" s="1">
        <f>N8*SUM($J$20:$M$20)</f>
        <v>95434.017278957908</v>
      </c>
      <c r="X8" s="1">
        <f>O8*(1-I19-(1-I19)^2)+N8*(1-I19)^2</f>
        <v>85389.08904169414</v>
      </c>
    </row>
    <row r="9" spans="1:26" x14ac:dyDescent="0.2">
      <c r="B9">
        <f t="shared" si="1"/>
        <v>2010</v>
      </c>
      <c r="C9" s="1">
        <v>6184793.3995723631</v>
      </c>
      <c r="D9" s="1">
        <v>9013131.8745357301</v>
      </c>
      <c r="E9" s="1">
        <v>9585896.6549400445</v>
      </c>
      <c r="F9" s="1">
        <v>9830796.08111641</v>
      </c>
      <c r="G9" s="1">
        <v>9935752.9780491386</v>
      </c>
      <c r="H9" s="1"/>
      <c r="I9" s="1"/>
      <c r="J9" s="1"/>
      <c r="K9" s="1"/>
      <c r="L9" s="1"/>
      <c r="N9" s="1">
        <v>11480699.550932348</v>
      </c>
      <c r="O9" s="1">
        <f>G9*H18</f>
        <v>10092246.869125945</v>
      </c>
      <c r="P9" s="1">
        <f>O9*H19+N9*(1-H19)</f>
        <v>10113776.699457049</v>
      </c>
      <c r="Q9" s="1">
        <f>O9*H19+P9*(1-H19)</f>
        <v>10092580.718165353</v>
      </c>
      <c r="R9" s="1">
        <f>O9-$G9</f>
        <v>156493.89107680693</v>
      </c>
      <c r="S9" s="1">
        <f t="shared" ref="S9:T9" si="7">P9-$G9</f>
        <v>178023.72140791081</v>
      </c>
      <c r="T9" s="1">
        <f t="shared" si="7"/>
        <v>156827.74011621438</v>
      </c>
      <c r="V9" s="1">
        <f>O9*(1-(1-H19)^2)+N9*(1-H19)^2</f>
        <v>10092580.718165355</v>
      </c>
      <c r="W9" s="1">
        <f>N9*SUM($I$20:$M$20)</f>
        <v>178023.72140791357</v>
      </c>
      <c r="X9" s="1">
        <f>O9*(1-H19-(1-H19)^2)+N9*(1-H19)^2</f>
        <v>156827.74011621717</v>
      </c>
    </row>
    <row r="10" spans="1:26" x14ac:dyDescent="0.2">
      <c r="B10">
        <f t="shared" si="1"/>
        <v>2011</v>
      </c>
      <c r="C10" s="1">
        <v>5600184.3963173702</v>
      </c>
      <c r="D10" s="1">
        <v>8493391.2994029485</v>
      </c>
      <c r="E10" s="1">
        <v>9056505.2100427933</v>
      </c>
      <c r="F10" s="1">
        <v>9282022.2196497843</v>
      </c>
      <c r="G10" s="1"/>
      <c r="H10" s="1"/>
      <c r="I10" s="1"/>
      <c r="J10" s="1"/>
      <c r="K10" s="1"/>
      <c r="L10" s="1"/>
      <c r="N10" s="1">
        <v>11413572.130157102</v>
      </c>
      <c r="O10" s="1">
        <f>F10*G18</f>
        <v>9568142.9468086194</v>
      </c>
      <c r="P10" s="1">
        <f>O10*G19+N10*(1-G19)</f>
        <v>9623327.6929809079</v>
      </c>
      <c r="Q10" s="1">
        <f>O10*G19+P10*(1-G19)</f>
        <v>9569793.1625078078</v>
      </c>
      <c r="R10" s="1">
        <f>O10-$F10</f>
        <v>286120.72715883516</v>
      </c>
      <c r="S10" s="1">
        <f t="shared" ref="S10:T10" si="8">P10-$F10</f>
        <v>341305.47333112359</v>
      </c>
      <c r="T10" s="1">
        <f t="shared" si="8"/>
        <v>287770.94285802357</v>
      </c>
      <c r="V10" s="1">
        <f>O10*(1-(1-G19)^2)+N10*(1-G19)^2</f>
        <v>9569793.162507806</v>
      </c>
      <c r="W10" s="1">
        <f>N10*SUM($H$20:$M$20)</f>
        <v>341305.47333112411</v>
      </c>
      <c r="X10" s="1">
        <f>O10*(1-G19-(1-G19)^2)+N10*(1-G19)^2</f>
        <v>287770.94285802305</v>
      </c>
    </row>
    <row r="11" spans="1:26" x14ac:dyDescent="0.2">
      <c r="B11">
        <f t="shared" si="1"/>
        <v>2012</v>
      </c>
      <c r="C11" s="1">
        <v>5288065.6150194677</v>
      </c>
      <c r="D11" s="1">
        <v>7728168.797233385</v>
      </c>
      <c r="E11" s="1">
        <v>8256211.3572572786</v>
      </c>
      <c r="F11" s="1"/>
      <c r="G11" s="1"/>
      <c r="H11" s="1"/>
      <c r="I11" s="1"/>
      <c r="J11" s="1"/>
      <c r="K11" s="1"/>
      <c r="L11" s="1"/>
      <c r="N11" s="1">
        <v>11126526.630091079</v>
      </c>
      <c r="O11" s="1">
        <f>E11*F18</f>
        <v>8705378.0919094793</v>
      </c>
      <c r="P11" s="1">
        <f>O11*F19+N11*(1-F19)</f>
        <v>8830300.7973361015</v>
      </c>
      <c r="Q11" s="1">
        <f>O11*F19+P11*(1-F19)</f>
        <v>8711823.6618879437</v>
      </c>
      <c r="R11" s="1">
        <f>O11-$E11</f>
        <v>449166.73465220071</v>
      </c>
      <c r="S11" s="1">
        <f t="shared" ref="S11:T11" si="9">P11-$E11</f>
        <v>574089.4400788229</v>
      </c>
      <c r="T11" s="1">
        <f t="shared" si="9"/>
        <v>455612.30463066511</v>
      </c>
      <c r="V11" s="1">
        <f>O11*(1-(1-F19)^2)+N11*(1-F19)^2</f>
        <v>8711823.6618879437</v>
      </c>
      <c r="W11" s="1">
        <f>N11*SUM($G$20:$M$20)</f>
        <v>574089.44007882266</v>
      </c>
      <c r="X11" s="1">
        <f>O11*(1-F19-(1-F19)^2)+N11*(1-F19)^2</f>
        <v>455612.30463066511</v>
      </c>
    </row>
    <row r="12" spans="1:26" x14ac:dyDescent="0.2">
      <c r="B12">
        <f>B13-1</f>
        <v>2013</v>
      </c>
      <c r="C12" s="1">
        <v>5290792.9454416083</v>
      </c>
      <c r="D12" s="1">
        <v>7648728.9110740349</v>
      </c>
      <c r="E12" s="1"/>
      <c r="F12" s="1"/>
      <c r="G12" s="1"/>
      <c r="H12" s="1"/>
      <c r="I12" s="1"/>
      <c r="J12" s="1"/>
      <c r="K12" s="1"/>
      <c r="L12" s="1"/>
      <c r="N12" s="1">
        <v>10986547.981863132</v>
      </c>
      <c r="O12" s="1">
        <f>D12*E18</f>
        <v>8691971.0771705415</v>
      </c>
      <c r="P12" s="1">
        <f>O12*E19+N12*(1-E19)</f>
        <v>8967374.5914106928</v>
      </c>
      <c r="Q12" s="1">
        <f>O12*E19+P12*(1-E19)</f>
        <v>8725026.0144449081</v>
      </c>
      <c r="R12" s="1">
        <f>O12-$D12</f>
        <v>1043242.1660965066</v>
      </c>
      <c r="S12" s="1">
        <f t="shared" ref="S12:T12" si="10">P12-$D12</f>
        <v>1318645.6803366579</v>
      </c>
      <c r="T12" s="1">
        <f t="shared" si="10"/>
        <v>1076297.1033708733</v>
      </c>
      <c r="V12" s="1">
        <f>O12*(1-(1-E19)^2)+N12*(1-E19)^2</f>
        <v>8725026.0144449081</v>
      </c>
      <c r="W12" s="1">
        <f>N12*SUM($F$20:$M$20)</f>
        <v>1318645.6803366577</v>
      </c>
      <c r="X12" s="1">
        <f>O12*(1-E19-(1-E19)^2)+N12*(1-E19)^2</f>
        <v>1076297.103370874</v>
      </c>
    </row>
    <row r="13" spans="1:26" x14ac:dyDescent="0.2">
      <c r="B13">
        <v>2014</v>
      </c>
      <c r="C13" s="1">
        <v>5675568.1390453307</v>
      </c>
      <c r="D13" s="1"/>
      <c r="E13" s="1"/>
      <c r="F13" s="1"/>
      <c r="G13" s="1"/>
      <c r="H13" s="1"/>
      <c r="I13" s="1"/>
      <c r="J13" s="1"/>
      <c r="K13" s="1"/>
      <c r="L13" s="1"/>
      <c r="N13" s="1">
        <v>11618437.196977511</v>
      </c>
      <c r="O13" s="1">
        <f>C13*D18</f>
        <v>9626382.9883977734</v>
      </c>
      <c r="P13" s="1">
        <f>O13*D19+N13*(1-D19)</f>
        <v>10443952.511390727</v>
      </c>
      <c r="Q13" s="1">
        <f>O13*D19+P13*(1-D19)</f>
        <v>9961926.0283652879</v>
      </c>
      <c r="R13" s="1">
        <f>O13-$C13</f>
        <v>3950814.8493524427</v>
      </c>
      <c r="S13" s="1">
        <f t="shared" ref="S13:T13" si="11">P13-$C13</f>
        <v>4768384.3723453963</v>
      </c>
      <c r="T13" s="1">
        <f t="shared" si="11"/>
        <v>4286357.8893199572</v>
      </c>
      <c r="V13" s="1">
        <f>O13*(1-(1-D19)^2)+N13*(1-D19)^2</f>
        <v>9961926.0283652879</v>
      </c>
      <c r="W13" s="1">
        <f>N13*SUM($E$20:$M$20)</f>
        <v>4768384.3723453963</v>
      </c>
      <c r="X13" s="1">
        <f>O13*(1-D19-(1-D19)^2)+N13*(1-D19)^2</f>
        <v>4286357.8893199563</v>
      </c>
      <c r="Y13" s="2"/>
      <c r="Z13" s="2"/>
    </row>
    <row r="14" spans="1:26" x14ac:dyDescent="0.2">
      <c r="R14" s="1">
        <f>SUM(R4:R13)</f>
        <v>6047060.6288147168</v>
      </c>
      <c r="S14" s="1">
        <f t="shared" ref="S14:T14" si="12">SUM(S4:S13)</f>
        <v>7356580.398390959</v>
      </c>
      <c r="T14" s="1">
        <f t="shared" si="12"/>
        <v>6424189.7822794812</v>
      </c>
      <c r="V14" s="1"/>
      <c r="X14" s="1">
        <f>SUM(X5:X13)</f>
        <v>6424189.782279484</v>
      </c>
    </row>
    <row r="15" spans="1:26" x14ac:dyDescent="0.2">
      <c r="D15" s="1">
        <f>SUM(D4:D12)</f>
        <v>78460461.279112428</v>
      </c>
      <c r="E15" s="1">
        <f>SUM(E4:E11)</f>
        <v>76318071.432556301</v>
      </c>
      <c r="F15" s="1">
        <f>SUM(F4:F10)</f>
        <v>69618650.152294517</v>
      </c>
      <c r="G15" s="1">
        <f>SUM(G4:G9)</f>
        <v>61232079.161024474</v>
      </c>
      <c r="H15" s="1">
        <f>SUM(H4:H8)</f>
        <v>51654062.806056783</v>
      </c>
      <c r="I15" s="1">
        <f>SUM(I4:I7)</f>
        <v>42082586.118562445</v>
      </c>
      <c r="J15" s="1">
        <f>SUM(J4:J6)</f>
        <v>32393478.168628171</v>
      </c>
      <c r="K15" s="1">
        <f>SUM(K4:K5)</f>
        <v>21780502.205681585</v>
      </c>
      <c r="L15" s="1">
        <f>SUM(L4)</f>
        <v>11148123.824999999</v>
      </c>
    </row>
    <row r="16" spans="1:26" x14ac:dyDescent="0.2">
      <c r="D16" s="1">
        <f>SUM(C4:C12)</f>
        <v>52568558.30585783</v>
      </c>
      <c r="E16" s="1">
        <f>SUM(D4:D11)</f>
        <v>70811732.368038386</v>
      </c>
      <c r="F16" s="1">
        <f>SUM(E4:E10)</f>
        <v>68061860.075299025</v>
      </c>
      <c r="G16" s="1">
        <f>SUM(F4:F9)</f>
        <v>60336627.93264474</v>
      </c>
      <c r="H16" s="1">
        <f>SUM(G4:G8)</f>
        <v>51296326.182975337</v>
      </c>
      <c r="I16" s="1">
        <f>SUM(H4:H7)</f>
        <v>41867146.754108004</v>
      </c>
      <c r="J16" s="1">
        <f>SUM(I4:I6)</f>
        <v>32358517.908805184</v>
      </c>
      <c r="K16" s="1">
        <f>SUM(J4:J5)</f>
        <v>21757727.146505505</v>
      </c>
      <c r="L16" s="1">
        <f>SUM(K4)</f>
        <v>11132310.404999999</v>
      </c>
    </row>
    <row r="17" spans="1:14" x14ac:dyDescent="0.2">
      <c r="B17" t="s">
        <v>1</v>
      </c>
      <c r="D17" s="2">
        <f>D15/D16</f>
        <v>1.4925359151492918</v>
      </c>
      <c r="E17" s="2">
        <f t="shared" ref="E17:L17" si="13">E15/E16</f>
        <v>1.0777602648654203</v>
      </c>
      <c r="F17" s="2">
        <f t="shared" si="13"/>
        <v>1.0228731638434971</v>
      </c>
      <c r="G17" s="2">
        <f t="shared" si="13"/>
        <v>1.014840922654467</v>
      </c>
      <c r="H17" s="2">
        <f t="shared" si="13"/>
        <v>1.0069739228849526</v>
      </c>
      <c r="I17" s="2">
        <f t="shared" si="13"/>
        <v>1.0051457856853667</v>
      </c>
      <c r="J17" s="2">
        <f t="shared" si="13"/>
        <v>1.001080403618037</v>
      </c>
      <c r="K17" s="2">
        <f t="shared" si="13"/>
        <v>1.0010467572749087</v>
      </c>
      <c r="L17" s="2">
        <f t="shared" si="13"/>
        <v>1.0014204975808882</v>
      </c>
    </row>
    <row r="18" spans="1:14" x14ac:dyDescent="0.2">
      <c r="D18" s="2">
        <f>PRODUCT(D17:$L$17)</f>
        <v>1.6961091387790115</v>
      </c>
      <c r="E18" s="2">
        <f>PRODUCT(E17:$L$17)</f>
        <v>1.1363941876128036</v>
      </c>
      <c r="F18" s="2">
        <f>PRODUCT(F17:$L$17)</f>
        <v>1.0544034927421497</v>
      </c>
      <c r="G18" s="2">
        <f>PRODUCT(G17:$L$17)</f>
        <v>1.0308252577281194</v>
      </c>
      <c r="H18" s="2">
        <f>PRODUCT(H17:$L$17)</f>
        <v>1.015750581905825</v>
      </c>
      <c r="I18" s="2">
        <f>PRODUCT(I17:$L$17)</f>
        <v>1.008715875179496</v>
      </c>
      <c r="J18" s="2">
        <f>PRODUCT(J17:$L$17)</f>
        <v>1.0035518126275531</v>
      </c>
      <c r="K18" s="2">
        <f>PRODUCT(K17:$L$17)</f>
        <v>1.0024687417719738</v>
      </c>
      <c r="L18" s="2">
        <f>PRODUCT(L17:$L$17)</f>
        <v>1.0014204975808882</v>
      </c>
    </row>
    <row r="19" spans="1:14" x14ac:dyDescent="0.2">
      <c r="A19" t="s">
        <v>2</v>
      </c>
      <c r="B19" t="s">
        <v>3</v>
      </c>
      <c r="D19" s="2">
        <f>1/D18</f>
        <v>0.58958470132404106</v>
      </c>
      <c r="E19" s="2">
        <f t="shared" ref="E19:L19" si="14">1/E18</f>
        <v>0.87997634174869932</v>
      </c>
      <c r="F19" s="2">
        <f t="shared" si="14"/>
        <v>0.94840353515838183</v>
      </c>
      <c r="G19" s="2">
        <f t="shared" si="14"/>
        <v>0.97009652460781126</v>
      </c>
      <c r="H19" s="2">
        <f t="shared" si="14"/>
        <v>0.98449365209688322</v>
      </c>
      <c r="I19" s="2">
        <f t="shared" si="14"/>
        <v>0.99135943490733203</v>
      </c>
      <c r="J19" s="2">
        <f t="shared" si="14"/>
        <v>0.99646075809653156</v>
      </c>
      <c r="K19" s="2">
        <f t="shared" si="14"/>
        <v>0.99753733790481092</v>
      </c>
      <c r="L19" s="2">
        <f t="shared" si="14"/>
        <v>0.9985815173702558</v>
      </c>
      <c r="M19">
        <v>1</v>
      </c>
    </row>
    <row r="20" spans="1:14" x14ac:dyDescent="0.2">
      <c r="A20" t="s">
        <v>4</v>
      </c>
      <c r="B20" t="s">
        <v>5</v>
      </c>
      <c r="D20" s="2">
        <f>D19</f>
        <v>0.58958470132404106</v>
      </c>
      <c r="E20" s="2">
        <f>E19-D19</f>
        <v>0.29039164042465826</v>
      </c>
      <c r="F20" s="2">
        <f t="shared" ref="F20:M20" si="15">F19-E19</f>
        <v>6.8427193409682507E-2</v>
      </c>
      <c r="G20" s="2">
        <f t="shared" si="15"/>
        <v>2.1692989449429434E-2</v>
      </c>
      <c r="H20" s="2">
        <f t="shared" si="15"/>
        <v>1.4397127489071959E-2</v>
      </c>
      <c r="I20" s="2">
        <f t="shared" si="15"/>
        <v>6.8657828104488061E-3</v>
      </c>
      <c r="J20" s="2">
        <f t="shared" si="15"/>
        <v>5.1013231891995359E-3</v>
      </c>
      <c r="K20" s="2">
        <f t="shared" si="15"/>
        <v>1.0765798082793543E-3</v>
      </c>
      <c r="L20" s="2">
        <f t="shared" si="15"/>
        <v>1.0441794654448833E-3</v>
      </c>
      <c r="M20" s="2">
        <f t="shared" si="15"/>
        <v>1.4184826297441999E-3</v>
      </c>
    </row>
    <row r="22" spans="1:14" x14ac:dyDescent="0.2">
      <c r="B22" t="s">
        <v>12</v>
      </c>
    </row>
    <row r="23" spans="1:14" x14ac:dyDescent="0.2">
      <c r="C23">
        <v>1</v>
      </c>
      <c r="D23">
        <f>C23+1</f>
        <v>2</v>
      </c>
      <c r="E23">
        <f t="shared" ref="E23" si="16">D23+1</f>
        <v>3</v>
      </c>
      <c r="F23">
        <f t="shared" ref="F23" si="17">E23+1</f>
        <v>4</v>
      </c>
      <c r="G23">
        <f t="shared" ref="G23" si="18">F23+1</f>
        <v>5</v>
      </c>
      <c r="H23">
        <f t="shared" ref="H23" si="19">G23+1</f>
        <v>6</v>
      </c>
      <c r="I23">
        <f t="shared" ref="I23" si="20">H23+1</f>
        <v>7</v>
      </c>
      <c r="J23">
        <f t="shared" ref="J23" si="21">I23+1</f>
        <v>8</v>
      </c>
      <c r="K23">
        <f t="shared" ref="K23" si="22">J23+1</f>
        <v>9</v>
      </c>
      <c r="L23">
        <f t="shared" ref="L23" si="23">K23+1</f>
        <v>10</v>
      </c>
    </row>
    <row r="24" spans="1:14" x14ac:dyDescent="0.2">
      <c r="B24">
        <f t="shared" ref="B24:B31" si="24">B25-1</f>
        <v>2005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">
      <c r="B25">
        <f t="shared" si="24"/>
        <v>2006</v>
      </c>
      <c r="C25" s="1"/>
      <c r="D25" s="1"/>
      <c r="E25" s="1"/>
      <c r="F25" s="1"/>
      <c r="G25" s="1"/>
      <c r="H25" s="1"/>
      <c r="I25" s="1"/>
      <c r="J25" s="1"/>
      <c r="K25" s="1"/>
      <c r="L25" s="1">
        <f>$N5*M$20</f>
        <v>16124.325641767493</v>
      </c>
      <c r="N25" s="1">
        <f>SUM(D25:L25)</f>
        <v>16124.325641767493</v>
      </c>
    </row>
    <row r="26" spans="1:14" x14ac:dyDescent="0.2">
      <c r="B26">
        <f t="shared" si="24"/>
        <v>2007</v>
      </c>
      <c r="C26" s="1"/>
      <c r="D26" s="1"/>
      <c r="E26" s="1"/>
      <c r="F26" s="1"/>
      <c r="G26" s="1"/>
      <c r="H26" s="1"/>
      <c r="I26" s="1"/>
      <c r="J26" s="1"/>
      <c r="K26" s="1">
        <f t="shared" ref="K26:K33" si="25">$N6*L$20</f>
        <v>11447.303402920714</v>
      </c>
      <c r="L26" s="1">
        <f t="shared" ref="L26:L33" si="26">$N6*M$20</f>
        <v>15550.776060833969</v>
      </c>
      <c r="N26" s="1">
        <f t="shared" ref="N26:N33" si="27">SUM(D26:L26)</f>
        <v>26998.079463754682</v>
      </c>
    </row>
    <row r="27" spans="1:14" x14ac:dyDescent="0.2">
      <c r="B27">
        <f t="shared" si="24"/>
        <v>2008</v>
      </c>
      <c r="C27" s="1"/>
      <c r="D27" s="1"/>
      <c r="E27" s="1"/>
      <c r="F27" s="1"/>
      <c r="G27" s="1"/>
      <c r="H27" s="1"/>
      <c r="I27" s="1"/>
      <c r="J27" s="1">
        <f t="shared" ref="J27:J33" si="28">$N7*K$20</f>
        <v>11429.791463759098</v>
      </c>
      <c r="K27" s="1">
        <f t="shared" si="25"/>
        <v>11085.804739222453</v>
      </c>
      <c r="L27" s="1">
        <f t="shared" si="26"/>
        <v>15059.692303586122</v>
      </c>
      <c r="N27" s="1">
        <f t="shared" si="27"/>
        <v>37575.288506567667</v>
      </c>
    </row>
    <row r="28" spans="1:14" x14ac:dyDescent="0.2">
      <c r="B28">
        <f t="shared" si="24"/>
        <v>2009</v>
      </c>
      <c r="C28" s="1"/>
      <c r="D28" s="1"/>
      <c r="E28" s="1"/>
      <c r="F28" s="1"/>
      <c r="G28" s="1"/>
      <c r="H28" s="1"/>
      <c r="I28" s="1">
        <f t="shared" ref="I28:I33" si="29">$N8*J$20</f>
        <v>56343.509962876073</v>
      </c>
      <c r="J28" s="1">
        <f t="shared" si="28"/>
        <v>11890.69637501973</v>
      </c>
      <c r="K28" s="1">
        <f t="shared" si="25"/>
        <v>11532.838428838306</v>
      </c>
      <c r="L28" s="1">
        <f t="shared" si="26"/>
        <v>15666.9725122238</v>
      </c>
      <c r="N28" s="1">
        <f t="shared" si="27"/>
        <v>95434.017278957908</v>
      </c>
    </row>
    <row r="29" spans="1:14" x14ac:dyDescent="0.2">
      <c r="B29">
        <f t="shared" si="24"/>
        <v>2010</v>
      </c>
      <c r="C29" s="1"/>
      <c r="D29" s="1"/>
      <c r="E29" s="1"/>
      <c r="F29" s="1"/>
      <c r="G29" s="1"/>
      <c r="H29" s="1">
        <f t="shared" ref="H29:H33" si="30">$N9*I$20</f>
        <v>78823.989628718642</v>
      </c>
      <c r="I29" s="1">
        <f t="shared" si="29"/>
        <v>58566.758847403886</v>
      </c>
      <c r="J29" s="1">
        <f t="shared" si="28"/>
        <v>12359.889321455616</v>
      </c>
      <c r="K29" s="1">
        <f t="shared" si="25"/>
        <v>11987.91072002585</v>
      </c>
      <c r="L29" s="1">
        <f t="shared" si="26"/>
        <v>16285.172890309572</v>
      </c>
      <c r="N29" s="1">
        <f t="shared" si="27"/>
        <v>178023.72140791357</v>
      </c>
    </row>
    <row r="30" spans="1:14" x14ac:dyDescent="0.2">
      <c r="B30">
        <f t="shared" si="24"/>
        <v>2011</v>
      </c>
      <c r="C30" s="1"/>
      <c r="D30" s="1"/>
      <c r="E30" s="1"/>
      <c r="F30" s="1"/>
      <c r="G30" s="1">
        <f t="shared" ref="G30:G33" si="31">$N10*H$20</f>
        <v>164322.65306359041</v>
      </c>
      <c r="H30" s="1">
        <f t="shared" si="30"/>
        <v>78363.107337050198</v>
      </c>
      <c r="I30" s="1">
        <f t="shared" si="29"/>
        <v>58224.320179171969</v>
      </c>
      <c r="J30" s="1">
        <f t="shared" si="28"/>
        <v>12287.621295667113</v>
      </c>
      <c r="K30" s="1">
        <f t="shared" si="25"/>
        <v>11917.817645684061</v>
      </c>
      <c r="L30" s="1">
        <f t="shared" si="26"/>
        <v>16189.953809960356</v>
      </c>
      <c r="N30" s="1">
        <f t="shared" si="27"/>
        <v>341305.47333112411</v>
      </c>
    </row>
    <row r="31" spans="1:14" x14ac:dyDescent="0.2">
      <c r="B31">
        <f t="shared" si="24"/>
        <v>2012</v>
      </c>
      <c r="C31" s="1"/>
      <c r="D31" s="1"/>
      <c r="E31" s="1"/>
      <c r="F31" s="1">
        <f t="shared" ref="F31:F33" si="32">$N11*G$20</f>
        <v>241367.62479536139</v>
      </c>
      <c r="G31" s="1">
        <f t="shared" si="31"/>
        <v>160190.02240397545</v>
      </c>
      <c r="H31" s="1">
        <f t="shared" si="30"/>
        <v>76392.31527688021</v>
      </c>
      <c r="I31" s="1">
        <f t="shared" si="29"/>
        <v>56760.008313329789</v>
      </c>
      <c r="J31" s="1">
        <f t="shared" si="28"/>
        <v>11978.593906238584</v>
      </c>
      <c r="K31" s="1">
        <f t="shared" si="25"/>
        <v>11618.090628866761</v>
      </c>
      <c r="L31" s="1">
        <f t="shared" si="26"/>
        <v>15782.784754170463</v>
      </c>
      <c r="N31" s="1">
        <f t="shared" si="27"/>
        <v>574089.44007882266</v>
      </c>
    </row>
    <row r="32" spans="1:14" x14ac:dyDescent="0.2">
      <c r="B32">
        <f>B33-1</f>
        <v>2013</v>
      </c>
      <c r="C32" s="1"/>
      <c r="D32" s="1"/>
      <c r="E32" s="1">
        <f t="shared" ref="E32:E33" si="33">$N12*F$20</f>
        <v>751778.64365970553</v>
      </c>
      <c r="F32" s="1">
        <f t="shared" si="32"/>
        <v>238331.06945620716</v>
      </c>
      <c r="G32" s="1">
        <f t="shared" si="31"/>
        <v>158174.73195968976</v>
      </c>
      <c r="H32" s="1">
        <f t="shared" si="30"/>
        <v>75431.252280046916</v>
      </c>
      <c r="I32" s="1">
        <f t="shared" si="29"/>
        <v>56045.931989131757</v>
      </c>
      <c r="J32" s="1">
        <f t="shared" si="28"/>
        <v>11827.895719966136</v>
      </c>
      <c r="K32" s="1">
        <f t="shared" si="25"/>
        <v>11471.927798786406</v>
      </c>
      <c r="L32" s="1">
        <f t="shared" si="26"/>
        <v>15584.227473124047</v>
      </c>
      <c r="N32" s="1">
        <f t="shared" si="27"/>
        <v>1318645.6803366574</v>
      </c>
    </row>
    <row r="33" spans="2:17" x14ac:dyDescent="0.2">
      <c r="B33">
        <v>2014</v>
      </c>
      <c r="C33" s="1"/>
      <c r="D33" s="1">
        <f>$N13*E$20</f>
        <v>3373897.0368011678</v>
      </c>
      <c r="E33" s="1">
        <f t="shared" si="33"/>
        <v>795017.04919582966</v>
      </c>
      <c r="F33" s="1">
        <f t="shared" si="32"/>
        <v>252038.63553289164</v>
      </c>
      <c r="G33" s="1">
        <f t="shared" si="31"/>
        <v>167272.12154866109</v>
      </c>
      <c r="H33" s="1">
        <f t="shared" si="30"/>
        <v>79769.666391287203</v>
      </c>
      <c r="I33" s="1">
        <f t="shared" si="29"/>
        <v>59269.403095199836</v>
      </c>
      <c r="J33" s="1">
        <f t="shared" si="28"/>
        <v>12508.174890027767</v>
      </c>
      <c r="K33" s="1">
        <f t="shared" si="25"/>
        <v>12131.733541644926</v>
      </c>
      <c r="L33" s="1">
        <f t="shared" si="26"/>
        <v>16480.551348686491</v>
      </c>
      <c r="N33" s="1">
        <f t="shared" si="27"/>
        <v>4768384.3723453954</v>
      </c>
    </row>
    <row r="34" spans="2:17" x14ac:dyDescent="0.2">
      <c r="N34" s="1">
        <f>SUM(N25:N33)</f>
        <v>7356580.3983909609</v>
      </c>
    </row>
    <row r="36" spans="2:17" x14ac:dyDescent="0.2">
      <c r="B36" t="s">
        <v>16</v>
      </c>
    </row>
    <row r="37" spans="2:17" x14ac:dyDescent="0.2">
      <c r="C37">
        <v>1</v>
      </c>
      <c r="D37">
        <f>C37+1</f>
        <v>2</v>
      </c>
      <c r="E37">
        <f t="shared" ref="E37" si="34">D37+1</f>
        <v>3</v>
      </c>
      <c r="F37">
        <f t="shared" ref="F37" si="35">E37+1</f>
        <v>4</v>
      </c>
      <c r="G37">
        <f t="shared" ref="G37" si="36">F37+1</f>
        <v>5</v>
      </c>
      <c r="H37">
        <f t="shared" ref="H37" si="37">G37+1</f>
        <v>6</v>
      </c>
      <c r="I37">
        <f t="shared" ref="I37" si="38">H37+1</f>
        <v>7</v>
      </c>
      <c r="J37">
        <f t="shared" ref="J37" si="39">I37+1</f>
        <v>8</v>
      </c>
      <c r="K37">
        <f t="shared" ref="K37" si="40">J37+1</f>
        <v>9</v>
      </c>
      <c r="L37">
        <f t="shared" ref="L37" si="41">K37+1</f>
        <v>10</v>
      </c>
    </row>
    <row r="38" spans="2:17" x14ac:dyDescent="0.2">
      <c r="B38">
        <f t="shared" ref="B38:B45" si="42">B39-1</f>
        <v>2005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7" x14ac:dyDescent="0.2">
      <c r="B39">
        <f t="shared" si="42"/>
        <v>2006</v>
      </c>
      <c r="C39" s="1"/>
      <c r="D39" s="1"/>
      <c r="E39" s="1"/>
      <c r="F39" s="1"/>
      <c r="G39" s="1"/>
      <c r="H39" s="1"/>
      <c r="I39" s="1"/>
      <c r="J39" s="1"/>
      <c r="K39" s="1"/>
      <c r="L39" s="1">
        <f>$P5*M$20</f>
        <v>15127.147183290625</v>
      </c>
      <c r="N39" s="1">
        <f>SUM(D39:L39)</f>
        <v>15127.147183290625</v>
      </c>
      <c r="O39" s="1">
        <v>15185.8933213693</v>
      </c>
      <c r="P39" s="1">
        <f>O39-N39</f>
        <v>58.746138078675358</v>
      </c>
      <c r="Q39" s="5">
        <f t="shared" ref="Q39:Q47" si="43">P39/N39</f>
        <v>3.8834908768234943E-3</v>
      </c>
    </row>
    <row r="40" spans="2:17" x14ac:dyDescent="0.2">
      <c r="B40">
        <f t="shared" si="42"/>
        <v>2007</v>
      </c>
      <c r="C40" s="1"/>
      <c r="D40" s="1"/>
      <c r="E40" s="1"/>
      <c r="F40" s="1"/>
      <c r="G40" s="1"/>
      <c r="H40" s="1"/>
      <c r="I40" s="1"/>
      <c r="J40" s="1"/>
      <c r="K40" s="1">
        <f t="shared" ref="K40:K47" si="44">$P6*L$20</f>
        <v>11133.823657067416</v>
      </c>
      <c r="L40" s="1">
        <f t="shared" ref="L40:L47" si="45">$P6*M$20</f>
        <v>15124.924385920907</v>
      </c>
      <c r="N40" s="1">
        <f t="shared" ref="N40:N47" si="46">SUM(D40:L40)</f>
        <v>26258.748042988322</v>
      </c>
      <c r="O40" s="1">
        <v>26357.690108373299</v>
      </c>
      <c r="P40" s="1">
        <f t="shared" ref="P40:P48" si="47">O40-N40</f>
        <v>98.942065384977468</v>
      </c>
      <c r="Q40" s="5">
        <f t="shared" si="43"/>
        <v>3.7679658307775733E-3</v>
      </c>
    </row>
    <row r="41" spans="2:17" x14ac:dyDescent="0.2">
      <c r="B41">
        <f t="shared" si="42"/>
        <v>2008</v>
      </c>
      <c r="C41" s="1"/>
      <c r="D41" s="1"/>
      <c r="E41" s="1"/>
      <c r="F41" s="1"/>
      <c r="G41" s="1"/>
      <c r="H41" s="1"/>
      <c r="I41" s="1"/>
      <c r="J41" s="1">
        <f t="shared" ref="J41:J47" si="48">$P7*K$20</f>
        <v>10509.188285852282</v>
      </c>
      <c r="K41" s="1">
        <f t="shared" si="44"/>
        <v>10192.907689880649</v>
      </c>
      <c r="L41" s="1">
        <f t="shared" si="45"/>
        <v>13846.721740042653</v>
      </c>
      <c r="N41" s="1">
        <f t="shared" si="46"/>
        <v>34548.817715775585</v>
      </c>
      <c r="O41" s="1">
        <v>34634.8370496231</v>
      </c>
      <c r="P41" s="1">
        <f t="shared" si="47"/>
        <v>86.019333847514645</v>
      </c>
      <c r="Q41" s="5">
        <f t="shared" si="43"/>
        <v>2.4897909547925497E-3</v>
      </c>
    </row>
    <row r="42" spans="2:17" x14ac:dyDescent="0.2">
      <c r="B42">
        <f t="shared" si="42"/>
        <v>2009</v>
      </c>
      <c r="C42" s="1"/>
      <c r="D42" s="1"/>
      <c r="E42" s="1"/>
      <c r="F42" s="1"/>
      <c r="G42" s="1"/>
      <c r="H42" s="1"/>
      <c r="I42" s="1">
        <f t="shared" ref="I42:I47" si="49">$P8*J$20</f>
        <v>50413.061571939121</v>
      </c>
      <c r="J42" s="1">
        <f t="shared" si="48"/>
        <v>10639.138542878665</v>
      </c>
      <c r="K42" s="1">
        <f t="shared" si="44"/>
        <v>10318.947012625429</v>
      </c>
      <c r="L42" s="1">
        <f t="shared" si="45"/>
        <v>14017.941914250943</v>
      </c>
      <c r="N42" s="1">
        <f t="shared" si="46"/>
        <v>85389.089041694155</v>
      </c>
      <c r="O42" s="1">
        <v>85494.1124716411</v>
      </c>
      <c r="P42" s="1">
        <f t="shared" si="47"/>
        <v>105.02342994694482</v>
      </c>
      <c r="Q42" s="5">
        <f t="shared" si="43"/>
        <v>1.2299396928296485E-3</v>
      </c>
    </row>
    <row r="43" spans="2:17" x14ac:dyDescent="0.2">
      <c r="B43">
        <f t="shared" si="42"/>
        <v>2010</v>
      </c>
      <c r="C43" s="1"/>
      <c r="D43" s="1"/>
      <c r="E43" s="1"/>
      <c r="F43" s="1"/>
      <c r="G43" s="1"/>
      <c r="H43" s="1">
        <f t="shared" ref="H43:H47" si="50">$P9*I$20</f>
        <v>69438.994211849873</v>
      </c>
      <c r="I43" s="1">
        <f t="shared" si="49"/>
        <v>51593.643607326194</v>
      </c>
      <c r="J43" s="1">
        <f t="shared" si="48"/>
        <v>10888.287780081671</v>
      </c>
      <c r="K43" s="1">
        <f t="shared" si="44"/>
        <v>10560.597947667977</v>
      </c>
      <c r="L43" s="1">
        <f t="shared" si="45"/>
        <v>14346.21656929145</v>
      </c>
      <c r="N43" s="1">
        <f t="shared" si="46"/>
        <v>156827.74011621717</v>
      </c>
      <c r="O43" s="1">
        <v>156899.336387605</v>
      </c>
      <c r="P43" s="1">
        <f t="shared" si="47"/>
        <v>71.596271387825254</v>
      </c>
      <c r="Q43" s="5">
        <f t="shared" si="43"/>
        <v>4.5652810743028531E-4</v>
      </c>
    </row>
    <row r="44" spans="2:17" x14ac:dyDescent="0.2">
      <c r="B44">
        <f t="shared" si="42"/>
        <v>2011</v>
      </c>
      <c r="C44" s="1"/>
      <c r="D44" s="1"/>
      <c r="E44" s="1"/>
      <c r="F44" s="1"/>
      <c r="G44" s="1">
        <f t="shared" ref="G44:G47" si="51">$P10*H$20</f>
        <v>138548.27566496286</v>
      </c>
      <c r="H44" s="1">
        <f t="shared" si="50"/>
        <v>66071.677853784277</v>
      </c>
      <c r="I44" s="1">
        <f t="shared" si="49"/>
        <v>49091.704717469576</v>
      </c>
      <c r="J44" s="1">
        <f t="shared" si="48"/>
        <v>10360.280282718786</v>
      </c>
      <c r="K44" s="1">
        <f t="shared" si="44"/>
        <v>10048.481166257747</v>
      </c>
      <c r="L44" s="1">
        <f t="shared" si="45"/>
        <v>13650.523172829742</v>
      </c>
      <c r="N44" s="1">
        <f t="shared" si="46"/>
        <v>287770.94285802299</v>
      </c>
      <c r="O44" s="1">
        <v>287916.97985438799</v>
      </c>
      <c r="P44" s="1">
        <f t="shared" si="47"/>
        <v>146.03699636500096</v>
      </c>
      <c r="Q44" s="5">
        <f t="shared" si="43"/>
        <v>5.0747651904887059E-4</v>
      </c>
    </row>
    <row r="45" spans="2:17" x14ac:dyDescent="0.2">
      <c r="B45">
        <f t="shared" si="42"/>
        <v>2012</v>
      </c>
      <c r="C45" s="1"/>
      <c r="D45" s="1"/>
      <c r="E45" s="1"/>
      <c r="F45" s="1">
        <f t="shared" ref="F45:F46" si="52">$P11*G$20</f>
        <v>191555.62203190036</v>
      </c>
      <c r="G45" s="1">
        <f t="shared" si="51"/>
        <v>127130.96634610163</v>
      </c>
      <c r="H45" s="1">
        <f t="shared" si="50"/>
        <v>60626.927425442591</v>
      </c>
      <c r="I45" s="1">
        <f t="shared" si="49"/>
        <v>45046.218225057804</v>
      </c>
      <c r="J45" s="1">
        <f t="shared" si="48"/>
        <v>9506.5235394451302</v>
      </c>
      <c r="K45" s="1">
        <f t="shared" si="44"/>
        <v>9220.4187662799377</v>
      </c>
      <c r="L45" s="1">
        <f t="shared" si="45"/>
        <v>12525.628296437619</v>
      </c>
      <c r="N45" s="1">
        <f t="shared" si="46"/>
        <v>455612.30463066511</v>
      </c>
      <c r="O45" s="1">
        <v>455790.20470692602</v>
      </c>
      <c r="P45" s="1">
        <f t="shared" si="47"/>
        <v>177.90007626090664</v>
      </c>
      <c r="Q45" s="5">
        <f t="shared" si="43"/>
        <v>3.904637220127725E-4</v>
      </c>
    </row>
    <row r="46" spans="2:17" x14ac:dyDescent="0.2">
      <c r="B46">
        <f>B47-1</f>
        <v>2013</v>
      </c>
      <c r="C46" s="1"/>
      <c r="D46" s="1"/>
      <c r="E46" s="1">
        <f t="shared" ref="E46:E47" si="53">$P12*F$20</f>
        <v>613612.2755435321</v>
      </c>
      <c r="F46" s="1">
        <f t="shared" si="52"/>
        <v>194529.16240055373</v>
      </c>
      <c r="G46" s="1">
        <f t="shared" si="51"/>
        <v>129104.43523480432</v>
      </c>
      <c r="H46" s="1">
        <f t="shared" si="50"/>
        <v>61568.046324562922</v>
      </c>
      <c r="I46" s="1">
        <f t="shared" si="49"/>
        <v>45745.475949402084</v>
      </c>
      <c r="J46" s="1">
        <f t="shared" si="48"/>
        <v>9654.0944183900774</v>
      </c>
      <c r="K46" s="1">
        <f t="shared" si="44"/>
        <v>9363.5484073032458</v>
      </c>
      <c r="L46" s="1">
        <f t="shared" si="45"/>
        <v>12720.06509232556</v>
      </c>
      <c r="N46" s="1">
        <f t="shared" si="46"/>
        <v>1076297.1033708737</v>
      </c>
      <c r="O46" s="1">
        <v>1076438.4188067501</v>
      </c>
      <c r="P46" s="1">
        <f t="shared" si="47"/>
        <v>141.31543587637134</v>
      </c>
      <c r="Q46" s="5">
        <f t="shared" si="43"/>
        <v>1.312977944786649E-4</v>
      </c>
    </row>
    <row r="47" spans="2:17" x14ac:dyDescent="0.2">
      <c r="B47">
        <v>2014</v>
      </c>
      <c r="C47" s="1"/>
      <c r="D47" s="1">
        <f>$P13*E$20</f>
        <v>3032836.5022999826</v>
      </c>
      <c r="E47" s="1">
        <f t="shared" si="53"/>
        <v>714650.35845847265</v>
      </c>
      <c r="F47" s="1">
        <f>$P13*G$20</f>
        <v>226560.55163994108</v>
      </c>
      <c r="G47" s="1">
        <f t="shared" si="51"/>
        <v>150362.91579630555</v>
      </c>
      <c r="H47" s="1">
        <f t="shared" si="50"/>
        <v>71705.909625850094</v>
      </c>
      <c r="I47" s="1">
        <f t="shared" si="49"/>
        <v>53277.977133256245</v>
      </c>
      <c r="J47" s="1">
        <f t="shared" si="48"/>
        <v>11243.74839239171</v>
      </c>
      <c r="K47" s="1">
        <f t="shared" si="44"/>
        <v>10905.360750475715</v>
      </c>
      <c r="L47" s="1">
        <f t="shared" si="45"/>
        <v>14814.565223281059</v>
      </c>
      <c r="N47" s="1">
        <f t="shared" si="46"/>
        <v>4286357.8893199572</v>
      </c>
      <c r="O47" s="1">
        <v>4287135.1936594704</v>
      </c>
      <c r="P47" s="1">
        <f t="shared" si="47"/>
        <v>777.30433951318264</v>
      </c>
      <c r="Q47" s="5">
        <f t="shared" si="43"/>
        <v>1.8134377940067534E-4</v>
      </c>
    </row>
    <row r="48" spans="2:17" x14ac:dyDescent="0.2">
      <c r="N48" s="1">
        <f>SUM(N39:N47)</f>
        <v>6424189.7822794849</v>
      </c>
      <c r="O48" s="1">
        <f>SUM(O39:O47)</f>
        <v>6425852.6663661459</v>
      </c>
      <c r="P48" s="1">
        <f t="shared" si="47"/>
        <v>1662.8840866610408</v>
      </c>
      <c r="Q48" s="5">
        <f>P48/N48</f>
        <v>2.5884728549706738E-4</v>
      </c>
    </row>
  </sheetData>
  <mergeCells count="9">
    <mergeCell ref="R1:T1"/>
    <mergeCell ref="R2:R3"/>
    <mergeCell ref="S2:S3"/>
    <mergeCell ref="T2:T3"/>
    <mergeCell ref="N2:N3"/>
    <mergeCell ref="O2:O3"/>
    <mergeCell ref="P2:P3"/>
    <mergeCell ref="Q2:Q3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ROBER850</dc:creator>
  <cp:lastModifiedBy>ROBER850</cp:lastModifiedBy>
  <dcterms:created xsi:type="dcterms:W3CDTF">2016-01-14T14:17:32Z</dcterms:created>
  <dcterms:modified xsi:type="dcterms:W3CDTF">2016-01-18T17:58:31Z</dcterms:modified>
</cp:coreProperties>
</file>