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_drive\Robert_Scarth\Working\"/>
    </mc:Choice>
  </mc:AlternateContent>
  <bookViews>
    <workbookView xWindow="1860" yWindow="0" windowWidth="28800" windowHeight="13020"/>
  </bookViews>
  <sheets>
    <sheet name="Basic Chain Ladder" sheetId="1" r:id="rId1"/>
    <sheet name="Bornhuetter-Ferguson" sheetId="7" r:id="rId2"/>
    <sheet name="Mack" sheetId="2" r:id="rId3"/>
    <sheet name="ODP (Constant)" sheetId="3" r:id="rId4"/>
    <sheet name="ODP (Varying)" sheetId="6" r:id="rId5"/>
    <sheet name="AMW-BF (Constant)" sheetId="4" r:id="rId6"/>
    <sheet name="AMW-BF (Varying)" sheetId="9" r:id="rId7"/>
    <sheet name="Double Chain Ladder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8" i="9" l="1"/>
  <c r="N207" i="9"/>
  <c r="N206" i="9"/>
  <c r="N205" i="9"/>
  <c r="N204" i="9"/>
  <c r="N203" i="9"/>
  <c r="N202" i="9"/>
  <c r="N201" i="9"/>
  <c r="N200" i="9"/>
  <c r="N199" i="9"/>
  <c r="O246" i="9" s="1"/>
  <c r="N246" i="9" s="1"/>
  <c r="P246" i="9" s="1"/>
  <c r="L35" i="9"/>
  <c r="K36" i="9"/>
  <c r="K35" i="9"/>
  <c r="J37" i="9"/>
  <c r="J36" i="9"/>
  <c r="J35" i="9"/>
  <c r="I38" i="9"/>
  <c r="I37" i="9"/>
  <c r="I36" i="9"/>
  <c r="I35" i="9"/>
  <c r="H39" i="9"/>
  <c r="H38" i="9"/>
  <c r="H37" i="9"/>
  <c r="H36" i="9"/>
  <c r="H35" i="9"/>
  <c r="G40" i="9"/>
  <c r="G39" i="9"/>
  <c r="G38" i="9"/>
  <c r="G37" i="9"/>
  <c r="G36" i="9"/>
  <c r="G35" i="9"/>
  <c r="F41" i="9"/>
  <c r="F40" i="9"/>
  <c r="F39" i="9"/>
  <c r="F38" i="9"/>
  <c r="F37" i="9"/>
  <c r="F36" i="9"/>
  <c r="F35" i="9"/>
  <c r="E42" i="9"/>
  <c r="E41" i="9"/>
  <c r="E40" i="9"/>
  <c r="E39" i="9"/>
  <c r="E38" i="9"/>
  <c r="E37" i="9"/>
  <c r="E36" i="9"/>
  <c r="E35" i="9"/>
  <c r="D43" i="9"/>
  <c r="D42" i="9"/>
  <c r="D41" i="9"/>
  <c r="D40" i="9"/>
  <c r="D39" i="9"/>
  <c r="D38" i="9"/>
  <c r="D37" i="9"/>
  <c r="D36" i="9"/>
  <c r="D35" i="9"/>
  <c r="C44" i="9"/>
  <c r="C43" i="9"/>
  <c r="C42" i="9"/>
  <c r="C41" i="9"/>
  <c r="C40" i="9"/>
  <c r="C39" i="9"/>
  <c r="C38" i="9"/>
  <c r="C37" i="9"/>
  <c r="C36" i="9"/>
  <c r="C35" i="9"/>
  <c r="L31" i="9"/>
  <c r="K31" i="9"/>
  <c r="J31" i="9"/>
  <c r="I31" i="9"/>
  <c r="H31" i="9"/>
  <c r="G31" i="9"/>
  <c r="F31" i="9"/>
  <c r="E31" i="9"/>
  <c r="D31" i="9"/>
  <c r="N13" i="9"/>
  <c r="P13" i="9" s="1"/>
  <c r="Q13" i="9" s="1"/>
  <c r="N12" i="9"/>
  <c r="N11" i="9"/>
  <c r="N10" i="9"/>
  <c r="N9" i="9"/>
  <c r="P9" i="9" s="1"/>
  <c r="Q9" i="9" s="1"/>
  <c r="P8" i="9"/>
  <c r="Q8" i="9" s="1"/>
  <c r="N8" i="9"/>
  <c r="N7" i="9"/>
  <c r="P6" i="9"/>
  <c r="Q6" i="9" s="1"/>
  <c r="N6" i="9"/>
  <c r="N5" i="9"/>
  <c r="P5" i="9" s="1"/>
  <c r="Q5" i="9" s="1"/>
  <c r="N4" i="9"/>
  <c r="P4" i="9" s="1"/>
  <c r="L4" i="9"/>
  <c r="L246" i="9" s="1"/>
  <c r="K5" i="9"/>
  <c r="K247" i="9" s="1"/>
  <c r="K4" i="9"/>
  <c r="L28" i="9" s="1"/>
  <c r="J6" i="9"/>
  <c r="J50" i="9" s="1"/>
  <c r="J5" i="9"/>
  <c r="J247" i="9" s="1"/>
  <c r="J4" i="9"/>
  <c r="I7" i="9"/>
  <c r="I6" i="9"/>
  <c r="J28" i="9" s="1"/>
  <c r="I5" i="9"/>
  <c r="I4" i="9"/>
  <c r="I74" i="9" s="1"/>
  <c r="H8" i="9"/>
  <c r="H250" i="9" s="1"/>
  <c r="H7" i="9"/>
  <c r="H6" i="9"/>
  <c r="H248" i="9" s="1"/>
  <c r="H5" i="9"/>
  <c r="H4" i="9"/>
  <c r="H74" i="9" s="1"/>
  <c r="G9" i="9"/>
  <c r="G251" i="9" s="1"/>
  <c r="G8" i="9"/>
  <c r="G250" i="9" s="1"/>
  <c r="G7" i="9"/>
  <c r="G77" i="9" s="1"/>
  <c r="G6" i="9"/>
  <c r="G76" i="9" s="1"/>
  <c r="G5" i="9"/>
  <c r="G4" i="9"/>
  <c r="F10" i="9"/>
  <c r="F54" i="9" s="1"/>
  <c r="F9" i="9"/>
  <c r="F79" i="9" s="1"/>
  <c r="F8" i="9"/>
  <c r="F78" i="9" s="1"/>
  <c r="F7" i="9"/>
  <c r="F6" i="9"/>
  <c r="F248" i="9" s="1"/>
  <c r="F5" i="9"/>
  <c r="F247" i="9" s="1"/>
  <c r="F4" i="9"/>
  <c r="F74" i="9" s="1"/>
  <c r="E11" i="9"/>
  <c r="E81" i="9" s="1"/>
  <c r="E10" i="9"/>
  <c r="E80" i="9" s="1"/>
  <c r="E9" i="9"/>
  <c r="E79" i="9" s="1"/>
  <c r="E8" i="9"/>
  <c r="E250" i="9" s="1"/>
  <c r="E7" i="9"/>
  <c r="E6" i="9"/>
  <c r="E76" i="9" s="1"/>
  <c r="E5" i="9"/>
  <c r="E4" i="9"/>
  <c r="D12" i="9"/>
  <c r="D11" i="9"/>
  <c r="D81" i="9" s="1"/>
  <c r="D10" i="9"/>
  <c r="D9" i="9"/>
  <c r="D8" i="9"/>
  <c r="D250" i="9" s="1"/>
  <c r="D7" i="9"/>
  <c r="D6" i="9"/>
  <c r="D5" i="9"/>
  <c r="D4" i="9"/>
  <c r="D246" i="9" s="1"/>
  <c r="C13" i="9"/>
  <c r="C12" i="9"/>
  <c r="C82" i="9" s="1"/>
  <c r="C11" i="9"/>
  <c r="C253" i="9" s="1"/>
  <c r="C10" i="9"/>
  <c r="C252" i="9" s="1"/>
  <c r="C9" i="9"/>
  <c r="C8" i="9"/>
  <c r="C250" i="9" s="1"/>
  <c r="C7" i="9"/>
  <c r="C249" i="9" s="1"/>
  <c r="C6" i="9"/>
  <c r="C248" i="9" s="1"/>
  <c r="C5" i="9"/>
  <c r="C247" i="9" s="1"/>
  <c r="C4" i="9"/>
  <c r="D266" i="9"/>
  <c r="E265" i="9"/>
  <c r="D265" i="9"/>
  <c r="F264" i="9"/>
  <c r="E264" i="9"/>
  <c r="D264" i="9"/>
  <c r="G263" i="9"/>
  <c r="F263" i="9"/>
  <c r="E263" i="9"/>
  <c r="D263" i="9"/>
  <c r="H262" i="9"/>
  <c r="G262" i="9"/>
  <c r="F262" i="9"/>
  <c r="E262" i="9"/>
  <c r="D262" i="9"/>
  <c r="I261" i="9"/>
  <c r="H261" i="9"/>
  <c r="G261" i="9"/>
  <c r="F261" i="9"/>
  <c r="E261" i="9"/>
  <c r="D261" i="9"/>
  <c r="J260" i="9"/>
  <c r="I260" i="9"/>
  <c r="H260" i="9"/>
  <c r="G260" i="9"/>
  <c r="F260" i="9"/>
  <c r="E260" i="9"/>
  <c r="D260" i="9"/>
  <c r="K259" i="9"/>
  <c r="J259" i="9"/>
  <c r="I259" i="9"/>
  <c r="H259" i="9"/>
  <c r="G259" i="9"/>
  <c r="F259" i="9"/>
  <c r="E259" i="9"/>
  <c r="D259" i="9"/>
  <c r="L258" i="9"/>
  <c r="K258" i="9"/>
  <c r="J258" i="9"/>
  <c r="I258" i="9"/>
  <c r="H258" i="9"/>
  <c r="G258" i="9"/>
  <c r="F258" i="9"/>
  <c r="E258" i="9"/>
  <c r="D258" i="9"/>
  <c r="C254" i="9"/>
  <c r="E249" i="9"/>
  <c r="J248" i="9"/>
  <c r="I247" i="9"/>
  <c r="D245" i="9"/>
  <c r="E245" i="9" s="1"/>
  <c r="F245" i="9" s="1"/>
  <c r="G245" i="9" s="1"/>
  <c r="H245" i="9" s="1"/>
  <c r="I245" i="9" s="1"/>
  <c r="J245" i="9" s="1"/>
  <c r="K245" i="9" s="1"/>
  <c r="L245" i="9" s="1"/>
  <c r="N232" i="9"/>
  <c r="B232" i="9"/>
  <c r="B233" i="9" s="1"/>
  <c r="B234" i="9" s="1"/>
  <c r="B235" i="9" s="1"/>
  <c r="B236" i="9" s="1"/>
  <c r="B237" i="9" s="1"/>
  <c r="B238" i="9" s="1"/>
  <c r="B239" i="9" s="1"/>
  <c r="B240" i="9" s="1"/>
  <c r="B241" i="9" s="1"/>
  <c r="B223" i="9"/>
  <c r="B221" i="9"/>
  <c r="E218" i="9"/>
  <c r="F218" i="9" s="1"/>
  <c r="G218" i="9" s="1"/>
  <c r="H218" i="9" s="1"/>
  <c r="I218" i="9" s="1"/>
  <c r="J218" i="9" s="1"/>
  <c r="K218" i="9" s="1"/>
  <c r="L218" i="9" s="1"/>
  <c r="D218" i="9"/>
  <c r="B118" i="9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87" i="9"/>
  <c r="B88" i="9" s="1"/>
  <c r="B89" i="9" s="1"/>
  <c r="B90" i="9" s="1"/>
  <c r="B91" i="9" s="1"/>
  <c r="B92" i="9" s="1"/>
  <c r="B93" i="9" s="1"/>
  <c r="B94" i="9" s="1"/>
  <c r="B95" i="9" s="1"/>
  <c r="B96" i="9" s="1"/>
  <c r="C80" i="9"/>
  <c r="G79" i="9"/>
  <c r="C79" i="9"/>
  <c r="D78" i="9"/>
  <c r="E77" i="9"/>
  <c r="D77" i="9"/>
  <c r="F76" i="9"/>
  <c r="K75" i="9"/>
  <c r="L74" i="9"/>
  <c r="K49" i="9"/>
  <c r="L48" i="9"/>
  <c r="B48" i="9"/>
  <c r="B49" i="9" s="1"/>
  <c r="B50" i="9" s="1"/>
  <c r="B51" i="9" s="1"/>
  <c r="B52" i="9" s="1"/>
  <c r="B53" i="9" s="1"/>
  <c r="B54" i="9" s="1"/>
  <c r="B55" i="9" s="1"/>
  <c r="B56" i="9" s="1"/>
  <c r="B57" i="9" s="1"/>
  <c r="L27" i="9"/>
  <c r="N24" i="9"/>
  <c r="N23" i="9"/>
  <c r="N22" i="9"/>
  <c r="N21" i="9"/>
  <c r="N20" i="9"/>
  <c r="N19" i="9"/>
  <c r="N18" i="9"/>
  <c r="N17" i="9"/>
  <c r="N16" i="9"/>
  <c r="B13" i="9"/>
  <c r="B12" i="9"/>
  <c r="B254" i="9" s="1"/>
  <c r="B266" i="9" s="1"/>
  <c r="B11" i="9"/>
  <c r="B10" i="9"/>
  <c r="C251" i="9"/>
  <c r="B9" i="9"/>
  <c r="B8" i="9"/>
  <c r="B250" i="9" s="1"/>
  <c r="B262" i="9" s="1"/>
  <c r="G249" i="9"/>
  <c r="D249" i="9"/>
  <c r="B7" i="9"/>
  <c r="E248" i="9"/>
  <c r="B6" i="9"/>
  <c r="B248" i="9" s="1"/>
  <c r="B260" i="9" s="1"/>
  <c r="I75" i="9"/>
  <c r="E247" i="9"/>
  <c r="B5" i="9"/>
  <c r="B220" i="9" s="1"/>
  <c r="I246" i="9"/>
  <c r="B4" i="9"/>
  <c r="B246" i="9" s="1"/>
  <c r="B258" i="9" s="1"/>
  <c r="L3" i="9"/>
  <c r="K3" i="9"/>
  <c r="J3" i="9"/>
  <c r="I3" i="9"/>
  <c r="H3" i="9"/>
  <c r="G3" i="9"/>
  <c r="F3" i="9"/>
  <c r="E3" i="9"/>
  <c r="D3" i="9"/>
  <c r="C3" i="9"/>
  <c r="C60" i="9" s="1"/>
  <c r="D60" i="9" s="1"/>
  <c r="E60" i="9" s="1"/>
  <c r="F60" i="9" s="1"/>
  <c r="G60" i="9" s="1"/>
  <c r="H60" i="9" s="1"/>
  <c r="I60" i="9" s="1"/>
  <c r="J60" i="9" s="1"/>
  <c r="K60" i="9" s="1"/>
  <c r="L60" i="9" s="1"/>
  <c r="N204" i="4"/>
  <c r="N203" i="4"/>
  <c r="N202" i="4"/>
  <c r="N201" i="4"/>
  <c r="N200" i="4"/>
  <c r="N199" i="4"/>
  <c r="N198" i="4"/>
  <c r="N197" i="4"/>
  <c r="N196" i="4"/>
  <c r="N195" i="4"/>
  <c r="O242" i="4" s="1"/>
  <c r="N242" i="4" s="1"/>
  <c r="P242" i="4" s="1"/>
  <c r="L35" i="4"/>
  <c r="K36" i="4"/>
  <c r="K35" i="4"/>
  <c r="J37" i="4"/>
  <c r="J36" i="4"/>
  <c r="J35" i="4"/>
  <c r="I38" i="4"/>
  <c r="I37" i="4"/>
  <c r="I36" i="4"/>
  <c r="I35" i="4"/>
  <c r="H39" i="4"/>
  <c r="H38" i="4"/>
  <c r="H37" i="4"/>
  <c r="H36" i="4"/>
  <c r="H35" i="4"/>
  <c r="G40" i="4"/>
  <c r="G39" i="4"/>
  <c r="G38" i="4"/>
  <c r="G37" i="4"/>
  <c r="G36" i="4"/>
  <c r="G35" i="4"/>
  <c r="F41" i="4"/>
  <c r="F40" i="4"/>
  <c r="F39" i="4"/>
  <c r="F38" i="4"/>
  <c r="F37" i="4"/>
  <c r="F36" i="4"/>
  <c r="F35" i="4"/>
  <c r="E42" i="4"/>
  <c r="E41" i="4"/>
  <c r="E40" i="4"/>
  <c r="E39" i="4"/>
  <c r="E38" i="4"/>
  <c r="E37" i="4"/>
  <c r="E36" i="4"/>
  <c r="E35" i="4"/>
  <c r="D43" i="4"/>
  <c r="D42" i="4"/>
  <c r="D41" i="4"/>
  <c r="D40" i="4"/>
  <c r="D39" i="4"/>
  <c r="D38" i="4"/>
  <c r="D37" i="4"/>
  <c r="D36" i="4"/>
  <c r="D35" i="4"/>
  <c r="C44" i="4"/>
  <c r="C43" i="4"/>
  <c r="C42" i="4"/>
  <c r="C41" i="4"/>
  <c r="C40" i="4"/>
  <c r="C39" i="4"/>
  <c r="C38" i="4"/>
  <c r="C37" i="4"/>
  <c r="C36" i="4"/>
  <c r="C35" i="4"/>
  <c r="M31" i="4"/>
  <c r="N13" i="4"/>
  <c r="N12" i="4"/>
  <c r="N11" i="4"/>
  <c r="N10" i="4"/>
  <c r="N9" i="4"/>
  <c r="N8" i="4"/>
  <c r="N7" i="4"/>
  <c r="N6" i="4"/>
  <c r="N5" i="4"/>
  <c r="N4" i="4"/>
  <c r="P4" i="4" s="1"/>
  <c r="L4" i="4"/>
  <c r="L74" i="4" s="1"/>
  <c r="K5" i="4"/>
  <c r="K4" i="4"/>
  <c r="L28" i="4" s="1"/>
  <c r="J6" i="4"/>
  <c r="J50" i="4" s="1"/>
  <c r="J5" i="4"/>
  <c r="J4" i="4"/>
  <c r="J74" i="4" s="1"/>
  <c r="I7" i="4"/>
  <c r="I77" i="4" s="1"/>
  <c r="I6" i="4"/>
  <c r="I244" i="4" s="1"/>
  <c r="I5" i="4"/>
  <c r="I75" i="4" s="1"/>
  <c r="I4" i="4"/>
  <c r="I74" i="4" s="1"/>
  <c r="H8" i="4"/>
  <c r="H246" i="4" s="1"/>
  <c r="H7" i="4"/>
  <c r="H245" i="4" s="1"/>
  <c r="H6" i="4"/>
  <c r="H5" i="4"/>
  <c r="H4" i="4"/>
  <c r="H242" i="4" s="1"/>
  <c r="G9" i="4"/>
  <c r="G79" i="4" s="1"/>
  <c r="G8" i="4"/>
  <c r="G7" i="4"/>
  <c r="G6" i="4"/>
  <c r="G5" i="4"/>
  <c r="G243" i="4" s="1"/>
  <c r="G4" i="4"/>
  <c r="G242" i="4" s="1"/>
  <c r="F10" i="4"/>
  <c r="F80" i="4" s="1"/>
  <c r="F9" i="4"/>
  <c r="F8" i="4"/>
  <c r="F7" i="4"/>
  <c r="F245" i="4" s="1"/>
  <c r="F6" i="4"/>
  <c r="F5" i="4"/>
  <c r="F243" i="4" s="1"/>
  <c r="F4" i="4"/>
  <c r="F242" i="4" s="1"/>
  <c r="E11" i="4"/>
  <c r="E55" i="4" s="1"/>
  <c r="E10" i="4"/>
  <c r="E248" i="4" s="1"/>
  <c r="E9" i="4"/>
  <c r="E247" i="4" s="1"/>
  <c r="E8" i="4"/>
  <c r="E7" i="4"/>
  <c r="E6" i="4"/>
  <c r="E244" i="4" s="1"/>
  <c r="E5" i="4"/>
  <c r="E75" i="4" s="1"/>
  <c r="E4" i="4"/>
  <c r="D12" i="4"/>
  <c r="D82" i="4" s="1"/>
  <c r="D11" i="4"/>
  <c r="D249" i="4" s="1"/>
  <c r="D10" i="4"/>
  <c r="D80" i="4" s="1"/>
  <c r="D9" i="4"/>
  <c r="D79" i="4" s="1"/>
  <c r="D8" i="4"/>
  <c r="D78" i="4" s="1"/>
  <c r="D7" i="4"/>
  <c r="D6" i="4"/>
  <c r="D76" i="4" s="1"/>
  <c r="D5" i="4"/>
  <c r="D4" i="4"/>
  <c r="D242" i="4" s="1"/>
  <c r="C13" i="4"/>
  <c r="C57" i="4" s="1"/>
  <c r="C70" i="4" s="1"/>
  <c r="C12" i="4"/>
  <c r="C250" i="4" s="1"/>
  <c r="C11" i="4"/>
  <c r="C10" i="4"/>
  <c r="C248" i="4" s="1"/>
  <c r="C9" i="4"/>
  <c r="C247" i="4" s="1"/>
  <c r="C8" i="4"/>
  <c r="C246" i="4" s="1"/>
  <c r="C7" i="4"/>
  <c r="C77" i="4" s="1"/>
  <c r="C6" i="4"/>
  <c r="C244" i="4" s="1"/>
  <c r="C5" i="4"/>
  <c r="C4" i="4"/>
  <c r="D262" i="4"/>
  <c r="E261" i="4"/>
  <c r="D261" i="4"/>
  <c r="F260" i="4"/>
  <c r="E260" i="4"/>
  <c r="D260" i="4"/>
  <c r="G259" i="4"/>
  <c r="F259" i="4"/>
  <c r="E259" i="4"/>
  <c r="D259" i="4"/>
  <c r="H258" i="4"/>
  <c r="G258" i="4"/>
  <c r="F258" i="4"/>
  <c r="E258" i="4"/>
  <c r="D258" i="4"/>
  <c r="I257" i="4"/>
  <c r="H257" i="4"/>
  <c r="G257" i="4"/>
  <c r="F257" i="4"/>
  <c r="E257" i="4"/>
  <c r="D257" i="4"/>
  <c r="J256" i="4"/>
  <c r="I256" i="4"/>
  <c r="H256" i="4"/>
  <c r="G256" i="4"/>
  <c r="F256" i="4"/>
  <c r="E256" i="4"/>
  <c r="D256" i="4"/>
  <c r="K255" i="4"/>
  <c r="J255" i="4"/>
  <c r="I255" i="4"/>
  <c r="H255" i="4"/>
  <c r="G255" i="4"/>
  <c r="F255" i="4"/>
  <c r="E255" i="4"/>
  <c r="D255" i="4"/>
  <c r="L254" i="4"/>
  <c r="K254" i="4"/>
  <c r="J254" i="4"/>
  <c r="I254" i="4"/>
  <c r="H254" i="4"/>
  <c r="G254" i="4"/>
  <c r="F254" i="4"/>
  <c r="E254" i="4"/>
  <c r="D254" i="4"/>
  <c r="D241" i="4"/>
  <c r="E241" i="4" s="1"/>
  <c r="F241" i="4" s="1"/>
  <c r="G241" i="4" s="1"/>
  <c r="H241" i="4" s="1"/>
  <c r="I241" i="4" s="1"/>
  <c r="J241" i="4" s="1"/>
  <c r="K241" i="4" s="1"/>
  <c r="L241" i="4" s="1"/>
  <c r="N228" i="4"/>
  <c r="D214" i="4"/>
  <c r="E214" i="4" s="1"/>
  <c r="F214" i="4" s="1"/>
  <c r="G214" i="4" s="1"/>
  <c r="H214" i="4" s="1"/>
  <c r="I214" i="4" s="1"/>
  <c r="J214" i="4" s="1"/>
  <c r="K214" i="4" s="1"/>
  <c r="L214" i="4" s="1"/>
  <c r="B114" i="4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N24" i="4"/>
  <c r="N23" i="4"/>
  <c r="N22" i="4"/>
  <c r="N21" i="4"/>
  <c r="N20" i="4"/>
  <c r="N19" i="4"/>
  <c r="N18" i="4"/>
  <c r="N17" i="4"/>
  <c r="N16" i="4"/>
  <c r="B13" i="4"/>
  <c r="B251" i="4" s="1"/>
  <c r="B263" i="4" s="1"/>
  <c r="B12" i="4"/>
  <c r="B11" i="4"/>
  <c r="B249" i="4" s="1"/>
  <c r="B261" i="4" s="1"/>
  <c r="B10" i="4"/>
  <c r="B9" i="4"/>
  <c r="B8" i="4"/>
  <c r="B7" i="4"/>
  <c r="B6" i="4"/>
  <c r="B5" i="4"/>
  <c r="B243" i="4" s="1"/>
  <c r="B255" i="4" s="1"/>
  <c r="B4" i="4"/>
  <c r="S7" i="4" s="1"/>
  <c r="L3" i="4"/>
  <c r="K3" i="4"/>
  <c r="J3" i="4"/>
  <c r="I3" i="4"/>
  <c r="H3" i="4"/>
  <c r="G3" i="4"/>
  <c r="F3" i="4"/>
  <c r="E3" i="4"/>
  <c r="D3" i="4"/>
  <c r="C3" i="4"/>
  <c r="C168" i="4" s="1"/>
  <c r="D168" i="4" s="1"/>
  <c r="E168" i="4" s="1"/>
  <c r="F168" i="4" s="1"/>
  <c r="G168" i="4" s="1"/>
  <c r="H168" i="4" s="1"/>
  <c r="I168" i="4" s="1"/>
  <c r="J168" i="4" s="1"/>
  <c r="K168" i="4" s="1"/>
  <c r="L168" i="4" s="1"/>
  <c r="R27" i="7"/>
  <c r="Q17" i="7"/>
  <c r="Q26" i="7"/>
  <c r="Q25" i="7"/>
  <c r="Q24" i="7"/>
  <c r="Q23" i="7"/>
  <c r="Q22" i="7"/>
  <c r="Q21" i="7"/>
  <c r="Q20" i="7"/>
  <c r="Q19" i="7"/>
  <c r="Q18" i="7"/>
  <c r="R26" i="7"/>
  <c r="R25" i="7"/>
  <c r="R24" i="7"/>
  <c r="R23" i="7"/>
  <c r="R22" i="7"/>
  <c r="R21" i="7"/>
  <c r="R20" i="7"/>
  <c r="R19" i="7"/>
  <c r="R18" i="7"/>
  <c r="K34" i="7"/>
  <c r="J34" i="7" s="1"/>
  <c r="I34" i="7" s="1"/>
  <c r="H34" i="7" s="1"/>
  <c r="G34" i="7" s="1"/>
  <c r="F34" i="7" s="1"/>
  <c r="E34" i="7" s="1"/>
  <c r="D34" i="7" s="1"/>
  <c r="L34" i="7"/>
  <c r="M34" i="7"/>
  <c r="M33" i="7"/>
  <c r="L33" i="7"/>
  <c r="K33" i="7"/>
  <c r="J33" i="7"/>
  <c r="I33" i="7"/>
  <c r="H33" i="7"/>
  <c r="G33" i="7"/>
  <c r="F33" i="7"/>
  <c r="E33" i="7"/>
  <c r="D33" i="7"/>
  <c r="L32" i="7"/>
  <c r="K32" i="7"/>
  <c r="J32" i="7"/>
  <c r="I32" i="7"/>
  <c r="H32" i="7"/>
  <c r="G32" i="7"/>
  <c r="F32" i="7"/>
  <c r="E32" i="7"/>
  <c r="D32" i="7"/>
  <c r="C26" i="7"/>
  <c r="B26" i="7"/>
  <c r="C25" i="7"/>
  <c r="D25" i="7" s="1"/>
  <c r="B25" i="7"/>
  <c r="C24" i="7"/>
  <c r="D24" i="7" s="1"/>
  <c r="E24" i="7" s="1"/>
  <c r="C23" i="7"/>
  <c r="D23" i="7" s="1"/>
  <c r="E23" i="7" s="1"/>
  <c r="F23" i="7" s="1"/>
  <c r="C22" i="7"/>
  <c r="D22" i="7" s="1"/>
  <c r="E22" i="7" s="1"/>
  <c r="F22" i="7" s="1"/>
  <c r="G22" i="7" s="1"/>
  <c r="C21" i="7"/>
  <c r="D21" i="7" s="1"/>
  <c r="E21" i="7" s="1"/>
  <c r="F21" i="7" s="1"/>
  <c r="G21" i="7" s="1"/>
  <c r="H21" i="7" s="1"/>
  <c r="C20" i="7"/>
  <c r="D20" i="7" s="1"/>
  <c r="E20" i="7" s="1"/>
  <c r="F20" i="7" s="1"/>
  <c r="G20" i="7" s="1"/>
  <c r="H20" i="7" s="1"/>
  <c r="I20" i="7" s="1"/>
  <c r="C19" i="7"/>
  <c r="D19" i="7" s="1"/>
  <c r="E19" i="7" s="1"/>
  <c r="F19" i="7" s="1"/>
  <c r="G19" i="7" s="1"/>
  <c r="H19" i="7" s="1"/>
  <c r="I19" i="7" s="1"/>
  <c r="J19" i="7" s="1"/>
  <c r="C18" i="7"/>
  <c r="D18" i="7" s="1"/>
  <c r="E18" i="7" s="1"/>
  <c r="F18" i="7" s="1"/>
  <c r="G18" i="7" s="1"/>
  <c r="H18" i="7" s="1"/>
  <c r="I18" i="7" s="1"/>
  <c r="J18" i="7" s="1"/>
  <c r="K18" i="7" s="1"/>
  <c r="C17" i="7"/>
  <c r="D17" i="7" s="1"/>
  <c r="C16" i="7"/>
  <c r="B12" i="7"/>
  <c r="B11" i="7"/>
  <c r="B24" i="7" s="1"/>
  <c r="B10" i="7"/>
  <c r="B23" i="7" s="1"/>
  <c r="B9" i="7"/>
  <c r="B22" i="7" s="1"/>
  <c r="B8" i="7"/>
  <c r="B7" i="7" s="1"/>
  <c r="D3" i="7"/>
  <c r="D16" i="7" s="1"/>
  <c r="P10" i="9" l="1"/>
  <c r="Q10" i="9" s="1"/>
  <c r="P11" i="9"/>
  <c r="Q11" i="9" s="1"/>
  <c r="P12" i="9"/>
  <c r="Q12" i="9" s="1"/>
  <c r="P7" i="9"/>
  <c r="Q7" i="9" s="1"/>
  <c r="P14" i="9"/>
  <c r="Q4" i="9"/>
  <c r="G248" i="9"/>
  <c r="B35" i="9"/>
  <c r="B36" i="9" s="1"/>
  <c r="B37" i="9" s="1"/>
  <c r="B38" i="9" s="1"/>
  <c r="B39" i="9" s="1"/>
  <c r="B40" i="9" s="1"/>
  <c r="B41" i="9" s="1"/>
  <c r="B42" i="9" s="1"/>
  <c r="B43" i="9" s="1"/>
  <c r="B44" i="9" s="1"/>
  <c r="C47" i="9"/>
  <c r="D47" i="9" s="1"/>
  <c r="E47" i="9" s="1"/>
  <c r="F47" i="9" s="1"/>
  <c r="G47" i="9" s="1"/>
  <c r="H47" i="9" s="1"/>
  <c r="I47" i="9" s="1"/>
  <c r="J47" i="9" s="1"/>
  <c r="K47" i="9" s="1"/>
  <c r="L47" i="9" s="1"/>
  <c r="F75" i="9"/>
  <c r="K28" i="9"/>
  <c r="C77" i="9"/>
  <c r="H52" i="9"/>
  <c r="H246" i="9"/>
  <c r="C78" i="9"/>
  <c r="K27" i="9"/>
  <c r="B219" i="9"/>
  <c r="B247" i="9"/>
  <c r="B259" i="9" s="1"/>
  <c r="E251" i="9"/>
  <c r="F251" i="9"/>
  <c r="L29" i="9"/>
  <c r="F250" i="9"/>
  <c r="B74" i="9"/>
  <c r="B75" i="9" s="1"/>
  <c r="B76" i="9" s="1"/>
  <c r="B77" i="9" s="1"/>
  <c r="B78" i="9" s="1"/>
  <c r="B79" i="9" s="1"/>
  <c r="B80" i="9" s="1"/>
  <c r="B81" i="9" s="1"/>
  <c r="B82" i="9" s="1"/>
  <c r="B83" i="9" s="1"/>
  <c r="J27" i="9"/>
  <c r="J29" i="9" s="1"/>
  <c r="I50" i="9" s="1"/>
  <c r="J63" i="9" s="1"/>
  <c r="J75" i="9"/>
  <c r="D74" i="9"/>
  <c r="F80" i="9"/>
  <c r="H76" i="9"/>
  <c r="J246" i="9"/>
  <c r="J76" i="9"/>
  <c r="C75" i="9"/>
  <c r="C76" i="9"/>
  <c r="D253" i="9"/>
  <c r="D28" i="9"/>
  <c r="C81" i="9"/>
  <c r="K29" i="9"/>
  <c r="K30" i="9" s="1"/>
  <c r="J74" i="9"/>
  <c r="F252" i="9"/>
  <c r="K48" i="9"/>
  <c r="L61" i="9" s="1"/>
  <c r="L30" i="9"/>
  <c r="G247" i="9"/>
  <c r="G75" i="9"/>
  <c r="D248" i="9"/>
  <c r="E28" i="9"/>
  <c r="I77" i="9"/>
  <c r="I249" i="9"/>
  <c r="J270" i="9" s="1"/>
  <c r="B224" i="9"/>
  <c r="B251" i="9"/>
  <c r="B263" i="9" s="1"/>
  <c r="D252" i="9"/>
  <c r="D80" i="9"/>
  <c r="E246" i="9"/>
  <c r="F28" i="9"/>
  <c r="E27" i="9"/>
  <c r="H247" i="9"/>
  <c r="H75" i="9"/>
  <c r="D254" i="9"/>
  <c r="F246" i="9"/>
  <c r="G28" i="9"/>
  <c r="F27" i="9"/>
  <c r="D79" i="9"/>
  <c r="D251" i="9"/>
  <c r="D82" i="9"/>
  <c r="B253" i="9"/>
  <c r="B265" i="9" s="1"/>
  <c r="B226" i="9"/>
  <c r="B228" i="9"/>
  <c r="B255" i="9"/>
  <c r="B267" i="9" s="1"/>
  <c r="I51" i="9"/>
  <c r="D76" i="9"/>
  <c r="C255" i="9"/>
  <c r="C83" i="9"/>
  <c r="D27" i="9"/>
  <c r="I248" i="9"/>
  <c r="I76" i="9"/>
  <c r="F249" i="9"/>
  <c r="F77" i="9"/>
  <c r="D56" i="9"/>
  <c r="E252" i="9"/>
  <c r="B225" i="9"/>
  <c r="B252" i="9"/>
  <c r="B264" i="9" s="1"/>
  <c r="E55" i="9"/>
  <c r="E253" i="9"/>
  <c r="C246" i="9"/>
  <c r="C74" i="9"/>
  <c r="K246" i="9"/>
  <c r="K74" i="9"/>
  <c r="H249" i="9"/>
  <c r="H77" i="9"/>
  <c r="C57" i="9"/>
  <c r="C70" i="9" s="1"/>
  <c r="E74" i="9"/>
  <c r="E75" i="9"/>
  <c r="E78" i="9"/>
  <c r="G246" i="9"/>
  <c r="G74" i="9"/>
  <c r="B249" i="9"/>
  <c r="B261" i="9" s="1"/>
  <c r="B222" i="9"/>
  <c r="G78" i="9"/>
  <c r="C231" i="9"/>
  <c r="D231" i="9" s="1"/>
  <c r="E231" i="9" s="1"/>
  <c r="F231" i="9" s="1"/>
  <c r="G231" i="9" s="1"/>
  <c r="H231" i="9" s="1"/>
  <c r="I231" i="9" s="1"/>
  <c r="J231" i="9" s="1"/>
  <c r="K231" i="9" s="1"/>
  <c r="L231" i="9" s="1"/>
  <c r="C172" i="9"/>
  <c r="D172" i="9" s="1"/>
  <c r="E172" i="9" s="1"/>
  <c r="F172" i="9" s="1"/>
  <c r="G172" i="9" s="1"/>
  <c r="H172" i="9" s="1"/>
  <c r="I172" i="9" s="1"/>
  <c r="J172" i="9" s="1"/>
  <c r="K172" i="9" s="1"/>
  <c r="L172" i="9" s="1"/>
  <c r="C185" i="9"/>
  <c r="D185" i="9" s="1"/>
  <c r="E185" i="9" s="1"/>
  <c r="F185" i="9" s="1"/>
  <c r="G185" i="9" s="1"/>
  <c r="H185" i="9" s="1"/>
  <c r="I185" i="9" s="1"/>
  <c r="J185" i="9" s="1"/>
  <c r="K185" i="9" s="1"/>
  <c r="L185" i="9" s="1"/>
  <c r="C103" i="9"/>
  <c r="D103" i="9" s="1"/>
  <c r="E103" i="9" s="1"/>
  <c r="F103" i="9" s="1"/>
  <c r="G103" i="9" s="1"/>
  <c r="H103" i="9" s="1"/>
  <c r="I103" i="9" s="1"/>
  <c r="J103" i="9" s="1"/>
  <c r="K103" i="9" s="1"/>
  <c r="L103" i="9" s="1"/>
  <c r="C34" i="9"/>
  <c r="D34" i="9" s="1"/>
  <c r="E34" i="9" s="1"/>
  <c r="F34" i="9" s="1"/>
  <c r="G34" i="9" s="1"/>
  <c r="H34" i="9" s="1"/>
  <c r="I34" i="9" s="1"/>
  <c r="J34" i="9" s="1"/>
  <c r="K34" i="9" s="1"/>
  <c r="L34" i="9" s="1"/>
  <c r="H27" i="9"/>
  <c r="H29" i="9" s="1"/>
  <c r="C73" i="9"/>
  <c r="D73" i="9" s="1"/>
  <c r="E73" i="9" s="1"/>
  <c r="F73" i="9" s="1"/>
  <c r="G73" i="9" s="1"/>
  <c r="H73" i="9" s="1"/>
  <c r="I73" i="9" s="1"/>
  <c r="J73" i="9" s="1"/>
  <c r="K73" i="9" s="1"/>
  <c r="L73" i="9" s="1"/>
  <c r="H78" i="9"/>
  <c r="K270" i="9"/>
  <c r="S7" i="9"/>
  <c r="G27" i="9"/>
  <c r="H28" i="9"/>
  <c r="C86" i="9"/>
  <c r="D86" i="9" s="1"/>
  <c r="E86" i="9" s="1"/>
  <c r="F86" i="9" s="1"/>
  <c r="G86" i="9" s="1"/>
  <c r="H86" i="9" s="1"/>
  <c r="I86" i="9" s="1"/>
  <c r="J86" i="9" s="1"/>
  <c r="K86" i="9" s="1"/>
  <c r="L86" i="9" s="1"/>
  <c r="C198" i="9"/>
  <c r="D198" i="9" s="1"/>
  <c r="E198" i="9" s="1"/>
  <c r="F198" i="9" s="1"/>
  <c r="G198" i="9" s="1"/>
  <c r="H198" i="9" s="1"/>
  <c r="I198" i="9" s="1"/>
  <c r="J198" i="9" s="1"/>
  <c r="K198" i="9" s="1"/>
  <c r="L198" i="9" s="1"/>
  <c r="B227" i="9"/>
  <c r="B173" i="9"/>
  <c r="B174" i="9" s="1"/>
  <c r="B175" i="9" s="1"/>
  <c r="B176" i="9" s="1"/>
  <c r="B177" i="9" s="1"/>
  <c r="B178" i="9" s="1"/>
  <c r="B179" i="9" s="1"/>
  <c r="B180" i="9" s="1"/>
  <c r="B181" i="9" s="1"/>
  <c r="B182" i="9" s="1"/>
  <c r="B199" i="9"/>
  <c r="B200" i="9" s="1"/>
  <c r="B201" i="9" s="1"/>
  <c r="B202" i="9" s="1"/>
  <c r="B203" i="9" s="1"/>
  <c r="B204" i="9" s="1"/>
  <c r="B205" i="9" s="1"/>
  <c r="B206" i="9" s="1"/>
  <c r="B207" i="9" s="1"/>
  <c r="B208" i="9" s="1"/>
  <c r="B186" i="9"/>
  <c r="B187" i="9" s="1"/>
  <c r="B188" i="9" s="1"/>
  <c r="B189" i="9" s="1"/>
  <c r="B190" i="9" s="1"/>
  <c r="B191" i="9" s="1"/>
  <c r="B192" i="9" s="1"/>
  <c r="B193" i="9" s="1"/>
  <c r="B194" i="9" s="1"/>
  <c r="B195" i="9" s="1"/>
  <c r="B104" i="9"/>
  <c r="B105" i="9" s="1"/>
  <c r="B106" i="9" s="1"/>
  <c r="B107" i="9" s="1"/>
  <c r="B108" i="9" s="1"/>
  <c r="B109" i="9" s="1"/>
  <c r="B110" i="9" s="1"/>
  <c r="B111" i="9" s="1"/>
  <c r="B112" i="9" s="1"/>
  <c r="B113" i="9" s="1"/>
  <c r="B61" i="9"/>
  <c r="B62" i="9" s="1"/>
  <c r="B63" i="9" s="1"/>
  <c r="B64" i="9" s="1"/>
  <c r="B65" i="9" s="1"/>
  <c r="B66" i="9" s="1"/>
  <c r="B67" i="9" s="1"/>
  <c r="B68" i="9" s="1"/>
  <c r="B69" i="9" s="1"/>
  <c r="B70" i="9" s="1"/>
  <c r="B16" i="9"/>
  <c r="B17" i="9" s="1"/>
  <c r="B18" i="9" s="1"/>
  <c r="B19" i="9" s="1"/>
  <c r="B20" i="9" s="1"/>
  <c r="B21" i="9" s="1"/>
  <c r="B22" i="9" s="1"/>
  <c r="B23" i="9" s="1"/>
  <c r="B24" i="9" s="1"/>
  <c r="B25" i="9" s="1"/>
  <c r="D75" i="9"/>
  <c r="D247" i="9"/>
  <c r="I27" i="9"/>
  <c r="I28" i="9"/>
  <c r="G53" i="9"/>
  <c r="C245" i="4"/>
  <c r="L242" i="4"/>
  <c r="D248" i="4"/>
  <c r="Q4" i="4"/>
  <c r="J76" i="4"/>
  <c r="D246" i="4"/>
  <c r="H78" i="4"/>
  <c r="J244" i="4"/>
  <c r="I243" i="4"/>
  <c r="L48" i="4"/>
  <c r="C80" i="4"/>
  <c r="B216" i="4"/>
  <c r="E27" i="4"/>
  <c r="D244" i="4"/>
  <c r="C73" i="4"/>
  <c r="D73" i="4" s="1"/>
  <c r="E73" i="4" s="1"/>
  <c r="F73" i="4" s="1"/>
  <c r="G73" i="4" s="1"/>
  <c r="H73" i="4" s="1"/>
  <c r="I73" i="4" s="1"/>
  <c r="J73" i="4" s="1"/>
  <c r="K73" i="4" s="1"/>
  <c r="L73" i="4" s="1"/>
  <c r="F27" i="4"/>
  <c r="F246" i="4"/>
  <c r="C194" i="4"/>
  <c r="D194" i="4" s="1"/>
  <c r="E194" i="4" s="1"/>
  <c r="F194" i="4" s="1"/>
  <c r="G194" i="4" s="1"/>
  <c r="H194" i="4" s="1"/>
  <c r="I194" i="4" s="1"/>
  <c r="J194" i="4" s="1"/>
  <c r="K194" i="4" s="1"/>
  <c r="L194" i="4" s="1"/>
  <c r="C34" i="4"/>
  <c r="D34" i="4" s="1"/>
  <c r="E34" i="4" s="1"/>
  <c r="F34" i="4" s="1"/>
  <c r="G34" i="4" s="1"/>
  <c r="H34" i="4" s="1"/>
  <c r="I34" i="4" s="1"/>
  <c r="J34" i="4" s="1"/>
  <c r="K34" i="4" s="1"/>
  <c r="L34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C78" i="4"/>
  <c r="C60" i="4"/>
  <c r="D60" i="4" s="1"/>
  <c r="E60" i="4" s="1"/>
  <c r="F60" i="4" s="1"/>
  <c r="G60" i="4" s="1"/>
  <c r="H60" i="4" s="1"/>
  <c r="I60" i="4" s="1"/>
  <c r="J60" i="4" s="1"/>
  <c r="K60" i="4" s="1"/>
  <c r="L60" i="4" s="1"/>
  <c r="I28" i="4"/>
  <c r="D81" i="4"/>
  <c r="K27" i="4"/>
  <c r="I51" i="4"/>
  <c r="D250" i="4"/>
  <c r="B224" i="4"/>
  <c r="G53" i="4"/>
  <c r="G247" i="4"/>
  <c r="E28" i="4"/>
  <c r="F78" i="4"/>
  <c r="E80" i="4"/>
  <c r="D247" i="4"/>
  <c r="C251" i="4"/>
  <c r="C76" i="4"/>
  <c r="B169" i="4"/>
  <c r="B170" i="4" s="1"/>
  <c r="B171" i="4" s="1"/>
  <c r="B172" i="4" s="1"/>
  <c r="B173" i="4" s="1"/>
  <c r="B174" i="4" s="1"/>
  <c r="B175" i="4" s="1"/>
  <c r="B176" i="4" s="1"/>
  <c r="B177" i="4" s="1"/>
  <c r="B178" i="4" s="1"/>
  <c r="B182" i="4"/>
  <c r="B183" i="4" s="1"/>
  <c r="B184" i="4" s="1"/>
  <c r="B185" i="4" s="1"/>
  <c r="B186" i="4" s="1"/>
  <c r="B187" i="4" s="1"/>
  <c r="B188" i="4" s="1"/>
  <c r="B189" i="4" s="1"/>
  <c r="B190" i="4" s="1"/>
  <c r="B191" i="4" s="1"/>
  <c r="B242" i="4"/>
  <c r="B254" i="4" s="1"/>
  <c r="B195" i="4"/>
  <c r="B196" i="4" s="1"/>
  <c r="B197" i="4" s="1"/>
  <c r="B198" i="4" s="1"/>
  <c r="B199" i="4" s="1"/>
  <c r="B200" i="4" s="1"/>
  <c r="B201" i="4" s="1"/>
  <c r="B202" i="4" s="1"/>
  <c r="B203" i="4" s="1"/>
  <c r="B204" i="4" s="1"/>
  <c r="B228" i="4"/>
  <c r="B229" i="4" s="1"/>
  <c r="B230" i="4" s="1"/>
  <c r="B231" i="4" s="1"/>
  <c r="B232" i="4" s="1"/>
  <c r="B233" i="4" s="1"/>
  <c r="B234" i="4" s="1"/>
  <c r="B235" i="4" s="1"/>
  <c r="B236" i="4" s="1"/>
  <c r="B237" i="4" s="1"/>
  <c r="B87" i="4"/>
  <c r="B88" i="4" s="1"/>
  <c r="B89" i="4" s="1"/>
  <c r="B90" i="4" s="1"/>
  <c r="B91" i="4" s="1"/>
  <c r="B92" i="4" s="1"/>
  <c r="B93" i="4" s="1"/>
  <c r="B94" i="4" s="1"/>
  <c r="B95" i="4" s="1"/>
  <c r="B96" i="4" s="1"/>
  <c r="B35" i="4"/>
  <c r="B36" i="4" s="1"/>
  <c r="B37" i="4" s="1"/>
  <c r="B38" i="4" s="1"/>
  <c r="B39" i="4" s="1"/>
  <c r="B40" i="4" s="1"/>
  <c r="B41" i="4" s="1"/>
  <c r="B42" i="4" s="1"/>
  <c r="B43" i="4" s="1"/>
  <c r="B44" i="4" s="1"/>
  <c r="B16" i="4"/>
  <c r="B17" i="4" s="1"/>
  <c r="B18" i="4" s="1"/>
  <c r="B19" i="4" s="1"/>
  <c r="B20" i="4" s="1"/>
  <c r="B21" i="4" s="1"/>
  <c r="B22" i="4" s="1"/>
  <c r="B23" i="4" s="1"/>
  <c r="B24" i="4" s="1"/>
  <c r="B25" i="4" s="1"/>
  <c r="B215" i="4"/>
  <c r="B61" i="4"/>
  <c r="B62" i="4" s="1"/>
  <c r="B63" i="4" s="1"/>
  <c r="B64" i="4" s="1"/>
  <c r="B65" i="4" s="1"/>
  <c r="B66" i="4" s="1"/>
  <c r="B67" i="4" s="1"/>
  <c r="B68" i="4" s="1"/>
  <c r="B69" i="4" s="1"/>
  <c r="B70" i="4" s="1"/>
  <c r="B74" i="4"/>
  <c r="B75" i="4" s="1"/>
  <c r="B76" i="4" s="1"/>
  <c r="B77" i="4" s="1"/>
  <c r="B78" i="4" s="1"/>
  <c r="B79" i="4" s="1"/>
  <c r="B80" i="4" s="1"/>
  <c r="B81" i="4" s="1"/>
  <c r="B82" i="4" s="1"/>
  <c r="B83" i="4" s="1"/>
  <c r="B100" i="4"/>
  <c r="B101" i="4" s="1"/>
  <c r="B102" i="4" s="1"/>
  <c r="B103" i="4" s="1"/>
  <c r="B104" i="4" s="1"/>
  <c r="B105" i="4" s="1"/>
  <c r="B106" i="4" s="1"/>
  <c r="B107" i="4" s="1"/>
  <c r="B108" i="4" s="1"/>
  <c r="B109" i="4" s="1"/>
  <c r="B246" i="4"/>
  <c r="B258" i="4" s="1"/>
  <c r="B219" i="4"/>
  <c r="G27" i="4"/>
  <c r="G244" i="4"/>
  <c r="G76" i="4"/>
  <c r="C75" i="4"/>
  <c r="C243" i="4"/>
  <c r="K243" i="4"/>
  <c r="K49" i="4"/>
  <c r="H76" i="4"/>
  <c r="H27" i="4"/>
  <c r="B250" i="4"/>
  <c r="B262" i="4" s="1"/>
  <c r="B223" i="4"/>
  <c r="H244" i="4"/>
  <c r="J27" i="4"/>
  <c r="K28" i="4"/>
  <c r="D243" i="4"/>
  <c r="D75" i="4"/>
  <c r="I27" i="4"/>
  <c r="I242" i="4"/>
  <c r="J28" i="4"/>
  <c r="D28" i="4"/>
  <c r="B48" i="4"/>
  <c r="B49" i="4" s="1"/>
  <c r="B50" i="4" s="1"/>
  <c r="B51" i="4" s="1"/>
  <c r="B52" i="4" s="1"/>
  <c r="B53" i="4" s="1"/>
  <c r="B54" i="4" s="1"/>
  <c r="B55" i="4" s="1"/>
  <c r="B56" i="4" s="1"/>
  <c r="B57" i="4" s="1"/>
  <c r="D245" i="4"/>
  <c r="D77" i="4"/>
  <c r="E77" i="4"/>
  <c r="E245" i="4"/>
  <c r="K75" i="4"/>
  <c r="C82" i="4"/>
  <c r="J242" i="4"/>
  <c r="C242" i="4"/>
  <c r="C74" i="4"/>
  <c r="F28" i="4"/>
  <c r="F29" i="4" s="1"/>
  <c r="B218" i="4"/>
  <c r="B245" i="4"/>
  <c r="B257" i="4" s="1"/>
  <c r="G246" i="4"/>
  <c r="G78" i="4"/>
  <c r="F247" i="4"/>
  <c r="F79" i="4"/>
  <c r="D56" i="4"/>
  <c r="G74" i="4"/>
  <c r="F75" i="4"/>
  <c r="F248" i="4"/>
  <c r="C227" i="4"/>
  <c r="D227" i="4" s="1"/>
  <c r="E227" i="4" s="1"/>
  <c r="F227" i="4" s="1"/>
  <c r="G227" i="4" s="1"/>
  <c r="H227" i="4" s="1"/>
  <c r="I227" i="4" s="1"/>
  <c r="J227" i="4" s="1"/>
  <c r="K227" i="4" s="1"/>
  <c r="L227" i="4" s="1"/>
  <c r="C99" i="4"/>
  <c r="D99" i="4" s="1"/>
  <c r="E99" i="4" s="1"/>
  <c r="F99" i="4" s="1"/>
  <c r="G99" i="4" s="1"/>
  <c r="H99" i="4" s="1"/>
  <c r="I99" i="4" s="1"/>
  <c r="J99" i="4" s="1"/>
  <c r="K99" i="4" s="1"/>
  <c r="L99" i="4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C181" i="4"/>
  <c r="D181" i="4" s="1"/>
  <c r="E181" i="4" s="1"/>
  <c r="F181" i="4" s="1"/>
  <c r="G181" i="4" s="1"/>
  <c r="H181" i="4" s="1"/>
  <c r="I181" i="4" s="1"/>
  <c r="J181" i="4" s="1"/>
  <c r="K181" i="4" s="1"/>
  <c r="L181" i="4" s="1"/>
  <c r="J243" i="4"/>
  <c r="J75" i="4"/>
  <c r="F76" i="4"/>
  <c r="F244" i="4"/>
  <c r="D27" i="4"/>
  <c r="L27" i="4"/>
  <c r="L29" i="4" s="1"/>
  <c r="F54" i="4"/>
  <c r="H74" i="4"/>
  <c r="G75" i="4"/>
  <c r="I76" i="4"/>
  <c r="E79" i="4"/>
  <c r="K242" i="4"/>
  <c r="K74" i="4"/>
  <c r="B248" i="4"/>
  <c r="B260" i="4" s="1"/>
  <c r="B221" i="4"/>
  <c r="B244" i="4"/>
  <c r="B256" i="4" s="1"/>
  <c r="B217" i="4"/>
  <c r="G28" i="4"/>
  <c r="E242" i="4"/>
  <c r="E74" i="4"/>
  <c r="E246" i="4"/>
  <c r="E78" i="4"/>
  <c r="H28" i="4"/>
  <c r="H52" i="4"/>
  <c r="D74" i="4"/>
  <c r="F77" i="4"/>
  <c r="B222" i="4"/>
  <c r="I245" i="4"/>
  <c r="B220" i="4"/>
  <c r="B247" i="4"/>
  <c r="B259" i="4" s="1"/>
  <c r="E243" i="4"/>
  <c r="G245" i="4"/>
  <c r="G77" i="4"/>
  <c r="C249" i="4"/>
  <c r="C81" i="4"/>
  <c r="C83" i="4"/>
  <c r="H243" i="4"/>
  <c r="H75" i="4"/>
  <c r="E249" i="4"/>
  <c r="E81" i="4"/>
  <c r="F74" i="4"/>
  <c r="E76" i="4"/>
  <c r="H77" i="4"/>
  <c r="C79" i="4"/>
  <c r="E29" i="7"/>
  <c r="D28" i="7"/>
  <c r="E17" i="7"/>
  <c r="B6" i="7"/>
  <c r="B20" i="7"/>
  <c r="E3" i="7"/>
  <c r="B21" i="7"/>
  <c r="D29" i="7"/>
  <c r="C181" i="6"/>
  <c r="D180" i="6"/>
  <c r="C180" i="6"/>
  <c r="E179" i="6"/>
  <c r="D179" i="6"/>
  <c r="C179" i="6"/>
  <c r="F178" i="6"/>
  <c r="E178" i="6"/>
  <c r="D178" i="6"/>
  <c r="C178" i="6"/>
  <c r="G177" i="6"/>
  <c r="F177" i="6"/>
  <c r="E177" i="6"/>
  <c r="D177" i="6"/>
  <c r="C177" i="6"/>
  <c r="H176" i="6"/>
  <c r="G176" i="6"/>
  <c r="F176" i="6"/>
  <c r="E176" i="6"/>
  <c r="D176" i="6"/>
  <c r="C176" i="6"/>
  <c r="I175" i="6"/>
  <c r="H175" i="6"/>
  <c r="G175" i="6"/>
  <c r="F175" i="6"/>
  <c r="E175" i="6"/>
  <c r="D175" i="6"/>
  <c r="C175" i="6"/>
  <c r="J174" i="6"/>
  <c r="I174" i="6"/>
  <c r="H174" i="6"/>
  <c r="G174" i="6"/>
  <c r="F174" i="6"/>
  <c r="E174" i="6"/>
  <c r="D174" i="6"/>
  <c r="C174" i="6"/>
  <c r="K173" i="6"/>
  <c r="J173" i="6"/>
  <c r="I173" i="6"/>
  <c r="H173" i="6"/>
  <c r="G173" i="6"/>
  <c r="F173" i="6"/>
  <c r="E173" i="6"/>
  <c r="D173" i="6"/>
  <c r="C173" i="6"/>
  <c r="L172" i="6"/>
  <c r="K172" i="6"/>
  <c r="J172" i="6"/>
  <c r="I172" i="6"/>
  <c r="H172" i="6"/>
  <c r="G172" i="6"/>
  <c r="F172" i="6"/>
  <c r="E172" i="6"/>
  <c r="D172" i="6"/>
  <c r="C172" i="6"/>
  <c r="L99" i="6"/>
  <c r="K104" i="6"/>
  <c r="K103" i="6"/>
  <c r="J105" i="6"/>
  <c r="J104" i="6"/>
  <c r="J103" i="6"/>
  <c r="I106" i="6"/>
  <c r="I105" i="6"/>
  <c r="I104" i="6"/>
  <c r="I103" i="6"/>
  <c r="H107" i="6"/>
  <c r="H106" i="6"/>
  <c r="H105" i="6"/>
  <c r="H104" i="6"/>
  <c r="H103" i="6"/>
  <c r="G108" i="6"/>
  <c r="G107" i="6"/>
  <c r="G106" i="6"/>
  <c r="G105" i="6"/>
  <c r="G104" i="6"/>
  <c r="G103" i="6"/>
  <c r="F109" i="6"/>
  <c r="F108" i="6"/>
  <c r="F107" i="6"/>
  <c r="F106" i="6"/>
  <c r="F105" i="6"/>
  <c r="F104" i="6"/>
  <c r="F103" i="6"/>
  <c r="E110" i="6"/>
  <c r="E109" i="6"/>
  <c r="E108" i="6"/>
  <c r="E107" i="6"/>
  <c r="E106" i="6"/>
  <c r="E105" i="6"/>
  <c r="E104" i="6"/>
  <c r="E103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K99" i="6"/>
  <c r="J99" i="6"/>
  <c r="I99" i="6"/>
  <c r="H99" i="6"/>
  <c r="G99" i="6"/>
  <c r="F99" i="6"/>
  <c r="E99" i="6"/>
  <c r="D99" i="6"/>
  <c r="C99" i="6"/>
  <c r="K98" i="6"/>
  <c r="J98" i="6"/>
  <c r="I98" i="6"/>
  <c r="H98" i="6"/>
  <c r="G98" i="6"/>
  <c r="F98" i="6"/>
  <c r="E98" i="6"/>
  <c r="D98" i="6"/>
  <c r="C98" i="6"/>
  <c r="D97" i="6"/>
  <c r="E97" i="6"/>
  <c r="F97" i="6"/>
  <c r="G97" i="6"/>
  <c r="H97" i="6"/>
  <c r="I97" i="6"/>
  <c r="J97" i="6"/>
  <c r="K97" i="6"/>
  <c r="C97" i="6"/>
  <c r="D265" i="6"/>
  <c r="E264" i="6"/>
  <c r="D264" i="6"/>
  <c r="F263" i="6"/>
  <c r="E263" i="6"/>
  <c r="D263" i="6"/>
  <c r="B263" i="6"/>
  <c r="G262" i="6"/>
  <c r="F262" i="6"/>
  <c r="E262" i="6"/>
  <c r="D262" i="6"/>
  <c r="H261" i="6"/>
  <c r="G261" i="6"/>
  <c r="F261" i="6"/>
  <c r="E261" i="6"/>
  <c r="D261" i="6"/>
  <c r="I260" i="6"/>
  <c r="H260" i="6"/>
  <c r="G260" i="6"/>
  <c r="F260" i="6"/>
  <c r="E260" i="6"/>
  <c r="D260" i="6"/>
  <c r="J259" i="6"/>
  <c r="I259" i="6"/>
  <c r="H259" i="6"/>
  <c r="G259" i="6"/>
  <c r="F259" i="6"/>
  <c r="E259" i="6"/>
  <c r="D259" i="6"/>
  <c r="K258" i="6"/>
  <c r="J258" i="6"/>
  <c r="I258" i="6"/>
  <c r="H258" i="6"/>
  <c r="G258" i="6"/>
  <c r="F258" i="6"/>
  <c r="E258" i="6"/>
  <c r="D258" i="6"/>
  <c r="L257" i="6"/>
  <c r="K257" i="6"/>
  <c r="J257" i="6"/>
  <c r="I257" i="6"/>
  <c r="H257" i="6"/>
  <c r="G257" i="6"/>
  <c r="F257" i="6"/>
  <c r="E257" i="6"/>
  <c r="D257" i="6"/>
  <c r="E252" i="6"/>
  <c r="C249" i="6"/>
  <c r="J246" i="6"/>
  <c r="K244" i="6"/>
  <c r="L244" i="6" s="1"/>
  <c r="E244" i="6"/>
  <c r="F244" i="6" s="1"/>
  <c r="G244" i="6" s="1"/>
  <c r="H244" i="6" s="1"/>
  <c r="I244" i="6" s="1"/>
  <c r="J244" i="6" s="1"/>
  <c r="D244" i="6"/>
  <c r="N231" i="6"/>
  <c r="B227" i="6"/>
  <c r="F217" i="6"/>
  <c r="G217" i="6" s="1"/>
  <c r="H217" i="6" s="1"/>
  <c r="I217" i="6" s="1"/>
  <c r="J217" i="6" s="1"/>
  <c r="K217" i="6" s="1"/>
  <c r="L217" i="6" s="1"/>
  <c r="E217" i="6"/>
  <c r="D217" i="6"/>
  <c r="B121" i="6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17" i="6"/>
  <c r="B118" i="6" s="1"/>
  <c r="B119" i="6" s="1"/>
  <c r="B120" i="6" s="1"/>
  <c r="C79" i="6"/>
  <c r="K74" i="6"/>
  <c r="J74" i="6"/>
  <c r="D55" i="6"/>
  <c r="C43" i="6"/>
  <c r="D42" i="6"/>
  <c r="C42" i="6"/>
  <c r="E41" i="6"/>
  <c r="D41" i="6"/>
  <c r="C41" i="6"/>
  <c r="F40" i="6"/>
  <c r="E40" i="6"/>
  <c r="D40" i="6"/>
  <c r="C40" i="6"/>
  <c r="G39" i="6"/>
  <c r="F39" i="6"/>
  <c r="E39" i="6"/>
  <c r="D39" i="6"/>
  <c r="C39" i="6"/>
  <c r="H38" i="6"/>
  <c r="G38" i="6"/>
  <c r="F38" i="6"/>
  <c r="E38" i="6"/>
  <c r="D38" i="6"/>
  <c r="C38" i="6"/>
  <c r="I37" i="6"/>
  <c r="H37" i="6"/>
  <c r="G37" i="6"/>
  <c r="F37" i="6"/>
  <c r="E37" i="6"/>
  <c r="D37" i="6"/>
  <c r="C37" i="6"/>
  <c r="J36" i="6"/>
  <c r="I36" i="6"/>
  <c r="H36" i="6"/>
  <c r="G36" i="6"/>
  <c r="F36" i="6"/>
  <c r="E36" i="6"/>
  <c r="D36" i="6"/>
  <c r="C36" i="6"/>
  <c r="K35" i="6"/>
  <c r="J35" i="6"/>
  <c r="I35" i="6"/>
  <c r="H35" i="6"/>
  <c r="G35" i="6"/>
  <c r="F35" i="6"/>
  <c r="E35" i="6"/>
  <c r="D35" i="6"/>
  <c r="C35" i="6"/>
  <c r="L34" i="6"/>
  <c r="K34" i="6"/>
  <c r="J34" i="6"/>
  <c r="I34" i="6"/>
  <c r="H34" i="6"/>
  <c r="G34" i="6"/>
  <c r="F34" i="6"/>
  <c r="E34" i="6"/>
  <c r="D34" i="6"/>
  <c r="C34" i="6"/>
  <c r="N24" i="6"/>
  <c r="N23" i="6"/>
  <c r="N22" i="6"/>
  <c r="N21" i="6"/>
  <c r="N20" i="6"/>
  <c r="N19" i="6"/>
  <c r="N18" i="6"/>
  <c r="N17" i="6"/>
  <c r="N16" i="6"/>
  <c r="C13" i="6"/>
  <c r="B13" i="6"/>
  <c r="B254" i="6" s="1"/>
  <c r="B266" i="6" s="1"/>
  <c r="D12" i="6"/>
  <c r="D81" i="6" s="1"/>
  <c r="C12" i="6"/>
  <c r="B12" i="6"/>
  <c r="E11" i="6"/>
  <c r="D11" i="6"/>
  <c r="D80" i="6" s="1"/>
  <c r="C11" i="6"/>
  <c r="B11" i="6"/>
  <c r="F10" i="6"/>
  <c r="E10" i="6"/>
  <c r="D10" i="6"/>
  <c r="D251" i="6" s="1"/>
  <c r="C10" i="6"/>
  <c r="C251" i="6" s="1"/>
  <c r="B10" i="6"/>
  <c r="B251" i="6" s="1"/>
  <c r="G9" i="6"/>
  <c r="F9" i="6"/>
  <c r="E9" i="6"/>
  <c r="E250" i="6" s="1"/>
  <c r="D9" i="6"/>
  <c r="C9" i="6"/>
  <c r="B9" i="6"/>
  <c r="H8" i="6"/>
  <c r="G8" i="6"/>
  <c r="F8" i="6"/>
  <c r="E8" i="6"/>
  <c r="E77" i="6" s="1"/>
  <c r="D8" i="6"/>
  <c r="D77" i="6" s="1"/>
  <c r="C8" i="6"/>
  <c r="C77" i="6" s="1"/>
  <c r="B8" i="6"/>
  <c r="I7" i="6"/>
  <c r="I76" i="6" s="1"/>
  <c r="H7" i="6"/>
  <c r="G7" i="6"/>
  <c r="G248" i="6" s="1"/>
  <c r="F7" i="6"/>
  <c r="F76" i="6" s="1"/>
  <c r="E7" i="6"/>
  <c r="D7" i="6"/>
  <c r="C7" i="6"/>
  <c r="C248" i="6" s="1"/>
  <c r="B7" i="6"/>
  <c r="J6" i="6"/>
  <c r="I6" i="6"/>
  <c r="I247" i="6" s="1"/>
  <c r="H6" i="6"/>
  <c r="G6" i="6"/>
  <c r="F6" i="6"/>
  <c r="F75" i="6" s="1"/>
  <c r="E6" i="6"/>
  <c r="D6" i="6"/>
  <c r="D247" i="6" s="1"/>
  <c r="C6" i="6"/>
  <c r="C75" i="6" s="1"/>
  <c r="B6" i="6"/>
  <c r="K5" i="6"/>
  <c r="J5" i="6"/>
  <c r="I5" i="6"/>
  <c r="H5" i="6"/>
  <c r="G5" i="6"/>
  <c r="G246" i="6" s="1"/>
  <c r="F5" i="6"/>
  <c r="E5" i="6"/>
  <c r="E74" i="6" s="1"/>
  <c r="D5" i="6"/>
  <c r="D246" i="6" s="1"/>
  <c r="C5" i="6"/>
  <c r="B5" i="6"/>
  <c r="L4" i="6"/>
  <c r="L27" i="6" s="1"/>
  <c r="L29" i="6" s="1"/>
  <c r="L30" i="6" s="1"/>
  <c r="K4" i="6"/>
  <c r="L28" i="6" s="1"/>
  <c r="J4" i="6"/>
  <c r="I4" i="6"/>
  <c r="H4" i="6"/>
  <c r="G4" i="6"/>
  <c r="G245" i="6" s="1"/>
  <c r="F4" i="6"/>
  <c r="E4" i="6"/>
  <c r="E245" i="6" s="1"/>
  <c r="D4" i="6"/>
  <c r="C4" i="6"/>
  <c r="D28" i="6" s="1"/>
  <c r="B4" i="6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L3" i="6"/>
  <c r="K3" i="6"/>
  <c r="J3" i="6"/>
  <c r="I3" i="6"/>
  <c r="H3" i="6"/>
  <c r="G3" i="6"/>
  <c r="F3" i="6"/>
  <c r="E3" i="6"/>
  <c r="D3" i="6"/>
  <c r="C3" i="6"/>
  <c r="C197" i="6" s="1"/>
  <c r="D197" i="6" s="1"/>
  <c r="E197" i="6" s="1"/>
  <c r="F197" i="6" s="1"/>
  <c r="G197" i="6" s="1"/>
  <c r="H197" i="6" s="1"/>
  <c r="I197" i="6" s="1"/>
  <c r="J197" i="6" s="1"/>
  <c r="K197" i="6" s="1"/>
  <c r="L197" i="6" s="1"/>
  <c r="P241" i="3"/>
  <c r="L253" i="3"/>
  <c r="L265" i="3" s="1"/>
  <c r="K254" i="3"/>
  <c r="K265" i="3" s="1"/>
  <c r="K253" i="3"/>
  <c r="J255" i="3"/>
  <c r="J254" i="3"/>
  <c r="J253" i="3"/>
  <c r="I256" i="3"/>
  <c r="I255" i="3"/>
  <c r="I265" i="3" s="1"/>
  <c r="I254" i="3"/>
  <c r="I253" i="3"/>
  <c r="H257" i="3"/>
  <c r="H256" i="3"/>
  <c r="H255" i="3"/>
  <c r="H254" i="3"/>
  <c r="H253" i="3"/>
  <c r="G258" i="3"/>
  <c r="G257" i="3"/>
  <c r="G256" i="3"/>
  <c r="G255" i="3"/>
  <c r="G254" i="3"/>
  <c r="G253" i="3"/>
  <c r="G265" i="3" s="1"/>
  <c r="F259" i="3"/>
  <c r="F258" i="3"/>
  <c r="F257" i="3"/>
  <c r="F256" i="3"/>
  <c r="F255" i="3"/>
  <c r="F254" i="3"/>
  <c r="F253" i="3"/>
  <c r="E260" i="3"/>
  <c r="E259" i="3"/>
  <c r="E258" i="3"/>
  <c r="E257" i="3"/>
  <c r="E265" i="3" s="1"/>
  <c r="E256" i="3"/>
  <c r="E255" i="3"/>
  <c r="E254" i="3"/>
  <c r="E253" i="3"/>
  <c r="D261" i="3"/>
  <c r="D260" i="3"/>
  <c r="D259" i="3"/>
  <c r="D258" i="3"/>
  <c r="D257" i="3"/>
  <c r="D256" i="3"/>
  <c r="D255" i="3"/>
  <c r="D254" i="3"/>
  <c r="D253" i="3"/>
  <c r="L241" i="3"/>
  <c r="N241" i="3" s="1"/>
  <c r="K242" i="3"/>
  <c r="K241" i="3"/>
  <c r="J243" i="3"/>
  <c r="J242" i="3"/>
  <c r="J241" i="3"/>
  <c r="I244" i="3"/>
  <c r="I243" i="3"/>
  <c r="I242" i="3"/>
  <c r="J265" i="3" s="1"/>
  <c r="I241" i="3"/>
  <c r="H245" i="3"/>
  <c r="H244" i="3"/>
  <c r="H243" i="3"/>
  <c r="H242" i="3"/>
  <c r="H241" i="3"/>
  <c r="G246" i="3"/>
  <c r="G245" i="3"/>
  <c r="G244" i="3"/>
  <c r="G243" i="3"/>
  <c r="G242" i="3"/>
  <c r="G241" i="3"/>
  <c r="F247" i="3"/>
  <c r="F246" i="3"/>
  <c r="F245" i="3"/>
  <c r="F244" i="3"/>
  <c r="F243" i="3"/>
  <c r="F242" i="3"/>
  <c r="F241" i="3"/>
  <c r="E248" i="3"/>
  <c r="E247" i="3"/>
  <c r="E246" i="3"/>
  <c r="E245" i="3"/>
  <c r="E244" i="3"/>
  <c r="E243" i="3"/>
  <c r="E242" i="3"/>
  <c r="E241" i="3"/>
  <c r="D249" i="3"/>
  <c r="D248" i="3"/>
  <c r="D247" i="3"/>
  <c r="D246" i="3"/>
  <c r="D245" i="3"/>
  <c r="D244" i="3"/>
  <c r="D243" i="3"/>
  <c r="D242" i="3"/>
  <c r="D241" i="3"/>
  <c r="C250" i="3"/>
  <c r="C249" i="3"/>
  <c r="C248" i="3"/>
  <c r="C247" i="3"/>
  <c r="C246" i="3"/>
  <c r="C245" i="3"/>
  <c r="C244" i="3"/>
  <c r="C243" i="3"/>
  <c r="C242" i="3"/>
  <c r="C241" i="3"/>
  <c r="B262" i="3"/>
  <c r="B259" i="3"/>
  <c r="B256" i="3"/>
  <c r="B255" i="3"/>
  <c r="B250" i="3"/>
  <c r="B249" i="3"/>
  <c r="B261" i="3" s="1"/>
  <c r="B248" i="3"/>
  <c r="B260" i="3" s="1"/>
  <c r="B247" i="3"/>
  <c r="B246" i="3"/>
  <c r="B258" i="3" s="1"/>
  <c r="B245" i="3"/>
  <c r="B257" i="3" s="1"/>
  <c r="B244" i="3"/>
  <c r="B243" i="3"/>
  <c r="B242" i="3"/>
  <c r="B254" i="3" s="1"/>
  <c r="B241" i="3"/>
  <c r="B253" i="3" s="1"/>
  <c r="D240" i="3"/>
  <c r="E240" i="3" s="1"/>
  <c r="F240" i="3" s="1"/>
  <c r="G240" i="3" s="1"/>
  <c r="H240" i="3" s="1"/>
  <c r="I240" i="3" s="1"/>
  <c r="J240" i="3" s="1"/>
  <c r="K240" i="3" s="1"/>
  <c r="L240" i="3" s="1"/>
  <c r="C177" i="3"/>
  <c r="C190" i="3" s="1"/>
  <c r="C203" i="3" s="1"/>
  <c r="D176" i="3"/>
  <c r="D189" i="3" s="1"/>
  <c r="C176" i="3"/>
  <c r="C189" i="3" s="1"/>
  <c r="C202" i="3" s="1"/>
  <c r="E175" i="3"/>
  <c r="E188" i="3" s="1"/>
  <c r="D175" i="3"/>
  <c r="D188" i="3" s="1"/>
  <c r="C175" i="3"/>
  <c r="C188" i="3" s="1"/>
  <c r="C201" i="3" s="1"/>
  <c r="F174" i="3"/>
  <c r="F187" i="3" s="1"/>
  <c r="E174" i="3"/>
  <c r="E187" i="3" s="1"/>
  <c r="D174" i="3"/>
  <c r="D187" i="3" s="1"/>
  <c r="C174" i="3"/>
  <c r="C187" i="3" s="1"/>
  <c r="C200" i="3" s="1"/>
  <c r="G173" i="3"/>
  <c r="F173" i="3"/>
  <c r="F186" i="3" s="1"/>
  <c r="E173" i="3"/>
  <c r="E186" i="3" s="1"/>
  <c r="D173" i="3"/>
  <c r="D186" i="3" s="1"/>
  <c r="C173" i="3"/>
  <c r="C186" i="3" s="1"/>
  <c r="C199" i="3" s="1"/>
  <c r="H172" i="3"/>
  <c r="H185" i="3" s="1"/>
  <c r="G172" i="3"/>
  <c r="G185" i="3" s="1"/>
  <c r="F172" i="3"/>
  <c r="F185" i="3" s="1"/>
  <c r="E172" i="3"/>
  <c r="E185" i="3" s="1"/>
  <c r="D172" i="3"/>
  <c r="D185" i="3" s="1"/>
  <c r="C172" i="3"/>
  <c r="C185" i="3" s="1"/>
  <c r="C198" i="3" s="1"/>
  <c r="I171" i="3"/>
  <c r="I184" i="3" s="1"/>
  <c r="H171" i="3"/>
  <c r="H184" i="3" s="1"/>
  <c r="G171" i="3"/>
  <c r="G184" i="3" s="1"/>
  <c r="F171" i="3"/>
  <c r="F184" i="3" s="1"/>
  <c r="E171" i="3"/>
  <c r="E184" i="3" s="1"/>
  <c r="D171" i="3"/>
  <c r="D184" i="3" s="1"/>
  <c r="C171" i="3"/>
  <c r="C184" i="3" s="1"/>
  <c r="C197" i="3" s="1"/>
  <c r="J170" i="3"/>
  <c r="J183" i="3" s="1"/>
  <c r="I170" i="3"/>
  <c r="I183" i="3" s="1"/>
  <c r="H170" i="3"/>
  <c r="H183" i="3" s="1"/>
  <c r="G170" i="3"/>
  <c r="G183" i="3" s="1"/>
  <c r="F170" i="3"/>
  <c r="F183" i="3" s="1"/>
  <c r="E170" i="3"/>
  <c r="E183" i="3" s="1"/>
  <c r="D170" i="3"/>
  <c r="D183" i="3" s="1"/>
  <c r="C170" i="3"/>
  <c r="C183" i="3" s="1"/>
  <c r="C196" i="3" s="1"/>
  <c r="K169" i="3"/>
  <c r="K182" i="3" s="1"/>
  <c r="J169" i="3"/>
  <c r="J182" i="3" s="1"/>
  <c r="I169" i="3"/>
  <c r="I182" i="3" s="1"/>
  <c r="H169" i="3"/>
  <c r="H182" i="3" s="1"/>
  <c r="G169" i="3"/>
  <c r="G182" i="3" s="1"/>
  <c r="F169" i="3"/>
  <c r="F182" i="3" s="1"/>
  <c r="E169" i="3"/>
  <c r="E182" i="3" s="1"/>
  <c r="D169" i="3"/>
  <c r="D182" i="3" s="1"/>
  <c r="C169" i="3"/>
  <c r="C182" i="3" s="1"/>
  <c r="C195" i="3" s="1"/>
  <c r="L168" i="3"/>
  <c r="L181" i="3" s="1"/>
  <c r="K168" i="3"/>
  <c r="K181" i="3" s="1"/>
  <c r="J168" i="3"/>
  <c r="J181" i="3" s="1"/>
  <c r="I168" i="3"/>
  <c r="I181" i="3" s="1"/>
  <c r="H168" i="3"/>
  <c r="H181" i="3" s="1"/>
  <c r="G168" i="3"/>
  <c r="G181" i="3" s="1"/>
  <c r="F168" i="3"/>
  <c r="F181" i="3" s="1"/>
  <c r="E168" i="3"/>
  <c r="E181" i="3" s="1"/>
  <c r="D168" i="3"/>
  <c r="D181" i="3" s="1"/>
  <c r="C168" i="3"/>
  <c r="C181" i="3" s="1"/>
  <c r="C194" i="3" s="1"/>
  <c r="N227" i="3"/>
  <c r="B228" i="3"/>
  <c r="B229" i="3" s="1"/>
  <c r="B230" i="3" s="1"/>
  <c r="B231" i="3" s="1"/>
  <c r="B232" i="3" s="1"/>
  <c r="B233" i="3" s="1"/>
  <c r="B234" i="3" s="1"/>
  <c r="B235" i="3" s="1"/>
  <c r="B236" i="3" s="1"/>
  <c r="B227" i="3"/>
  <c r="D226" i="3"/>
  <c r="E226" i="3" s="1"/>
  <c r="F226" i="3" s="1"/>
  <c r="G226" i="3" s="1"/>
  <c r="H226" i="3" s="1"/>
  <c r="I226" i="3" s="1"/>
  <c r="J226" i="3" s="1"/>
  <c r="K226" i="3" s="1"/>
  <c r="L226" i="3" s="1"/>
  <c r="C226" i="3"/>
  <c r="D223" i="3"/>
  <c r="E223" i="3"/>
  <c r="E222" i="3"/>
  <c r="F223" i="3"/>
  <c r="F222" i="3"/>
  <c r="F221" i="3"/>
  <c r="G223" i="3"/>
  <c r="G222" i="3"/>
  <c r="G221" i="3"/>
  <c r="G220" i="3"/>
  <c r="H223" i="3"/>
  <c r="H222" i="3"/>
  <c r="H221" i="3"/>
  <c r="H220" i="3"/>
  <c r="H219" i="3"/>
  <c r="I223" i="3"/>
  <c r="I222" i="3"/>
  <c r="I221" i="3"/>
  <c r="I220" i="3"/>
  <c r="I219" i="3"/>
  <c r="I218" i="3"/>
  <c r="J223" i="3"/>
  <c r="J222" i="3"/>
  <c r="J221" i="3"/>
  <c r="J220" i="3"/>
  <c r="J219" i="3"/>
  <c r="J218" i="3"/>
  <c r="J217" i="3"/>
  <c r="K223" i="3"/>
  <c r="K222" i="3"/>
  <c r="K221" i="3"/>
  <c r="K220" i="3"/>
  <c r="K219" i="3"/>
  <c r="K218" i="3"/>
  <c r="K217" i="3"/>
  <c r="K216" i="3"/>
  <c r="L223" i="3"/>
  <c r="L222" i="3"/>
  <c r="L221" i="3"/>
  <c r="L220" i="3"/>
  <c r="L219" i="3"/>
  <c r="L218" i="3"/>
  <c r="L217" i="3"/>
  <c r="L216" i="3"/>
  <c r="L215" i="3"/>
  <c r="B223" i="3"/>
  <c r="B222" i="3"/>
  <c r="B221" i="3"/>
  <c r="B220" i="3"/>
  <c r="B219" i="3"/>
  <c r="B218" i="3"/>
  <c r="B217" i="3"/>
  <c r="B216" i="3"/>
  <c r="B215" i="3"/>
  <c r="B214" i="3"/>
  <c r="D213" i="3"/>
  <c r="E213" i="3" s="1"/>
  <c r="F213" i="3" s="1"/>
  <c r="G213" i="3" s="1"/>
  <c r="H213" i="3" s="1"/>
  <c r="I213" i="3" s="1"/>
  <c r="J213" i="3" s="1"/>
  <c r="K213" i="3" s="1"/>
  <c r="L213" i="3" s="1"/>
  <c r="B195" i="3"/>
  <c r="B196" i="3" s="1"/>
  <c r="B197" i="3" s="1"/>
  <c r="B198" i="3" s="1"/>
  <c r="B199" i="3" s="1"/>
  <c r="B200" i="3" s="1"/>
  <c r="B201" i="3" s="1"/>
  <c r="B202" i="3" s="1"/>
  <c r="B203" i="3" s="1"/>
  <c r="B194" i="3"/>
  <c r="C193" i="3"/>
  <c r="D193" i="3" s="1"/>
  <c r="E193" i="3" s="1"/>
  <c r="F193" i="3" s="1"/>
  <c r="G193" i="3" s="1"/>
  <c r="H193" i="3" s="1"/>
  <c r="I193" i="3" s="1"/>
  <c r="J193" i="3" s="1"/>
  <c r="K193" i="3" s="1"/>
  <c r="L193" i="3" s="1"/>
  <c r="B182" i="3"/>
  <c r="B183" i="3" s="1"/>
  <c r="B184" i="3" s="1"/>
  <c r="B185" i="3" s="1"/>
  <c r="B186" i="3" s="1"/>
  <c r="B187" i="3" s="1"/>
  <c r="B188" i="3" s="1"/>
  <c r="B189" i="3" s="1"/>
  <c r="B190" i="3" s="1"/>
  <c r="B181" i="3"/>
  <c r="C180" i="3"/>
  <c r="D180" i="3" s="1"/>
  <c r="E180" i="3" s="1"/>
  <c r="F180" i="3" s="1"/>
  <c r="G180" i="3" s="1"/>
  <c r="H180" i="3" s="1"/>
  <c r="I180" i="3" s="1"/>
  <c r="J180" i="3" s="1"/>
  <c r="K180" i="3" s="1"/>
  <c r="L180" i="3" s="1"/>
  <c r="G186" i="3"/>
  <c r="B169" i="3"/>
  <c r="B170" i="3" s="1"/>
  <c r="B171" i="3" s="1"/>
  <c r="B172" i="3" s="1"/>
  <c r="B173" i="3" s="1"/>
  <c r="B174" i="3" s="1"/>
  <c r="B175" i="3" s="1"/>
  <c r="B176" i="3" s="1"/>
  <c r="B177" i="3" s="1"/>
  <c r="B168" i="3"/>
  <c r="C167" i="3"/>
  <c r="D167" i="3" s="1"/>
  <c r="E167" i="3" s="1"/>
  <c r="F167" i="3" s="1"/>
  <c r="G167" i="3" s="1"/>
  <c r="H167" i="3" s="1"/>
  <c r="I167" i="3" s="1"/>
  <c r="J167" i="3" s="1"/>
  <c r="K167" i="3" s="1"/>
  <c r="L167" i="3" s="1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B163" i="3"/>
  <c r="B164" i="3" s="1"/>
  <c r="B142" i="3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15" i="3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14" i="3"/>
  <c r="B113" i="3"/>
  <c r="K100" i="3"/>
  <c r="K99" i="3"/>
  <c r="J101" i="3"/>
  <c r="J100" i="3"/>
  <c r="J99" i="3"/>
  <c r="I102" i="3"/>
  <c r="I101" i="3"/>
  <c r="I100" i="3"/>
  <c r="I99" i="3"/>
  <c r="H103" i="3"/>
  <c r="H102" i="3"/>
  <c r="H101" i="3"/>
  <c r="H100" i="3"/>
  <c r="H99" i="3"/>
  <c r="G104" i="3"/>
  <c r="G103" i="3"/>
  <c r="G102" i="3"/>
  <c r="G101" i="3"/>
  <c r="G100" i="3"/>
  <c r="G99" i="3"/>
  <c r="F105" i="3"/>
  <c r="F104" i="3"/>
  <c r="F103" i="3"/>
  <c r="F102" i="3"/>
  <c r="F101" i="3"/>
  <c r="F100" i="3"/>
  <c r="F99" i="3"/>
  <c r="E106" i="3"/>
  <c r="E105" i="3"/>
  <c r="E104" i="3"/>
  <c r="E103" i="3"/>
  <c r="E102" i="3"/>
  <c r="E101" i="3"/>
  <c r="E100" i="3"/>
  <c r="E99" i="3"/>
  <c r="D107" i="3"/>
  <c r="D106" i="3"/>
  <c r="D105" i="3"/>
  <c r="D104" i="3"/>
  <c r="D103" i="3"/>
  <c r="D102" i="3"/>
  <c r="D101" i="3"/>
  <c r="D100" i="3"/>
  <c r="D99" i="3"/>
  <c r="C107" i="3"/>
  <c r="C106" i="3"/>
  <c r="C105" i="3"/>
  <c r="C104" i="3"/>
  <c r="C103" i="3"/>
  <c r="C102" i="3"/>
  <c r="C101" i="3"/>
  <c r="C100" i="3"/>
  <c r="C99" i="3"/>
  <c r="B99" i="3"/>
  <c r="B100" i="3" s="1"/>
  <c r="B101" i="3" s="1"/>
  <c r="B102" i="3" s="1"/>
  <c r="B103" i="3" s="1"/>
  <c r="B104" i="3" s="1"/>
  <c r="B105" i="3" s="1"/>
  <c r="B106" i="3" s="1"/>
  <c r="B107" i="3" s="1"/>
  <c r="B108" i="3" s="1"/>
  <c r="D98" i="3"/>
  <c r="E98" i="3" s="1"/>
  <c r="F98" i="3" s="1"/>
  <c r="G98" i="3" s="1"/>
  <c r="H98" i="3" s="1"/>
  <c r="I98" i="3" s="1"/>
  <c r="J98" i="3" s="1"/>
  <c r="K98" i="3" s="1"/>
  <c r="L98" i="3" s="1"/>
  <c r="C98" i="3"/>
  <c r="Q7" i="3"/>
  <c r="Q13" i="3" s="1"/>
  <c r="Q16" i="3" s="1"/>
  <c r="N24" i="3"/>
  <c r="N23" i="3"/>
  <c r="N22" i="3"/>
  <c r="N21" i="3"/>
  <c r="N20" i="3"/>
  <c r="N19" i="3"/>
  <c r="N18" i="3"/>
  <c r="N17" i="3"/>
  <c r="N16" i="3"/>
  <c r="Q10" i="3"/>
  <c r="Q4" i="3"/>
  <c r="K87" i="3"/>
  <c r="J88" i="3"/>
  <c r="I89" i="3"/>
  <c r="H90" i="3"/>
  <c r="G91" i="3"/>
  <c r="F92" i="3"/>
  <c r="E93" i="3"/>
  <c r="D94" i="3"/>
  <c r="K86" i="3"/>
  <c r="J87" i="3"/>
  <c r="J86" i="3"/>
  <c r="I86" i="3"/>
  <c r="I88" i="3"/>
  <c r="I87" i="3"/>
  <c r="H89" i="3"/>
  <c r="H88" i="3"/>
  <c r="H87" i="3"/>
  <c r="H86" i="3"/>
  <c r="G90" i="3"/>
  <c r="G89" i="3"/>
  <c r="G88" i="3"/>
  <c r="G87" i="3"/>
  <c r="G86" i="3"/>
  <c r="F91" i="3"/>
  <c r="F90" i="3"/>
  <c r="F89" i="3"/>
  <c r="F88" i="3"/>
  <c r="F87" i="3"/>
  <c r="F86" i="3"/>
  <c r="E92" i="3"/>
  <c r="E91" i="3"/>
  <c r="E90" i="3"/>
  <c r="E89" i="3"/>
  <c r="E88" i="3"/>
  <c r="E87" i="3"/>
  <c r="E86" i="3"/>
  <c r="D93" i="3"/>
  <c r="D92" i="3"/>
  <c r="D91" i="3"/>
  <c r="D90" i="3"/>
  <c r="D89" i="3"/>
  <c r="D88" i="3"/>
  <c r="D87" i="3"/>
  <c r="D86" i="3"/>
  <c r="C94" i="3"/>
  <c r="C93" i="3"/>
  <c r="C92" i="3"/>
  <c r="C91" i="3"/>
  <c r="C90" i="3"/>
  <c r="C89" i="3"/>
  <c r="C88" i="3"/>
  <c r="C87" i="3"/>
  <c r="C86" i="3"/>
  <c r="L34" i="3"/>
  <c r="K35" i="3"/>
  <c r="K34" i="3"/>
  <c r="J36" i="3"/>
  <c r="J35" i="3"/>
  <c r="J34" i="3"/>
  <c r="I37" i="3"/>
  <c r="I36" i="3"/>
  <c r="I35" i="3"/>
  <c r="I34" i="3"/>
  <c r="H38" i="3"/>
  <c r="H37" i="3"/>
  <c r="H36" i="3"/>
  <c r="H35" i="3"/>
  <c r="H34" i="3"/>
  <c r="G39" i="3"/>
  <c r="G38" i="3"/>
  <c r="G37" i="3"/>
  <c r="G36" i="3"/>
  <c r="G35" i="3"/>
  <c r="G34" i="3"/>
  <c r="F40" i="3"/>
  <c r="F39" i="3"/>
  <c r="F38" i="3"/>
  <c r="F37" i="3"/>
  <c r="F36" i="3"/>
  <c r="F35" i="3"/>
  <c r="F34" i="3"/>
  <c r="E41" i="3"/>
  <c r="E40" i="3"/>
  <c r="E39" i="3"/>
  <c r="E38" i="3"/>
  <c r="E37" i="3"/>
  <c r="E36" i="3"/>
  <c r="E35" i="3"/>
  <c r="E34" i="3"/>
  <c r="D42" i="3"/>
  <c r="D41" i="3"/>
  <c r="D40" i="3"/>
  <c r="D39" i="3"/>
  <c r="D38" i="3"/>
  <c r="D37" i="3"/>
  <c r="D36" i="3"/>
  <c r="D35" i="3"/>
  <c r="D34" i="3"/>
  <c r="C43" i="3"/>
  <c r="C42" i="3"/>
  <c r="C41" i="3"/>
  <c r="C40" i="3"/>
  <c r="C39" i="3"/>
  <c r="C38" i="3"/>
  <c r="C37" i="3"/>
  <c r="C36" i="3"/>
  <c r="C35" i="3"/>
  <c r="C34" i="3"/>
  <c r="E33" i="3"/>
  <c r="F33" i="3" s="1"/>
  <c r="G33" i="3" s="1"/>
  <c r="H33" i="3" s="1"/>
  <c r="I33" i="3" s="1"/>
  <c r="J33" i="3" s="1"/>
  <c r="K33" i="3" s="1"/>
  <c r="L33" i="3" s="1"/>
  <c r="D33" i="3"/>
  <c r="C33" i="3"/>
  <c r="B36" i="3"/>
  <c r="B37" i="3" s="1"/>
  <c r="B38" i="3" s="1"/>
  <c r="B39" i="3" s="1"/>
  <c r="B40" i="3" s="1"/>
  <c r="B41" i="3" s="1"/>
  <c r="B42" i="3" s="1"/>
  <c r="B43" i="3" s="1"/>
  <c r="B35" i="3"/>
  <c r="B34" i="3"/>
  <c r="L73" i="3"/>
  <c r="K74" i="3"/>
  <c r="K73" i="3"/>
  <c r="J75" i="3"/>
  <c r="I76" i="3"/>
  <c r="I75" i="3"/>
  <c r="I74" i="3"/>
  <c r="H77" i="3"/>
  <c r="H76" i="3"/>
  <c r="G77" i="3"/>
  <c r="G76" i="3"/>
  <c r="G75" i="3"/>
  <c r="G74" i="3"/>
  <c r="F76" i="3"/>
  <c r="F75" i="3"/>
  <c r="F73" i="3"/>
  <c r="E73" i="3"/>
  <c r="D79" i="3"/>
  <c r="D74" i="3"/>
  <c r="C81" i="3"/>
  <c r="C79" i="3"/>
  <c r="C76" i="3"/>
  <c r="B60" i="3"/>
  <c r="B61" i="3" s="1"/>
  <c r="B62" i="3" s="1"/>
  <c r="B63" i="3" s="1"/>
  <c r="B64" i="3" s="1"/>
  <c r="B65" i="3" s="1"/>
  <c r="B66" i="3" s="1"/>
  <c r="B67" i="3" s="1"/>
  <c r="B68" i="3" s="1"/>
  <c r="B69" i="3" s="1"/>
  <c r="C13" i="3"/>
  <c r="C82" i="3" s="1"/>
  <c r="B13" i="3"/>
  <c r="D12" i="3"/>
  <c r="D55" i="3" s="1"/>
  <c r="C12" i="3"/>
  <c r="B12" i="3"/>
  <c r="E11" i="3"/>
  <c r="E80" i="3" s="1"/>
  <c r="D11" i="3"/>
  <c r="D80" i="3" s="1"/>
  <c r="C11" i="3"/>
  <c r="C80" i="3" s="1"/>
  <c r="B11" i="3"/>
  <c r="F10" i="3"/>
  <c r="F53" i="3" s="1"/>
  <c r="E10" i="3"/>
  <c r="E79" i="3" s="1"/>
  <c r="D10" i="3"/>
  <c r="C10" i="3"/>
  <c r="B10" i="3"/>
  <c r="G9" i="3"/>
  <c r="G52" i="3" s="1"/>
  <c r="F9" i="3"/>
  <c r="F78" i="3" s="1"/>
  <c r="E9" i="3"/>
  <c r="E78" i="3" s="1"/>
  <c r="D9" i="3"/>
  <c r="D78" i="3" s="1"/>
  <c r="C9" i="3"/>
  <c r="C78" i="3" s="1"/>
  <c r="B9" i="3"/>
  <c r="H8" i="3"/>
  <c r="H51" i="3" s="1"/>
  <c r="G8" i="3"/>
  <c r="F8" i="3"/>
  <c r="F77" i="3" s="1"/>
  <c r="E8" i="3"/>
  <c r="E77" i="3" s="1"/>
  <c r="D8" i="3"/>
  <c r="D77" i="3" s="1"/>
  <c r="C8" i="3"/>
  <c r="C77" i="3" s="1"/>
  <c r="B8" i="3"/>
  <c r="I7" i="3"/>
  <c r="I50" i="3" s="1"/>
  <c r="H7" i="3"/>
  <c r="G7" i="3"/>
  <c r="F7" i="3"/>
  <c r="E7" i="3"/>
  <c r="E76" i="3" s="1"/>
  <c r="D7" i="3"/>
  <c r="D76" i="3" s="1"/>
  <c r="C7" i="3"/>
  <c r="B7" i="3"/>
  <c r="J6" i="3"/>
  <c r="J49" i="3" s="1"/>
  <c r="I6" i="3"/>
  <c r="H6" i="3"/>
  <c r="H75" i="3" s="1"/>
  <c r="G6" i="3"/>
  <c r="F6" i="3"/>
  <c r="E6" i="3"/>
  <c r="E75" i="3" s="1"/>
  <c r="D6" i="3"/>
  <c r="D75" i="3" s="1"/>
  <c r="C6" i="3"/>
  <c r="C75" i="3" s="1"/>
  <c r="B6" i="3"/>
  <c r="K5" i="3"/>
  <c r="K48" i="3" s="1"/>
  <c r="J5" i="3"/>
  <c r="J74" i="3" s="1"/>
  <c r="I5" i="3"/>
  <c r="H5" i="3"/>
  <c r="H74" i="3" s="1"/>
  <c r="G5" i="3"/>
  <c r="F5" i="3"/>
  <c r="F74" i="3" s="1"/>
  <c r="E5" i="3"/>
  <c r="E74" i="3" s="1"/>
  <c r="D5" i="3"/>
  <c r="C5" i="3"/>
  <c r="C74" i="3" s="1"/>
  <c r="B5" i="3"/>
  <c r="L4" i="3"/>
  <c r="L47" i="3" s="1"/>
  <c r="K4" i="3"/>
  <c r="L28" i="3" s="1"/>
  <c r="J4" i="3"/>
  <c r="J73" i="3" s="1"/>
  <c r="I4" i="3"/>
  <c r="I73" i="3" s="1"/>
  <c r="H4" i="3"/>
  <c r="H73" i="3" s="1"/>
  <c r="G4" i="3"/>
  <c r="G73" i="3" s="1"/>
  <c r="F4" i="3"/>
  <c r="E4" i="3"/>
  <c r="D4" i="3"/>
  <c r="D73" i="3" s="1"/>
  <c r="C4" i="3"/>
  <c r="C73" i="3" s="1"/>
  <c r="B4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L3" i="3"/>
  <c r="K3" i="3"/>
  <c r="J3" i="3"/>
  <c r="I3" i="3"/>
  <c r="H3" i="3"/>
  <c r="G3" i="3"/>
  <c r="F3" i="3"/>
  <c r="E3" i="3"/>
  <c r="D3" i="3"/>
  <c r="C3" i="3"/>
  <c r="C46" i="3" s="1"/>
  <c r="D46" i="3" s="1"/>
  <c r="E46" i="3" s="1"/>
  <c r="F46" i="3" s="1"/>
  <c r="G46" i="3" s="1"/>
  <c r="H46" i="3" s="1"/>
  <c r="I46" i="3" s="1"/>
  <c r="J46" i="3" s="1"/>
  <c r="K46" i="3" s="1"/>
  <c r="L46" i="3" s="1"/>
  <c r="E270" i="9" l="1"/>
  <c r="J49" i="9"/>
  <c r="K62" i="9" s="1"/>
  <c r="K88" i="9" s="1"/>
  <c r="J30" i="9"/>
  <c r="D29" i="9"/>
  <c r="C56" i="9" s="1"/>
  <c r="C69" i="9" s="1"/>
  <c r="F29" i="9"/>
  <c r="E54" i="9" s="1"/>
  <c r="H270" i="9"/>
  <c r="J89" i="9"/>
  <c r="F270" i="9"/>
  <c r="G270" i="9"/>
  <c r="I29" i="9"/>
  <c r="I30" i="9" s="1"/>
  <c r="I49" i="9"/>
  <c r="J62" i="9" s="1"/>
  <c r="G29" i="9"/>
  <c r="F53" i="9" s="1"/>
  <c r="G66" i="9" s="1"/>
  <c r="L270" i="9"/>
  <c r="I270" i="9"/>
  <c r="S4" i="9"/>
  <c r="E29" i="9"/>
  <c r="J48" i="9"/>
  <c r="K61" i="9" s="1"/>
  <c r="H30" i="9"/>
  <c r="G52" i="9"/>
  <c r="D270" i="9"/>
  <c r="E29" i="4"/>
  <c r="D55" i="4" s="1"/>
  <c r="I29" i="4"/>
  <c r="K29" i="4"/>
  <c r="J49" i="4" s="1"/>
  <c r="H266" i="4"/>
  <c r="G29" i="4"/>
  <c r="F53" i="4" s="1"/>
  <c r="E266" i="4"/>
  <c r="D266" i="4"/>
  <c r="K30" i="4"/>
  <c r="K31" i="4" s="1"/>
  <c r="P6" i="4" s="1"/>
  <c r="Q6" i="4" s="1"/>
  <c r="I266" i="4"/>
  <c r="G266" i="4"/>
  <c r="J29" i="4"/>
  <c r="J30" i="4" s="1"/>
  <c r="J31" i="4" s="1"/>
  <c r="P7" i="4" s="1"/>
  <c r="Q7" i="4" s="1"/>
  <c r="K266" i="4"/>
  <c r="J266" i="4"/>
  <c r="H29" i="4"/>
  <c r="H30" i="4" s="1"/>
  <c r="H31" i="4" s="1"/>
  <c r="P9" i="4" s="1"/>
  <c r="Q9" i="4" s="1"/>
  <c r="E54" i="4"/>
  <c r="D29" i="4"/>
  <c r="C56" i="4"/>
  <c r="C69" i="4" s="1"/>
  <c r="F266" i="4"/>
  <c r="L30" i="4"/>
  <c r="L31" i="4" s="1"/>
  <c r="P5" i="4" s="1"/>
  <c r="Q5" i="4" s="1"/>
  <c r="K48" i="4"/>
  <c r="L266" i="4"/>
  <c r="S4" i="4"/>
  <c r="H51" i="4"/>
  <c r="E16" i="7"/>
  <c r="F3" i="7"/>
  <c r="B5" i="7"/>
  <c r="B19" i="7"/>
  <c r="D30" i="7"/>
  <c r="E28" i="7"/>
  <c r="E30" i="7" s="1"/>
  <c r="F17" i="7"/>
  <c r="F29" i="7"/>
  <c r="C33" i="6"/>
  <c r="D33" i="6" s="1"/>
  <c r="E33" i="6" s="1"/>
  <c r="F33" i="6" s="1"/>
  <c r="G33" i="6" s="1"/>
  <c r="H33" i="6" s="1"/>
  <c r="I33" i="6" s="1"/>
  <c r="J33" i="6" s="1"/>
  <c r="K33" i="6" s="1"/>
  <c r="L33" i="6" s="1"/>
  <c r="C46" i="6"/>
  <c r="D46" i="6" s="1"/>
  <c r="E46" i="6" s="1"/>
  <c r="F46" i="6" s="1"/>
  <c r="G46" i="6" s="1"/>
  <c r="H46" i="6" s="1"/>
  <c r="I46" i="6" s="1"/>
  <c r="J46" i="6" s="1"/>
  <c r="K46" i="6" s="1"/>
  <c r="L46" i="6" s="1"/>
  <c r="C245" i="6"/>
  <c r="J28" i="6"/>
  <c r="I50" i="6"/>
  <c r="D75" i="6"/>
  <c r="C72" i="6"/>
  <c r="D72" i="6" s="1"/>
  <c r="E72" i="6" s="1"/>
  <c r="F72" i="6" s="1"/>
  <c r="G72" i="6" s="1"/>
  <c r="H72" i="6" s="1"/>
  <c r="I72" i="6" s="1"/>
  <c r="J72" i="6" s="1"/>
  <c r="K72" i="6" s="1"/>
  <c r="L72" i="6" s="1"/>
  <c r="C247" i="6"/>
  <c r="D27" i="6"/>
  <c r="D29" i="6" s="1"/>
  <c r="C55" i="6" s="1"/>
  <c r="C73" i="6"/>
  <c r="D79" i="6"/>
  <c r="E73" i="6"/>
  <c r="E249" i="6"/>
  <c r="E78" i="6"/>
  <c r="E28" i="6"/>
  <c r="G74" i="6"/>
  <c r="D252" i="6"/>
  <c r="Q7" i="6"/>
  <c r="B247" i="6"/>
  <c r="B259" i="6" s="1"/>
  <c r="B220" i="6"/>
  <c r="C254" i="6"/>
  <c r="C82" i="6"/>
  <c r="C56" i="6"/>
  <c r="C69" i="6" s="1"/>
  <c r="J27" i="6"/>
  <c r="J29" i="6" s="1"/>
  <c r="J73" i="6"/>
  <c r="J245" i="6"/>
  <c r="F250" i="6"/>
  <c r="F78" i="6"/>
  <c r="G73" i="6"/>
  <c r="H28" i="6"/>
  <c r="G27" i="6"/>
  <c r="C246" i="6"/>
  <c r="C74" i="6"/>
  <c r="K246" i="6"/>
  <c r="K48" i="6"/>
  <c r="H247" i="6"/>
  <c r="H75" i="6"/>
  <c r="C250" i="6"/>
  <c r="C78" i="6"/>
  <c r="C252" i="6"/>
  <c r="C80" i="6"/>
  <c r="H27" i="6"/>
  <c r="G76" i="6"/>
  <c r="C230" i="6"/>
  <c r="D230" i="6" s="1"/>
  <c r="E230" i="6" s="1"/>
  <c r="F230" i="6" s="1"/>
  <c r="G230" i="6" s="1"/>
  <c r="H230" i="6" s="1"/>
  <c r="I230" i="6" s="1"/>
  <c r="J230" i="6" s="1"/>
  <c r="K230" i="6" s="1"/>
  <c r="L230" i="6" s="1"/>
  <c r="C102" i="6"/>
  <c r="D102" i="6" s="1"/>
  <c r="E102" i="6" s="1"/>
  <c r="F102" i="6" s="1"/>
  <c r="G102" i="6" s="1"/>
  <c r="H102" i="6" s="1"/>
  <c r="I102" i="6" s="1"/>
  <c r="J102" i="6" s="1"/>
  <c r="K102" i="6" s="1"/>
  <c r="L102" i="6" s="1"/>
  <c r="C85" i="6"/>
  <c r="D85" i="6" s="1"/>
  <c r="E85" i="6" s="1"/>
  <c r="F85" i="6" s="1"/>
  <c r="G85" i="6" s="1"/>
  <c r="H85" i="6" s="1"/>
  <c r="I85" i="6" s="1"/>
  <c r="J85" i="6" s="1"/>
  <c r="K85" i="6" s="1"/>
  <c r="L85" i="6" s="1"/>
  <c r="C184" i="6"/>
  <c r="D184" i="6" s="1"/>
  <c r="E184" i="6" s="1"/>
  <c r="F184" i="6" s="1"/>
  <c r="G184" i="6" s="1"/>
  <c r="H184" i="6" s="1"/>
  <c r="I184" i="6" s="1"/>
  <c r="J184" i="6" s="1"/>
  <c r="K184" i="6" s="1"/>
  <c r="L184" i="6" s="1"/>
  <c r="C171" i="6"/>
  <c r="D171" i="6" s="1"/>
  <c r="E171" i="6" s="1"/>
  <c r="F171" i="6" s="1"/>
  <c r="G171" i="6" s="1"/>
  <c r="H171" i="6" s="1"/>
  <c r="I171" i="6" s="1"/>
  <c r="J171" i="6" s="1"/>
  <c r="K171" i="6" s="1"/>
  <c r="L171" i="6" s="1"/>
  <c r="C59" i="6"/>
  <c r="D59" i="6" s="1"/>
  <c r="E59" i="6" s="1"/>
  <c r="F59" i="6" s="1"/>
  <c r="G59" i="6" s="1"/>
  <c r="H59" i="6" s="1"/>
  <c r="I59" i="6" s="1"/>
  <c r="J59" i="6" s="1"/>
  <c r="K59" i="6" s="1"/>
  <c r="L59" i="6" s="1"/>
  <c r="I28" i="6"/>
  <c r="H73" i="6"/>
  <c r="H245" i="6"/>
  <c r="N5" i="6"/>
  <c r="K27" i="6"/>
  <c r="D74" i="6"/>
  <c r="D249" i="6"/>
  <c r="H249" i="6"/>
  <c r="H77" i="6"/>
  <c r="H51" i="6"/>
  <c r="G78" i="6"/>
  <c r="G52" i="6"/>
  <c r="G250" i="6"/>
  <c r="L245" i="6"/>
  <c r="L73" i="6"/>
  <c r="L47" i="6"/>
  <c r="N4" i="6"/>
  <c r="E247" i="6"/>
  <c r="E75" i="6"/>
  <c r="D248" i="6"/>
  <c r="D76" i="6"/>
  <c r="E248" i="6"/>
  <c r="E76" i="6"/>
  <c r="B249" i="6"/>
  <c r="B261" i="6" s="1"/>
  <c r="B222" i="6"/>
  <c r="C253" i="6"/>
  <c r="C81" i="6"/>
  <c r="B16" i="6"/>
  <c r="B17" i="6" s="1"/>
  <c r="B18" i="6" s="1"/>
  <c r="B19" i="6" s="1"/>
  <c r="B20" i="6" s="1"/>
  <c r="B21" i="6" s="1"/>
  <c r="B22" i="6" s="1"/>
  <c r="B23" i="6" s="1"/>
  <c r="B24" i="6" s="1"/>
  <c r="B25" i="6" s="1"/>
  <c r="E27" i="6"/>
  <c r="E29" i="6" s="1"/>
  <c r="I245" i="6"/>
  <c r="I27" i="6"/>
  <c r="I29" i="6" s="1"/>
  <c r="I73" i="6"/>
  <c r="J247" i="6"/>
  <c r="J75" i="6"/>
  <c r="B218" i="6"/>
  <c r="B172" i="6"/>
  <c r="B173" i="6" s="1"/>
  <c r="B174" i="6" s="1"/>
  <c r="B175" i="6" s="1"/>
  <c r="B176" i="6" s="1"/>
  <c r="B177" i="6" s="1"/>
  <c r="B178" i="6" s="1"/>
  <c r="B179" i="6" s="1"/>
  <c r="B180" i="6" s="1"/>
  <c r="B181" i="6" s="1"/>
  <c r="B245" i="6"/>
  <c r="B257" i="6" s="1"/>
  <c r="B231" i="6"/>
  <c r="B232" i="6" s="1"/>
  <c r="B233" i="6" s="1"/>
  <c r="B234" i="6" s="1"/>
  <c r="B235" i="6" s="1"/>
  <c r="B236" i="6" s="1"/>
  <c r="B237" i="6" s="1"/>
  <c r="B238" i="6" s="1"/>
  <c r="B239" i="6" s="1"/>
  <c r="B240" i="6" s="1"/>
  <c r="B60" i="6"/>
  <c r="B61" i="6" s="1"/>
  <c r="B62" i="6" s="1"/>
  <c r="B63" i="6" s="1"/>
  <c r="B64" i="6" s="1"/>
  <c r="B65" i="6" s="1"/>
  <c r="B66" i="6" s="1"/>
  <c r="B67" i="6" s="1"/>
  <c r="B68" i="6" s="1"/>
  <c r="B69" i="6" s="1"/>
  <c r="B47" i="6"/>
  <c r="B48" i="6" s="1"/>
  <c r="B49" i="6" s="1"/>
  <c r="B50" i="6" s="1"/>
  <c r="B51" i="6" s="1"/>
  <c r="B52" i="6" s="1"/>
  <c r="B53" i="6" s="1"/>
  <c r="B54" i="6" s="1"/>
  <c r="B55" i="6" s="1"/>
  <c r="B56" i="6" s="1"/>
  <c r="B103" i="6"/>
  <c r="B104" i="6" s="1"/>
  <c r="B105" i="6" s="1"/>
  <c r="B106" i="6" s="1"/>
  <c r="B107" i="6" s="1"/>
  <c r="B108" i="6" s="1"/>
  <c r="B109" i="6" s="1"/>
  <c r="B110" i="6" s="1"/>
  <c r="B111" i="6" s="1"/>
  <c r="B112" i="6" s="1"/>
  <c r="B34" i="6"/>
  <c r="B35" i="6" s="1"/>
  <c r="B36" i="6" s="1"/>
  <c r="B37" i="6" s="1"/>
  <c r="B38" i="6" s="1"/>
  <c r="B39" i="6" s="1"/>
  <c r="B40" i="6" s="1"/>
  <c r="B41" i="6" s="1"/>
  <c r="B42" i="6" s="1"/>
  <c r="B43" i="6" s="1"/>
  <c r="B198" i="6"/>
  <c r="B199" i="6" s="1"/>
  <c r="B200" i="6" s="1"/>
  <c r="B201" i="6" s="1"/>
  <c r="B202" i="6" s="1"/>
  <c r="B203" i="6" s="1"/>
  <c r="B204" i="6" s="1"/>
  <c r="B205" i="6" s="1"/>
  <c r="B206" i="6" s="1"/>
  <c r="B207" i="6" s="1"/>
  <c r="B86" i="6"/>
  <c r="B87" i="6" s="1"/>
  <c r="B88" i="6" s="1"/>
  <c r="B89" i="6" s="1"/>
  <c r="B90" i="6" s="1"/>
  <c r="B91" i="6" s="1"/>
  <c r="B92" i="6" s="1"/>
  <c r="B93" i="6" s="1"/>
  <c r="B94" i="6" s="1"/>
  <c r="B95" i="6" s="1"/>
  <c r="F246" i="6"/>
  <c r="F74" i="6"/>
  <c r="B221" i="6"/>
  <c r="B248" i="6"/>
  <c r="B260" i="6" s="1"/>
  <c r="G249" i="6"/>
  <c r="G77" i="6"/>
  <c r="F251" i="6"/>
  <c r="F53" i="6"/>
  <c r="F79" i="6"/>
  <c r="B185" i="6"/>
  <c r="B186" i="6" s="1"/>
  <c r="B187" i="6" s="1"/>
  <c r="B188" i="6" s="1"/>
  <c r="B189" i="6" s="1"/>
  <c r="B190" i="6" s="1"/>
  <c r="B191" i="6" s="1"/>
  <c r="B192" i="6" s="1"/>
  <c r="B193" i="6" s="1"/>
  <c r="B194" i="6" s="1"/>
  <c r="J49" i="6"/>
  <c r="D245" i="6"/>
  <c r="D73" i="6"/>
  <c r="B253" i="6"/>
  <c r="B265" i="6" s="1"/>
  <c r="B226" i="6"/>
  <c r="G28" i="6"/>
  <c r="I74" i="6"/>
  <c r="I246" i="6"/>
  <c r="B246" i="6"/>
  <c r="B258" i="6" s="1"/>
  <c r="B219" i="6"/>
  <c r="G75" i="6"/>
  <c r="G247" i="6"/>
  <c r="H269" i="6" s="1"/>
  <c r="F27" i="6"/>
  <c r="F29" i="6" s="1"/>
  <c r="K28" i="6"/>
  <c r="C76" i="6"/>
  <c r="F247" i="6"/>
  <c r="K73" i="6"/>
  <c r="K245" i="6"/>
  <c r="B223" i="6"/>
  <c r="B250" i="6"/>
  <c r="B262" i="6" s="1"/>
  <c r="B252" i="6"/>
  <c r="B264" i="6" s="1"/>
  <c r="B225" i="6"/>
  <c r="F28" i="6"/>
  <c r="D253" i="6"/>
  <c r="H248" i="6"/>
  <c r="H76" i="6"/>
  <c r="D250" i="6"/>
  <c r="D78" i="6"/>
  <c r="I75" i="6"/>
  <c r="B224" i="6"/>
  <c r="E246" i="6"/>
  <c r="F248" i="6"/>
  <c r="F245" i="6"/>
  <c r="F73" i="6"/>
  <c r="H246" i="6"/>
  <c r="H74" i="6"/>
  <c r="F77" i="6"/>
  <c r="F249" i="6"/>
  <c r="E251" i="6"/>
  <c r="E79" i="6"/>
  <c r="E80" i="6"/>
  <c r="E54" i="6"/>
  <c r="I248" i="6"/>
  <c r="F265" i="3"/>
  <c r="D265" i="3"/>
  <c r="O241" i="3"/>
  <c r="H265" i="3"/>
  <c r="D206" i="3"/>
  <c r="D196" i="3"/>
  <c r="E196" i="3" s="1"/>
  <c r="F196" i="3" s="1"/>
  <c r="G196" i="3" s="1"/>
  <c r="H196" i="3" s="1"/>
  <c r="I196" i="3" s="1"/>
  <c r="J196" i="3" s="1"/>
  <c r="D202" i="3"/>
  <c r="D195" i="3"/>
  <c r="E195" i="3" s="1"/>
  <c r="F195" i="3" s="1"/>
  <c r="G195" i="3" s="1"/>
  <c r="H195" i="3" s="1"/>
  <c r="I195" i="3" s="1"/>
  <c r="J195" i="3" s="1"/>
  <c r="K195" i="3" s="1"/>
  <c r="D201" i="3"/>
  <c r="E201" i="3" s="1"/>
  <c r="D199" i="3"/>
  <c r="E199" i="3" s="1"/>
  <c r="F199" i="3" s="1"/>
  <c r="G199" i="3" s="1"/>
  <c r="D200" i="3"/>
  <c r="E200" i="3" s="1"/>
  <c r="F200" i="3" s="1"/>
  <c r="D198" i="3"/>
  <c r="E198" i="3" s="1"/>
  <c r="F198" i="3" s="1"/>
  <c r="G198" i="3" s="1"/>
  <c r="H198" i="3" s="1"/>
  <c r="D197" i="3"/>
  <c r="E197" i="3" s="1"/>
  <c r="F197" i="3" s="1"/>
  <c r="G197" i="3" s="1"/>
  <c r="H197" i="3" s="1"/>
  <c r="I197" i="3" s="1"/>
  <c r="D194" i="3"/>
  <c r="B47" i="3"/>
  <c r="B48" i="3" s="1"/>
  <c r="B49" i="3" s="1"/>
  <c r="B50" i="3" s="1"/>
  <c r="B51" i="3" s="1"/>
  <c r="B52" i="3" s="1"/>
  <c r="B53" i="3" s="1"/>
  <c r="B54" i="3" s="1"/>
  <c r="B55" i="3" s="1"/>
  <c r="B56" i="3" s="1"/>
  <c r="B73" i="3"/>
  <c r="B74" i="3" s="1"/>
  <c r="B75" i="3" s="1"/>
  <c r="B76" i="3" s="1"/>
  <c r="B77" i="3" s="1"/>
  <c r="B78" i="3" s="1"/>
  <c r="B79" i="3" s="1"/>
  <c r="B80" i="3" s="1"/>
  <c r="B81" i="3" s="1"/>
  <c r="B82" i="3" s="1"/>
  <c r="G78" i="3"/>
  <c r="C56" i="3"/>
  <c r="C69" i="3" s="1"/>
  <c r="F79" i="3"/>
  <c r="B86" i="3"/>
  <c r="B87" i="3" s="1"/>
  <c r="B88" i="3" s="1"/>
  <c r="B89" i="3" s="1"/>
  <c r="B90" i="3" s="1"/>
  <c r="B91" i="3" s="1"/>
  <c r="B92" i="3" s="1"/>
  <c r="B93" i="3" s="1"/>
  <c r="B94" i="3" s="1"/>
  <c r="B95" i="3" s="1"/>
  <c r="C72" i="3"/>
  <c r="D72" i="3" s="1"/>
  <c r="E72" i="3" s="1"/>
  <c r="F72" i="3" s="1"/>
  <c r="G72" i="3" s="1"/>
  <c r="H72" i="3" s="1"/>
  <c r="I72" i="3" s="1"/>
  <c r="J72" i="3" s="1"/>
  <c r="K72" i="3" s="1"/>
  <c r="L72" i="3" s="1"/>
  <c r="C85" i="3"/>
  <c r="D85" i="3" s="1"/>
  <c r="E85" i="3" s="1"/>
  <c r="F85" i="3" s="1"/>
  <c r="G85" i="3" s="1"/>
  <c r="H85" i="3" s="1"/>
  <c r="I85" i="3" s="1"/>
  <c r="J85" i="3" s="1"/>
  <c r="K85" i="3" s="1"/>
  <c r="L85" i="3" s="1"/>
  <c r="E54" i="3"/>
  <c r="C59" i="3"/>
  <c r="D59" i="3" s="1"/>
  <c r="E59" i="3" s="1"/>
  <c r="F59" i="3" s="1"/>
  <c r="G59" i="3" s="1"/>
  <c r="H59" i="3" s="1"/>
  <c r="I59" i="3" s="1"/>
  <c r="J59" i="3" s="1"/>
  <c r="K59" i="3" s="1"/>
  <c r="L59" i="3" s="1"/>
  <c r="D81" i="3"/>
  <c r="J27" i="3"/>
  <c r="K27" i="3"/>
  <c r="D28" i="3"/>
  <c r="L27" i="3"/>
  <c r="K29" i="3"/>
  <c r="J48" i="3" s="1"/>
  <c r="L29" i="3"/>
  <c r="L30" i="3" s="1"/>
  <c r="N5" i="3" s="1"/>
  <c r="O5" i="3" s="1"/>
  <c r="E28" i="3"/>
  <c r="N4" i="3"/>
  <c r="O4" i="3" s="1"/>
  <c r="H27" i="3"/>
  <c r="G28" i="3"/>
  <c r="J28" i="3"/>
  <c r="J29" i="3" s="1"/>
  <c r="K28" i="3"/>
  <c r="F27" i="3"/>
  <c r="G27" i="3"/>
  <c r="I27" i="3"/>
  <c r="H28" i="3"/>
  <c r="D27" i="3"/>
  <c r="E27" i="3"/>
  <c r="F28" i="3"/>
  <c r="I28" i="3"/>
  <c r="L208" i="2"/>
  <c r="K209" i="2"/>
  <c r="K208" i="2"/>
  <c r="J210" i="2"/>
  <c r="J209" i="2"/>
  <c r="J208" i="2"/>
  <c r="I211" i="2"/>
  <c r="I210" i="2"/>
  <c r="I209" i="2"/>
  <c r="I208" i="2"/>
  <c r="H212" i="2"/>
  <c r="H211" i="2"/>
  <c r="H210" i="2"/>
  <c r="H209" i="2"/>
  <c r="H208" i="2"/>
  <c r="G213" i="2"/>
  <c r="G212" i="2"/>
  <c r="G211" i="2"/>
  <c r="G210" i="2"/>
  <c r="G209" i="2"/>
  <c r="G208" i="2"/>
  <c r="F214" i="2"/>
  <c r="F213" i="2"/>
  <c r="F212" i="2"/>
  <c r="F211" i="2"/>
  <c r="F210" i="2"/>
  <c r="F209" i="2"/>
  <c r="F208" i="2"/>
  <c r="E215" i="2"/>
  <c r="E214" i="2"/>
  <c r="E213" i="2"/>
  <c r="E212" i="2"/>
  <c r="E211" i="2"/>
  <c r="E210" i="2"/>
  <c r="E209" i="2"/>
  <c r="E208" i="2"/>
  <c r="D216" i="2"/>
  <c r="D215" i="2"/>
  <c r="D214" i="2"/>
  <c r="D213" i="2"/>
  <c r="D212" i="2"/>
  <c r="D211" i="2"/>
  <c r="D210" i="2"/>
  <c r="D209" i="2"/>
  <c r="D208" i="2"/>
  <c r="D195" i="2"/>
  <c r="E195" i="2" s="1"/>
  <c r="F195" i="2" s="1"/>
  <c r="G195" i="2" s="1"/>
  <c r="H195" i="2" s="1"/>
  <c r="I195" i="2" s="1"/>
  <c r="J195" i="2" s="1"/>
  <c r="K195" i="2" s="1"/>
  <c r="L195" i="2" s="1"/>
  <c r="D181" i="2"/>
  <c r="E181" i="2" s="1"/>
  <c r="F181" i="2" s="1"/>
  <c r="G181" i="2" s="1"/>
  <c r="H181" i="2" s="1"/>
  <c r="I181" i="2" s="1"/>
  <c r="J181" i="2" s="1"/>
  <c r="K181" i="2" s="1"/>
  <c r="L181" i="2" s="1"/>
  <c r="E167" i="2"/>
  <c r="F167" i="2" s="1"/>
  <c r="G167" i="2" s="1"/>
  <c r="H167" i="2" s="1"/>
  <c r="I167" i="2" s="1"/>
  <c r="J167" i="2" s="1"/>
  <c r="K167" i="2" s="1"/>
  <c r="L167" i="2" s="1"/>
  <c r="D167" i="2"/>
  <c r="B82" i="2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81" i="2"/>
  <c r="W7" i="2"/>
  <c r="U9" i="2"/>
  <c r="T9" i="2"/>
  <c r="T8" i="2"/>
  <c r="S9" i="2"/>
  <c r="R9" i="2"/>
  <c r="K28" i="2"/>
  <c r="J27" i="2"/>
  <c r="B23" i="2"/>
  <c r="B22" i="2"/>
  <c r="B21" i="2"/>
  <c r="B54" i="2"/>
  <c r="B53" i="2"/>
  <c r="G37" i="2"/>
  <c r="F38" i="2"/>
  <c r="F37" i="2"/>
  <c r="B41" i="2"/>
  <c r="L4" i="2"/>
  <c r="L34" i="2" s="1"/>
  <c r="L3" i="2"/>
  <c r="K5" i="2"/>
  <c r="K35" i="2" s="1"/>
  <c r="K4" i="2"/>
  <c r="K196" i="2" s="1"/>
  <c r="K3" i="2"/>
  <c r="J6" i="2"/>
  <c r="J184" i="2" s="1"/>
  <c r="J5" i="2"/>
  <c r="Y5" i="2" s="1"/>
  <c r="J4" i="2"/>
  <c r="J196" i="2" s="1"/>
  <c r="J3" i="2"/>
  <c r="I7" i="2"/>
  <c r="I6" i="2"/>
  <c r="I198" i="2" s="1"/>
  <c r="I5" i="2"/>
  <c r="I4" i="2"/>
  <c r="I3" i="2"/>
  <c r="H8" i="2"/>
  <c r="H186" i="2" s="1"/>
  <c r="H7" i="2"/>
  <c r="H37" i="2" s="1"/>
  <c r="H6" i="2"/>
  <c r="H5" i="2"/>
  <c r="I28" i="2" s="1"/>
  <c r="H4" i="2"/>
  <c r="H196" i="2" s="1"/>
  <c r="H3" i="2"/>
  <c r="G9" i="2"/>
  <c r="G187" i="2" s="1"/>
  <c r="G8" i="2"/>
  <c r="G38" i="2" s="1"/>
  <c r="G7" i="2"/>
  <c r="G199" i="2" s="1"/>
  <c r="G6" i="2"/>
  <c r="G5" i="2"/>
  <c r="G4" i="2"/>
  <c r="G3" i="2"/>
  <c r="F10" i="2"/>
  <c r="F202" i="2" s="1"/>
  <c r="F9" i="2"/>
  <c r="F201" i="2" s="1"/>
  <c r="F8" i="2"/>
  <c r="U8" i="2" s="1"/>
  <c r="F7" i="2"/>
  <c r="U7" i="2" s="1"/>
  <c r="F6" i="2"/>
  <c r="F5" i="2"/>
  <c r="F4" i="2"/>
  <c r="F3" i="2"/>
  <c r="E11" i="2"/>
  <c r="E203" i="2" s="1"/>
  <c r="E10" i="2"/>
  <c r="E202" i="2" s="1"/>
  <c r="E9" i="2"/>
  <c r="E201" i="2" s="1"/>
  <c r="E8" i="2"/>
  <c r="E200" i="2" s="1"/>
  <c r="E7" i="2"/>
  <c r="T7" i="2" s="1"/>
  <c r="E6" i="2"/>
  <c r="E5" i="2"/>
  <c r="E4" i="2"/>
  <c r="T4" i="2" s="1"/>
  <c r="E3" i="2"/>
  <c r="D12" i="2"/>
  <c r="D190" i="2" s="1"/>
  <c r="D11" i="2"/>
  <c r="D203" i="2" s="1"/>
  <c r="D10" i="2"/>
  <c r="S10" i="2" s="1"/>
  <c r="D9" i="2"/>
  <c r="D8" i="2"/>
  <c r="S8" i="2" s="1"/>
  <c r="D7" i="2"/>
  <c r="D6" i="2"/>
  <c r="S6" i="2" s="1"/>
  <c r="D5" i="2"/>
  <c r="S5" i="2" s="1"/>
  <c r="D4" i="2"/>
  <c r="D3" i="2"/>
  <c r="C13" i="2"/>
  <c r="C205" i="2" s="1"/>
  <c r="C12" i="2"/>
  <c r="C204" i="2" s="1"/>
  <c r="C11" i="2"/>
  <c r="C10" i="2"/>
  <c r="C9" i="2"/>
  <c r="C201" i="2" s="1"/>
  <c r="C8" i="2"/>
  <c r="R8" i="2" s="1"/>
  <c r="C7" i="2"/>
  <c r="R7" i="2" s="1"/>
  <c r="C6" i="2"/>
  <c r="R6" i="2" s="1"/>
  <c r="C5" i="2"/>
  <c r="D35" i="2" s="1"/>
  <c r="C4" i="2"/>
  <c r="C196" i="2" s="1"/>
  <c r="C3" i="2"/>
  <c r="B13" i="2"/>
  <c r="B12" i="2"/>
  <c r="B42" i="2" s="1"/>
  <c r="B11" i="2"/>
  <c r="B175" i="2" s="1"/>
  <c r="B10" i="2"/>
  <c r="B188" i="2" s="1"/>
  <c r="B9" i="2"/>
  <c r="B52" i="2" s="1"/>
  <c r="B8" i="2"/>
  <c r="B38" i="2" s="1"/>
  <c r="B7" i="2"/>
  <c r="B37" i="2" s="1"/>
  <c r="B6" i="2"/>
  <c r="B5" i="2"/>
  <c r="B4" i="2"/>
  <c r="B34" i="2" s="1"/>
  <c r="O27" i="1"/>
  <c r="O26" i="1"/>
  <c r="O25" i="1"/>
  <c r="O24" i="1"/>
  <c r="O23" i="1"/>
  <c r="O22" i="1"/>
  <c r="O21" i="1"/>
  <c r="O20" i="1"/>
  <c r="O19" i="1"/>
  <c r="O18" i="1"/>
  <c r="O17" i="1"/>
  <c r="N26" i="1"/>
  <c r="N25" i="1"/>
  <c r="N24" i="1"/>
  <c r="N23" i="1"/>
  <c r="N22" i="1"/>
  <c r="N21" i="1"/>
  <c r="N20" i="1"/>
  <c r="N19" i="1"/>
  <c r="N18" i="1"/>
  <c r="N17" i="1"/>
  <c r="L31" i="1"/>
  <c r="K31" i="1"/>
  <c r="J31" i="1"/>
  <c r="I31" i="1"/>
  <c r="H31" i="1"/>
  <c r="G31" i="1"/>
  <c r="F31" i="1"/>
  <c r="E31" i="1"/>
  <c r="D31" i="1"/>
  <c r="L30" i="1"/>
  <c r="K30" i="1"/>
  <c r="J30" i="1"/>
  <c r="I30" i="1"/>
  <c r="H30" i="1"/>
  <c r="G30" i="1"/>
  <c r="F30" i="1"/>
  <c r="E30" i="1"/>
  <c r="D30" i="1"/>
  <c r="L29" i="1"/>
  <c r="L28" i="1"/>
  <c r="K29" i="1"/>
  <c r="K28" i="1"/>
  <c r="J29" i="1"/>
  <c r="J28" i="1"/>
  <c r="I29" i="1"/>
  <c r="I28" i="1"/>
  <c r="H29" i="1"/>
  <c r="H28" i="1"/>
  <c r="G29" i="1"/>
  <c r="G28" i="1"/>
  <c r="F29" i="1"/>
  <c r="F28" i="1"/>
  <c r="E29" i="1"/>
  <c r="E28" i="1"/>
  <c r="D29" i="1"/>
  <c r="D28" i="1"/>
  <c r="E19" i="1"/>
  <c r="F19" i="1" s="1"/>
  <c r="G19" i="1" s="1"/>
  <c r="H19" i="1" s="1"/>
  <c r="I19" i="1" s="1"/>
  <c r="J19" i="1" s="1"/>
  <c r="E17" i="1"/>
  <c r="F17" i="1" s="1"/>
  <c r="G17" i="1" s="1"/>
  <c r="H17" i="1" s="1"/>
  <c r="I17" i="1" s="1"/>
  <c r="J17" i="1" s="1"/>
  <c r="K17" i="1" s="1"/>
  <c r="L17" i="1" s="1"/>
  <c r="D25" i="1"/>
  <c r="D24" i="1"/>
  <c r="E24" i="1" s="1"/>
  <c r="D23" i="1"/>
  <c r="E23" i="1" s="1"/>
  <c r="F23" i="1" s="1"/>
  <c r="D22" i="1"/>
  <c r="E22" i="1" s="1"/>
  <c r="F22" i="1" s="1"/>
  <c r="G22" i="1" s="1"/>
  <c r="D21" i="1"/>
  <c r="E21" i="1" s="1"/>
  <c r="F21" i="1" s="1"/>
  <c r="G21" i="1" s="1"/>
  <c r="H21" i="1" s="1"/>
  <c r="D20" i="1"/>
  <c r="E20" i="1" s="1"/>
  <c r="F20" i="1" s="1"/>
  <c r="G20" i="1" s="1"/>
  <c r="H20" i="1" s="1"/>
  <c r="I20" i="1" s="1"/>
  <c r="D19" i="1"/>
  <c r="D18" i="1"/>
  <c r="E18" i="1" s="1"/>
  <c r="F18" i="1" s="1"/>
  <c r="G18" i="1" s="1"/>
  <c r="H18" i="1" s="1"/>
  <c r="I18" i="1" s="1"/>
  <c r="J18" i="1" s="1"/>
  <c r="K18" i="1" s="1"/>
  <c r="D17" i="1"/>
  <c r="C26" i="1"/>
  <c r="C25" i="1"/>
  <c r="C24" i="1"/>
  <c r="C23" i="1"/>
  <c r="C22" i="1"/>
  <c r="C21" i="1"/>
  <c r="C20" i="1"/>
  <c r="C19" i="1"/>
  <c r="C18" i="1"/>
  <c r="L16" i="1"/>
  <c r="K16" i="1"/>
  <c r="J16" i="1"/>
  <c r="I16" i="1"/>
  <c r="H16" i="1"/>
  <c r="G16" i="1"/>
  <c r="F16" i="1"/>
  <c r="E16" i="1"/>
  <c r="D16" i="1"/>
  <c r="C16" i="1"/>
  <c r="B26" i="1"/>
  <c r="B25" i="1"/>
  <c r="B24" i="1"/>
  <c r="B23" i="1"/>
  <c r="B22" i="1"/>
  <c r="B21" i="1"/>
  <c r="B20" i="1"/>
  <c r="B19" i="1"/>
  <c r="B18" i="1"/>
  <c r="B17" i="1"/>
  <c r="C17" i="1"/>
  <c r="E3" i="1"/>
  <c r="F3" i="1" s="1"/>
  <c r="G3" i="1" s="1"/>
  <c r="H3" i="1" s="1"/>
  <c r="I3" i="1" s="1"/>
  <c r="J3" i="1" s="1"/>
  <c r="K3" i="1" s="1"/>
  <c r="L3" i="1" s="1"/>
  <c r="D3" i="1"/>
  <c r="B11" i="1"/>
  <c r="B10" i="1" s="1"/>
  <c r="B9" i="1" s="1"/>
  <c r="B8" i="1" s="1"/>
  <c r="B7" i="1" s="1"/>
  <c r="B6" i="1" s="1"/>
  <c r="B5" i="1" s="1"/>
  <c r="B4" i="1" s="1"/>
  <c r="B12" i="1"/>
  <c r="C95" i="9" l="1"/>
  <c r="I48" i="9"/>
  <c r="J61" i="9" s="1"/>
  <c r="G30" i="9"/>
  <c r="E30" i="9"/>
  <c r="D54" i="9"/>
  <c r="F67" i="9"/>
  <c r="H51" i="9"/>
  <c r="F30" i="9"/>
  <c r="E53" i="9"/>
  <c r="K87" i="9"/>
  <c r="K98" i="9" s="1"/>
  <c r="K99" i="9" s="1"/>
  <c r="D69" i="9"/>
  <c r="H49" i="9"/>
  <c r="I62" i="9" s="1"/>
  <c r="D30" i="9"/>
  <c r="G92" i="9"/>
  <c r="D55" i="9"/>
  <c r="H50" i="9"/>
  <c r="F52" i="9"/>
  <c r="H65" i="9"/>
  <c r="J88" i="9"/>
  <c r="S10" i="9"/>
  <c r="S13" i="9" s="1"/>
  <c r="I30" i="4"/>
  <c r="I31" i="4" s="1"/>
  <c r="P8" i="4" s="1"/>
  <c r="Q8" i="4" s="1"/>
  <c r="I50" i="4"/>
  <c r="F30" i="4"/>
  <c r="F31" i="4" s="1"/>
  <c r="P11" i="4" s="1"/>
  <c r="Q11" i="4" s="1"/>
  <c r="G52" i="4"/>
  <c r="H65" i="4" s="1"/>
  <c r="H91" i="4" s="1"/>
  <c r="E53" i="4"/>
  <c r="G66" i="4"/>
  <c r="C55" i="4"/>
  <c r="C68" i="4" s="1"/>
  <c r="E68" i="4"/>
  <c r="J48" i="4"/>
  <c r="K61" i="4" s="1"/>
  <c r="L61" i="4"/>
  <c r="D54" i="4"/>
  <c r="F67" i="4"/>
  <c r="G30" i="4"/>
  <c r="G31" i="4" s="1"/>
  <c r="P10" i="4" s="1"/>
  <c r="Q10" i="4" s="1"/>
  <c r="E30" i="4"/>
  <c r="E31" i="4" s="1"/>
  <c r="P12" i="4" s="1"/>
  <c r="Q12" i="4" s="1"/>
  <c r="I49" i="4"/>
  <c r="J62" i="4" s="1"/>
  <c r="C95" i="4"/>
  <c r="K62" i="4"/>
  <c r="D69" i="4"/>
  <c r="H50" i="4"/>
  <c r="J63" i="4"/>
  <c r="G51" i="4"/>
  <c r="I64" i="4"/>
  <c r="D30" i="4"/>
  <c r="D31" i="4" s="1"/>
  <c r="P13" i="4" s="1"/>
  <c r="Q13" i="4" s="1"/>
  <c r="S10" i="4"/>
  <c r="S13" i="4" s="1"/>
  <c r="F28" i="7"/>
  <c r="F30" i="7" s="1"/>
  <c r="G17" i="7"/>
  <c r="G29" i="7"/>
  <c r="B18" i="7"/>
  <c r="B4" i="7"/>
  <c r="B17" i="7" s="1"/>
  <c r="G3" i="7"/>
  <c r="F16" i="7"/>
  <c r="G29" i="6"/>
  <c r="D269" i="6"/>
  <c r="F269" i="6"/>
  <c r="C68" i="6"/>
  <c r="C94" i="6" s="1"/>
  <c r="D68" i="6"/>
  <c r="G269" i="6"/>
  <c r="I49" i="6"/>
  <c r="J62" i="6" s="1"/>
  <c r="H29" i="6"/>
  <c r="D54" i="6"/>
  <c r="E67" i="6"/>
  <c r="E53" i="6"/>
  <c r="F66" i="6" s="1"/>
  <c r="F92" i="6" s="1"/>
  <c r="J269" i="6"/>
  <c r="N245" i="6"/>
  <c r="O245" i="6" s="1"/>
  <c r="K269" i="6"/>
  <c r="Q4" i="6"/>
  <c r="E269" i="6"/>
  <c r="O4" i="6"/>
  <c r="O5" i="6"/>
  <c r="H50" i="6"/>
  <c r="K47" i="6"/>
  <c r="L60" i="6"/>
  <c r="I269" i="6"/>
  <c r="L269" i="6"/>
  <c r="F52" i="6"/>
  <c r="G65" i="6"/>
  <c r="K29" i="6"/>
  <c r="K30" i="6" s="1"/>
  <c r="N6" i="6" s="1"/>
  <c r="E194" i="3"/>
  <c r="E206" i="3"/>
  <c r="D205" i="3"/>
  <c r="D207" i="3" s="1"/>
  <c r="I48" i="3"/>
  <c r="J61" i="3"/>
  <c r="K61" i="3"/>
  <c r="D29" i="3"/>
  <c r="C55" i="3" s="1"/>
  <c r="K47" i="3"/>
  <c r="J30" i="3"/>
  <c r="N7" i="3" s="1"/>
  <c r="O7" i="3" s="1"/>
  <c r="H29" i="3"/>
  <c r="G51" i="3" s="1"/>
  <c r="I49" i="3"/>
  <c r="B56" i="2"/>
  <c r="B162" i="2"/>
  <c r="B25" i="2"/>
  <c r="B205" i="2"/>
  <c r="B217" i="2" s="1"/>
  <c r="B150" i="2"/>
  <c r="B75" i="2"/>
  <c r="B191" i="2"/>
  <c r="B137" i="2"/>
  <c r="B177" i="2"/>
  <c r="E37" i="2"/>
  <c r="S7" i="2"/>
  <c r="D37" i="2"/>
  <c r="D199" i="2"/>
  <c r="V4" i="2"/>
  <c r="H28" i="2"/>
  <c r="G27" i="2"/>
  <c r="G196" i="2"/>
  <c r="I37" i="2"/>
  <c r="I199" i="2"/>
  <c r="I185" i="2"/>
  <c r="B36" i="2"/>
  <c r="B155" i="2"/>
  <c r="B198" i="2"/>
  <c r="B210" i="2" s="1"/>
  <c r="B18" i="2"/>
  <c r="B143" i="2"/>
  <c r="B68" i="2"/>
  <c r="B184" i="2"/>
  <c r="B130" i="2"/>
  <c r="B170" i="2"/>
  <c r="H36" i="2"/>
  <c r="H198" i="2"/>
  <c r="F36" i="2"/>
  <c r="W6" i="2"/>
  <c r="E28" i="2"/>
  <c r="R10" i="2"/>
  <c r="C202" i="2"/>
  <c r="F34" i="2"/>
  <c r="G28" i="2"/>
  <c r="U4" i="2"/>
  <c r="F196" i="2"/>
  <c r="T6" i="2"/>
  <c r="E198" i="2"/>
  <c r="G35" i="2"/>
  <c r="G197" i="2"/>
  <c r="V5" i="2"/>
  <c r="F27" i="2"/>
  <c r="B35" i="2"/>
  <c r="Q17" i="2"/>
  <c r="B154" i="2"/>
  <c r="B17" i="2"/>
  <c r="B197" i="2"/>
  <c r="B209" i="2" s="1"/>
  <c r="B142" i="2"/>
  <c r="B67" i="2"/>
  <c r="B183" i="2"/>
  <c r="B129" i="2"/>
  <c r="B169" i="2"/>
  <c r="E35" i="2"/>
  <c r="T5" i="2"/>
  <c r="E197" i="2"/>
  <c r="F28" i="2"/>
  <c r="I35" i="2"/>
  <c r="H197" i="2"/>
  <c r="I220" i="2" s="1"/>
  <c r="W5" i="2"/>
  <c r="H27" i="2"/>
  <c r="D41" i="2"/>
  <c r="C203" i="2"/>
  <c r="R11" i="2"/>
  <c r="E38" i="2"/>
  <c r="D38" i="2"/>
  <c r="D200" i="2"/>
  <c r="F35" i="2"/>
  <c r="U5" i="2"/>
  <c r="F197" i="2"/>
  <c r="L27" i="2"/>
  <c r="L196" i="2"/>
  <c r="N196" i="2" s="1"/>
  <c r="O196" i="2" s="1"/>
  <c r="L182" i="2"/>
  <c r="N182" i="2" s="1"/>
  <c r="D27" i="2"/>
  <c r="I27" i="2"/>
  <c r="B71" i="2"/>
  <c r="B135" i="2"/>
  <c r="B146" i="2"/>
  <c r="B156" i="2"/>
  <c r="B189" i="2"/>
  <c r="B200" i="2"/>
  <c r="B212" i="2" s="1"/>
  <c r="C198" i="2"/>
  <c r="D196" i="2"/>
  <c r="D204" i="2"/>
  <c r="J197" i="2"/>
  <c r="K220" i="2" s="1"/>
  <c r="T10" i="2"/>
  <c r="X4" i="2"/>
  <c r="B72" i="2"/>
  <c r="B128" i="2"/>
  <c r="B136" i="2"/>
  <c r="B147" i="2"/>
  <c r="B157" i="2"/>
  <c r="B182" i="2"/>
  <c r="B190" i="2"/>
  <c r="B201" i="2"/>
  <c r="B213" i="2" s="1"/>
  <c r="C199" i="2"/>
  <c r="D197" i="2"/>
  <c r="E196" i="2"/>
  <c r="H199" i="2"/>
  <c r="J198" i="2"/>
  <c r="E39" i="2"/>
  <c r="G36" i="2"/>
  <c r="B39" i="2"/>
  <c r="F39" i="2"/>
  <c r="J28" i="2"/>
  <c r="E40" i="2"/>
  <c r="H38" i="2"/>
  <c r="B40" i="2"/>
  <c r="F40" i="2"/>
  <c r="B16" i="2"/>
  <c r="B24" i="2"/>
  <c r="K27" i="2"/>
  <c r="R4" i="2"/>
  <c r="R12" i="2"/>
  <c r="S11" i="2"/>
  <c r="V6" i="2"/>
  <c r="X5" i="2"/>
  <c r="B73" i="2"/>
  <c r="B148" i="2"/>
  <c r="B158" i="2"/>
  <c r="B171" i="2"/>
  <c r="B202" i="2"/>
  <c r="B214" i="2" s="1"/>
  <c r="C200" i="2"/>
  <c r="D198" i="2"/>
  <c r="G198" i="2"/>
  <c r="H200" i="2"/>
  <c r="R5" i="2"/>
  <c r="S4" i="2"/>
  <c r="V7" i="2"/>
  <c r="X6" i="2"/>
  <c r="B66" i="2"/>
  <c r="B74" i="2"/>
  <c r="B141" i="2"/>
  <c r="B149" i="2"/>
  <c r="B159" i="2"/>
  <c r="B172" i="2"/>
  <c r="C191" i="2"/>
  <c r="K183" i="2"/>
  <c r="B203" i="2"/>
  <c r="B215" i="2" s="1"/>
  <c r="F198" i="2"/>
  <c r="I196" i="2"/>
  <c r="K197" i="2"/>
  <c r="L220" i="2" s="1"/>
  <c r="U6" i="2"/>
  <c r="V8" i="2"/>
  <c r="Y4" i="2"/>
  <c r="B131" i="2"/>
  <c r="B160" i="2"/>
  <c r="B173" i="2"/>
  <c r="B185" i="2"/>
  <c r="B196" i="2"/>
  <c r="B208" i="2" s="1"/>
  <c r="B204" i="2"/>
  <c r="B216" i="2" s="1"/>
  <c r="E199" i="2"/>
  <c r="F199" i="2"/>
  <c r="G200" i="2"/>
  <c r="I197" i="2"/>
  <c r="E41" i="2"/>
  <c r="K34" i="2"/>
  <c r="G39" i="2"/>
  <c r="B19" i="2"/>
  <c r="D28" i="2"/>
  <c r="L28" i="2"/>
  <c r="W4" i="2"/>
  <c r="B132" i="2"/>
  <c r="B153" i="2"/>
  <c r="B161" i="2"/>
  <c r="B174" i="2"/>
  <c r="B186" i="2"/>
  <c r="E189" i="2"/>
  <c r="D201" i="2"/>
  <c r="F200" i="2"/>
  <c r="G201" i="2"/>
  <c r="D42" i="2"/>
  <c r="D39" i="2"/>
  <c r="E34" i="2"/>
  <c r="J36" i="2"/>
  <c r="B20" i="2"/>
  <c r="E27" i="2"/>
  <c r="B69" i="2"/>
  <c r="B133" i="2"/>
  <c r="B144" i="2"/>
  <c r="B187" i="2"/>
  <c r="F188" i="2"/>
  <c r="D202" i="2"/>
  <c r="B70" i="2"/>
  <c r="B134" i="2"/>
  <c r="B145" i="2"/>
  <c r="B168" i="2"/>
  <c r="B176" i="2"/>
  <c r="B199" i="2"/>
  <c r="B211" i="2" s="1"/>
  <c r="C197" i="2"/>
  <c r="D220" i="2" s="1"/>
  <c r="G29" i="3"/>
  <c r="F52" i="3" s="1"/>
  <c r="F29" i="3"/>
  <c r="E53" i="3" s="1"/>
  <c r="K30" i="3"/>
  <c r="N6" i="3" s="1"/>
  <c r="O6" i="3" s="1"/>
  <c r="E29" i="3"/>
  <c r="D54" i="3" s="1"/>
  <c r="I29" i="3"/>
  <c r="D30" i="3"/>
  <c r="N13" i="3" s="1"/>
  <c r="O13" i="3" s="1"/>
  <c r="I36" i="2"/>
  <c r="B55" i="2"/>
  <c r="B48" i="2"/>
  <c r="B43" i="2"/>
  <c r="H35" i="2"/>
  <c r="J34" i="2"/>
  <c r="B49" i="2"/>
  <c r="D34" i="2"/>
  <c r="G34" i="2"/>
  <c r="J35" i="2"/>
  <c r="B50" i="2"/>
  <c r="E36" i="2"/>
  <c r="I34" i="2"/>
  <c r="D40" i="2"/>
  <c r="B51" i="2"/>
  <c r="B47" i="2"/>
  <c r="H34" i="2"/>
  <c r="D36" i="2"/>
  <c r="J87" i="9" l="1"/>
  <c r="E52" i="9"/>
  <c r="F65" i="9" s="1"/>
  <c r="C54" i="9"/>
  <c r="C67" i="9" s="1"/>
  <c r="C55" i="9"/>
  <c r="C68" i="9" s="1"/>
  <c r="E68" i="9"/>
  <c r="D53" i="9"/>
  <c r="H91" i="9"/>
  <c r="G49" i="9"/>
  <c r="K100" i="9"/>
  <c r="K105" i="9" s="1"/>
  <c r="C169" i="9" s="1"/>
  <c r="F66" i="9"/>
  <c r="G51" i="9"/>
  <c r="H64" i="9" s="1"/>
  <c r="I64" i="9"/>
  <c r="G65" i="9"/>
  <c r="D95" i="9"/>
  <c r="H48" i="9"/>
  <c r="I61" i="9"/>
  <c r="I88" i="9"/>
  <c r="F93" i="9"/>
  <c r="G50" i="9"/>
  <c r="H63" i="9" s="1"/>
  <c r="I63" i="9"/>
  <c r="E67" i="9"/>
  <c r="F52" i="4"/>
  <c r="E52" i="4" s="1"/>
  <c r="F65" i="4" s="1"/>
  <c r="J88" i="4"/>
  <c r="I90" i="4"/>
  <c r="K88" i="4"/>
  <c r="F93" i="4"/>
  <c r="E94" i="4"/>
  <c r="F51" i="4"/>
  <c r="C94" i="4"/>
  <c r="H64" i="4"/>
  <c r="D68" i="4"/>
  <c r="H49" i="4"/>
  <c r="D53" i="4"/>
  <c r="E66" i="4" s="1"/>
  <c r="J89" i="4"/>
  <c r="G50" i="4"/>
  <c r="H63" i="4" s="1"/>
  <c r="K87" i="4"/>
  <c r="C54" i="4"/>
  <c r="C67" i="4" s="1"/>
  <c r="G92" i="4"/>
  <c r="E67" i="4"/>
  <c r="F66" i="4"/>
  <c r="I63" i="4"/>
  <c r="D95" i="4"/>
  <c r="I48" i="4"/>
  <c r="H3" i="7"/>
  <c r="G16" i="7"/>
  <c r="H17" i="7"/>
  <c r="H29" i="7"/>
  <c r="G28" i="7"/>
  <c r="G30" i="7" s="1"/>
  <c r="P245" i="6"/>
  <c r="J88" i="6"/>
  <c r="O6" i="6"/>
  <c r="I30" i="6"/>
  <c r="N8" i="6" s="1"/>
  <c r="H30" i="6"/>
  <c r="N9" i="6" s="1"/>
  <c r="G50" i="6"/>
  <c r="I63" i="6"/>
  <c r="D30" i="6"/>
  <c r="N13" i="6" s="1"/>
  <c r="F30" i="6"/>
  <c r="N11" i="6" s="1"/>
  <c r="C54" i="6"/>
  <c r="C67" i="6" s="1"/>
  <c r="D94" i="6"/>
  <c r="E52" i="6"/>
  <c r="F65" i="6"/>
  <c r="H49" i="6"/>
  <c r="I62" i="6"/>
  <c r="G30" i="6"/>
  <c r="N10" i="6" s="1"/>
  <c r="D53" i="6"/>
  <c r="J30" i="6"/>
  <c r="N7" i="6" s="1"/>
  <c r="E30" i="6"/>
  <c r="N12" i="6" s="1"/>
  <c r="Q10" i="6"/>
  <c r="Q13" i="6" s="1"/>
  <c r="J47" i="6"/>
  <c r="K60" i="6"/>
  <c r="G51" i="6"/>
  <c r="G91" i="6"/>
  <c r="J48" i="6"/>
  <c r="E93" i="6"/>
  <c r="F194" i="3"/>
  <c r="F206" i="3"/>
  <c r="E205" i="3"/>
  <c r="E207" i="3" s="1"/>
  <c r="F51" i="3"/>
  <c r="G64" i="3" s="1"/>
  <c r="H64" i="3"/>
  <c r="C54" i="3"/>
  <c r="C67" i="3" s="1"/>
  <c r="D67" i="3"/>
  <c r="C68" i="3"/>
  <c r="D68" i="3"/>
  <c r="F65" i="3"/>
  <c r="G65" i="3"/>
  <c r="J47" i="3"/>
  <c r="K60" i="3"/>
  <c r="L60" i="3"/>
  <c r="D53" i="3"/>
  <c r="E66" i="3"/>
  <c r="F66" i="3"/>
  <c r="E67" i="3"/>
  <c r="H49" i="3"/>
  <c r="J62" i="3"/>
  <c r="I62" i="3"/>
  <c r="I61" i="3"/>
  <c r="E52" i="3"/>
  <c r="I30" i="3"/>
  <c r="N8" i="3" s="1"/>
  <c r="O8" i="3" s="1"/>
  <c r="H50" i="3"/>
  <c r="H48" i="3"/>
  <c r="D53" i="2"/>
  <c r="D54" i="2"/>
  <c r="D52" i="2"/>
  <c r="E220" i="2"/>
  <c r="H220" i="2"/>
  <c r="F220" i="2"/>
  <c r="E48" i="2"/>
  <c r="D49" i="2"/>
  <c r="R14" i="2"/>
  <c r="J220" i="2"/>
  <c r="E47" i="2"/>
  <c r="G220" i="2"/>
  <c r="E30" i="3"/>
  <c r="N12" i="3" s="1"/>
  <c r="O12" i="3" s="1"/>
  <c r="F30" i="3"/>
  <c r="N11" i="3" s="1"/>
  <c r="O11" i="3" s="1"/>
  <c r="G30" i="3"/>
  <c r="N10" i="3" s="1"/>
  <c r="O10" i="3" s="1"/>
  <c r="H30" i="3"/>
  <c r="N9" i="3" s="1"/>
  <c r="O9" i="3" s="1"/>
  <c r="D29" i="2"/>
  <c r="E29" i="2"/>
  <c r="E53" i="2" s="1"/>
  <c r="K104" i="9" l="1"/>
  <c r="C168" i="9" s="1"/>
  <c r="H89" i="9"/>
  <c r="I89" i="9"/>
  <c r="F49" i="9"/>
  <c r="E93" i="9"/>
  <c r="G91" i="9"/>
  <c r="F91" i="9"/>
  <c r="E94" i="9"/>
  <c r="H90" i="9"/>
  <c r="G48" i="9"/>
  <c r="H61" i="9"/>
  <c r="F51" i="9"/>
  <c r="D68" i="9"/>
  <c r="D67" i="9"/>
  <c r="C53" i="9"/>
  <c r="C66" i="9" s="1"/>
  <c r="F50" i="9"/>
  <c r="G63" i="9" s="1"/>
  <c r="F92" i="9"/>
  <c r="E66" i="9"/>
  <c r="D52" i="9"/>
  <c r="E65" i="9"/>
  <c r="I90" i="9"/>
  <c r="I87" i="9"/>
  <c r="C94" i="9"/>
  <c r="C93" i="9"/>
  <c r="J98" i="9"/>
  <c r="J99" i="9" s="1"/>
  <c r="J100" i="9" s="1"/>
  <c r="J104" i="9" s="1"/>
  <c r="C165" i="9" s="1"/>
  <c r="H62" i="9"/>
  <c r="G65" i="4"/>
  <c r="G91" i="4" s="1"/>
  <c r="D67" i="4"/>
  <c r="D93" i="4" s="1"/>
  <c r="P14" i="4"/>
  <c r="E92" i="4"/>
  <c r="H48" i="4"/>
  <c r="E93" i="4"/>
  <c r="G49" i="4"/>
  <c r="H62" i="4" s="1"/>
  <c r="I62" i="4"/>
  <c r="F91" i="4"/>
  <c r="F92" i="4"/>
  <c r="D94" i="4"/>
  <c r="J61" i="4"/>
  <c r="H90" i="4"/>
  <c r="C53" i="4"/>
  <c r="C66" i="4" s="1"/>
  <c r="H89" i="4"/>
  <c r="E51" i="4"/>
  <c r="I89" i="4"/>
  <c r="F50" i="4"/>
  <c r="G63" i="4" s="1"/>
  <c r="G64" i="4"/>
  <c r="C93" i="4"/>
  <c r="D52" i="4"/>
  <c r="E65" i="4" s="1"/>
  <c r="I17" i="7"/>
  <c r="I29" i="7"/>
  <c r="H28" i="7"/>
  <c r="H30" i="7" s="1"/>
  <c r="H16" i="7"/>
  <c r="I3" i="7"/>
  <c r="O7" i="6"/>
  <c r="C53" i="6"/>
  <c r="C66" i="6" s="1"/>
  <c r="O13" i="6"/>
  <c r="K86" i="6"/>
  <c r="I88" i="6"/>
  <c r="C93" i="6"/>
  <c r="F50" i="6"/>
  <c r="G63" i="6" s="1"/>
  <c r="I47" i="6"/>
  <c r="G49" i="6"/>
  <c r="H62" i="6"/>
  <c r="O9" i="6"/>
  <c r="O8" i="6"/>
  <c r="O11" i="6"/>
  <c r="E66" i="6"/>
  <c r="I89" i="6"/>
  <c r="O12" i="6"/>
  <c r="F91" i="6"/>
  <c r="I48" i="6"/>
  <c r="J61" i="6"/>
  <c r="K61" i="6"/>
  <c r="D52" i="6"/>
  <c r="E65" i="6" s="1"/>
  <c r="F51" i="6"/>
  <c r="G64" i="6" s="1"/>
  <c r="H64" i="6"/>
  <c r="O10" i="6"/>
  <c r="D67" i="6"/>
  <c r="H63" i="6"/>
  <c r="G194" i="3"/>
  <c r="F205" i="3"/>
  <c r="F207" i="3" s="1"/>
  <c r="G206" i="3"/>
  <c r="D52" i="3"/>
  <c r="E65" i="3" s="1"/>
  <c r="C53" i="3"/>
  <c r="C66" i="3" s="1"/>
  <c r="D66" i="3"/>
  <c r="I47" i="3"/>
  <c r="J60" i="3"/>
  <c r="G50" i="3"/>
  <c r="I63" i="3"/>
  <c r="H63" i="3"/>
  <c r="G48" i="3"/>
  <c r="H61" i="3"/>
  <c r="G49" i="3"/>
  <c r="H62" i="3"/>
  <c r="E51" i="3"/>
  <c r="F64" i="3"/>
  <c r="E49" i="2"/>
  <c r="E59" i="2" s="1"/>
  <c r="D48" i="2"/>
  <c r="D47" i="2"/>
  <c r="D55" i="2"/>
  <c r="D50" i="2"/>
  <c r="E52" i="2"/>
  <c r="D51" i="2"/>
  <c r="E58" i="2"/>
  <c r="E50" i="2"/>
  <c r="E51" i="2"/>
  <c r="E54" i="2"/>
  <c r="O14" i="3"/>
  <c r="F29" i="2"/>
  <c r="G89" i="9" l="1"/>
  <c r="C52" i="9"/>
  <c r="C65" i="9" s="1"/>
  <c r="E92" i="9"/>
  <c r="D93" i="9"/>
  <c r="E49" i="9"/>
  <c r="F62" i="9" s="1"/>
  <c r="I98" i="9"/>
  <c r="I99" i="9" s="1"/>
  <c r="I100" i="9" s="1"/>
  <c r="I105" i="9" s="1"/>
  <c r="C162" i="9" s="1"/>
  <c r="D94" i="9"/>
  <c r="G62" i="9"/>
  <c r="L100" i="9"/>
  <c r="J105" i="9"/>
  <c r="C166" i="9" s="1"/>
  <c r="J106" i="9"/>
  <c r="C167" i="9" s="1"/>
  <c r="C92" i="9"/>
  <c r="H87" i="9"/>
  <c r="E51" i="9"/>
  <c r="E50" i="9"/>
  <c r="F63" i="9" s="1"/>
  <c r="G64" i="9"/>
  <c r="E91" i="9"/>
  <c r="D66" i="9"/>
  <c r="F48" i="9"/>
  <c r="G61" i="9"/>
  <c r="H88" i="9"/>
  <c r="D66" i="4"/>
  <c r="D92" i="4" s="1"/>
  <c r="H88" i="4"/>
  <c r="E91" i="4"/>
  <c r="G89" i="4"/>
  <c r="C52" i="4"/>
  <c r="C65" i="4" s="1"/>
  <c r="G48" i="4"/>
  <c r="I61" i="4"/>
  <c r="J87" i="4"/>
  <c r="D51" i="4"/>
  <c r="E64" i="4" s="1"/>
  <c r="G90" i="4"/>
  <c r="F64" i="4"/>
  <c r="I88" i="4"/>
  <c r="F49" i="4"/>
  <c r="G62" i="4" s="1"/>
  <c r="E50" i="4"/>
  <c r="F63" i="4" s="1"/>
  <c r="C92" i="4"/>
  <c r="I16" i="7"/>
  <c r="J3" i="7"/>
  <c r="J17" i="7"/>
  <c r="J29" i="7"/>
  <c r="I28" i="7"/>
  <c r="I30" i="7" s="1"/>
  <c r="E91" i="6"/>
  <c r="H90" i="6"/>
  <c r="E50" i="6"/>
  <c r="F63" i="6" s="1"/>
  <c r="F49" i="6"/>
  <c r="G62" i="6" s="1"/>
  <c r="C92" i="6"/>
  <c r="C52" i="6"/>
  <c r="C65" i="6" s="1"/>
  <c r="H89" i="6"/>
  <c r="H47" i="6"/>
  <c r="I60" i="6" s="1"/>
  <c r="K87" i="6"/>
  <c r="G89" i="6"/>
  <c r="J87" i="6"/>
  <c r="H88" i="6"/>
  <c r="G90" i="6"/>
  <c r="H48" i="6"/>
  <c r="I61" i="6" s="1"/>
  <c r="E51" i="6"/>
  <c r="F64" i="6" s="1"/>
  <c r="D66" i="6"/>
  <c r="D93" i="6"/>
  <c r="E92" i="6"/>
  <c r="J60" i="6"/>
  <c r="O14" i="6"/>
  <c r="H194" i="3"/>
  <c r="G205" i="3"/>
  <c r="G207" i="3" s="1"/>
  <c r="H206" i="3"/>
  <c r="F50" i="3"/>
  <c r="D51" i="3"/>
  <c r="E64" i="3"/>
  <c r="H47" i="3"/>
  <c r="F49" i="3"/>
  <c r="G62" i="3"/>
  <c r="F48" i="3"/>
  <c r="C52" i="3"/>
  <c r="C65" i="3" s="1"/>
  <c r="D65" i="3"/>
  <c r="D59" i="2"/>
  <c r="D58" i="2"/>
  <c r="D60" i="2" s="1"/>
  <c r="F52" i="2"/>
  <c r="F50" i="2"/>
  <c r="F51" i="2"/>
  <c r="F48" i="2"/>
  <c r="F49" i="2"/>
  <c r="F47" i="2"/>
  <c r="F53" i="2"/>
  <c r="E60" i="2"/>
  <c r="G29" i="2"/>
  <c r="I104" i="9" l="1"/>
  <c r="C161" i="9" s="1"/>
  <c r="I106" i="9"/>
  <c r="C163" i="9" s="1"/>
  <c r="F89" i="9"/>
  <c r="G90" i="9"/>
  <c r="H98" i="9"/>
  <c r="H99" i="9" s="1"/>
  <c r="H100" i="9" s="1"/>
  <c r="H104" i="9" s="1"/>
  <c r="C156" i="9" s="1"/>
  <c r="G87" i="9"/>
  <c r="D92" i="9"/>
  <c r="D51" i="9"/>
  <c r="E64" i="9" s="1"/>
  <c r="F64" i="9"/>
  <c r="F88" i="9"/>
  <c r="I107" i="9"/>
  <c r="C164" i="9" s="1"/>
  <c r="D49" i="9"/>
  <c r="E62" i="9" s="1"/>
  <c r="D65" i="9"/>
  <c r="C91" i="9"/>
  <c r="D50" i="9"/>
  <c r="E63" i="9" s="1"/>
  <c r="G88" i="9"/>
  <c r="E48" i="9"/>
  <c r="F61" i="9" s="1"/>
  <c r="D65" i="4"/>
  <c r="D91" i="4" s="1"/>
  <c r="F89" i="4"/>
  <c r="F48" i="4"/>
  <c r="G61" i="4" s="1"/>
  <c r="H61" i="4"/>
  <c r="E90" i="4"/>
  <c r="I87" i="4"/>
  <c r="D50" i="4"/>
  <c r="E63" i="4" s="1"/>
  <c r="F90" i="4"/>
  <c r="G88" i="4"/>
  <c r="C91" i="4"/>
  <c r="E49" i="4"/>
  <c r="F62" i="4" s="1"/>
  <c r="C51" i="4"/>
  <c r="C64" i="4" s="1"/>
  <c r="J16" i="7"/>
  <c r="K3" i="7"/>
  <c r="K29" i="7"/>
  <c r="J28" i="7"/>
  <c r="J30" i="7" s="1"/>
  <c r="K17" i="7"/>
  <c r="F89" i="6"/>
  <c r="I87" i="6"/>
  <c r="C91" i="6"/>
  <c r="D92" i="6"/>
  <c r="I86" i="6"/>
  <c r="G88" i="6"/>
  <c r="D51" i="6"/>
  <c r="E64" i="6"/>
  <c r="D50" i="6"/>
  <c r="D65" i="6"/>
  <c r="F90" i="6"/>
  <c r="J86" i="6"/>
  <c r="G48" i="6"/>
  <c r="H61" i="6"/>
  <c r="G47" i="6"/>
  <c r="E49" i="6"/>
  <c r="F62" i="6"/>
  <c r="I194" i="3"/>
  <c r="I206" i="3"/>
  <c r="H205" i="3"/>
  <c r="H207" i="3" s="1"/>
  <c r="G47" i="3"/>
  <c r="H60" i="3" s="1"/>
  <c r="I60" i="3"/>
  <c r="E48" i="3"/>
  <c r="F61" i="3"/>
  <c r="E50" i="3"/>
  <c r="E49" i="3"/>
  <c r="C51" i="3"/>
  <c r="C64" i="3" s="1"/>
  <c r="D64" i="3"/>
  <c r="G61" i="3"/>
  <c r="G63" i="3"/>
  <c r="G50" i="2"/>
  <c r="G47" i="2"/>
  <c r="G51" i="2"/>
  <c r="G48" i="2"/>
  <c r="G52" i="2"/>
  <c r="G49" i="2"/>
  <c r="F58" i="2"/>
  <c r="F59" i="2"/>
  <c r="H29" i="2"/>
  <c r="H105" i="9" l="1"/>
  <c r="C157" i="9" s="1"/>
  <c r="E88" i="9"/>
  <c r="E89" i="9"/>
  <c r="D48" i="9"/>
  <c r="H108" i="9"/>
  <c r="C160" i="9" s="1"/>
  <c r="H107" i="9"/>
  <c r="C159" i="9" s="1"/>
  <c r="H106" i="9"/>
  <c r="C158" i="9" s="1"/>
  <c r="C50" i="9"/>
  <c r="C63" i="9" s="1"/>
  <c r="E90" i="9"/>
  <c r="C51" i="9"/>
  <c r="C64" i="9" s="1"/>
  <c r="F90" i="9"/>
  <c r="D91" i="9"/>
  <c r="F87" i="9"/>
  <c r="C49" i="9"/>
  <c r="C62" i="9" s="1"/>
  <c r="G98" i="9"/>
  <c r="G99" i="9" s="1"/>
  <c r="G100" i="9" s="1"/>
  <c r="G104" i="9" s="1"/>
  <c r="C150" i="9" s="1"/>
  <c r="D64" i="4"/>
  <c r="D90" i="4" s="1"/>
  <c r="F88" i="4"/>
  <c r="E89" i="4"/>
  <c r="H87" i="4"/>
  <c r="C90" i="4"/>
  <c r="D49" i="4"/>
  <c r="G87" i="4"/>
  <c r="E48" i="4"/>
  <c r="C50" i="4"/>
  <c r="C63" i="4" s="1"/>
  <c r="K16" i="7"/>
  <c r="L3" i="7"/>
  <c r="L16" i="7" s="1"/>
  <c r="L29" i="7"/>
  <c r="K28" i="7"/>
  <c r="K30" i="7" s="1"/>
  <c r="L17" i="7"/>
  <c r="H87" i="6"/>
  <c r="C50" i="6"/>
  <c r="C63" i="6" s="1"/>
  <c r="F48" i="6"/>
  <c r="G61" i="6" s="1"/>
  <c r="F88" i="6"/>
  <c r="E90" i="6"/>
  <c r="D49" i="6"/>
  <c r="E62" i="6" s="1"/>
  <c r="D91" i="6"/>
  <c r="C51" i="6"/>
  <c r="C64" i="6" s="1"/>
  <c r="F47" i="6"/>
  <c r="H60" i="6"/>
  <c r="E63" i="6"/>
  <c r="J194" i="3"/>
  <c r="I205" i="3"/>
  <c r="I207" i="3" s="1"/>
  <c r="J206" i="3"/>
  <c r="D50" i="3"/>
  <c r="E63" i="3" s="1"/>
  <c r="D48" i="3"/>
  <c r="E61" i="3"/>
  <c r="D49" i="3"/>
  <c r="E62" i="3" s="1"/>
  <c r="F63" i="3"/>
  <c r="F62" i="3"/>
  <c r="F47" i="3"/>
  <c r="G60" i="3" s="1"/>
  <c r="G59" i="2"/>
  <c r="G58" i="2"/>
  <c r="G60" i="2" s="1"/>
  <c r="F60" i="2"/>
  <c r="H50" i="2"/>
  <c r="H48" i="2"/>
  <c r="H49" i="2"/>
  <c r="H47" i="2"/>
  <c r="H51" i="2"/>
  <c r="I29" i="2"/>
  <c r="D63" i="9" l="1"/>
  <c r="D64" i="9"/>
  <c r="C48" i="9"/>
  <c r="C61" i="9" s="1"/>
  <c r="E61" i="9"/>
  <c r="F98" i="9"/>
  <c r="F99" i="9" s="1"/>
  <c r="F100" i="9" s="1"/>
  <c r="F104" i="9" s="1"/>
  <c r="C143" i="9" s="1"/>
  <c r="D89" i="9"/>
  <c r="G109" i="9"/>
  <c r="C155" i="9" s="1"/>
  <c r="G108" i="9"/>
  <c r="C154" i="9" s="1"/>
  <c r="G106" i="9"/>
  <c r="C152" i="9" s="1"/>
  <c r="C89" i="9"/>
  <c r="D62" i="9"/>
  <c r="C90" i="9"/>
  <c r="G107" i="9"/>
  <c r="C153" i="9" s="1"/>
  <c r="G105" i="9"/>
  <c r="C151" i="9" s="1"/>
  <c r="C88" i="9"/>
  <c r="D90" i="9"/>
  <c r="D63" i="4"/>
  <c r="D89" i="4" s="1"/>
  <c r="C49" i="4"/>
  <c r="C62" i="4" s="1"/>
  <c r="E62" i="4"/>
  <c r="D48" i="4"/>
  <c r="E61" i="4" s="1"/>
  <c r="F61" i="4"/>
  <c r="C89" i="4"/>
  <c r="N17" i="7"/>
  <c r="O17" i="7" s="1"/>
  <c r="L28" i="7"/>
  <c r="L30" i="7" s="1"/>
  <c r="K31" i="7"/>
  <c r="N19" i="7" s="1"/>
  <c r="O19" i="7" s="1"/>
  <c r="F31" i="7"/>
  <c r="N24" i="7" s="1"/>
  <c r="O24" i="7" s="1"/>
  <c r="H31" i="7"/>
  <c r="N22" i="7" s="1"/>
  <c r="O22" i="7" s="1"/>
  <c r="E88" i="6"/>
  <c r="C49" i="6"/>
  <c r="C62" i="6" s="1"/>
  <c r="E48" i="6"/>
  <c r="E89" i="6"/>
  <c r="D64" i="6"/>
  <c r="G87" i="6"/>
  <c r="E47" i="6"/>
  <c r="F60" i="6"/>
  <c r="C89" i="6"/>
  <c r="G60" i="6"/>
  <c r="D63" i="6"/>
  <c r="C90" i="6"/>
  <c r="H86" i="6"/>
  <c r="K194" i="3"/>
  <c r="J205" i="3"/>
  <c r="J207" i="3" s="1"/>
  <c r="K206" i="3"/>
  <c r="C48" i="3"/>
  <c r="C61" i="3" s="1"/>
  <c r="C49" i="3"/>
  <c r="C62" i="3" s="1"/>
  <c r="D62" i="3"/>
  <c r="E47" i="3"/>
  <c r="F60" i="3"/>
  <c r="C50" i="3"/>
  <c r="C63" i="3" s="1"/>
  <c r="D63" i="3"/>
  <c r="H59" i="2"/>
  <c r="H58" i="2"/>
  <c r="H60" i="2" s="1"/>
  <c r="I50" i="2"/>
  <c r="I48" i="2"/>
  <c r="I49" i="2"/>
  <c r="I47" i="2"/>
  <c r="J29" i="2"/>
  <c r="F107" i="9" l="1"/>
  <c r="C146" i="9" s="1"/>
  <c r="D88" i="9"/>
  <c r="F110" i="9"/>
  <c r="C149" i="9" s="1"/>
  <c r="F109" i="9"/>
  <c r="C148" i="9" s="1"/>
  <c r="F108" i="9"/>
  <c r="C147" i="9" s="1"/>
  <c r="F106" i="9"/>
  <c r="C145" i="9" s="1"/>
  <c r="F105" i="9"/>
  <c r="C144" i="9" s="1"/>
  <c r="E87" i="9"/>
  <c r="J222" i="9"/>
  <c r="C87" i="9"/>
  <c r="D61" i="9"/>
  <c r="E87" i="4"/>
  <c r="E88" i="4"/>
  <c r="F87" i="4"/>
  <c r="C88" i="4"/>
  <c r="D62" i="4"/>
  <c r="C48" i="4"/>
  <c r="C61" i="4" s="1"/>
  <c r="L31" i="7"/>
  <c r="N18" i="7" s="1"/>
  <c r="O18" i="7" s="1"/>
  <c r="E31" i="7"/>
  <c r="N25" i="7" s="1"/>
  <c r="O25" i="7" s="1"/>
  <c r="D31" i="7"/>
  <c r="N26" i="7" s="1"/>
  <c r="O26" i="7" s="1"/>
  <c r="I31" i="7"/>
  <c r="N21" i="7" s="1"/>
  <c r="O21" i="7" s="1"/>
  <c r="G31" i="7"/>
  <c r="N23" i="7" s="1"/>
  <c r="O23" i="7" s="1"/>
  <c r="J31" i="7"/>
  <c r="N20" i="7" s="1"/>
  <c r="O20" i="7" s="1"/>
  <c r="O27" i="7"/>
  <c r="F86" i="6"/>
  <c r="D47" i="6"/>
  <c r="E60" i="6"/>
  <c r="D48" i="6"/>
  <c r="D89" i="6"/>
  <c r="C88" i="6"/>
  <c r="G86" i="6"/>
  <c r="D90" i="6"/>
  <c r="D62" i="6"/>
  <c r="F61" i="6"/>
  <c r="L194" i="3"/>
  <c r="K205" i="3"/>
  <c r="K207" i="3" s="1"/>
  <c r="L206" i="3"/>
  <c r="D47" i="3"/>
  <c r="E60" i="3"/>
  <c r="D61" i="3"/>
  <c r="I59" i="2"/>
  <c r="I58" i="2"/>
  <c r="I60" i="2" s="1"/>
  <c r="J47" i="2"/>
  <c r="J49" i="2"/>
  <c r="J48" i="2"/>
  <c r="K29" i="2"/>
  <c r="D87" i="9" l="1"/>
  <c r="E98" i="9"/>
  <c r="E99" i="9" s="1"/>
  <c r="E100" i="9" s="1"/>
  <c r="E104" i="9" s="1"/>
  <c r="C135" i="9" s="1"/>
  <c r="C98" i="9"/>
  <c r="C99" i="9" s="1"/>
  <c r="C100" i="9" s="1"/>
  <c r="C104" i="9" s="1"/>
  <c r="C117" i="9" s="1"/>
  <c r="D61" i="4"/>
  <c r="C87" i="4"/>
  <c r="D88" i="4"/>
  <c r="C47" i="6"/>
  <c r="C60" i="6" s="1"/>
  <c r="D88" i="6"/>
  <c r="C48" i="6"/>
  <c r="C61" i="6" s="1"/>
  <c r="E61" i="6"/>
  <c r="E86" i="6"/>
  <c r="F87" i="6"/>
  <c r="N194" i="3"/>
  <c r="L205" i="3"/>
  <c r="L207" i="3" s="1"/>
  <c r="C47" i="3"/>
  <c r="C60" i="3" s="1"/>
  <c r="K48" i="2"/>
  <c r="K47" i="2"/>
  <c r="J59" i="2"/>
  <c r="J58" i="2"/>
  <c r="J60" i="2" s="1"/>
  <c r="L29" i="2"/>
  <c r="N4" i="2"/>
  <c r="K228" i="9" l="1"/>
  <c r="E110" i="9"/>
  <c r="C141" i="9" s="1"/>
  <c r="E111" i="9"/>
  <c r="C142" i="9" s="1"/>
  <c r="E108" i="9"/>
  <c r="C139" i="9" s="1"/>
  <c r="E109" i="9"/>
  <c r="C140" i="9" s="1"/>
  <c r="E105" i="9"/>
  <c r="C136" i="9" s="1"/>
  <c r="J174" i="9" s="1"/>
  <c r="J187" i="9" s="1"/>
  <c r="E107" i="9"/>
  <c r="C138" i="9" s="1"/>
  <c r="E106" i="9"/>
  <c r="C137" i="9" s="1"/>
  <c r="K222" i="9" s="1"/>
  <c r="D98" i="9"/>
  <c r="D99" i="9" s="1"/>
  <c r="D100" i="9" s="1"/>
  <c r="D104" i="9" s="1"/>
  <c r="C126" i="9" s="1"/>
  <c r="C112" i="9"/>
  <c r="C125" i="9" s="1"/>
  <c r="C110" i="9"/>
  <c r="C123" i="9" s="1"/>
  <c r="C111" i="9"/>
  <c r="C124" i="9" s="1"/>
  <c r="C109" i="9"/>
  <c r="C122" i="9" s="1"/>
  <c r="C108" i="9"/>
  <c r="C121" i="9" s="1"/>
  <c r="C105" i="9"/>
  <c r="C118" i="9" s="1"/>
  <c r="C106" i="9"/>
  <c r="C119" i="9" s="1"/>
  <c r="C107" i="9"/>
  <c r="C120" i="9" s="1"/>
  <c r="D87" i="4"/>
  <c r="D61" i="6"/>
  <c r="D60" i="6"/>
  <c r="C86" i="6"/>
  <c r="C87" i="6"/>
  <c r="E87" i="6"/>
  <c r="L208" i="3"/>
  <c r="D208" i="3"/>
  <c r="E208" i="3"/>
  <c r="F208" i="3"/>
  <c r="G208" i="3"/>
  <c r="J208" i="3"/>
  <c r="I208" i="3"/>
  <c r="H208" i="3"/>
  <c r="K208" i="3"/>
  <c r="D60" i="3"/>
  <c r="O4" i="2"/>
  <c r="P196" i="2"/>
  <c r="K58" i="2"/>
  <c r="K59" i="2"/>
  <c r="K30" i="2"/>
  <c r="N6" i="2" s="1"/>
  <c r="Q20" i="2"/>
  <c r="Q23" i="2" s="1"/>
  <c r="J30" i="2"/>
  <c r="N7" i="2" s="1"/>
  <c r="L30" i="2"/>
  <c r="N5" i="2" s="1"/>
  <c r="D30" i="2"/>
  <c r="N13" i="2" s="1"/>
  <c r="E30" i="2"/>
  <c r="N12" i="2" s="1"/>
  <c r="G30" i="2"/>
  <c r="N10" i="2" s="1"/>
  <c r="F30" i="2"/>
  <c r="N11" i="2" s="1"/>
  <c r="H30" i="2"/>
  <c r="N9" i="2" s="1"/>
  <c r="I30" i="2"/>
  <c r="N8" i="2" s="1"/>
  <c r="L220" i="9" l="1"/>
  <c r="G177" i="9"/>
  <c r="G190" i="9" s="1"/>
  <c r="G228" i="9"/>
  <c r="I224" i="9"/>
  <c r="I173" i="9"/>
  <c r="I186" i="9" s="1"/>
  <c r="G175" i="9"/>
  <c r="G188" i="9" s="1"/>
  <c r="E180" i="9"/>
  <c r="E193" i="9" s="1"/>
  <c r="E173" i="9"/>
  <c r="E186" i="9" s="1"/>
  <c r="L228" i="9"/>
  <c r="G173" i="9"/>
  <c r="G186" i="9" s="1"/>
  <c r="H176" i="9"/>
  <c r="H189" i="9" s="1"/>
  <c r="F176" i="9"/>
  <c r="F189" i="9" s="1"/>
  <c r="E176" i="9"/>
  <c r="E189" i="9" s="1"/>
  <c r="C180" i="9"/>
  <c r="C193" i="9" s="1"/>
  <c r="C206" i="9" s="1"/>
  <c r="C176" i="9"/>
  <c r="C189" i="9" s="1"/>
  <c r="C202" i="9" s="1"/>
  <c r="H173" i="9"/>
  <c r="H186" i="9" s="1"/>
  <c r="K225" i="9"/>
  <c r="E175" i="9"/>
  <c r="E188" i="9" s="1"/>
  <c r="F179" i="9"/>
  <c r="F192" i="9" s="1"/>
  <c r="C178" i="9"/>
  <c r="C191" i="9" s="1"/>
  <c r="C204" i="9" s="1"/>
  <c r="I223" i="9"/>
  <c r="C177" i="9"/>
  <c r="C190" i="9" s="1"/>
  <c r="C203" i="9" s="1"/>
  <c r="G176" i="9"/>
  <c r="G189" i="9" s="1"/>
  <c r="F173" i="9"/>
  <c r="F186" i="9" s="1"/>
  <c r="D179" i="9"/>
  <c r="D192" i="9" s="1"/>
  <c r="H175" i="9"/>
  <c r="H188" i="9" s="1"/>
  <c r="D180" i="9"/>
  <c r="D193" i="9" s="1"/>
  <c r="K224" i="9"/>
  <c r="E179" i="9"/>
  <c r="E192" i="9" s="1"/>
  <c r="H226" i="9"/>
  <c r="F177" i="9"/>
  <c r="F190" i="9" s="1"/>
  <c r="G226" i="9"/>
  <c r="I176" i="9"/>
  <c r="I189" i="9" s="1"/>
  <c r="D177" i="9"/>
  <c r="D190" i="9" s="1"/>
  <c r="H177" i="9"/>
  <c r="H190" i="9" s="1"/>
  <c r="F226" i="9"/>
  <c r="D112" i="9"/>
  <c r="C134" i="9" s="1"/>
  <c r="L224" i="9" s="1"/>
  <c r="D111" i="9"/>
  <c r="C133" i="9" s="1"/>
  <c r="D110" i="9"/>
  <c r="C132" i="9" s="1"/>
  <c r="K223" i="9" s="1"/>
  <c r="D109" i="9"/>
  <c r="C131" i="9" s="1"/>
  <c r="D108" i="9"/>
  <c r="C130" i="9" s="1"/>
  <c r="H225" i="9" s="1"/>
  <c r="D106" i="9"/>
  <c r="C128" i="9" s="1"/>
  <c r="E174" i="9" s="1"/>
  <c r="E187" i="9" s="1"/>
  <c r="D107" i="9"/>
  <c r="C129" i="9" s="1"/>
  <c r="K227" i="9" s="1"/>
  <c r="D105" i="9"/>
  <c r="C127" i="9" s="1"/>
  <c r="I227" i="9" s="1"/>
  <c r="H174" i="9"/>
  <c r="H187" i="9" s="1"/>
  <c r="K226" i="9"/>
  <c r="J173" i="9"/>
  <c r="J186" i="9" s="1"/>
  <c r="F178" i="9"/>
  <c r="F191" i="9" s="1"/>
  <c r="C173" i="9"/>
  <c r="C186" i="9" s="1"/>
  <c r="C199" i="9" s="1"/>
  <c r="L225" i="9"/>
  <c r="S16" i="4"/>
  <c r="D86" i="6"/>
  <c r="D87" i="6"/>
  <c r="I209" i="3"/>
  <c r="N198" i="3"/>
  <c r="J209" i="3"/>
  <c r="N197" i="3"/>
  <c r="E209" i="3"/>
  <c r="N202" i="3"/>
  <c r="N203" i="3"/>
  <c r="D209" i="3"/>
  <c r="D210" i="3" s="1"/>
  <c r="H209" i="3"/>
  <c r="N199" i="3"/>
  <c r="G209" i="3"/>
  <c r="N200" i="3"/>
  <c r="F209" i="3"/>
  <c r="N201" i="3"/>
  <c r="K209" i="3"/>
  <c r="N196" i="3"/>
  <c r="L209" i="3"/>
  <c r="N195" i="3"/>
  <c r="O11" i="2"/>
  <c r="O10" i="2"/>
  <c r="O12" i="2"/>
  <c r="I61" i="2"/>
  <c r="H61" i="2"/>
  <c r="G61" i="2"/>
  <c r="F61" i="2"/>
  <c r="E61" i="2"/>
  <c r="D61" i="2"/>
  <c r="K61" i="2"/>
  <c r="J61" i="2"/>
  <c r="K60" i="2"/>
  <c r="O13" i="2"/>
  <c r="O5" i="2"/>
  <c r="O7" i="2"/>
  <c r="O8" i="2"/>
  <c r="O9" i="2"/>
  <c r="O6" i="2"/>
  <c r="O14" i="2"/>
  <c r="J228" i="9" l="1"/>
  <c r="L227" i="9"/>
  <c r="K173" i="9"/>
  <c r="K186" i="9" s="1"/>
  <c r="I228" i="9"/>
  <c r="D181" i="9"/>
  <c r="D194" i="9" s="1"/>
  <c r="G225" i="9"/>
  <c r="C179" i="9"/>
  <c r="C192" i="9" s="1"/>
  <c r="C205" i="9" s="1"/>
  <c r="D205" i="9" s="1"/>
  <c r="E205" i="9" s="1"/>
  <c r="F205" i="9" s="1"/>
  <c r="I226" i="9"/>
  <c r="D175" i="9"/>
  <c r="D188" i="9" s="1"/>
  <c r="F174" i="9"/>
  <c r="F187" i="9" s="1"/>
  <c r="C174" i="9"/>
  <c r="C187" i="9" s="1"/>
  <c r="C200" i="9" s="1"/>
  <c r="K174" i="9"/>
  <c r="K187" i="9" s="1"/>
  <c r="C175" i="9"/>
  <c r="C188" i="9" s="1"/>
  <c r="C201" i="9" s="1"/>
  <c r="L222" i="9"/>
  <c r="E227" i="9"/>
  <c r="D176" i="9"/>
  <c r="D189" i="9" s="1"/>
  <c r="D202" i="9" s="1"/>
  <c r="E202" i="9" s="1"/>
  <c r="F202" i="9" s="1"/>
  <c r="G202" i="9" s="1"/>
  <c r="H202" i="9" s="1"/>
  <c r="I202" i="9" s="1"/>
  <c r="K221" i="9"/>
  <c r="D228" i="9"/>
  <c r="D173" i="9"/>
  <c r="D186" i="9" s="1"/>
  <c r="D199" i="9" s="1"/>
  <c r="L223" i="9"/>
  <c r="G178" i="9"/>
  <c r="G191" i="9" s="1"/>
  <c r="J227" i="9"/>
  <c r="I175" i="9"/>
  <c r="I188" i="9" s="1"/>
  <c r="G174" i="9"/>
  <c r="G187" i="9" s="1"/>
  <c r="I174" i="9"/>
  <c r="I187" i="9" s="1"/>
  <c r="J223" i="9"/>
  <c r="J175" i="9"/>
  <c r="J188" i="9" s="1"/>
  <c r="D206" i="9"/>
  <c r="E206" i="9" s="1"/>
  <c r="J226" i="9"/>
  <c r="H228" i="9"/>
  <c r="L226" i="9"/>
  <c r="D174" i="9"/>
  <c r="D187" i="9" s="1"/>
  <c r="L221" i="9"/>
  <c r="F175" i="9"/>
  <c r="F188" i="9" s="1"/>
  <c r="F228" i="9"/>
  <c r="I225" i="9"/>
  <c r="C181" i="9"/>
  <c r="C194" i="9" s="1"/>
  <c r="C207" i="9" s="1"/>
  <c r="D207" i="9" s="1"/>
  <c r="C182" i="9"/>
  <c r="C195" i="9" s="1"/>
  <c r="C208" i="9" s="1"/>
  <c r="E177" i="9"/>
  <c r="E190" i="9" s="1"/>
  <c r="F227" i="9"/>
  <c r="G227" i="9"/>
  <c r="J225" i="9"/>
  <c r="E228" i="9"/>
  <c r="J224" i="9"/>
  <c r="H224" i="9"/>
  <c r="D178" i="9"/>
  <c r="D191" i="9" s="1"/>
  <c r="D204" i="9" s="1"/>
  <c r="E178" i="9"/>
  <c r="E191" i="9" s="1"/>
  <c r="H227" i="9"/>
  <c r="D203" i="9"/>
  <c r="L173" i="9"/>
  <c r="L186" i="9" s="1"/>
  <c r="G105" i="4"/>
  <c r="C151" i="4" s="1"/>
  <c r="F106" i="4"/>
  <c r="C145" i="4" s="1"/>
  <c r="K101" i="4"/>
  <c r="C165" i="4" s="1"/>
  <c r="H104" i="4"/>
  <c r="C156" i="4" s="1"/>
  <c r="C108" i="4"/>
  <c r="C121" i="4" s="1"/>
  <c r="E107" i="4"/>
  <c r="C138" i="4" s="1"/>
  <c r="K100" i="4"/>
  <c r="C164" i="4" s="1"/>
  <c r="D108" i="4"/>
  <c r="C130" i="4" s="1"/>
  <c r="J101" i="4"/>
  <c r="C162" i="4" s="1"/>
  <c r="J102" i="4"/>
  <c r="C163" i="4" s="1"/>
  <c r="I103" i="4"/>
  <c r="C160" i="4" s="1"/>
  <c r="C107" i="4"/>
  <c r="C120" i="4" s="1"/>
  <c r="F104" i="4"/>
  <c r="C143" i="4" s="1"/>
  <c r="D106" i="4"/>
  <c r="C128" i="4" s="1"/>
  <c r="D107" i="4"/>
  <c r="C129" i="4" s="1"/>
  <c r="C106" i="4"/>
  <c r="C119" i="4" s="1"/>
  <c r="I102" i="4"/>
  <c r="C159" i="4" s="1"/>
  <c r="H103" i="4"/>
  <c r="C155" i="4" s="1"/>
  <c r="G104" i="4"/>
  <c r="C150" i="4" s="1"/>
  <c r="F105" i="4"/>
  <c r="C144" i="4" s="1"/>
  <c r="E105" i="4"/>
  <c r="C136" i="4" s="1"/>
  <c r="E106" i="4"/>
  <c r="C137" i="4" s="1"/>
  <c r="H102" i="4"/>
  <c r="C154" i="4" s="1"/>
  <c r="G102" i="4"/>
  <c r="C148" i="4" s="1"/>
  <c r="F173" i="4" s="1"/>
  <c r="F186" i="4" s="1"/>
  <c r="D105" i="4"/>
  <c r="C127" i="4" s="1"/>
  <c r="E104" i="4"/>
  <c r="C135" i="4" s="1"/>
  <c r="G103" i="4"/>
  <c r="C149" i="4" s="1"/>
  <c r="J100" i="4"/>
  <c r="C161" i="4" s="1"/>
  <c r="C105" i="4"/>
  <c r="C118" i="4" s="1"/>
  <c r="I101" i="4"/>
  <c r="C158" i="4" s="1"/>
  <c r="H101" i="4"/>
  <c r="C153" i="4" s="1"/>
  <c r="D104" i="4"/>
  <c r="C126" i="4" s="1"/>
  <c r="F103" i="4"/>
  <c r="C142" i="4" s="1"/>
  <c r="E103" i="4"/>
  <c r="C134" i="4" s="1"/>
  <c r="I100" i="4"/>
  <c r="C157" i="4" s="1"/>
  <c r="C104" i="4"/>
  <c r="C117" i="4" s="1"/>
  <c r="F102" i="4"/>
  <c r="C141" i="4" s="1"/>
  <c r="G101" i="4"/>
  <c r="C147" i="4" s="1"/>
  <c r="F101" i="4"/>
  <c r="C140" i="4" s="1"/>
  <c r="D103" i="4"/>
  <c r="C125" i="4" s="1"/>
  <c r="E102" i="4"/>
  <c r="C133" i="4" s="1"/>
  <c r="C103" i="4"/>
  <c r="C116" i="4" s="1"/>
  <c r="H100" i="4"/>
  <c r="C152" i="4" s="1"/>
  <c r="G100" i="4"/>
  <c r="C146" i="4" s="1"/>
  <c r="C102" i="4"/>
  <c r="C115" i="4" s="1"/>
  <c r="D102" i="4"/>
  <c r="C124" i="4" s="1"/>
  <c r="E101" i="4"/>
  <c r="C132" i="4" s="1"/>
  <c r="C101" i="4"/>
  <c r="C114" i="4" s="1"/>
  <c r="E100" i="4"/>
  <c r="C131" i="4" s="1"/>
  <c r="F100" i="4"/>
  <c r="C139" i="4" s="1"/>
  <c r="D101" i="4"/>
  <c r="C123" i="4" s="1"/>
  <c r="C100" i="4"/>
  <c r="C113" i="4" s="1"/>
  <c r="D100" i="4"/>
  <c r="C122" i="4" s="1"/>
  <c r="Q16" i="6"/>
  <c r="F210" i="3"/>
  <c r="E236" i="3" s="1"/>
  <c r="K210" i="3"/>
  <c r="J210" i="3"/>
  <c r="E210" i="3"/>
  <c r="D236" i="3" s="1"/>
  <c r="D250" i="3" s="1"/>
  <c r="G210" i="3"/>
  <c r="L210" i="3"/>
  <c r="M210" i="3"/>
  <c r="H210" i="3"/>
  <c r="I210" i="3"/>
  <c r="K66" i="2"/>
  <c r="C122" i="2" s="1"/>
  <c r="K67" i="2"/>
  <c r="C123" i="2" s="1"/>
  <c r="F67" i="2"/>
  <c r="C98" i="2" s="1"/>
  <c r="F66" i="2"/>
  <c r="C97" i="2" s="1"/>
  <c r="F72" i="2"/>
  <c r="C103" i="2" s="1"/>
  <c r="F62" i="2"/>
  <c r="F71" i="2" s="1"/>
  <c r="C102" i="2" s="1"/>
  <c r="I69" i="2"/>
  <c r="C118" i="2" s="1"/>
  <c r="I68" i="2"/>
  <c r="C117" i="2" s="1"/>
  <c r="I67" i="2"/>
  <c r="C116" i="2" s="1"/>
  <c r="I62" i="2"/>
  <c r="I66" i="2" s="1"/>
  <c r="C115" i="2" s="1"/>
  <c r="D74" i="2"/>
  <c r="C88" i="2" s="1"/>
  <c r="D66" i="2"/>
  <c r="C80" i="2" s="1"/>
  <c r="D73" i="2"/>
  <c r="C87" i="2" s="1"/>
  <c r="D128" i="2" s="1"/>
  <c r="D141" i="2" s="1"/>
  <c r="D153" i="2" s="1"/>
  <c r="D72" i="2"/>
  <c r="C86" i="2" s="1"/>
  <c r="D62" i="2"/>
  <c r="D71" i="2" s="1"/>
  <c r="C85" i="2" s="1"/>
  <c r="E66" i="2"/>
  <c r="C89" i="2" s="1"/>
  <c r="E73" i="2"/>
  <c r="C96" i="2" s="1"/>
  <c r="E72" i="2"/>
  <c r="C95" i="2" s="1"/>
  <c r="E62" i="2"/>
  <c r="E71" i="2" s="1"/>
  <c r="C94" i="2" s="1"/>
  <c r="G68" i="2"/>
  <c r="C106" i="2" s="1"/>
  <c r="G67" i="2"/>
  <c r="C105" i="2" s="1"/>
  <c r="G66" i="2"/>
  <c r="C104" i="2" s="1"/>
  <c r="G62" i="2"/>
  <c r="G71" i="2" s="1"/>
  <c r="C109" i="2" s="1"/>
  <c r="H70" i="2"/>
  <c r="C114" i="2" s="1"/>
  <c r="H69" i="2"/>
  <c r="C113" i="2" s="1"/>
  <c r="H68" i="2"/>
  <c r="C112" i="2" s="1"/>
  <c r="H67" i="2"/>
  <c r="C111" i="2" s="1"/>
  <c r="H62" i="2"/>
  <c r="H66" i="2" s="1"/>
  <c r="C110" i="2" s="1"/>
  <c r="K62" i="2"/>
  <c r="J62" i="2"/>
  <c r="L62" i="2" s="1"/>
  <c r="D200" i="9" l="1"/>
  <c r="E200" i="9" s="1"/>
  <c r="F200" i="9" s="1"/>
  <c r="G200" i="9" s="1"/>
  <c r="H200" i="9" s="1"/>
  <c r="I200" i="9" s="1"/>
  <c r="J200" i="9" s="1"/>
  <c r="K200" i="9" s="1"/>
  <c r="D201" i="9"/>
  <c r="E201" i="9" s="1"/>
  <c r="F201" i="9" s="1"/>
  <c r="G201" i="9" s="1"/>
  <c r="H201" i="9" s="1"/>
  <c r="I201" i="9" s="1"/>
  <c r="J201" i="9" s="1"/>
  <c r="E204" i="9"/>
  <c r="F204" i="9" s="1"/>
  <c r="G204" i="9" s="1"/>
  <c r="E203" i="9"/>
  <c r="F203" i="9" s="1"/>
  <c r="G203" i="9" s="1"/>
  <c r="H203" i="9" s="1"/>
  <c r="D211" i="9"/>
  <c r="E199" i="9"/>
  <c r="E172" i="4"/>
  <c r="E185" i="4" s="1"/>
  <c r="I224" i="4"/>
  <c r="J223" i="4"/>
  <c r="I171" i="4"/>
  <c r="I184" i="4" s="1"/>
  <c r="G174" i="4"/>
  <c r="G187" i="4" s="1"/>
  <c r="E169" i="4"/>
  <c r="E182" i="4" s="1"/>
  <c r="I222" i="4"/>
  <c r="G169" i="4"/>
  <c r="G182" i="4" s="1"/>
  <c r="H220" i="4"/>
  <c r="J222" i="4"/>
  <c r="L224" i="4"/>
  <c r="H221" i="4"/>
  <c r="C173" i="4"/>
  <c r="C186" i="4" s="1"/>
  <c r="C199" i="4" s="1"/>
  <c r="J219" i="4"/>
  <c r="C172" i="4"/>
  <c r="C185" i="4" s="1"/>
  <c r="C198" i="4" s="1"/>
  <c r="F170" i="4"/>
  <c r="F183" i="4" s="1"/>
  <c r="L222" i="4"/>
  <c r="D176" i="4"/>
  <c r="D189" i="4" s="1"/>
  <c r="D224" i="4"/>
  <c r="H172" i="4"/>
  <c r="H185" i="4" s="1"/>
  <c r="C170" i="4"/>
  <c r="C183" i="4" s="1"/>
  <c r="C196" i="4" s="1"/>
  <c r="L218" i="4"/>
  <c r="F169" i="4"/>
  <c r="F182" i="4" s="1"/>
  <c r="E170" i="4"/>
  <c r="E183" i="4" s="1"/>
  <c r="F222" i="4"/>
  <c r="F223" i="4"/>
  <c r="L220" i="4"/>
  <c r="H171" i="4"/>
  <c r="H184" i="4" s="1"/>
  <c r="K223" i="4"/>
  <c r="C169" i="4"/>
  <c r="C182" i="4" s="1"/>
  <c r="C195" i="4" s="1"/>
  <c r="I169" i="4"/>
  <c r="I182" i="4" s="1"/>
  <c r="K221" i="4"/>
  <c r="I219" i="4"/>
  <c r="J170" i="4"/>
  <c r="J183" i="4" s="1"/>
  <c r="K224" i="4"/>
  <c r="G172" i="4"/>
  <c r="G185" i="4" s="1"/>
  <c r="E175" i="4"/>
  <c r="E188" i="4" s="1"/>
  <c r="K217" i="4"/>
  <c r="K218" i="4"/>
  <c r="F175" i="4"/>
  <c r="F188" i="4" s="1"/>
  <c r="E224" i="4"/>
  <c r="G173" i="4"/>
  <c r="G186" i="4" s="1"/>
  <c r="J171" i="4"/>
  <c r="J184" i="4" s="1"/>
  <c r="F172" i="4"/>
  <c r="F185" i="4" s="1"/>
  <c r="D169" i="4"/>
  <c r="D182" i="4" s="1"/>
  <c r="D175" i="4"/>
  <c r="D188" i="4" s="1"/>
  <c r="G223" i="4"/>
  <c r="C178" i="4"/>
  <c r="C191" i="4" s="1"/>
  <c r="C204" i="4" s="1"/>
  <c r="D170" i="4"/>
  <c r="D183" i="4" s="1"/>
  <c r="D174" i="4"/>
  <c r="D187" i="4" s="1"/>
  <c r="G224" i="4"/>
  <c r="G170" i="4"/>
  <c r="G183" i="4" s="1"/>
  <c r="E176" i="4"/>
  <c r="E189" i="4" s="1"/>
  <c r="D173" i="4"/>
  <c r="D186" i="4" s="1"/>
  <c r="F171" i="4"/>
  <c r="F184" i="4" s="1"/>
  <c r="H173" i="4"/>
  <c r="H186" i="4" s="1"/>
  <c r="I223" i="4"/>
  <c r="L221" i="4"/>
  <c r="C175" i="4"/>
  <c r="C188" i="4" s="1"/>
  <c r="C201" i="4" s="1"/>
  <c r="K219" i="4"/>
  <c r="H223" i="4"/>
  <c r="E174" i="4"/>
  <c r="E187" i="4" s="1"/>
  <c r="D177" i="4"/>
  <c r="D190" i="4" s="1"/>
  <c r="K220" i="4"/>
  <c r="L223" i="4"/>
  <c r="L219" i="4"/>
  <c r="E173" i="4"/>
  <c r="E186" i="4" s="1"/>
  <c r="J224" i="4"/>
  <c r="K169" i="4"/>
  <c r="K182" i="4" s="1"/>
  <c r="H222" i="4"/>
  <c r="F224" i="4"/>
  <c r="C171" i="4"/>
  <c r="C184" i="4" s="1"/>
  <c r="C197" i="4" s="1"/>
  <c r="H169" i="4"/>
  <c r="H182" i="4" s="1"/>
  <c r="I170" i="4"/>
  <c r="I183" i="4" s="1"/>
  <c r="E223" i="4"/>
  <c r="K170" i="4"/>
  <c r="K183" i="4" s="1"/>
  <c r="L217" i="4"/>
  <c r="D171" i="4"/>
  <c r="D184" i="4" s="1"/>
  <c r="C176" i="4"/>
  <c r="C189" i="4" s="1"/>
  <c r="C202" i="4" s="1"/>
  <c r="J221" i="4"/>
  <c r="J220" i="4"/>
  <c r="C177" i="4"/>
  <c r="C190" i="4" s="1"/>
  <c r="C203" i="4" s="1"/>
  <c r="I172" i="4"/>
  <c r="I185" i="4" s="1"/>
  <c r="E171" i="4"/>
  <c r="E184" i="4" s="1"/>
  <c r="G171" i="4"/>
  <c r="G184" i="4" s="1"/>
  <c r="L216" i="4"/>
  <c r="I221" i="4"/>
  <c r="L169" i="4"/>
  <c r="L182" i="4" s="1"/>
  <c r="G221" i="4"/>
  <c r="J169" i="4"/>
  <c r="J182" i="4" s="1"/>
  <c r="C174" i="4"/>
  <c r="C187" i="4" s="1"/>
  <c r="C200" i="4" s="1"/>
  <c r="I220" i="4"/>
  <c r="D172" i="4"/>
  <c r="D185" i="4" s="1"/>
  <c r="F174" i="4"/>
  <c r="F187" i="4" s="1"/>
  <c r="J218" i="4"/>
  <c r="H224" i="4"/>
  <c r="H170" i="4"/>
  <c r="H183" i="4" s="1"/>
  <c r="G222" i="4"/>
  <c r="K222" i="4"/>
  <c r="C141" i="6"/>
  <c r="C166" i="6"/>
  <c r="C148" i="6"/>
  <c r="C154" i="6"/>
  <c r="C133" i="6"/>
  <c r="D193" i="6" s="1"/>
  <c r="C163" i="6"/>
  <c r="C162" i="6"/>
  <c r="C167" i="6"/>
  <c r="C123" i="6"/>
  <c r="C124" i="6"/>
  <c r="C147" i="6"/>
  <c r="C139" i="6"/>
  <c r="C157" i="6"/>
  <c r="C152" i="6"/>
  <c r="C140" i="6"/>
  <c r="C153" i="6"/>
  <c r="C165" i="6"/>
  <c r="C168" i="6"/>
  <c r="C159" i="6"/>
  <c r="C158" i="6"/>
  <c r="C122" i="6"/>
  <c r="C132" i="6"/>
  <c r="C164" i="6"/>
  <c r="C145" i="6"/>
  <c r="C146" i="6"/>
  <c r="C160" i="6"/>
  <c r="C121" i="6"/>
  <c r="C151" i="6"/>
  <c r="C131" i="6"/>
  <c r="C161" i="6"/>
  <c r="C130" i="6"/>
  <c r="C156" i="6"/>
  <c r="C144" i="6"/>
  <c r="C138" i="6"/>
  <c r="C137" i="6"/>
  <c r="C150" i="6"/>
  <c r="C136" i="6"/>
  <c r="J222" i="6" s="1"/>
  <c r="C155" i="6"/>
  <c r="C119" i="6"/>
  <c r="C120" i="6"/>
  <c r="C129" i="6"/>
  <c r="C149" i="6"/>
  <c r="C128" i="6"/>
  <c r="C118" i="6"/>
  <c r="C142" i="6"/>
  <c r="C143" i="6"/>
  <c r="C127" i="6"/>
  <c r="C134" i="6"/>
  <c r="C117" i="6"/>
  <c r="C135" i="6"/>
  <c r="C116" i="6"/>
  <c r="C125" i="6"/>
  <c r="C126" i="6"/>
  <c r="E235" i="3"/>
  <c r="E249" i="3" s="1"/>
  <c r="E264" i="3" s="1"/>
  <c r="E266" i="3" s="1"/>
  <c r="D264" i="3"/>
  <c r="D266" i="3" s="1"/>
  <c r="K232" i="3"/>
  <c r="K236" i="3"/>
  <c r="K231" i="3"/>
  <c r="K230" i="3"/>
  <c r="K229" i="3"/>
  <c r="K243" i="3" s="1"/>
  <c r="K235" i="3"/>
  <c r="K234" i="3"/>
  <c r="K233" i="3"/>
  <c r="F236" i="3"/>
  <c r="F235" i="3"/>
  <c r="F234" i="3"/>
  <c r="F248" i="3" s="1"/>
  <c r="L228" i="3"/>
  <c r="L242" i="3" s="1"/>
  <c r="L232" i="3"/>
  <c r="L235" i="3"/>
  <c r="L233" i="3"/>
  <c r="L231" i="3"/>
  <c r="L230" i="3"/>
  <c r="L229" i="3"/>
  <c r="L236" i="3"/>
  <c r="L234" i="3"/>
  <c r="I235" i="3"/>
  <c r="I231" i="3"/>
  <c r="I245" i="3" s="1"/>
  <c r="I234" i="3"/>
  <c r="I233" i="3"/>
  <c r="I232" i="3"/>
  <c r="I236" i="3"/>
  <c r="J233" i="3"/>
  <c r="J232" i="3"/>
  <c r="J231" i="3"/>
  <c r="J230" i="3"/>
  <c r="J244" i="3" s="1"/>
  <c r="J236" i="3"/>
  <c r="J235" i="3"/>
  <c r="J234" i="3"/>
  <c r="H235" i="3"/>
  <c r="H234" i="3"/>
  <c r="H233" i="3"/>
  <c r="H232" i="3"/>
  <c r="H246" i="3" s="1"/>
  <c r="H236" i="3"/>
  <c r="G234" i="3"/>
  <c r="G235" i="3"/>
  <c r="G233" i="3"/>
  <c r="G247" i="3" s="1"/>
  <c r="G236" i="3"/>
  <c r="F132" i="2"/>
  <c r="F145" i="2" s="1"/>
  <c r="F157" i="2" s="1"/>
  <c r="D136" i="2"/>
  <c r="D149" i="2" s="1"/>
  <c r="D161" i="2" s="1"/>
  <c r="J130" i="2"/>
  <c r="J143" i="2" s="1"/>
  <c r="J155" i="2" s="1"/>
  <c r="L174" i="2"/>
  <c r="K174" i="2"/>
  <c r="H176" i="2"/>
  <c r="D135" i="2"/>
  <c r="D148" i="2" s="1"/>
  <c r="D160" i="2" s="1"/>
  <c r="I172" i="2"/>
  <c r="K172" i="2"/>
  <c r="I176" i="2"/>
  <c r="L173" i="2"/>
  <c r="G132" i="2"/>
  <c r="G145" i="2" s="1"/>
  <c r="G157" i="2" s="1"/>
  <c r="G174" i="2"/>
  <c r="E129" i="2"/>
  <c r="E142" i="2" s="1"/>
  <c r="E154" i="2" s="1"/>
  <c r="J129" i="2"/>
  <c r="J142" i="2" s="1"/>
  <c r="J154" i="2" s="1"/>
  <c r="F133" i="2"/>
  <c r="F146" i="2" s="1"/>
  <c r="F158" i="2" s="1"/>
  <c r="G129" i="2"/>
  <c r="G142" i="2" s="1"/>
  <c r="G154" i="2" s="1"/>
  <c r="L172" i="2"/>
  <c r="L177" i="2"/>
  <c r="I130" i="2"/>
  <c r="I143" i="2" s="1"/>
  <c r="I155" i="2" s="1"/>
  <c r="I173" i="2"/>
  <c r="J67" i="2"/>
  <c r="C120" i="2" s="1"/>
  <c r="I174" i="2"/>
  <c r="H173" i="2"/>
  <c r="E67" i="2"/>
  <c r="C90" i="2" s="1"/>
  <c r="I131" i="2" s="1"/>
  <c r="I144" i="2" s="1"/>
  <c r="I156" i="2" s="1"/>
  <c r="K177" i="2"/>
  <c r="J68" i="2"/>
  <c r="C121" i="2" s="1"/>
  <c r="E68" i="2"/>
  <c r="C91" i="2" s="1"/>
  <c r="D67" i="2"/>
  <c r="C81" i="2" s="1"/>
  <c r="F68" i="2"/>
  <c r="C99" i="2" s="1"/>
  <c r="G69" i="2"/>
  <c r="C107" i="2" s="1"/>
  <c r="D69" i="2"/>
  <c r="C83" i="2" s="1"/>
  <c r="F69" i="2"/>
  <c r="C100" i="2" s="1"/>
  <c r="E70" i="2"/>
  <c r="C93" i="2" s="1"/>
  <c r="J172" i="2" s="1"/>
  <c r="F70" i="2"/>
  <c r="C101" i="2" s="1"/>
  <c r="D133" i="2" s="1"/>
  <c r="D146" i="2" s="1"/>
  <c r="D158" i="2" s="1"/>
  <c r="E177" i="2"/>
  <c r="G177" i="2"/>
  <c r="I177" i="2"/>
  <c r="K175" i="2"/>
  <c r="H132" i="2"/>
  <c r="H145" i="2" s="1"/>
  <c r="H157" i="2" s="1"/>
  <c r="G128" i="2"/>
  <c r="G141" i="2" s="1"/>
  <c r="G153" i="2" s="1"/>
  <c r="J66" i="2"/>
  <c r="C119" i="2" s="1"/>
  <c r="J176" i="2" s="1"/>
  <c r="F177" i="2"/>
  <c r="D134" i="2"/>
  <c r="D147" i="2" s="1"/>
  <c r="D159" i="2" s="1"/>
  <c r="H177" i="2"/>
  <c r="D131" i="2"/>
  <c r="D144" i="2" s="1"/>
  <c r="D156" i="2" s="1"/>
  <c r="E133" i="2"/>
  <c r="E146" i="2" s="1"/>
  <c r="E158" i="2" s="1"/>
  <c r="E176" i="2"/>
  <c r="F131" i="2"/>
  <c r="F144" i="2" s="1"/>
  <c r="F156" i="2" s="1"/>
  <c r="E130" i="2"/>
  <c r="E143" i="2" s="1"/>
  <c r="E155" i="2" s="1"/>
  <c r="L169" i="2"/>
  <c r="E69" i="2"/>
  <c r="C92" i="2" s="1"/>
  <c r="D68" i="2"/>
  <c r="C82" i="2" s="1"/>
  <c r="G70" i="2"/>
  <c r="C108" i="2" s="1"/>
  <c r="L171" i="2" s="1"/>
  <c r="D70" i="2"/>
  <c r="C84" i="2" s="1"/>
  <c r="F130" i="2"/>
  <c r="F143" i="2" s="1"/>
  <c r="F155" i="2" s="1"/>
  <c r="H174" i="2"/>
  <c r="F128" i="2"/>
  <c r="F141" i="2" s="1"/>
  <c r="F153" i="2" s="1"/>
  <c r="E211" i="9" l="1"/>
  <c r="D210" i="9"/>
  <c r="D212" i="9" s="1"/>
  <c r="F211" i="9"/>
  <c r="F199" i="9"/>
  <c r="E210" i="9"/>
  <c r="D202" i="4"/>
  <c r="E202" i="4" s="1"/>
  <c r="D198" i="4"/>
  <c r="E198" i="4" s="1"/>
  <c r="F198" i="4" s="1"/>
  <c r="G198" i="4" s="1"/>
  <c r="H198" i="4" s="1"/>
  <c r="I198" i="4" s="1"/>
  <c r="D203" i="4"/>
  <c r="D197" i="4"/>
  <c r="E197" i="4" s="1"/>
  <c r="F197" i="4" s="1"/>
  <c r="G197" i="4" s="1"/>
  <c r="H197" i="4" s="1"/>
  <c r="I197" i="4" s="1"/>
  <c r="J197" i="4" s="1"/>
  <c r="D199" i="4"/>
  <c r="E199" i="4" s="1"/>
  <c r="F199" i="4" s="1"/>
  <c r="G199" i="4" s="1"/>
  <c r="H199" i="4" s="1"/>
  <c r="D195" i="4"/>
  <c r="D207" i="4"/>
  <c r="D196" i="4"/>
  <c r="E196" i="4" s="1"/>
  <c r="F196" i="4" s="1"/>
  <c r="G196" i="4" s="1"/>
  <c r="H196" i="4" s="1"/>
  <c r="I196" i="4" s="1"/>
  <c r="J196" i="4" s="1"/>
  <c r="K196" i="4" s="1"/>
  <c r="D200" i="4"/>
  <c r="E200" i="4" s="1"/>
  <c r="F200" i="4" s="1"/>
  <c r="G200" i="4" s="1"/>
  <c r="D201" i="4"/>
  <c r="E201" i="4" s="1"/>
  <c r="F201" i="4" s="1"/>
  <c r="F187" i="6"/>
  <c r="G227" i="6"/>
  <c r="F190" i="6"/>
  <c r="G185" i="6"/>
  <c r="J187" i="6"/>
  <c r="G188" i="6"/>
  <c r="I224" i="6"/>
  <c r="K225" i="6"/>
  <c r="H227" i="6"/>
  <c r="E226" i="6"/>
  <c r="J186" i="6"/>
  <c r="G190" i="6"/>
  <c r="D186" i="6"/>
  <c r="L222" i="6"/>
  <c r="H226" i="6"/>
  <c r="K220" i="6"/>
  <c r="G224" i="6"/>
  <c r="I227" i="6"/>
  <c r="F227" i="6"/>
  <c r="K222" i="6"/>
  <c r="F225" i="6"/>
  <c r="J225" i="6"/>
  <c r="H225" i="6"/>
  <c r="L226" i="6"/>
  <c r="K227" i="6"/>
  <c r="F189" i="6"/>
  <c r="F191" i="6"/>
  <c r="H185" i="6"/>
  <c r="H189" i="6"/>
  <c r="J185" i="6"/>
  <c r="L219" i="6"/>
  <c r="K185" i="6"/>
  <c r="H223" i="6"/>
  <c r="J223" i="6"/>
  <c r="J227" i="6"/>
  <c r="D188" i="6"/>
  <c r="I185" i="6"/>
  <c r="L185" i="6"/>
  <c r="D192" i="6"/>
  <c r="L220" i="6"/>
  <c r="J224" i="6"/>
  <c r="E186" i="6"/>
  <c r="H224" i="6"/>
  <c r="F186" i="6"/>
  <c r="I226" i="6"/>
  <c r="E191" i="6"/>
  <c r="I222" i="6"/>
  <c r="E227" i="6"/>
  <c r="G226" i="6"/>
  <c r="D185" i="6"/>
  <c r="D190" i="6"/>
  <c r="L223" i="6"/>
  <c r="E190" i="6"/>
  <c r="H188" i="6"/>
  <c r="I225" i="6"/>
  <c r="H186" i="6"/>
  <c r="L224" i="6"/>
  <c r="E188" i="6"/>
  <c r="F226" i="6"/>
  <c r="D227" i="6"/>
  <c r="D191" i="6"/>
  <c r="K221" i="6"/>
  <c r="E192" i="6"/>
  <c r="L227" i="6"/>
  <c r="F185" i="6"/>
  <c r="J226" i="6"/>
  <c r="F188" i="6"/>
  <c r="D187" i="6"/>
  <c r="K226" i="6"/>
  <c r="I186" i="6"/>
  <c r="K224" i="6"/>
  <c r="I188" i="6"/>
  <c r="G187" i="6"/>
  <c r="E189" i="6"/>
  <c r="G189" i="6"/>
  <c r="E187" i="6"/>
  <c r="K223" i="6"/>
  <c r="E185" i="6"/>
  <c r="I187" i="6"/>
  <c r="J221" i="6"/>
  <c r="G225" i="6"/>
  <c r="K186" i="6"/>
  <c r="G186" i="6"/>
  <c r="H187" i="6"/>
  <c r="I223" i="6"/>
  <c r="L225" i="6"/>
  <c r="L221" i="6"/>
  <c r="G264" i="3"/>
  <c r="G266" i="3" s="1"/>
  <c r="N228" i="3"/>
  <c r="F264" i="3"/>
  <c r="F266" i="3" s="1"/>
  <c r="J264" i="3"/>
  <c r="J266" i="3" s="1"/>
  <c r="I264" i="3"/>
  <c r="I266" i="3" s="1"/>
  <c r="H264" i="3"/>
  <c r="H266" i="3" s="1"/>
  <c r="K264" i="3"/>
  <c r="K266" i="3" s="1"/>
  <c r="N229" i="3"/>
  <c r="N231" i="3"/>
  <c r="N235" i="3"/>
  <c r="N236" i="3"/>
  <c r="N230" i="3"/>
  <c r="N234" i="3"/>
  <c r="N233" i="3"/>
  <c r="N232" i="3"/>
  <c r="J173" i="2"/>
  <c r="D129" i="2"/>
  <c r="D142" i="2" s="1"/>
  <c r="D154" i="2" s="1"/>
  <c r="G131" i="2"/>
  <c r="G144" i="2" s="1"/>
  <c r="G156" i="2" s="1"/>
  <c r="I128" i="2"/>
  <c r="I141" i="2" s="1"/>
  <c r="I153" i="2" s="1"/>
  <c r="F175" i="2"/>
  <c r="K128" i="2"/>
  <c r="K141" i="2" s="1"/>
  <c r="K153" i="2" s="1"/>
  <c r="J177" i="2"/>
  <c r="E131" i="2"/>
  <c r="E144" i="2" s="1"/>
  <c r="E156" i="2" s="1"/>
  <c r="K173" i="2"/>
  <c r="I129" i="2"/>
  <c r="I142" i="2" s="1"/>
  <c r="I154" i="2" s="1"/>
  <c r="J171" i="2"/>
  <c r="H130" i="2"/>
  <c r="H143" i="2" s="1"/>
  <c r="H155" i="2" s="1"/>
  <c r="L170" i="2"/>
  <c r="J174" i="2"/>
  <c r="E132" i="2"/>
  <c r="E145" i="2" s="1"/>
  <c r="E157" i="2" s="1"/>
  <c r="D132" i="2"/>
  <c r="D145" i="2" s="1"/>
  <c r="D157" i="2" s="1"/>
  <c r="F134" i="2"/>
  <c r="F147" i="2" s="1"/>
  <c r="F159" i="2" s="1"/>
  <c r="F176" i="2"/>
  <c r="E134" i="2"/>
  <c r="E147" i="2" s="1"/>
  <c r="E159" i="2" s="1"/>
  <c r="H175" i="2"/>
  <c r="K171" i="2"/>
  <c r="K176" i="2"/>
  <c r="E135" i="2"/>
  <c r="E148" i="2" s="1"/>
  <c r="E160" i="2" s="1"/>
  <c r="G175" i="2"/>
  <c r="D177" i="2"/>
  <c r="I175" i="2"/>
  <c r="L176" i="2"/>
  <c r="D130" i="2"/>
  <c r="D143" i="2" s="1"/>
  <c r="D155" i="2" s="1"/>
  <c r="H131" i="2"/>
  <c r="H144" i="2" s="1"/>
  <c r="H156" i="2" s="1"/>
  <c r="L175" i="2"/>
  <c r="F129" i="2"/>
  <c r="F142" i="2" s="1"/>
  <c r="F154" i="2" s="1"/>
  <c r="K129" i="2"/>
  <c r="K142" i="2" s="1"/>
  <c r="K154" i="2" s="1"/>
  <c r="E128" i="2"/>
  <c r="E141" i="2" s="1"/>
  <c r="E153" i="2" s="1"/>
  <c r="H128" i="2"/>
  <c r="H141" i="2" s="1"/>
  <c r="H153" i="2" s="1"/>
  <c r="J128" i="2"/>
  <c r="J141" i="2" s="1"/>
  <c r="J153" i="2" s="1"/>
  <c r="J164" i="2" s="1"/>
  <c r="J185" i="2" s="1"/>
  <c r="J175" i="2"/>
  <c r="G130" i="2"/>
  <c r="G143" i="2" s="1"/>
  <c r="G155" i="2" s="1"/>
  <c r="K170" i="2"/>
  <c r="H129" i="2"/>
  <c r="H142" i="2" s="1"/>
  <c r="H154" i="2" s="1"/>
  <c r="G133" i="2"/>
  <c r="G146" i="2" s="1"/>
  <c r="G158" i="2" s="1"/>
  <c r="L128" i="2"/>
  <c r="L141" i="2" s="1"/>
  <c r="L153" i="2" s="1"/>
  <c r="L164" i="2" s="1"/>
  <c r="L183" i="2" s="1"/>
  <c r="G176" i="2"/>
  <c r="E212" i="9" l="1"/>
  <c r="G211" i="9"/>
  <c r="G199" i="9"/>
  <c r="F210" i="9"/>
  <c r="F212" i="9" s="1"/>
  <c r="E195" i="4"/>
  <c r="D206" i="4"/>
  <c r="D208" i="4" s="1"/>
  <c r="E207" i="4"/>
  <c r="C193" i="6"/>
  <c r="C206" i="6" s="1"/>
  <c r="D206" i="6" s="1"/>
  <c r="D189" i="6"/>
  <c r="C187" i="6"/>
  <c r="C200" i="6" s="1"/>
  <c r="D200" i="6" s="1"/>
  <c r="E200" i="6" s="1"/>
  <c r="F200" i="6" s="1"/>
  <c r="G200" i="6" s="1"/>
  <c r="H200" i="6" s="1"/>
  <c r="I200" i="6" s="1"/>
  <c r="J200" i="6" s="1"/>
  <c r="C194" i="6"/>
  <c r="C207" i="6" s="1"/>
  <c r="C189" i="6"/>
  <c r="C202" i="6" s="1"/>
  <c r="C191" i="6"/>
  <c r="C204" i="6" s="1"/>
  <c r="D204" i="6" s="1"/>
  <c r="E204" i="6" s="1"/>
  <c r="F204" i="6" s="1"/>
  <c r="C186" i="6"/>
  <c r="C199" i="6" s="1"/>
  <c r="D199" i="6" s="1"/>
  <c r="E199" i="6" s="1"/>
  <c r="F199" i="6" s="1"/>
  <c r="G199" i="6" s="1"/>
  <c r="H199" i="6" s="1"/>
  <c r="I199" i="6" s="1"/>
  <c r="J199" i="6" s="1"/>
  <c r="K199" i="6" s="1"/>
  <c r="C188" i="6"/>
  <c r="C201" i="6" s="1"/>
  <c r="D201" i="6" s="1"/>
  <c r="E201" i="6" s="1"/>
  <c r="F201" i="6" s="1"/>
  <c r="G201" i="6" s="1"/>
  <c r="H201" i="6" s="1"/>
  <c r="I201" i="6" s="1"/>
  <c r="C190" i="6"/>
  <c r="C203" i="6" s="1"/>
  <c r="D203" i="6" s="1"/>
  <c r="E203" i="6" s="1"/>
  <c r="F203" i="6" s="1"/>
  <c r="G203" i="6" s="1"/>
  <c r="C192" i="6"/>
  <c r="C205" i="6" s="1"/>
  <c r="D205" i="6" s="1"/>
  <c r="E205" i="6" s="1"/>
  <c r="C185" i="6"/>
  <c r="C198" i="6" s="1"/>
  <c r="D198" i="6" s="1"/>
  <c r="L264" i="3"/>
  <c r="L266" i="3" s="1"/>
  <c r="J267" i="3" s="1"/>
  <c r="N245" i="3" s="1"/>
  <c r="P245" i="3" s="1"/>
  <c r="N242" i="3"/>
  <c r="P242" i="3" s="1"/>
  <c r="N237" i="3"/>
  <c r="I164" i="2"/>
  <c r="I186" i="2" s="1"/>
  <c r="I200" i="2" s="1"/>
  <c r="I219" i="2" s="1"/>
  <c r="I221" i="2" s="1"/>
  <c r="F164" i="2"/>
  <c r="F189" i="2" s="1"/>
  <c r="F203" i="2" s="1"/>
  <c r="F219" i="2" s="1"/>
  <c r="F221" i="2" s="1"/>
  <c r="G164" i="2"/>
  <c r="G188" i="2" s="1"/>
  <c r="G202" i="2" s="1"/>
  <c r="G219" i="2" s="1"/>
  <c r="G221" i="2" s="1"/>
  <c r="K164" i="2"/>
  <c r="K185" i="2" s="1"/>
  <c r="L185" i="2" s="1"/>
  <c r="N185" i="2" s="1"/>
  <c r="J199" i="2"/>
  <c r="J219" i="2" s="1"/>
  <c r="J221" i="2" s="1"/>
  <c r="N183" i="2"/>
  <c r="L197" i="2"/>
  <c r="H164" i="2"/>
  <c r="H187" i="2" s="1"/>
  <c r="E164" i="2"/>
  <c r="E190" i="2" s="1"/>
  <c r="D164" i="2"/>
  <c r="D191" i="2" s="1"/>
  <c r="H211" i="9" l="1"/>
  <c r="H199" i="9"/>
  <c r="G210" i="9"/>
  <c r="G212" i="9" s="1"/>
  <c r="E206" i="4"/>
  <c r="E208" i="4" s="1"/>
  <c r="F195" i="4"/>
  <c r="F207" i="4"/>
  <c r="D202" i="6"/>
  <c r="E202" i="6" s="1"/>
  <c r="F202" i="6" s="1"/>
  <c r="G202" i="6" s="1"/>
  <c r="H202" i="6" s="1"/>
  <c r="D210" i="6"/>
  <c r="E198" i="6"/>
  <c r="O245" i="3"/>
  <c r="G267" i="3"/>
  <c r="N248" i="3" s="1"/>
  <c r="P248" i="3" s="1"/>
  <c r="I267" i="3"/>
  <c r="N246" i="3" s="1"/>
  <c r="P246" i="3" s="1"/>
  <c r="O242" i="3"/>
  <c r="L267" i="3"/>
  <c r="N243" i="3" s="1"/>
  <c r="P243" i="3" s="1"/>
  <c r="D267" i="3"/>
  <c r="H267" i="3"/>
  <c r="N247" i="3" s="1"/>
  <c r="P247" i="3" s="1"/>
  <c r="F267" i="3"/>
  <c r="N249" i="3" s="1"/>
  <c r="P249" i="3" s="1"/>
  <c r="E267" i="3"/>
  <c r="N250" i="3" s="1"/>
  <c r="P250" i="3" s="1"/>
  <c r="K267" i="3"/>
  <c r="N244" i="3" s="1"/>
  <c r="P244" i="3" s="1"/>
  <c r="K184" i="2"/>
  <c r="L184" i="2" s="1"/>
  <c r="N184" i="2" s="1"/>
  <c r="J186" i="2"/>
  <c r="K186" i="2" s="1"/>
  <c r="L186" i="2" s="1"/>
  <c r="N186" i="2" s="1"/>
  <c r="G189" i="2"/>
  <c r="H189" i="2" s="1"/>
  <c r="I189" i="2" s="1"/>
  <c r="J189" i="2" s="1"/>
  <c r="K189" i="2" s="1"/>
  <c r="L189" i="2" s="1"/>
  <c r="N189" i="2" s="1"/>
  <c r="D205" i="2"/>
  <c r="D219" i="2" s="1"/>
  <c r="D221" i="2" s="1"/>
  <c r="E191" i="2"/>
  <c r="F191" i="2" s="1"/>
  <c r="G191" i="2" s="1"/>
  <c r="H191" i="2" s="1"/>
  <c r="I191" i="2" s="1"/>
  <c r="J191" i="2" s="1"/>
  <c r="K191" i="2" s="1"/>
  <c r="L191" i="2" s="1"/>
  <c r="N191" i="2" s="1"/>
  <c r="E204" i="2"/>
  <c r="E219" i="2" s="1"/>
  <c r="E221" i="2" s="1"/>
  <c r="F190" i="2"/>
  <c r="G190" i="2" s="1"/>
  <c r="H190" i="2" s="1"/>
  <c r="I190" i="2" s="1"/>
  <c r="J190" i="2" s="1"/>
  <c r="K190" i="2" s="1"/>
  <c r="L190" i="2" s="1"/>
  <c r="N190" i="2" s="1"/>
  <c r="H201" i="2"/>
  <c r="H219" i="2" s="1"/>
  <c r="H221" i="2" s="1"/>
  <c r="I187" i="2"/>
  <c r="J187" i="2" s="1"/>
  <c r="K187" i="2" s="1"/>
  <c r="L187" i="2" s="1"/>
  <c r="N187" i="2" s="1"/>
  <c r="L219" i="2"/>
  <c r="L221" i="2" s="1"/>
  <c r="L222" i="2" s="1"/>
  <c r="N197" i="2"/>
  <c r="H188" i="2"/>
  <c r="I188" i="2" s="1"/>
  <c r="J188" i="2" s="1"/>
  <c r="K188" i="2" s="1"/>
  <c r="L188" i="2" s="1"/>
  <c r="N188" i="2" s="1"/>
  <c r="I199" i="9" l="1"/>
  <c r="H210" i="9"/>
  <c r="H212" i="9" s="1"/>
  <c r="I211" i="9"/>
  <c r="G207" i="4"/>
  <c r="G195" i="4"/>
  <c r="F206" i="4"/>
  <c r="F208" i="4" s="1"/>
  <c r="E210" i="6"/>
  <c r="D209" i="6"/>
  <c r="D211" i="6" s="1"/>
  <c r="F198" i="6"/>
  <c r="F210" i="6"/>
  <c r="E209" i="6"/>
  <c r="O243" i="3"/>
  <c r="O244" i="3"/>
  <c r="O246" i="3"/>
  <c r="O250" i="3"/>
  <c r="O248" i="3"/>
  <c r="O249" i="3"/>
  <c r="O247" i="3"/>
  <c r="K198" i="2"/>
  <c r="K219" i="2" s="1"/>
  <c r="K221" i="2" s="1"/>
  <c r="F222" i="2" s="1"/>
  <c r="N204" i="2" s="1"/>
  <c r="N192" i="2"/>
  <c r="O197" i="2"/>
  <c r="P197" i="2"/>
  <c r="J211" i="9" l="1"/>
  <c r="I210" i="9"/>
  <c r="I212" i="9" s="1"/>
  <c r="J199" i="9"/>
  <c r="H207" i="4"/>
  <c r="H195" i="4"/>
  <c r="G206" i="4"/>
  <c r="G208" i="4" s="1"/>
  <c r="E211" i="6"/>
  <c r="G198" i="6"/>
  <c r="F209" i="6"/>
  <c r="F211" i="6" s="1"/>
  <c r="G210" i="6"/>
  <c r="O251" i="3"/>
  <c r="P251" i="3"/>
  <c r="D222" i="2"/>
  <c r="N198" i="2"/>
  <c r="O198" i="2" s="1"/>
  <c r="H222" i="2"/>
  <c r="N202" i="2" s="1"/>
  <c r="P202" i="2" s="1"/>
  <c r="G222" i="2"/>
  <c r="N203" i="2" s="1"/>
  <c r="O203" i="2" s="1"/>
  <c r="J222" i="2"/>
  <c r="N200" i="2" s="1"/>
  <c r="O200" i="2" s="1"/>
  <c r="I222" i="2"/>
  <c r="N201" i="2" s="1"/>
  <c r="O201" i="2" s="1"/>
  <c r="E222" i="2"/>
  <c r="N205" i="2" s="1"/>
  <c r="O205" i="2" s="1"/>
  <c r="K222" i="2"/>
  <c r="N199" i="2" s="1"/>
  <c r="O199" i="2" s="1"/>
  <c r="O204" i="2"/>
  <c r="P204" i="2"/>
  <c r="K199" i="9" l="1"/>
  <c r="J210" i="9"/>
  <c r="J212" i="9" s="1"/>
  <c r="K211" i="9"/>
  <c r="I207" i="4"/>
  <c r="I195" i="4"/>
  <c r="H206" i="4"/>
  <c r="H208" i="4" s="1"/>
  <c r="G209" i="6"/>
  <c r="G211" i="6" s="1"/>
  <c r="H210" i="6"/>
  <c r="H198" i="6"/>
  <c r="P203" i="2"/>
  <c r="P201" i="2"/>
  <c r="P205" i="2"/>
  <c r="P198" i="2"/>
  <c r="P199" i="2"/>
  <c r="P200" i="2"/>
  <c r="O202" i="2"/>
  <c r="O206" i="2" s="1"/>
  <c r="K210" i="9" l="1"/>
  <c r="K212" i="9" s="1"/>
  <c r="L199" i="9"/>
  <c r="L211" i="9"/>
  <c r="J207" i="4"/>
  <c r="I206" i="4"/>
  <c r="I208" i="4" s="1"/>
  <c r="J195" i="4"/>
  <c r="I210" i="6"/>
  <c r="I198" i="6"/>
  <c r="H209" i="6"/>
  <c r="H211" i="6" s="1"/>
  <c r="P206" i="2"/>
  <c r="L210" i="9" l="1"/>
  <c r="L212" i="9" s="1"/>
  <c r="I213" i="9" s="1"/>
  <c r="K195" i="4"/>
  <c r="K207" i="4"/>
  <c r="J206" i="4"/>
  <c r="J208" i="4" s="1"/>
  <c r="J210" i="6"/>
  <c r="J198" i="6"/>
  <c r="I209" i="6"/>
  <c r="I211" i="6" s="1"/>
  <c r="G213" i="9" l="1"/>
  <c r="G214" i="9" s="1"/>
  <c r="I214" i="9"/>
  <c r="J213" i="9"/>
  <c r="L213" i="9"/>
  <c r="E213" i="9"/>
  <c r="D213" i="9"/>
  <c r="H213" i="9"/>
  <c r="K213" i="9"/>
  <c r="F213" i="9"/>
  <c r="K206" i="4"/>
  <c r="K208" i="4" s="1"/>
  <c r="L195" i="4"/>
  <c r="L207" i="4"/>
  <c r="K210" i="6"/>
  <c r="J209" i="6"/>
  <c r="J211" i="6" s="1"/>
  <c r="K198" i="6"/>
  <c r="L214" i="9" l="1"/>
  <c r="J214" i="9"/>
  <c r="J215" i="9" s="1"/>
  <c r="F214" i="9"/>
  <c r="K214" i="9"/>
  <c r="D214" i="9"/>
  <c r="D215" i="9" s="1"/>
  <c r="E214" i="9"/>
  <c r="H214" i="9"/>
  <c r="H215" i="9" s="1"/>
  <c r="L206" i="4"/>
  <c r="L208" i="4" s="1"/>
  <c r="K209" i="4" s="1"/>
  <c r="K209" i="6"/>
  <c r="K211" i="6" s="1"/>
  <c r="L198" i="6"/>
  <c r="L210" i="6"/>
  <c r="E215" i="9" l="1"/>
  <c r="D241" i="9" s="1"/>
  <c r="D255" i="9" s="1"/>
  <c r="K215" i="9"/>
  <c r="J235" i="9" s="1"/>
  <c r="F215" i="9"/>
  <c r="E240" i="9" s="1"/>
  <c r="I215" i="9"/>
  <c r="G238" i="9"/>
  <c r="G241" i="9"/>
  <c r="G239" i="9"/>
  <c r="G240" i="9"/>
  <c r="I238" i="9"/>
  <c r="I237" i="9"/>
  <c r="I241" i="9"/>
  <c r="I240" i="9"/>
  <c r="I236" i="9"/>
  <c r="I239" i="9"/>
  <c r="G215" i="9"/>
  <c r="L215" i="9"/>
  <c r="M215" i="9"/>
  <c r="K210" i="4"/>
  <c r="I209" i="4"/>
  <c r="L209" i="4"/>
  <c r="D209" i="4"/>
  <c r="F209" i="4"/>
  <c r="E209" i="4"/>
  <c r="G209" i="4"/>
  <c r="H209" i="4"/>
  <c r="J209" i="4"/>
  <c r="L209" i="6"/>
  <c r="L211" i="6" s="1"/>
  <c r="H212" i="6" s="1"/>
  <c r="N198" i="6"/>
  <c r="J236" i="9" l="1"/>
  <c r="J239" i="9"/>
  <c r="J240" i="9"/>
  <c r="J241" i="9"/>
  <c r="J238" i="9"/>
  <c r="E241" i="9"/>
  <c r="J237" i="9"/>
  <c r="K241" i="9"/>
  <c r="K234" i="9"/>
  <c r="K240" i="9"/>
  <c r="K238" i="9"/>
  <c r="K235" i="9"/>
  <c r="K237" i="9"/>
  <c r="K236" i="9"/>
  <c r="K239" i="9"/>
  <c r="J249" i="9"/>
  <c r="F240" i="9"/>
  <c r="F239" i="9"/>
  <c r="F241" i="9"/>
  <c r="E254" i="9"/>
  <c r="D269" i="9"/>
  <c r="L240" i="9"/>
  <c r="L235" i="9"/>
  <c r="L236" i="9"/>
  <c r="L234" i="9"/>
  <c r="L241" i="9"/>
  <c r="L237" i="9"/>
  <c r="L233" i="9"/>
  <c r="L239" i="9"/>
  <c r="L238" i="9"/>
  <c r="I250" i="9"/>
  <c r="G252" i="9"/>
  <c r="H239" i="9"/>
  <c r="H238" i="9"/>
  <c r="H240" i="9"/>
  <c r="H237" i="9"/>
  <c r="H241" i="9"/>
  <c r="E210" i="4"/>
  <c r="F210" i="4"/>
  <c r="D210" i="4"/>
  <c r="D211" i="4" s="1"/>
  <c r="L210" i="4"/>
  <c r="I210" i="4"/>
  <c r="J210" i="4"/>
  <c r="G210" i="4"/>
  <c r="H210" i="4"/>
  <c r="J212" i="6"/>
  <c r="J213" i="6" s="1"/>
  <c r="K212" i="6"/>
  <c r="K213" i="6" s="1"/>
  <c r="L212" i="6"/>
  <c r="D212" i="6"/>
  <c r="E212" i="6"/>
  <c r="F212" i="6"/>
  <c r="I212" i="6"/>
  <c r="G212" i="6"/>
  <c r="H213" i="6"/>
  <c r="N203" i="6"/>
  <c r="D271" i="9" l="1"/>
  <c r="N235" i="9"/>
  <c r="N238" i="9"/>
  <c r="N240" i="9"/>
  <c r="N241" i="9"/>
  <c r="N236" i="9"/>
  <c r="G269" i="9"/>
  <c r="N239" i="9"/>
  <c r="F253" i="9"/>
  <c r="E269" i="9"/>
  <c r="N237" i="9"/>
  <c r="H251" i="9"/>
  <c r="J269" i="9"/>
  <c r="N234" i="9"/>
  <c r="K248" i="9"/>
  <c r="I269" i="9"/>
  <c r="N233" i="9"/>
  <c r="L247" i="9"/>
  <c r="H211" i="4"/>
  <c r="G234" i="4" s="1"/>
  <c r="G211" i="4"/>
  <c r="F236" i="4" s="1"/>
  <c r="J211" i="4"/>
  <c r="I236" i="4" s="1"/>
  <c r="F211" i="4"/>
  <c r="E237" i="4" s="1"/>
  <c r="L211" i="4"/>
  <c r="M211" i="4"/>
  <c r="K211" i="4"/>
  <c r="I211" i="4"/>
  <c r="E211" i="4"/>
  <c r="D237" i="4" s="1"/>
  <c r="K214" i="6"/>
  <c r="N200" i="6"/>
  <c r="N201" i="6"/>
  <c r="I213" i="6"/>
  <c r="I214" i="6" s="1"/>
  <c r="N202" i="6"/>
  <c r="F213" i="6"/>
  <c r="N205" i="6"/>
  <c r="G213" i="6"/>
  <c r="N204" i="6"/>
  <c r="E213" i="6"/>
  <c r="N206" i="6"/>
  <c r="D213" i="6"/>
  <c r="D214" i="6" s="1"/>
  <c r="N207" i="6"/>
  <c r="L213" i="6"/>
  <c r="N199" i="6"/>
  <c r="E271" i="9" l="1"/>
  <c r="I271" i="9"/>
  <c r="G271" i="9"/>
  <c r="J271" i="9"/>
  <c r="N242" i="9"/>
  <c r="H269" i="9"/>
  <c r="K269" i="9"/>
  <c r="F269" i="9"/>
  <c r="L269" i="9"/>
  <c r="F235" i="4"/>
  <c r="F249" i="4" s="1"/>
  <c r="I237" i="4"/>
  <c r="I233" i="4"/>
  <c r="I234" i="4"/>
  <c r="E236" i="4"/>
  <c r="E250" i="4" s="1"/>
  <c r="I232" i="4"/>
  <c r="I246" i="4" s="1"/>
  <c r="G235" i="4"/>
  <c r="G236" i="4"/>
  <c r="G237" i="4"/>
  <c r="F237" i="4"/>
  <c r="I235" i="4"/>
  <c r="L231" i="4"/>
  <c r="L229" i="4"/>
  <c r="L235" i="4"/>
  <c r="L234" i="4"/>
  <c r="L230" i="4"/>
  <c r="L236" i="4"/>
  <c r="L233" i="4"/>
  <c r="L237" i="4"/>
  <c r="L232" i="4"/>
  <c r="D251" i="4"/>
  <c r="H235" i="4"/>
  <c r="H233" i="4"/>
  <c r="H236" i="4"/>
  <c r="H234" i="4"/>
  <c r="H237" i="4"/>
  <c r="J235" i="4"/>
  <c r="J234" i="4"/>
  <c r="J237" i="4"/>
  <c r="J232" i="4"/>
  <c r="J236" i="4"/>
  <c r="J233" i="4"/>
  <c r="J231" i="4"/>
  <c r="G248" i="4"/>
  <c r="K237" i="4"/>
  <c r="K230" i="4"/>
  <c r="K231" i="4"/>
  <c r="K236" i="4"/>
  <c r="K233" i="4"/>
  <c r="K234" i="4"/>
  <c r="K232" i="4"/>
  <c r="K235" i="4"/>
  <c r="J235" i="6"/>
  <c r="J240" i="6"/>
  <c r="J239" i="6"/>
  <c r="J238" i="6"/>
  <c r="J236" i="6"/>
  <c r="J237" i="6"/>
  <c r="J234" i="6"/>
  <c r="J248" i="6" s="1"/>
  <c r="H238" i="6"/>
  <c r="H237" i="6"/>
  <c r="H240" i="6"/>
  <c r="H239" i="6"/>
  <c r="H236" i="6"/>
  <c r="G214" i="6"/>
  <c r="J214" i="6"/>
  <c r="E214" i="6"/>
  <c r="F214" i="6"/>
  <c r="H214" i="6"/>
  <c r="M214" i="6"/>
  <c r="L214" i="6"/>
  <c r="F271" i="9" l="1"/>
  <c r="K271" i="9"/>
  <c r="H271" i="9"/>
  <c r="L271" i="9"/>
  <c r="L272" i="9" s="1"/>
  <c r="N235" i="4"/>
  <c r="N234" i="4"/>
  <c r="N232" i="4"/>
  <c r="N237" i="4"/>
  <c r="N236" i="4"/>
  <c r="F265" i="4"/>
  <c r="F267" i="4" s="1"/>
  <c r="N231" i="4"/>
  <c r="J245" i="4"/>
  <c r="I265" i="4"/>
  <c r="I267" i="4" s="1"/>
  <c r="E265" i="4"/>
  <c r="E267" i="4" s="1"/>
  <c r="D265" i="4"/>
  <c r="D267" i="4" s="1"/>
  <c r="N229" i="4"/>
  <c r="L243" i="4"/>
  <c r="N230" i="4"/>
  <c r="K244" i="4"/>
  <c r="N233" i="4"/>
  <c r="H247" i="4"/>
  <c r="G265" i="4"/>
  <c r="G267" i="4" s="1"/>
  <c r="E240" i="6"/>
  <c r="E239" i="6"/>
  <c r="D240" i="6"/>
  <c r="D254" i="6" s="1"/>
  <c r="D268" i="6" s="1"/>
  <c r="D270" i="6" s="1"/>
  <c r="I237" i="6"/>
  <c r="I235" i="6"/>
  <c r="I249" i="6" s="1"/>
  <c r="I236" i="6"/>
  <c r="I240" i="6"/>
  <c r="I238" i="6"/>
  <c r="I239" i="6"/>
  <c r="F239" i="6"/>
  <c r="F240" i="6"/>
  <c r="F238" i="6"/>
  <c r="F252" i="6" s="1"/>
  <c r="K240" i="6"/>
  <c r="K237" i="6"/>
  <c r="K235" i="6"/>
  <c r="K234" i="6"/>
  <c r="K233" i="6"/>
  <c r="K238" i="6"/>
  <c r="K236" i="6"/>
  <c r="K239" i="6"/>
  <c r="L239" i="6"/>
  <c r="L236" i="6"/>
  <c r="L240" i="6"/>
  <c r="L238" i="6"/>
  <c r="L232" i="6"/>
  <c r="L233" i="6"/>
  <c r="L237" i="6"/>
  <c r="L235" i="6"/>
  <c r="L234" i="6"/>
  <c r="G240" i="6"/>
  <c r="G237" i="6"/>
  <c r="G238" i="6"/>
  <c r="G239" i="6"/>
  <c r="H250" i="6"/>
  <c r="J268" i="6"/>
  <c r="J270" i="6" s="1"/>
  <c r="J272" i="9" l="1"/>
  <c r="J273" i="9" s="1"/>
  <c r="O249" i="9" s="1"/>
  <c r="N249" i="9" s="1"/>
  <c r="P249" i="9" s="1"/>
  <c r="L273" i="9"/>
  <c r="O247" i="9" s="1"/>
  <c r="G272" i="9"/>
  <c r="G273" i="9" s="1"/>
  <c r="O252" i="9" s="1"/>
  <c r="N252" i="9" s="1"/>
  <c r="P252" i="9" s="1"/>
  <c r="I272" i="9"/>
  <c r="I273" i="9" s="1"/>
  <c r="O250" i="9" s="1"/>
  <c r="N250" i="9" s="1"/>
  <c r="P250" i="9" s="1"/>
  <c r="E272" i="9"/>
  <c r="E273" i="9" s="1"/>
  <c r="O254" i="9" s="1"/>
  <c r="N254" i="9" s="1"/>
  <c r="P254" i="9" s="1"/>
  <c r="H272" i="9"/>
  <c r="F272" i="9"/>
  <c r="K272" i="9"/>
  <c r="K273" i="9" s="1"/>
  <c r="O248" i="9" s="1"/>
  <c r="N248" i="9" s="1"/>
  <c r="P248" i="9" s="1"/>
  <c r="D272" i="9"/>
  <c r="D273" i="9" s="1"/>
  <c r="O255" i="9" s="1"/>
  <c r="N255" i="9" s="1"/>
  <c r="P255" i="9" s="1"/>
  <c r="H265" i="4"/>
  <c r="H267" i="4" s="1"/>
  <c r="K265" i="4"/>
  <c r="K267" i="4" s="1"/>
  <c r="L265" i="4"/>
  <c r="L267" i="4" s="1"/>
  <c r="L268" i="4" s="1"/>
  <c r="J265" i="4"/>
  <c r="J267" i="4" s="1"/>
  <c r="N238" i="4"/>
  <c r="N236" i="6"/>
  <c r="N238" i="6"/>
  <c r="N240" i="6"/>
  <c r="N235" i="6"/>
  <c r="F268" i="6"/>
  <c r="F270" i="6" s="1"/>
  <c r="N232" i="6"/>
  <c r="L246" i="6"/>
  <c r="N237" i="6"/>
  <c r="G251" i="6"/>
  <c r="I268" i="6"/>
  <c r="I270" i="6" s="1"/>
  <c r="N234" i="6"/>
  <c r="N239" i="6"/>
  <c r="E253" i="6"/>
  <c r="N233" i="6"/>
  <c r="K247" i="6"/>
  <c r="H268" i="6"/>
  <c r="H270" i="6" s="1"/>
  <c r="N247" i="9" l="1"/>
  <c r="P247" i="9" s="1"/>
  <c r="H273" i="9"/>
  <c r="O251" i="9" s="1"/>
  <c r="N251" i="9" s="1"/>
  <c r="P251" i="9" s="1"/>
  <c r="F273" i="9"/>
  <c r="O253" i="9" s="1"/>
  <c r="N253" i="9" s="1"/>
  <c r="P253" i="9" s="1"/>
  <c r="L269" i="4"/>
  <c r="I268" i="4"/>
  <c r="D268" i="4"/>
  <c r="D269" i="4" s="1"/>
  <c r="O251" i="4" s="1"/>
  <c r="N251" i="4" s="1"/>
  <c r="P251" i="4" s="1"/>
  <c r="K268" i="4"/>
  <c r="F268" i="4"/>
  <c r="G268" i="4"/>
  <c r="E268" i="4"/>
  <c r="J268" i="4"/>
  <c r="H268" i="4"/>
  <c r="K268" i="6"/>
  <c r="K270" i="6" s="1"/>
  <c r="G268" i="6"/>
  <c r="G270" i="6" s="1"/>
  <c r="E268" i="6"/>
  <c r="E270" i="6" s="1"/>
  <c r="N246" i="6"/>
  <c r="L268" i="6"/>
  <c r="L270" i="6" s="1"/>
  <c r="L271" i="6" s="1"/>
  <c r="N247" i="6" s="1"/>
  <c r="N241" i="6"/>
  <c r="O256" i="9" l="1"/>
  <c r="P256" i="9"/>
  <c r="O243" i="4"/>
  <c r="N243" i="4" s="1"/>
  <c r="P243" i="4" s="1"/>
  <c r="H269" i="4"/>
  <c r="J269" i="4"/>
  <c r="G269" i="4"/>
  <c r="I269" i="4"/>
  <c r="E269" i="4"/>
  <c r="K269" i="4"/>
  <c r="F269" i="4"/>
  <c r="H271" i="6"/>
  <c r="N251" i="6" s="1"/>
  <c r="O251" i="6" s="1"/>
  <c r="G271" i="6"/>
  <c r="N252" i="6" s="1"/>
  <c r="O252" i="6" s="1"/>
  <c r="O247" i="6"/>
  <c r="P247" i="6"/>
  <c r="F271" i="6"/>
  <c r="N253" i="6" s="1"/>
  <c r="O246" i="6"/>
  <c r="P246" i="6"/>
  <c r="K271" i="6"/>
  <c r="N248" i="6" s="1"/>
  <c r="J271" i="6"/>
  <c r="N249" i="6" s="1"/>
  <c r="E271" i="6"/>
  <c r="N254" i="6" s="1"/>
  <c r="D271" i="6"/>
  <c r="I271" i="6"/>
  <c r="N250" i="6" s="1"/>
  <c r="O250" i="4" l="1"/>
  <c r="N250" i="4" s="1"/>
  <c r="P250" i="4" s="1"/>
  <c r="O249" i="4"/>
  <c r="N249" i="4" s="1"/>
  <c r="P249" i="4" s="1"/>
  <c r="O248" i="4"/>
  <c r="N248" i="4" s="1"/>
  <c r="P248" i="4" s="1"/>
  <c r="O247" i="4"/>
  <c r="N247" i="4" s="1"/>
  <c r="P247" i="4" s="1"/>
  <c r="O246" i="4"/>
  <c r="N246" i="4" s="1"/>
  <c r="P246" i="4" s="1"/>
  <c r="O245" i="4"/>
  <c r="N245" i="4" s="1"/>
  <c r="P245" i="4" s="1"/>
  <c r="O244" i="4"/>
  <c r="N244" i="4" s="1"/>
  <c r="P244" i="4" s="1"/>
  <c r="P251" i="6"/>
  <c r="P252" i="6"/>
  <c r="O253" i="6"/>
  <c r="P253" i="6"/>
  <c r="O254" i="6"/>
  <c r="P254" i="6"/>
  <c r="O248" i="6"/>
  <c r="P248" i="6"/>
  <c r="O250" i="6"/>
  <c r="P250" i="6"/>
  <c r="O249" i="6"/>
  <c r="P249" i="6"/>
  <c r="O252" i="4" l="1"/>
  <c r="P252" i="4"/>
  <c r="P255" i="6"/>
  <c r="O255" i="6"/>
</calcChain>
</file>

<file path=xl/comments1.xml><?xml version="1.0" encoding="utf-8"?>
<comments xmlns="http://schemas.openxmlformats.org/spreadsheetml/2006/main">
  <authors>
    <author>ROBER850</author>
  </authors>
  <commentList>
    <comment ref="Q20" authorId="0" shapeId="0">
      <text>
        <r>
          <rPr>
            <b/>
            <sz val="9"/>
            <color indexed="81"/>
            <rFont val="Tahoma"/>
            <charset val="1"/>
          </rPr>
          <t>ROBER850:</t>
        </r>
        <r>
          <rPr>
            <sz val="9"/>
            <color indexed="81"/>
            <rFont val="Tahoma"/>
            <charset val="1"/>
          </rPr>
          <t xml:space="preserve">
If curve is fitted then this will be the number of parameters for the curve.
</t>
        </r>
      </text>
    </comment>
  </commentList>
</comments>
</file>

<file path=xl/comments2.xml><?xml version="1.0" encoding="utf-8"?>
<comments xmlns="http://schemas.openxmlformats.org/spreadsheetml/2006/main">
  <authors>
    <author>ROBER850</author>
  </authors>
  <commentList>
    <comment ref="Q10" authorId="0" shapeId="0">
      <text>
        <r>
          <rPr>
            <b/>
            <sz val="9"/>
            <color indexed="81"/>
            <rFont val="Tahoma"/>
            <charset val="1"/>
          </rPr>
          <t>ROBER850:</t>
        </r>
        <r>
          <rPr>
            <sz val="9"/>
            <color indexed="81"/>
            <rFont val="Tahoma"/>
            <charset val="1"/>
          </rPr>
          <t xml:space="preserve">
If curve is fitted then this will be the number of parameters for the curve.
</t>
        </r>
      </text>
    </comment>
  </commentList>
</comments>
</file>

<file path=xl/comments3.xml><?xml version="1.0" encoding="utf-8"?>
<comments xmlns="http://schemas.openxmlformats.org/spreadsheetml/2006/main">
  <authors>
    <author>ROBER850</author>
  </authors>
  <commentList>
    <comment ref="Q10" authorId="0" shapeId="0">
      <text>
        <r>
          <rPr>
            <b/>
            <sz val="9"/>
            <color indexed="81"/>
            <rFont val="Tahoma"/>
            <charset val="1"/>
          </rPr>
          <t>ROBER850:</t>
        </r>
        <r>
          <rPr>
            <sz val="9"/>
            <color indexed="81"/>
            <rFont val="Tahoma"/>
            <charset val="1"/>
          </rPr>
          <t xml:space="preserve">
If curve is fitted then this will be the number of parameters for the curve.
</t>
        </r>
      </text>
    </comment>
  </commentList>
</comments>
</file>

<file path=xl/comments4.xml><?xml version="1.0" encoding="utf-8"?>
<comments xmlns="http://schemas.openxmlformats.org/spreadsheetml/2006/main">
  <authors>
    <author>ROBER850</author>
  </authors>
  <commentList>
    <comment ref="S10" authorId="0" shapeId="0">
      <text>
        <r>
          <rPr>
            <b/>
            <sz val="9"/>
            <color indexed="81"/>
            <rFont val="Tahoma"/>
            <charset val="1"/>
          </rPr>
          <t>ROBER850:</t>
        </r>
        <r>
          <rPr>
            <sz val="9"/>
            <color indexed="81"/>
            <rFont val="Tahoma"/>
            <charset val="1"/>
          </rPr>
          <t xml:space="preserve">
If curve is fitted then this will be the number of parameters for the curve.
</t>
        </r>
      </text>
    </comment>
  </commentList>
</comments>
</file>

<file path=xl/comments5.xml><?xml version="1.0" encoding="utf-8"?>
<comments xmlns="http://schemas.openxmlformats.org/spreadsheetml/2006/main">
  <authors>
    <author>ROBER850</author>
  </authors>
  <commentList>
    <comment ref="S10" authorId="0" shapeId="0">
      <text>
        <r>
          <rPr>
            <b/>
            <sz val="9"/>
            <color indexed="81"/>
            <rFont val="Tahoma"/>
            <charset val="1"/>
          </rPr>
          <t>ROBER850:</t>
        </r>
        <r>
          <rPr>
            <sz val="9"/>
            <color indexed="81"/>
            <rFont val="Tahoma"/>
            <charset val="1"/>
          </rPr>
          <t xml:space="preserve">
If curve is fitted then this will be the number of parameters for the curve.
</t>
        </r>
      </text>
    </comment>
  </commentList>
</comments>
</file>

<file path=xl/sharedStrings.xml><?xml version="1.0" encoding="utf-8"?>
<sst xmlns="http://schemas.openxmlformats.org/spreadsheetml/2006/main" count="304" uniqueCount="51">
  <si>
    <t>Incremental Claims</t>
  </si>
  <si>
    <t>Cumulative Claims</t>
  </si>
  <si>
    <t>Ultimate</t>
  </si>
  <si>
    <t>Reserve</t>
  </si>
  <si>
    <t>Observed Development Factors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</si>
  <si>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</si>
  <si>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</si>
  <si>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</si>
  <si>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</si>
  <si>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</si>
  <si>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</si>
  <si>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</si>
  <si>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</si>
  <si>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</si>
  <si>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Pearson Residuals</t>
  </si>
  <si>
    <t>Indicator</t>
  </si>
  <si>
    <t>Square Sum</t>
  </si>
  <si>
    <t>Bias correction</t>
  </si>
  <si>
    <t>Number of Observations</t>
  </si>
  <si>
    <t>Number of Origin Periods</t>
  </si>
  <si>
    <t>Number of Parameters</t>
  </si>
  <si>
    <t>Bias Correction 1</t>
  </si>
  <si>
    <t>Standardised Pearson Residuals</t>
  </si>
  <si>
    <t>Standardised Residuals as a list</t>
  </si>
  <si>
    <t>Resampled Residuals</t>
  </si>
  <si>
    <t>Pseudo Development Factors</t>
  </si>
  <si>
    <t>Resampled Residuals for Projection</t>
  </si>
  <si>
    <t>Projected Cumulative Claims</t>
  </si>
  <si>
    <t>One-Year Projections</t>
  </si>
  <si>
    <t>CDR</t>
  </si>
  <si>
    <t>Fitted Incremental Triangle</t>
  </si>
  <si>
    <t>Fitted Cumulative Triangle</t>
  </si>
  <si>
    <t>Residuals Exclusion Indicator</t>
  </si>
  <si>
    <t>Degrees of Freedom</t>
  </si>
  <si>
    <t>Pearson Scale Parameter</t>
  </si>
  <si>
    <t>Resample Residuals</t>
  </si>
  <si>
    <t>Pseudo Incremental Data</t>
  </si>
  <si>
    <t>Pseudo Cumulative Data</t>
  </si>
  <si>
    <t>You could mean centre the residuals, by subtracting the average. You could also make the distribution symmetric by adding the residuals times -1 (to make twice as many residuals).</t>
  </si>
  <si>
    <t>Projected Incremental Claims</t>
  </si>
  <si>
    <t>Pseudo Ultimate</t>
  </si>
  <si>
    <t>ODP with constant scale parameter</t>
  </si>
  <si>
    <t>ODP with varying scale parameter</t>
  </si>
  <si>
    <t>Chain Ladder</t>
  </si>
  <si>
    <t>Bornhuetter-Ferguson</t>
  </si>
  <si>
    <t>Prior Estimate</t>
  </si>
  <si>
    <t>AMW-BF with constant scale parameter</t>
  </si>
  <si>
    <t>Mean</t>
  </si>
  <si>
    <t>CoV</t>
  </si>
  <si>
    <t>Pseudo Prior Estimate</t>
  </si>
  <si>
    <t>AMW-BF with varying scale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</si>
</sst>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0"/>
    <numFmt numFmtId="165" formatCode="0.000"/>
    <numFmt numFmtId="166" formatCode="#,##0.0"/>
    <numFmt numFmtId="167" formatCode="#,##0.000"/>
    <numFmt numFmtId="176" formatCode="0.0%"/>
  </numFmts>
  <fonts count="5" x14ac:knownFonts="1">
    <font>
      <sz val="10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quotePrefix="1" applyAlignment="1">
      <alignment horizontal="right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67" fontId="0" fillId="0" borderId="0" xfId="0" applyNumberFormat="1"/>
    <xf numFmtId="43" fontId="0" fillId="0" borderId="0" xfId="1" applyFont="1"/>
    <xf numFmtId="0" fontId="4" fillId="0" borderId="0" xfId="0" applyFont="1"/>
    <xf numFmtId="9" fontId="0" fillId="0" borderId="0" xfId="0" applyNumberFormat="1"/>
    <xf numFmtId="176" fontId="0" fillId="0" borderId="0" xfId="2" applyNumberFormat="1" applyFont="1"/>
  </cellXfs>
  <cellStyles count="3"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WTW">
      <a:dk1>
        <a:sysClr val="windowText" lastClr="000000"/>
      </a:dk1>
      <a:lt1>
        <a:sysClr val="window" lastClr="FFFFFF"/>
      </a:lt1>
      <a:dk2>
        <a:srgbClr val="63666A"/>
      </a:dk2>
      <a:lt2>
        <a:srgbClr val="EEECE1"/>
      </a:lt2>
      <a:accent1>
        <a:srgbClr val="702082"/>
      </a:accent1>
      <a:accent2>
        <a:srgbClr val="FFB81C"/>
      </a:accent2>
      <a:accent3>
        <a:srgbClr val="00A0D2"/>
      </a:accent3>
      <a:accent4>
        <a:srgbClr val="C110A0"/>
      </a:accent4>
      <a:accent5>
        <a:srgbClr val="00C389"/>
      </a:accent5>
      <a:accent6>
        <a:srgbClr val="63666A"/>
      </a:accent6>
      <a:hlink>
        <a:srgbClr val="00A0D2"/>
      </a:hlink>
      <a:folHlink>
        <a:srgbClr val="63666A"/>
      </a:folHlink>
    </a:clrScheme>
    <a:fontScheme name="WTW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workbookViewId="0"/>
  </sheetViews>
  <sheetFormatPr defaultRowHeight="12.75" x14ac:dyDescent="0.2"/>
  <cols>
    <col min="4" max="10" width="10.140625" bestFit="1" customWidth="1"/>
    <col min="15" max="15" width="10.140625" bestFit="1" customWidth="1"/>
  </cols>
  <sheetData>
    <row r="2" spans="1:15" x14ac:dyDescent="0.2">
      <c r="A2" t="s">
        <v>0</v>
      </c>
    </row>
    <row r="3" spans="1:15" x14ac:dyDescent="0.2">
      <c r="C3">
        <v>1</v>
      </c>
      <c r="D3">
        <f>C3+1</f>
        <v>2</v>
      </c>
      <c r="E3">
        <f t="shared" ref="E3:L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</row>
    <row r="4" spans="1:15" x14ac:dyDescent="0.2">
      <c r="B4">
        <f t="shared" ref="B4:B11" si="1">B5-1</f>
        <v>2006</v>
      </c>
      <c r="C4" s="1">
        <v>357848</v>
      </c>
      <c r="D4" s="1">
        <v>766940</v>
      </c>
      <c r="E4" s="1">
        <v>610542</v>
      </c>
      <c r="F4" s="1">
        <v>482940</v>
      </c>
      <c r="G4" s="1">
        <v>527326</v>
      </c>
      <c r="H4" s="1">
        <v>574398</v>
      </c>
      <c r="I4" s="1">
        <v>146342</v>
      </c>
      <c r="J4" s="1">
        <v>139950</v>
      </c>
      <c r="K4" s="1">
        <v>227229</v>
      </c>
      <c r="L4" s="1">
        <v>67948</v>
      </c>
    </row>
    <row r="5" spans="1:15" x14ac:dyDescent="0.2">
      <c r="B5">
        <f t="shared" si="1"/>
        <v>2007</v>
      </c>
      <c r="C5" s="1">
        <v>352118</v>
      </c>
      <c r="D5" s="1">
        <v>884021</v>
      </c>
      <c r="E5" s="1">
        <v>933894</v>
      </c>
      <c r="F5" s="1">
        <v>1183289</v>
      </c>
      <c r="G5" s="1">
        <v>445745</v>
      </c>
      <c r="H5" s="1">
        <v>320996</v>
      </c>
      <c r="I5" s="1">
        <v>527804</v>
      </c>
      <c r="J5" s="1">
        <v>266172</v>
      </c>
      <c r="K5" s="1">
        <v>425046</v>
      </c>
      <c r="L5" s="1"/>
    </row>
    <row r="6" spans="1:15" x14ac:dyDescent="0.2">
      <c r="B6">
        <f t="shared" si="1"/>
        <v>2008</v>
      </c>
      <c r="C6" s="1">
        <v>290507</v>
      </c>
      <c r="D6" s="1">
        <v>1001799</v>
      </c>
      <c r="E6" s="1">
        <v>926219</v>
      </c>
      <c r="F6" s="1">
        <v>1016654</v>
      </c>
      <c r="G6" s="1">
        <v>750816</v>
      </c>
      <c r="H6" s="1">
        <v>146923</v>
      </c>
      <c r="I6" s="1">
        <v>495992</v>
      </c>
      <c r="J6" s="1">
        <v>280405</v>
      </c>
      <c r="K6" s="1"/>
      <c r="L6" s="1"/>
    </row>
    <row r="7" spans="1:15" x14ac:dyDescent="0.2">
      <c r="B7">
        <f t="shared" si="1"/>
        <v>2009</v>
      </c>
      <c r="C7" s="1">
        <v>310608</v>
      </c>
      <c r="D7" s="1">
        <v>1108250</v>
      </c>
      <c r="E7" s="1">
        <v>776189</v>
      </c>
      <c r="F7" s="1">
        <v>1562400</v>
      </c>
      <c r="G7" s="1">
        <v>272482</v>
      </c>
      <c r="H7" s="1">
        <v>352053</v>
      </c>
      <c r="I7" s="1">
        <v>206286</v>
      </c>
      <c r="J7" s="1"/>
      <c r="K7" s="1"/>
      <c r="L7" s="1"/>
    </row>
    <row r="8" spans="1:15" x14ac:dyDescent="0.2">
      <c r="B8">
        <f t="shared" si="1"/>
        <v>2010</v>
      </c>
      <c r="C8" s="1">
        <v>443160</v>
      </c>
      <c r="D8" s="1">
        <v>693190</v>
      </c>
      <c r="E8" s="1">
        <v>991983</v>
      </c>
      <c r="F8" s="1">
        <v>769488</v>
      </c>
      <c r="G8" s="1">
        <v>504851</v>
      </c>
      <c r="H8" s="1">
        <v>470639</v>
      </c>
      <c r="I8" s="1"/>
      <c r="J8" s="1"/>
      <c r="K8" s="1"/>
      <c r="L8" s="1"/>
    </row>
    <row r="9" spans="1:15" x14ac:dyDescent="0.2">
      <c r="B9">
        <f t="shared" si="1"/>
        <v>2011</v>
      </c>
      <c r="C9" s="1">
        <v>396132</v>
      </c>
      <c r="D9" s="1">
        <v>937085</v>
      </c>
      <c r="E9" s="1">
        <v>847498</v>
      </c>
      <c r="F9" s="1">
        <v>805037</v>
      </c>
      <c r="G9" s="1">
        <v>705960</v>
      </c>
      <c r="H9" s="1"/>
      <c r="I9" s="1"/>
      <c r="J9" s="1"/>
      <c r="K9" s="1"/>
      <c r="L9" s="1"/>
    </row>
    <row r="10" spans="1:15" x14ac:dyDescent="0.2">
      <c r="B10">
        <f t="shared" si="1"/>
        <v>2012</v>
      </c>
      <c r="C10" s="1">
        <v>440832</v>
      </c>
      <c r="D10" s="1">
        <v>847631</v>
      </c>
      <c r="E10" s="1">
        <v>1131398</v>
      </c>
      <c r="F10" s="1">
        <v>1063269</v>
      </c>
      <c r="G10" s="1"/>
      <c r="H10" s="1"/>
      <c r="I10" s="1"/>
      <c r="J10" s="1"/>
      <c r="K10" s="1"/>
      <c r="L10" s="1"/>
    </row>
    <row r="11" spans="1:15" x14ac:dyDescent="0.2">
      <c r="B11">
        <f t="shared" si="1"/>
        <v>2013</v>
      </c>
      <c r="C11" s="1">
        <v>359480</v>
      </c>
      <c r="D11" s="1">
        <v>1061648</v>
      </c>
      <c r="E11" s="1">
        <v>1443370</v>
      </c>
      <c r="F11" s="1"/>
      <c r="G11" s="1"/>
      <c r="H11" s="1"/>
      <c r="I11" s="1"/>
      <c r="J11" s="1"/>
      <c r="K11" s="1"/>
      <c r="L11" s="1"/>
    </row>
    <row r="12" spans="1:15" x14ac:dyDescent="0.2">
      <c r="B12">
        <f>B13-1</f>
        <v>2014</v>
      </c>
      <c r="C12" s="1">
        <v>376686</v>
      </c>
      <c r="D12" s="1">
        <v>986608</v>
      </c>
      <c r="E12" s="1"/>
      <c r="F12" s="1"/>
      <c r="G12" s="1"/>
      <c r="H12" s="1"/>
      <c r="I12" s="1"/>
      <c r="J12" s="1"/>
      <c r="K12" s="1"/>
      <c r="L12" s="1"/>
    </row>
    <row r="13" spans="1:15" x14ac:dyDescent="0.2">
      <c r="B13">
        <v>2015</v>
      </c>
      <c r="C13" s="1">
        <v>344014</v>
      </c>
      <c r="D13" s="1"/>
      <c r="E13" s="1"/>
      <c r="F13" s="1"/>
      <c r="G13" s="1"/>
      <c r="H13" s="1"/>
      <c r="I13" s="1"/>
      <c r="J13" s="1"/>
      <c r="K13" s="1"/>
      <c r="L13" s="1"/>
    </row>
    <row r="15" spans="1:15" x14ac:dyDescent="0.2">
      <c r="A15" t="s">
        <v>1</v>
      </c>
    </row>
    <row r="16" spans="1:15" x14ac:dyDescent="0.2">
      <c r="C16">
        <f t="shared" ref="C16:L16" si="2">C3</f>
        <v>1</v>
      </c>
      <c r="D16">
        <f t="shared" si="2"/>
        <v>2</v>
      </c>
      <c r="E16">
        <f t="shared" si="2"/>
        <v>3</v>
      </c>
      <c r="F16">
        <f t="shared" si="2"/>
        <v>4</v>
      </c>
      <c r="G16">
        <f t="shared" si="2"/>
        <v>5</v>
      </c>
      <c r="H16">
        <f t="shared" si="2"/>
        <v>6</v>
      </c>
      <c r="I16">
        <f t="shared" si="2"/>
        <v>7</v>
      </c>
      <c r="J16">
        <f t="shared" si="2"/>
        <v>8</v>
      </c>
      <c r="K16">
        <f t="shared" si="2"/>
        <v>9</v>
      </c>
      <c r="L16">
        <f t="shared" si="2"/>
        <v>10</v>
      </c>
      <c r="N16" t="s">
        <v>2</v>
      </c>
      <c r="O16" t="s">
        <v>3</v>
      </c>
    </row>
    <row r="17" spans="2:15" x14ac:dyDescent="0.2">
      <c r="B17">
        <f>B4</f>
        <v>2006</v>
      </c>
      <c r="C17" s="1">
        <f>C4</f>
        <v>357848</v>
      </c>
      <c r="D17" s="1">
        <f>C17+D4</f>
        <v>1124788</v>
      </c>
      <c r="E17" s="1">
        <f t="shared" ref="E17:K24" si="3">D17+E4</f>
        <v>1735330</v>
      </c>
      <c r="F17" s="1">
        <f t="shared" si="3"/>
        <v>2218270</v>
      </c>
      <c r="G17" s="1">
        <f t="shared" si="3"/>
        <v>2745596</v>
      </c>
      <c r="H17" s="1">
        <f t="shared" si="3"/>
        <v>3319994</v>
      </c>
      <c r="I17" s="1">
        <f t="shared" si="3"/>
        <v>3466336</v>
      </c>
      <c r="J17" s="1">
        <f t="shared" si="3"/>
        <v>3606286</v>
      </c>
      <c r="K17" s="1">
        <f t="shared" si="3"/>
        <v>3833515</v>
      </c>
      <c r="L17" s="1">
        <f>K17+L4</f>
        <v>3901463</v>
      </c>
      <c r="N17" s="1">
        <f>L17</f>
        <v>3901463</v>
      </c>
      <c r="O17" s="1">
        <f>N17-L17</f>
        <v>0</v>
      </c>
    </row>
    <row r="18" spans="2:15" x14ac:dyDescent="0.2">
      <c r="B18">
        <f t="shared" ref="B18:C26" si="4">B5</f>
        <v>2007</v>
      </c>
      <c r="C18" s="1">
        <f t="shared" si="4"/>
        <v>352118</v>
      </c>
      <c r="D18" s="1">
        <f t="shared" ref="D18:D25" si="5">C18+D5</f>
        <v>1236139</v>
      </c>
      <c r="E18" s="1">
        <f t="shared" si="3"/>
        <v>2170033</v>
      </c>
      <c r="F18" s="1">
        <f t="shared" si="3"/>
        <v>3353322</v>
      </c>
      <c r="G18" s="1">
        <f t="shared" si="3"/>
        <v>3799067</v>
      </c>
      <c r="H18" s="1">
        <f t="shared" si="3"/>
        <v>4120063</v>
      </c>
      <c r="I18" s="1">
        <f t="shared" si="3"/>
        <v>4647867</v>
      </c>
      <c r="J18" s="1">
        <f t="shared" si="3"/>
        <v>4914039</v>
      </c>
      <c r="K18" s="1">
        <f t="shared" si="3"/>
        <v>5339085</v>
      </c>
      <c r="L18" s="1"/>
      <c r="N18" s="1">
        <f>K18*L31</f>
        <v>5433718.8145487895</v>
      </c>
      <c r="O18" s="1">
        <f>N18-K18</f>
        <v>94633.814548789524</v>
      </c>
    </row>
    <row r="19" spans="2:15" x14ac:dyDescent="0.2">
      <c r="B19">
        <f t="shared" si="4"/>
        <v>2008</v>
      </c>
      <c r="C19" s="1">
        <f t="shared" si="4"/>
        <v>290507</v>
      </c>
      <c r="D19" s="1">
        <f t="shared" si="5"/>
        <v>1292306</v>
      </c>
      <c r="E19" s="1">
        <f t="shared" si="3"/>
        <v>2218525</v>
      </c>
      <c r="F19" s="1">
        <f t="shared" si="3"/>
        <v>3235179</v>
      </c>
      <c r="G19" s="1">
        <f t="shared" si="3"/>
        <v>3985995</v>
      </c>
      <c r="H19" s="1">
        <f t="shared" si="3"/>
        <v>4132918</v>
      </c>
      <c r="I19" s="1">
        <f t="shared" si="3"/>
        <v>4628910</v>
      </c>
      <c r="J19" s="1">
        <f t="shared" si="3"/>
        <v>4909315</v>
      </c>
      <c r="K19" s="1"/>
      <c r="L19" s="1"/>
      <c r="N19" s="1">
        <f>J19*K31</f>
        <v>5378826.2900642389</v>
      </c>
      <c r="O19" s="1">
        <f>N19-J19</f>
        <v>469511.29006423894</v>
      </c>
    </row>
    <row r="20" spans="2:15" x14ac:dyDescent="0.2">
      <c r="B20">
        <f t="shared" si="4"/>
        <v>2009</v>
      </c>
      <c r="C20" s="1">
        <f t="shared" si="4"/>
        <v>310608</v>
      </c>
      <c r="D20" s="1">
        <f t="shared" si="5"/>
        <v>1418858</v>
      </c>
      <c r="E20" s="1">
        <f t="shared" si="3"/>
        <v>2195047</v>
      </c>
      <c r="F20" s="1">
        <f t="shared" si="3"/>
        <v>3757447</v>
      </c>
      <c r="G20" s="1">
        <f t="shared" si="3"/>
        <v>4029929</v>
      </c>
      <c r="H20" s="1">
        <f t="shared" si="3"/>
        <v>4381982</v>
      </c>
      <c r="I20" s="1">
        <f t="shared" si="3"/>
        <v>4588268</v>
      </c>
      <c r="J20" s="1"/>
      <c r="K20" s="1"/>
      <c r="L20" s="1"/>
      <c r="N20" s="1">
        <f>I20*J31</f>
        <v>5297905.8208254613</v>
      </c>
      <c r="O20" s="1">
        <f>N20-I20</f>
        <v>709637.8208254613</v>
      </c>
    </row>
    <row r="21" spans="2:15" x14ac:dyDescent="0.2">
      <c r="B21">
        <f t="shared" si="4"/>
        <v>2010</v>
      </c>
      <c r="C21" s="1">
        <f t="shared" si="4"/>
        <v>443160</v>
      </c>
      <c r="D21" s="1">
        <f t="shared" si="5"/>
        <v>1136350</v>
      </c>
      <c r="E21" s="1">
        <f t="shared" si="3"/>
        <v>2128333</v>
      </c>
      <c r="F21" s="1">
        <f t="shared" si="3"/>
        <v>2897821</v>
      </c>
      <c r="G21" s="1">
        <f t="shared" si="3"/>
        <v>3402672</v>
      </c>
      <c r="H21" s="1">
        <f t="shared" si="3"/>
        <v>3873311</v>
      </c>
      <c r="I21" s="1"/>
      <c r="J21" s="1"/>
      <c r="K21" s="1"/>
      <c r="L21" s="1"/>
      <c r="N21" s="1">
        <f>H21*I31</f>
        <v>4858199.6390497377</v>
      </c>
      <c r="O21" s="1">
        <f>N21-H21</f>
        <v>984888.63904973771</v>
      </c>
    </row>
    <row r="22" spans="2:15" x14ac:dyDescent="0.2">
      <c r="B22">
        <f t="shared" si="4"/>
        <v>2011</v>
      </c>
      <c r="C22" s="1">
        <f t="shared" si="4"/>
        <v>396132</v>
      </c>
      <c r="D22" s="1">
        <f t="shared" si="5"/>
        <v>1333217</v>
      </c>
      <c r="E22" s="1">
        <f t="shared" si="3"/>
        <v>2180715</v>
      </c>
      <c r="F22" s="1">
        <f t="shared" si="3"/>
        <v>2985752</v>
      </c>
      <c r="G22" s="1">
        <f t="shared" si="3"/>
        <v>3691712</v>
      </c>
      <c r="H22" s="1"/>
      <c r="I22" s="1"/>
      <c r="J22" s="1"/>
      <c r="K22" s="1"/>
      <c r="L22" s="1"/>
      <c r="N22" s="1">
        <f>G22*H31</f>
        <v>5111171.4576616613</v>
      </c>
      <c r="O22" s="1">
        <f>N22-G22</f>
        <v>1419459.4576616613</v>
      </c>
    </row>
    <row r="23" spans="2:15" x14ac:dyDescent="0.2">
      <c r="B23">
        <f t="shared" si="4"/>
        <v>2012</v>
      </c>
      <c r="C23" s="1">
        <f t="shared" si="4"/>
        <v>440832</v>
      </c>
      <c r="D23" s="1">
        <f t="shared" si="5"/>
        <v>1288463</v>
      </c>
      <c r="E23" s="1">
        <f t="shared" si="3"/>
        <v>2419861</v>
      </c>
      <c r="F23" s="1">
        <f t="shared" si="3"/>
        <v>3483130</v>
      </c>
      <c r="G23" s="1"/>
      <c r="H23" s="1"/>
      <c r="I23" s="1"/>
      <c r="J23" s="1"/>
      <c r="K23" s="1"/>
      <c r="L23" s="1"/>
      <c r="N23" s="1">
        <f>F23*G31</f>
        <v>5660770.6201355457</v>
      </c>
      <c r="O23" s="1">
        <f>N23-F23</f>
        <v>2177640.6201355457</v>
      </c>
    </row>
    <row r="24" spans="2:15" x14ac:dyDescent="0.2">
      <c r="B24">
        <f t="shared" si="4"/>
        <v>2013</v>
      </c>
      <c r="C24" s="1">
        <f t="shared" si="4"/>
        <v>359480</v>
      </c>
      <c r="D24" s="1">
        <f t="shared" si="5"/>
        <v>1421128</v>
      </c>
      <c r="E24" s="1">
        <f t="shared" si="3"/>
        <v>2864498</v>
      </c>
      <c r="F24" s="1"/>
      <c r="G24" s="1"/>
      <c r="H24" s="1"/>
      <c r="I24" s="1"/>
      <c r="J24" s="1"/>
      <c r="K24" s="1"/>
      <c r="L24" s="1"/>
      <c r="N24" s="1">
        <f>E24*F31</f>
        <v>6784799.0119524989</v>
      </c>
      <c r="O24" s="1">
        <f>N24-E24</f>
        <v>3920301.0119524989</v>
      </c>
    </row>
    <row r="25" spans="2:15" x14ac:dyDescent="0.2">
      <c r="B25">
        <f t="shared" si="4"/>
        <v>2014</v>
      </c>
      <c r="C25" s="1">
        <f t="shared" si="4"/>
        <v>376686</v>
      </c>
      <c r="D25" s="1">
        <f t="shared" si="5"/>
        <v>1363294</v>
      </c>
      <c r="E25" s="1"/>
      <c r="F25" s="1"/>
      <c r="G25" s="1"/>
      <c r="H25" s="1"/>
      <c r="I25" s="1"/>
      <c r="J25" s="1"/>
      <c r="K25" s="1"/>
      <c r="L25" s="1"/>
      <c r="N25" s="1">
        <f>D25*E31</f>
        <v>5642266.2632616423</v>
      </c>
      <c r="O25" s="1">
        <f>N25-D25</f>
        <v>4278972.2632616423</v>
      </c>
    </row>
    <row r="26" spans="2:15" x14ac:dyDescent="0.2">
      <c r="B26">
        <f t="shared" si="4"/>
        <v>2015</v>
      </c>
      <c r="C26" s="1">
        <f t="shared" si="4"/>
        <v>344014</v>
      </c>
      <c r="D26" s="1"/>
      <c r="E26" s="1"/>
      <c r="F26" s="1"/>
      <c r="G26" s="1"/>
      <c r="H26" s="1"/>
      <c r="I26" s="1"/>
      <c r="J26" s="1"/>
      <c r="K26" s="1"/>
      <c r="L26" s="1"/>
      <c r="N26" s="1">
        <f>C26*D31</f>
        <v>4969824.694424727</v>
      </c>
      <c r="O26" s="1">
        <f>N26-C26</f>
        <v>4625810.694424727</v>
      </c>
    </row>
    <row r="27" spans="2:15" x14ac:dyDescent="0.2">
      <c r="O27" s="1">
        <f>SUM(O17:O26)</f>
        <v>18680855.611924302</v>
      </c>
    </row>
    <row r="28" spans="2:15" x14ac:dyDescent="0.2">
      <c r="D28" s="1">
        <f>SUM(D17:D25)</f>
        <v>11614543</v>
      </c>
      <c r="E28" s="1">
        <f>SUM(E17:E24)</f>
        <v>17912342</v>
      </c>
      <c r="F28" s="1">
        <f>SUM(F17:F23)</f>
        <v>21930921</v>
      </c>
      <c r="G28" s="1">
        <f>SUM(G17:G22)</f>
        <v>21654971</v>
      </c>
      <c r="H28" s="1">
        <f>SUM(H17:H21)</f>
        <v>19828268</v>
      </c>
      <c r="I28" s="1">
        <f>SUM(I17:I20)</f>
        <v>17331381</v>
      </c>
      <c r="J28" s="1">
        <f>SUM(J17:J19)</f>
        <v>13429640</v>
      </c>
      <c r="K28" s="1">
        <f>SUM(K17:K18)</f>
        <v>9172600</v>
      </c>
      <c r="L28" s="1">
        <f>SUM(L17)</f>
        <v>3901463</v>
      </c>
    </row>
    <row r="29" spans="2:15" x14ac:dyDescent="0.2">
      <c r="D29" s="1">
        <f>SUM(C17:C25)</f>
        <v>3327371</v>
      </c>
      <c r="E29" s="1">
        <f>SUM(D17:D24)</f>
        <v>10251249</v>
      </c>
      <c r="F29" s="1">
        <f>SUM(E17:E23)</f>
        <v>15047844</v>
      </c>
      <c r="G29" s="1">
        <f>SUM(F17:F22)</f>
        <v>18447791</v>
      </c>
      <c r="H29" s="1">
        <f>SUM(G17:G21)</f>
        <v>17963259</v>
      </c>
      <c r="I29" s="1">
        <f>SUM(H17:H20)</f>
        <v>15954957</v>
      </c>
      <c r="J29" s="1">
        <f>SUM(I17:I19)</f>
        <v>12743113</v>
      </c>
      <c r="K29" s="1">
        <f>SUM(J17:J18)</f>
        <v>8520325</v>
      </c>
      <c r="L29" s="1">
        <f>SUM(K17)</f>
        <v>3833515</v>
      </c>
    </row>
    <row r="30" spans="2:15" x14ac:dyDescent="0.2">
      <c r="D30" s="3">
        <f>D28/D29</f>
        <v>3.4906065479322863</v>
      </c>
      <c r="E30" s="3">
        <f t="shared" ref="E30:L30" si="6">E28/E29</f>
        <v>1.7473326421004893</v>
      </c>
      <c r="F30" s="3">
        <f t="shared" si="6"/>
        <v>1.4574128360182361</v>
      </c>
      <c r="G30" s="3">
        <f t="shared" si="6"/>
        <v>1.1738517093997867</v>
      </c>
      <c r="H30" s="3">
        <f t="shared" si="6"/>
        <v>1.1038235322443439</v>
      </c>
      <c r="I30" s="3">
        <f t="shared" si="6"/>
        <v>1.0862693644363943</v>
      </c>
      <c r="J30" s="3">
        <f t="shared" si="6"/>
        <v>1.0538743555048127</v>
      </c>
      <c r="K30" s="3">
        <f t="shared" si="6"/>
        <v>1.0765551783529383</v>
      </c>
      <c r="L30" s="3">
        <f t="shared" si="6"/>
        <v>1.017724725219544</v>
      </c>
    </row>
    <row r="31" spans="2:15" x14ac:dyDescent="0.2">
      <c r="D31" s="3">
        <f>PRODUCT(D30:$L30)</f>
        <v>14.446576867292398</v>
      </c>
      <c r="E31" s="3">
        <f>PRODUCT(E30:$L30)</f>
        <v>4.1387010162603532</v>
      </c>
      <c r="F31" s="3">
        <f>PRODUCT(F30:$L30)</f>
        <v>2.3685822129924681</v>
      </c>
      <c r="G31" s="3">
        <f>PRODUCT(G30:$L30)</f>
        <v>1.6251964813646191</v>
      </c>
      <c r="H31" s="3">
        <f>PRODUCT(H30:$L30)</f>
        <v>1.3844989689503573</v>
      </c>
      <c r="I31" s="3">
        <f>PRODUCT(I30:$L30)</f>
        <v>1.2542756414472624</v>
      </c>
      <c r="J31" s="3">
        <f>PRODUCT(J30:$L30)</f>
        <v>1.1546635507833154</v>
      </c>
      <c r="K31" s="3">
        <f>PRODUCT(K30:$L30)</f>
        <v>1.0956368230729214</v>
      </c>
      <c r="L31" s="3">
        <f>PRODUCT(L30:$L30)</f>
        <v>1.017724725219544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workbookViewId="0"/>
  </sheetViews>
  <sheetFormatPr defaultRowHeight="12.75" x14ac:dyDescent="0.2"/>
  <cols>
    <col min="3" max="15" width="11.5703125" customWidth="1"/>
    <col min="16" max="18" width="10.42578125" customWidth="1"/>
  </cols>
  <sheetData>
    <row r="2" spans="1:18" x14ac:dyDescent="0.2">
      <c r="A2" t="s">
        <v>0</v>
      </c>
    </row>
    <row r="3" spans="1:18" x14ac:dyDescent="0.2">
      <c r="C3">
        <v>1</v>
      </c>
      <c r="D3">
        <f>C3+1</f>
        <v>2</v>
      </c>
      <c r="E3">
        <f t="shared" ref="E3:L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</row>
    <row r="4" spans="1:18" x14ac:dyDescent="0.2">
      <c r="B4">
        <f t="shared" ref="B4:B11" si="1">B5-1</f>
        <v>2006</v>
      </c>
      <c r="C4" s="1">
        <v>5946975.4499999993</v>
      </c>
      <c r="D4" s="1">
        <v>3721236.5850000009</v>
      </c>
      <c r="E4" s="1">
        <v>895717.28999999911</v>
      </c>
      <c r="F4" s="1">
        <v>207760.33000000007</v>
      </c>
      <c r="G4" s="1">
        <v>206703.99000000022</v>
      </c>
      <c r="H4" s="1">
        <v>62124.150000000373</v>
      </c>
      <c r="I4" s="1">
        <v>65813.419999999925</v>
      </c>
      <c r="J4" s="1">
        <v>14849.660000000149</v>
      </c>
      <c r="K4" s="1">
        <v>11129.529999999329</v>
      </c>
      <c r="L4" s="1">
        <v>15813.419999999925</v>
      </c>
    </row>
    <row r="5" spans="1:18" x14ac:dyDescent="0.2">
      <c r="B5">
        <f t="shared" si="1"/>
        <v>2007</v>
      </c>
      <c r="C5" s="1">
        <v>6346756.1210883353</v>
      </c>
      <c r="D5" s="1">
        <v>3246405.5891340952</v>
      </c>
      <c r="E5" s="1">
        <v>723221.74536688812</v>
      </c>
      <c r="F5" s="1">
        <v>151796.77932943404</v>
      </c>
      <c r="G5" s="1">
        <v>67824.092891873792</v>
      </c>
      <c r="H5" s="1">
        <v>36603.478703550994</v>
      </c>
      <c r="I5" s="1">
        <v>52752.072249235585</v>
      </c>
      <c r="J5" s="1">
        <v>11186.39274209179</v>
      </c>
      <c r="K5" s="1">
        <v>11645.529176078737</v>
      </c>
      <c r="L5" s="1"/>
    </row>
    <row r="6" spans="1:18" x14ac:dyDescent="0.2">
      <c r="B6">
        <f t="shared" si="1"/>
        <v>2008</v>
      </c>
      <c r="C6" s="1">
        <v>6269090.2112323251</v>
      </c>
      <c r="D6" s="1">
        <v>2976223.0614773799</v>
      </c>
      <c r="E6" s="1">
        <v>847052.69604310952</v>
      </c>
      <c r="F6" s="1">
        <v>262768.3196040336</v>
      </c>
      <c r="G6" s="1">
        <v>152703.09893970191</v>
      </c>
      <c r="H6" s="1">
        <v>65444.185259873047</v>
      </c>
      <c r="I6" s="1">
        <v>53545.242485349998</v>
      </c>
      <c r="J6" s="1">
        <v>8924.2070808913559</v>
      </c>
      <c r="K6" s="1"/>
      <c r="L6" s="1"/>
    </row>
    <row r="7" spans="1:18" x14ac:dyDescent="0.2">
      <c r="B7">
        <f t="shared" si="1"/>
        <v>2009</v>
      </c>
      <c r="C7" s="1">
        <v>5863014.807540223</v>
      </c>
      <c r="D7" s="1">
        <v>2683224.3024833165</v>
      </c>
      <c r="E7" s="1">
        <v>722531.72172224522</v>
      </c>
      <c r="F7" s="1">
        <v>190652.72542174719</v>
      </c>
      <c r="G7" s="1">
        <v>132975.59357307665</v>
      </c>
      <c r="H7" s="1">
        <v>88340.429296799004</v>
      </c>
      <c r="I7" s="1">
        <v>43328.629719857126</v>
      </c>
      <c r="J7" s="1"/>
      <c r="K7" s="1"/>
      <c r="L7" s="1"/>
    </row>
    <row r="8" spans="1:18" x14ac:dyDescent="0.2">
      <c r="B8">
        <f t="shared" si="1"/>
        <v>2010</v>
      </c>
      <c r="C8" s="1">
        <v>5778885.3596461331</v>
      </c>
      <c r="D8" s="1">
        <v>2745228.9092645096</v>
      </c>
      <c r="E8" s="1">
        <v>653894.36031762511</v>
      </c>
      <c r="F8" s="1">
        <v>273395.48685693741</v>
      </c>
      <c r="G8" s="1">
        <v>230287.55604234897</v>
      </c>
      <c r="H8" s="1">
        <v>105224.37982122786</v>
      </c>
      <c r="I8" s="1"/>
      <c r="J8" s="1"/>
      <c r="K8" s="1"/>
      <c r="L8" s="1"/>
    </row>
    <row r="9" spans="1:18" x14ac:dyDescent="0.2">
      <c r="B9">
        <f t="shared" si="1"/>
        <v>2011</v>
      </c>
      <c r="C9" s="1">
        <v>6184793.3995723631</v>
      </c>
      <c r="D9" s="1">
        <v>2828338.474963367</v>
      </c>
      <c r="E9" s="1">
        <v>572764.7804043144</v>
      </c>
      <c r="F9" s="1">
        <v>244899.42617636546</v>
      </c>
      <c r="G9" s="1">
        <v>104956.89693272859</v>
      </c>
      <c r="H9" s="1"/>
      <c r="I9" s="1"/>
      <c r="J9" s="1"/>
      <c r="K9" s="1"/>
      <c r="L9" s="1"/>
    </row>
    <row r="10" spans="1:18" x14ac:dyDescent="0.2">
      <c r="B10">
        <f t="shared" si="1"/>
        <v>2012</v>
      </c>
      <c r="C10" s="1">
        <v>5600184.3963173702</v>
      </c>
      <c r="D10" s="1">
        <v>2893206.9030855782</v>
      </c>
      <c r="E10" s="1">
        <v>563113.91063984483</v>
      </c>
      <c r="F10" s="1">
        <v>225517.00960699096</v>
      </c>
      <c r="G10" s="1"/>
      <c r="H10" s="1"/>
      <c r="I10" s="1"/>
      <c r="J10" s="1"/>
      <c r="K10" s="1"/>
      <c r="L10" s="1"/>
    </row>
    <row r="11" spans="1:18" x14ac:dyDescent="0.2">
      <c r="B11">
        <f t="shared" si="1"/>
        <v>2013</v>
      </c>
      <c r="C11" s="1">
        <v>5288065.6150194677</v>
      </c>
      <c r="D11" s="1">
        <v>2440103.1822139174</v>
      </c>
      <c r="E11" s="1">
        <v>528042.5600238936</v>
      </c>
      <c r="F11" s="1"/>
      <c r="G11" s="1"/>
      <c r="H11" s="1"/>
      <c r="I11" s="1"/>
      <c r="J11" s="1"/>
      <c r="K11" s="1"/>
      <c r="L11" s="1"/>
    </row>
    <row r="12" spans="1:18" x14ac:dyDescent="0.2">
      <c r="B12">
        <f>B13-1</f>
        <v>2014</v>
      </c>
      <c r="C12" s="1">
        <v>5290792.9454416083</v>
      </c>
      <c r="D12" s="1">
        <v>2357935.9656324266</v>
      </c>
      <c r="E12" s="1"/>
      <c r="F12" s="1"/>
      <c r="G12" s="1"/>
      <c r="H12" s="1"/>
      <c r="I12" s="1"/>
      <c r="J12" s="1"/>
      <c r="K12" s="1"/>
      <c r="L12" s="1"/>
    </row>
    <row r="13" spans="1:18" x14ac:dyDescent="0.2">
      <c r="B13">
        <v>2015</v>
      </c>
      <c r="C13" s="1">
        <v>5675568.1390453307</v>
      </c>
      <c r="D13" s="1"/>
      <c r="E13" s="1"/>
      <c r="F13" s="1"/>
      <c r="G13" s="1"/>
      <c r="H13" s="1"/>
      <c r="I13" s="1"/>
      <c r="J13" s="1"/>
      <c r="K13" s="1"/>
      <c r="L13" s="1"/>
    </row>
    <row r="15" spans="1:18" x14ac:dyDescent="0.2">
      <c r="A15" t="s">
        <v>1</v>
      </c>
      <c r="N15" t="s">
        <v>43</v>
      </c>
      <c r="P15" t="s">
        <v>44</v>
      </c>
    </row>
    <row r="16" spans="1:18" x14ac:dyDescent="0.2">
      <c r="C16">
        <f t="shared" ref="C16:L16" si="2">C3</f>
        <v>1</v>
      </c>
      <c r="D16">
        <f t="shared" si="2"/>
        <v>2</v>
      </c>
      <c r="E16">
        <f t="shared" si="2"/>
        <v>3</v>
      </c>
      <c r="F16">
        <f t="shared" si="2"/>
        <v>4</v>
      </c>
      <c r="G16">
        <f t="shared" si="2"/>
        <v>5</v>
      </c>
      <c r="H16">
        <f t="shared" si="2"/>
        <v>6</v>
      </c>
      <c r="I16">
        <f t="shared" si="2"/>
        <v>7</v>
      </c>
      <c r="J16">
        <f t="shared" si="2"/>
        <v>8</v>
      </c>
      <c r="K16">
        <f t="shared" si="2"/>
        <v>9</v>
      </c>
      <c r="L16">
        <f t="shared" si="2"/>
        <v>10</v>
      </c>
      <c r="N16" t="s">
        <v>2</v>
      </c>
      <c r="O16" t="s">
        <v>3</v>
      </c>
      <c r="P16" t="s">
        <v>45</v>
      </c>
      <c r="Q16" t="s">
        <v>2</v>
      </c>
      <c r="R16" t="s">
        <v>3</v>
      </c>
    </row>
    <row r="17" spans="2:18" x14ac:dyDescent="0.2">
      <c r="B17">
        <f>B4</f>
        <v>2006</v>
      </c>
      <c r="C17" s="1">
        <f>C4</f>
        <v>5946975.4499999993</v>
      </c>
      <c r="D17" s="1">
        <f>C17+D4</f>
        <v>9668212.0350000001</v>
      </c>
      <c r="E17" s="1">
        <f t="shared" ref="E17:K24" si="3">D17+E4</f>
        <v>10563929.324999999</v>
      </c>
      <c r="F17" s="1">
        <f t="shared" si="3"/>
        <v>10771689.654999999</v>
      </c>
      <c r="G17" s="1">
        <f t="shared" si="3"/>
        <v>10978393.645</v>
      </c>
      <c r="H17" s="1">
        <f t="shared" si="3"/>
        <v>11040517.795</v>
      </c>
      <c r="I17" s="1">
        <f t="shared" si="3"/>
        <v>11106331.215</v>
      </c>
      <c r="J17" s="1">
        <f t="shared" si="3"/>
        <v>11121180.875</v>
      </c>
      <c r="K17" s="1">
        <f t="shared" si="3"/>
        <v>11132310.404999999</v>
      </c>
      <c r="L17" s="1">
        <f>K17+L4</f>
        <v>11148123.824999999</v>
      </c>
      <c r="N17" s="1">
        <f>L17</f>
        <v>11148123.824999999</v>
      </c>
      <c r="O17" s="1">
        <f>N17-L17</f>
        <v>0</v>
      </c>
      <c r="P17" s="1">
        <v>11653101.425468065</v>
      </c>
      <c r="Q17" s="1">
        <f>L17+R17</f>
        <v>11148123.824999999</v>
      </c>
      <c r="R17" s="1">
        <v>0</v>
      </c>
    </row>
    <row r="18" spans="2:18" x14ac:dyDescent="0.2">
      <c r="B18">
        <f t="shared" ref="B18:C26" si="4">B5</f>
        <v>2007</v>
      </c>
      <c r="C18" s="1">
        <f t="shared" si="4"/>
        <v>6346756.1210883353</v>
      </c>
      <c r="D18" s="1">
        <f t="shared" ref="D18:D25" si="5">C18+D5</f>
        <v>9593161.7102224305</v>
      </c>
      <c r="E18" s="1">
        <f t="shared" si="3"/>
        <v>10316383.455589319</v>
      </c>
      <c r="F18" s="1">
        <f t="shared" si="3"/>
        <v>10468180.234918753</v>
      </c>
      <c r="G18" s="1">
        <f t="shared" si="3"/>
        <v>10536004.327810626</v>
      </c>
      <c r="H18" s="1">
        <f t="shared" si="3"/>
        <v>10572607.806514177</v>
      </c>
      <c r="I18" s="1">
        <f t="shared" si="3"/>
        <v>10625359.878763413</v>
      </c>
      <c r="J18" s="1">
        <f t="shared" si="3"/>
        <v>10636546.271505505</v>
      </c>
      <c r="K18" s="1">
        <f t="shared" si="3"/>
        <v>10648191.800681584</v>
      </c>
      <c r="L18" s="1"/>
      <c r="N18" s="1">
        <f>K18*L31</f>
        <v>10663317.531375285</v>
      </c>
      <c r="O18" s="1">
        <f>N18-K18</f>
        <v>15125.730693701655</v>
      </c>
      <c r="P18" s="1">
        <v>11367305.671325175</v>
      </c>
      <c r="Q18" s="1">
        <f>K18+R18</f>
        <v>10664316.126323352</v>
      </c>
      <c r="R18" s="1">
        <f>P18*M34</f>
        <v>16124.325641767493</v>
      </c>
    </row>
    <row r="19" spans="2:18" x14ac:dyDescent="0.2">
      <c r="B19">
        <f t="shared" si="4"/>
        <v>2008</v>
      </c>
      <c r="C19" s="1">
        <f t="shared" si="4"/>
        <v>6269090.2112323251</v>
      </c>
      <c r="D19" s="1">
        <f t="shared" si="5"/>
        <v>9245313.2727097049</v>
      </c>
      <c r="E19" s="1">
        <f t="shared" si="3"/>
        <v>10092365.968752814</v>
      </c>
      <c r="F19" s="1">
        <f t="shared" si="3"/>
        <v>10355134.288356848</v>
      </c>
      <c r="G19" s="1">
        <f t="shared" si="3"/>
        <v>10507837.38729655</v>
      </c>
      <c r="H19" s="1">
        <f t="shared" si="3"/>
        <v>10573281.572556423</v>
      </c>
      <c r="I19" s="1">
        <f t="shared" si="3"/>
        <v>10626826.815041773</v>
      </c>
      <c r="J19" s="1">
        <f t="shared" si="3"/>
        <v>10635751.022122664</v>
      </c>
      <c r="K19" s="1"/>
      <c r="L19" s="1"/>
      <c r="N19" s="1">
        <f>J19*K31</f>
        <v>10662007.944947291</v>
      </c>
      <c r="O19" s="1">
        <f>N19-J19</f>
        <v>26256.922824626788</v>
      </c>
      <c r="P19" s="1">
        <v>10962965.44966384</v>
      </c>
      <c r="Q19" s="1">
        <f>J19+R19</f>
        <v>10662749.101586418</v>
      </c>
      <c r="R19" s="1">
        <f>P19*L34</f>
        <v>26998.079463754682</v>
      </c>
    </row>
    <row r="20" spans="2:18" x14ac:dyDescent="0.2">
      <c r="B20">
        <f t="shared" si="4"/>
        <v>2009</v>
      </c>
      <c r="C20" s="1">
        <f t="shared" si="4"/>
        <v>5863014.807540223</v>
      </c>
      <c r="D20" s="1">
        <f t="shared" si="5"/>
        <v>8546239.1100235395</v>
      </c>
      <c r="E20" s="1">
        <f t="shared" si="3"/>
        <v>9268770.8317457847</v>
      </c>
      <c r="F20" s="1">
        <f t="shared" si="3"/>
        <v>9459423.5571675319</v>
      </c>
      <c r="G20" s="1">
        <f t="shared" si="3"/>
        <v>9592399.1507406086</v>
      </c>
      <c r="H20" s="1">
        <f t="shared" si="3"/>
        <v>9680739.5800374076</v>
      </c>
      <c r="I20" s="1">
        <f t="shared" si="3"/>
        <v>9724068.2097572647</v>
      </c>
      <c r="J20" s="1"/>
      <c r="K20" s="1"/>
      <c r="L20" s="1"/>
      <c r="N20" s="1">
        <f>I20*J31</f>
        <v>9758606.2780158687</v>
      </c>
      <c r="O20" s="1">
        <f>N20-I20</f>
        <v>34538.068258604035</v>
      </c>
      <c r="P20" s="1">
        <v>10616761.874836557</v>
      </c>
      <c r="Q20" s="1">
        <f>I20+R20</f>
        <v>9761643.4982638322</v>
      </c>
      <c r="R20" s="1">
        <f>P20*K34</f>
        <v>37575.288506567675</v>
      </c>
    </row>
    <row r="21" spans="2:18" x14ac:dyDescent="0.2">
      <c r="B21">
        <f t="shared" si="4"/>
        <v>2010</v>
      </c>
      <c r="C21" s="1">
        <f t="shared" si="4"/>
        <v>5778885.3596461331</v>
      </c>
      <c r="D21" s="1">
        <f t="shared" si="5"/>
        <v>8524114.2689106427</v>
      </c>
      <c r="E21" s="1">
        <f t="shared" si="3"/>
        <v>9178008.6292282678</v>
      </c>
      <c r="F21" s="1">
        <f t="shared" si="3"/>
        <v>9451404.1160852052</v>
      </c>
      <c r="G21" s="1">
        <f t="shared" si="3"/>
        <v>9681691.6721275542</v>
      </c>
      <c r="H21" s="1">
        <f t="shared" si="3"/>
        <v>9786916.0519487821</v>
      </c>
      <c r="I21" s="1"/>
      <c r="J21" s="1"/>
      <c r="K21" s="1"/>
      <c r="L21" s="1"/>
      <c r="N21" s="1">
        <f>H21*I31</f>
        <v>9872217.5906497743</v>
      </c>
      <c r="O21" s="1">
        <f>N21-H21</f>
        <v>85301.538700992242</v>
      </c>
      <c r="P21" s="1">
        <v>11044881.469608888</v>
      </c>
      <c r="Q21" s="1">
        <f>H21+R21</f>
        <v>9882350.0692277402</v>
      </c>
      <c r="R21" s="1">
        <f>P21*J34</f>
        <v>95434.017278957908</v>
      </c>
    </row>
    <row r="22" spans="2:18" x14ac:dyDescent="0.2">
      <c r="B22">
        <f t="shared" si="4"/>
        <v>2011</v>
      </c>
      <c r="C22" s="1">
        <f t="shared" si="4"/>
        <v>6184793.3995723631</v>
      </c>
      <c r="D22" s="1">
        <f t="shared" si="5"/>
        <v>9013131.8745357301</v>
      </c>
      <c r="E22" s="1">
        <f t="shared" si="3"/>
        <v>9585896.6549400445</v>
      </c>
      <c r="F22" s="1">
        <f t="shared" si="3"/>
        <v>9830796.08111641</v>
      </c>
      <c r="G22" s="1">
        <f t="shared" si="3"/>
        <v>9935752.9780491386</v>
      </c>
      <c r="H22" s="1"/>
      <c r="I22" s="1"/>
      <c r="J22" s="1"/>
      <c r="K22" s="1"/>
      <c r="L22" s="1"/>
      <c r="N22" s="1">
        <f>G22*H31</f>
        <v>10092246.869125945</v>
      </c>
      <c r="O22" s="1">
        <f>N22-G22</f>
        <v>156493.89107680693</v>
      </c>
      <c r="P22" s="1">
        <v>11480699.550932348</v>
      </c>
      <c r="Q22" s="1">
        <f>G22+R22</f>
        <v>10113776.699457051</v>
      </c>
      <c r="R22" s="1">
        <f>P22*I34</f>
        <v>178023.72140791357</v>
      </c>
    </row>
    <row r="23" spans="2:18" x14ac:dyDescent="0.2">
      <c r="B23">
        <f t="shared" si="4"/>
        <v>2012</v>
      </c>
      <c r="C23" s="1">
        <f t="shared" si="4"/>
        <v>5600184.3963173702</v>
      </c>
      <c r="D23" s="1">
        <f t="shared" si="5"/>
        <v>8493391.2994029485</v>
      </c>
      <c r="E23" s="1">
        <f t="shared" si="3"/>
        <v>9056505.2100427933</v>
      </c>
      <c r="F23" s="1">
        <f t="shared" si="3"/>
        <v>9282022.2196497843</v>
      </c>
      <c r="G23" s="1"/>
      <c r="H23" s="1"/>
      <c r="I23" s="1"/>
      <c r="J23" s="1"/>
      <c r="K23" s="1"/>
      <c r="L23" s="1"/>
      <c r="N23" s="1">
        <f>F23*G31</f>
        <v>9568142.9468086194</v>
      </c>
      <c r="O23" s="1">
        <f>N23-F23</f>
        <v>286120.72715883516</v>
      </c>
      <c r="P23" s="1">
        <v>11413572.130157102</v>
      </c>
      <c r="Q23" s="1">
        <f>F23+R23</f>
        <v>9623327.6929809079</v>
      </c>
      <c r="R23" s="1">
        <f>P23*H34</f>
        <v>341305.47333112411</v>
      </c>
    </row>
    <row r="24" spans="2:18" x14ac:dyDescent="0.2">
      <c r="B24">
        <f t="shared" si="4"/>
        <v>2013</v>
      </c>
      <c r="C24" s="1">
        <f t="shared" si="4"/>
        <v>5288065.6150194677</v>
      </c>
      <c r="D24" s="1">
        <f t="shared" si="5"/>
        <v>7728168.797233385</v>
      </c>
      <c r="E24" s="1">
        <f t="shared" si="3"/>
        <v>8256211.3572572786</v>
      </c>
      <c r="F24" s="1"/>
      <c r="G24" s="1"/>
      <c r="H24" s="1"/>
      <c r="I24" s="1"/>
      <c r="J24" s="1"/>
      <c r="K24" s="1"/>
      <c r="L24" s="1"/>
      <c r="N24" s="1">
        <f>E24*F31</f>
        <v>8705378.0919094793</v>
      </c>
      <c r="O24" s="1">
        <f>N24-E24</f>
        <v>449166.73465220071</v>
      </c>
      <c r="P24" s="1">
        <v>11126526.630091079</v>
      </c>
      <c r="Q24" s="1">
        <f>E24+R24</f>
        <v>8830300.7973361015</v>
      </c>
      <c r="R24" s="1">
        <f>P24*G34</f>
        <v>574089.44007882266</v>
      </c>
    </row>
    <row r="25" spans="2:18" x14ac:dyDescent="0.2">
      <c r="B25">
        <f t="shared" si="4"/>
        <v>2014</v>
      </c>
      <c r="C25" s="1">
        <f t="shared" si="4"/>
        <v>5290792.9454416083</v>
      </c>
      <c r="D25" s="1">
        <f t="shared" si="5"/>
        <v>7648728.9110740349</v>
      </c>
      <c r="E25" s="1"/>
      <c r="F25" s="1"/>
      <c r="G25" s="1"/>
      <c r="H25" s="1"/>
      <c r="I25" s="1"/>
      <c r="J25" s="1"/>
      <c r="K25" s="1"/>
      <c r="L25" s="1"/>
      <c r="N25" s="1">
        <f>D25*E31</f>
        <v>8691971.0771705415</v>
      </c>
      <c r="O25" s="1">
        <f>N25-D25</f>
        <v>1043242.1660965066</v>
      </c>
      <c r="P25" s="1">
        <v>10986547.981863132</v>
      </c>
      <c r="Q25" s="1">
        <f>D25+R25</f>
        <v>8967374.5914106928</v>
      </c>
      <c r="R25" s="1">
        <f>P25*F34</f>
        <v>1318645.6803366577</v>
      </c>
    </row>
    <row r="26" spans="2:18" x14ac:dyDescent="0.2">
      <c r="B26">
        <f t="shared" si="4"/>
        <v>2015</v>
      </c>
      <c r="C26" s="1">
        <f t="shared" si="4"/>
        <v>5675568.1390453307</v>
      </c>
      <c r="D26" s="1"/>
      <c r="E26" s="1"/>
      <c r="F26" s="1"/>
      <c r="G26" s="1"/>
      <c r="H26" s="1"/>
      <c r="I26" s="1"/>
      <c r="J26" s="1"/>
      <c r="K26" s="1"/>
      <c r="L26" s="1"/>
      <c r="N26" s="1">
        <f>C26*D31</f>
        <v>9626382.9883977734</v>
      </c>
      <c r="O26" s="1">
        <f>N26-C26</f>
        <v>3950814.8493524427</v>
      </c>
      <c r="P26" s="1">
        <v>11618437.196977511</v>
      </c>
      <c r="Q26" s="1">
        <f>C26+R26</f>
        <v>10443952.511390727</v>
      </c>
      <c r="R26" s="1">
        <f>P26*E34</f>
        <v>4768384.3723453963</v>
      </c>
    </row>
    <row r="27" spans="2:18" x14ac:dyDescent="0.2">
      <c r="O27" s="1">
        <f>SUM(O17:O26)</f>
        <v>6047060.6288147168</v>
      </c>
      <c r="P27" s="1"/>
      <c r="Q27" s="1"/>
      <c r="R27" s="1">
        <f>SUM(R17:R26)</f>
        <v>7356580.3983909618</v>
      </c>
    </row>
    <row r="28" spans="2:18" x14ac:dyDescent="0.2">
      <c r="D28" s="1">
        <f>SUM(D17:D25)</f>
        <v>78460461.279112428</v>
      </c>
      <c r="E28" s="1">
        <f>SUM(E17:E24)</f>
        <v>76318071.432556301</v>
      </c>
      <c r="F28" s="1">
        <f>SUM(F17:F23)</f>
        <v>69618650.152294517</v>
      </c>
      <c r="G28" s="1">
        <f>SUM(G17:G22)</f>
        <v>61232079.161024474</v>
      </c>
      <c r="H28" s="1">
        <f>SUM(H17:H21)</f>
        <v>51654062.806056783</v>
      </c>
      <c r="I28" s="1">
        <f>SUM(I17:I20)</f>
        <v>42082586.118562445</v>
      </c>
      <c r="J28" s="1">
        <f>SUM(J17:J19)</f>
        <v>32393478.168628171</v>
      </c>
      <c r="K28" s="1">
        <f>SUM(K17:K18)</f>
        <v>21780502.205681585</v>
      </c>
      <c r="L28" s="1">
        <f>SUM(L17)</f>
        <v>11148123.824999999</v>
      </c>
    </row>
    <row r="29" spans="2:18" x14ac:dyDescent="0.2">
      <c r="D29" s="1">
        <f>SUM(C17:C25)</f>
        <v>52568558.30585783</v>
      </c>
      <c r="E29" s="1">
        <f>SUM(D17:D24)</f>
        <v>70811732.368038386</v>
      </c>
      <c r="F29" s="1">
        <f>SUM(E17:E23)</f>
        <v>68061860.075299025</v>
      </c>
      <c r="G29" s="1">
        <f>SUM(F17:F22)</f>
        <v>60336627.93264474</v>
      </c>
      <c r="H29" s="1">
        <f>SUM(G17:G21)</f>
        <v>51296326.182975337</v>
      </c>
      <c r="I29" s="1">
        <f>SUM(H17:H20)</f>
        <v>41867146.754108004</v>
      </c>
      <c r="J29" s="1">
        <f>SUM(I17:I19)</f>
        <v>32358517.908805184</v>
      </c>
      <c r="K29" s="1">
        <f>SUM(J17:J18)</f>
        <v>21757727.146505505</v>
      </c>
      <c r="L29" s="1">
        <f>SUM(K17)</f>
        <v>11132310.404999999</v>
      </c>
    </row>
    <row r="30" spans="2:18" x14ac:dyDescent="0.2">
      <c r="D30" s="3">
        <f>D28/D29</f>
        <v>1.4925359151492918</v>
      </c>
      <c r="E30" s="3">
        <f t="shared" ref="E30:L30" si="6">E28/E29</f>
        <v>1.0777602648654203</v>
      </c>
      <c r="F30" s="3">
        <f t="shared" si="6"/>
        <v>1.0228731638434971</v>
      </c>
      <c r="G30" s="3">
        <f t="shared" si="6"/>
        <v>1.014840922654467</v>
      </c>
      <c r="H30" s="3">
        <f t="shared" si="6"/>
        <v>1.0069739228849526</v>
      </c>
      <c r="I30" s="3">
        <f t="shared" si="6"/>
        <v>1.0051457856853667</v>
      </c>
      <c r="J30" s="3">
        <f t="shared" si="6"/>
        <v>1.001080403618037</v>
      </c>
      <c r="K30" s="3">
        <f t="shared" si="6"/>
        <v>1.0010467572749087</v>
      </c>
      <c r="L30" s="3">
        <f t="shared" si="6"/>
        <v>1.0014204975808882</v>
      </c>
    </row>
    <row r="31" spans="2:18" x14ac:dyDescent="0.2">
      <c r="D31" s="3">
        <f>PRODUCT(D30:$L30)</f>
        <v>1.6961091387790115</v>
      </c>
      <c r="E31" s="3">
        <f>PRODUCT(E30:$L30)</f>
        <v>1.1363941876128036</v>
      </c>
      <c r="F31" s="3">
        <f>PRODUCT(F30:$L30)</f>
        <v>1.0544034927421497</v>
      </c>
      <c r="G31" s="3">
        <f>PRODUCT(G30:$L30)</f>
        <v>1.0308252577281194</v>
      </c>
      <c r="H31" s="3">
        <f>PRODUCT(H30:$L30)</f>
        <v>1.015750581905825</v>
      </c>
      <c r="I31" s="3">
        <f>PRODUCT(I30:$L30)</f>
        <v>1.008715875179496</v>
      </c>
      <c r="J31" s="3">
        <f>PRODUCT(J30:$L30)</f>
        <v>1.0035518126275531</v>
      </c>
      <c r="K31" s="3">
        <f>PRODUCT(K30:$L30)</f>
        <v>1.0024687417719738</v>
      </c>
      <c r="L31" s="3">
        <f>PRODUCT(L30:$L30)</f>
        <v>1.0014204975808882</v>
      </c>
      <c r="M31">
        <v>1</v>
      </c>
    </row>
    <row r="32" spans="2:18" x14ac:dyDescent="0.2">
      <c r="D32" s="3">
        <f>1/D31</f>
        <v>0.58958470132404106</v>
      </c>
      <c r="E32" s="3">
        <f t="shared" ref="E32:L32" si="7">1/E31</f>
        <v>0.87997634174869932</v>
      </c>
      <c r="F32" s="3">
        <f t="shared" si="7"/>
        <v>0.94840353515838183</v>
      </c>
      <c r="G32" s="3">
        <f t="shared" si="7"/>
        <v>0.97009652460781126</v>
      </c>
      <c r="H32" s="3">
        <f t="shared" si="7"/>
        <v>0.98449365209688322</v>
      </c>
      <c r="I32" s="3">
        <f t="shared" si="7"/>
        <v>0.99135943490733203</v>
      </c>
      <c r="J32" s="3">
        <f t="shared" si="7"/>
        <v>0.99646075809653156</v>
      </c>
      <c r="K32" s="3">
        <f t="shared" si="7"/>
        <v>0.99753733790481092</v>
      </c>
      <c r="L32" s="3">
        <f t="shared" si="7"/>
        <v>0.9985815173702558</v>
      </c>
      <c r="M32">
        <v>1</v>
      </c>
    </row>
    <row r="33" spans="4:13" x14ac:dyDescent="0.2">
      <c r="D33" s="3">
        <f>D32</f>
        <v>0.58958470132404106</v>
      </c>
      <c r="E33" s="3">
        <f>E32-D32</f>
        <v>0.29039164042465826</v>
      </c>
      <c r="F33" s="3">
        <f t="shared" ref="F33:M33" si="8">F32-E32</f>
        <v>6.8427193409682507E-2</v>
      </c>
      <c r="G33" s="3">
        <f t="shared" si="8"/>
        <v>2.1692989449429434E-2</v>
      </c>
      <c r="H33" s="3">
        <f t="shared" si="8"/>
        <v>1.4397127489071959E-2</v>
      </c>
      <c r="I33" s="3">
        <f t="shared" si="8"/>
        <v>6.8657828104488061E-3</v>
      </c>
      <c r="J33" s="3">
        <f t="shared" si="8"/>
        <v>5.1013231891995359E-3</v>
      </c>
      <c r="K33" s="3">
        <f t="shared" si="8"/>
        <v>1.0765798082793543E-3</v>
      </c>
      <c r="L33" s="3">
        <f t="shared" si="8"/>
        <v>1.0441794654448833E-3</v>
      </c>
      <c r="M33" s="3">
        <f t="shared" si="8"/>
        <v>1.4184826297441999E-3</v>
      </c>
    </row>
    <row r="34" spans="4:13" x14ac:dyDescent="0.2">
      <c r="D34" s="3">
        <f t="shared" ref="D34:K34" si="9">D33+E34</f>
        <v>1</v>
      </c>
      <c r="E34" s="3">
        <f t="shared" si="9"/>
        <v>0.41041529867595894</v>
      </c>
      <c r="F34" s="3">
        <f t="shared" si="9"/>
        <v>0.12002365825130068</v>
      </c>
      <c r="G34" s="3">
        <f t="shared" si="9"/>
        <v>5.1596464841618173E-2</v>
      </c>
      <c r="H34" s="3">
        <f t="shared" si="9"/>
        <v>2.9903475392188739E-2</v>
      </c>
      <c r="I34" s="3">
        <f t="shared" si="9"/>
        <v>1.5506347903116779E-2</v>
      </c>
      <c r="J34" s="3">
        <f t="shared" si="9"/>
        <v>8.6405650926679733E-3</v>
      </c>
      <c r="K34" s="3">
        <f t="shared" si="9"/>
        <v>3.5392419034684375E-3</v>
      </c>
      <c r="L34" s="3">
        <f>L33+M34</f>
        <v>2.4626620951890832E-3</v>
      </c>
      <c r="M34" s="3">
        <f>M33</f>
        <v>1.4184826297441999E-3</v>
      </c>
    </row>
    <row r="35" spans="4:13" x14ac:dyDescent="0.2">
      <c r="E35" s="3"/>
      <c r="F35" s="3"/>
      <c r="G35" s="3"/>
      <c r="H35" s="3"/>
      <c r="I35" s="3"/>
      <c r="J35" s="3"/>
      <c r="K35" s="3"/>
      <c r="L35" s="3"/>
      <c r="M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222"/>
  <sheetViews>
    <sheetView workbookViewId="0"/>
  </sheetViews>
  <sheetFormatPr defaultRowHeight="12.75" x14ac:dyDescent="0.2"/>
  <cols>
    <col min="3" max="15" width="10.5703125" customWidth="1"/>
    <col min="16" max="16" width="10.7109375" customWidth="1"/>
  </cols>
  <sheetData>
    <row r="2" spans="1:25" x14ac:dyDescent="0.2">
      <c r="A2" t="s">
        <v>1</v>
      </c>
      <c r="Q2" t="s">
        <v>18</v>
      </c>
    </row>
    <row r="3" spans="1:25" x14ac:dyDescent="0.2">
      <c r="C3">
        <f>'Basic Chain Ladder'!C16</f>
        <v>1</v>
      </c>
      <c r="D3">
        <f>'Basic Chain Ladder'!D16</f>
        <v>2</v>
      </c>
      <c r="E3">
        <f>'Basic Chain Ladder'!E16</f>
        <v>3</v>
      </c>
      <c r="F3">
        <f>'Basic Chain Ladder'!F16</f>
        <v>4</v>
      </c>
      <c r="G3">
        <f>'Basic Chain Ladder'!G16</f>
        <v>5</v>
      </c>
      <c r="H3">
        <f>'Basic Chain Ladder'!H16</f>
        <v>6</v>
      </c>
      <c r="I3">
        <f>'Basic Chain Ladder'!I16</f>
        <v>7</v>
      </c>
      <c r="J3">
        <f>'Basic Chain Ladder'!J16</f>
        <v>8</v>
      </c>
      <c r="K3">
        <f>'Basic Chain Ladder'!K16</f>
        <v>9</v>
      </c>
      <c r="L3">
        <f>'Basic Chain Ladder'!L16</f>
        <v>10</v>
      </c>
      <c r="N3" t="s">
        <v>2</v>
      </c>
      <c r="O3" t="s">
        <v>3</v>
      </c>
    </row>
    <row r="4" spans="1:25" x14ac:dyDescent="0.2">
      <c r="B4">
        <f>'Basic Chain Ladder'!B17</f>
        <v>2006</v>
      </c>
      <c r="C4" s="1">
        <f>'Basic Chain Ladder'!C17</f>
        <v>357848</v>
      </c>
      <c r="D4" s="1">
        <f>'Basic Chain Ladder'!D17</f>
        <v>1124788</v>
      </c>
      <c r="E4" s="1">
        <f>'Basic Chain Ladder'!E17</f>
        <v>1735330</v>
      </c>
      <c r="F4" s="1">
        <f>'Basic Chain Ladder'!F17</f>
        <v>2218270</v>
      </c>
      <c r="G4" s="1">
        <f>'Basic Chain Ladder'!G17</f>
        <v>2745596</v>
      </c>
      <c r="H4" s="1">
        <f>'Basic Chain Ladder'!H17</f>
        <v>3319994</v>
      </c>
      <c r="I4" s="1">
        <f>'Basic Chain Ladder'!I17</f>
        <v>3466336</v>
      </c>
      <c r="J4" s="1">
        <f>'Basic Chain Ladder'!J17</f>
        <v>3606286</v>
      </c>
      <c r="K4" s="1">
        <f>'Basic Chain Ladder'!K17</f>
        <v>3833515</v>
      </c>
      <c r="L4" s="1">
        <f>'Basic Chain Ladder'!L17</f>
        <v>3901463</v>
      </c>
      <c r="N4" s="1">
        <f>L4</f>
        <v>3901463</v>
      </c>
      <c r="O4" s="1">
        <f>N4-L4</f>
        <v>0</v>
      </c>
      <c r="R4">
        <f t="shared" ref="R4:Y4" si="0">IF(OR(D16=0,C4=0),0,1)</f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</row>
    <row r="5" spans="1:25" x14ac:dyDescent="0.2">
      <c r="B5">
        <f>'Basic Chain Ladder'!B18</f>
        <v>2007</v>
      </c>
      <c r="C5" s="1">
        <f>'Basic Chain Ladder'!C18</f>
        <v>352118</v>
      </c>
      <c r="D5" s="1">
        <f>'Basic Chain Ladder'!D18</f>
        <v>1236139</v>
      </c>
      <c r="E5" s="1">
        <f>'Basic Chain Ladder'!E18</f>
        <v>2170033</v>
      </c>
      <c r="F5" s="1">
        <f>'Basic Chain Ladder'!F18</f>
        <v>3353322</v>
      </c>
      <c r="G5" s="1">
        <f>'Basic Chain Ladder'!G18</f>
        <v>3799067</v>
      </c>
      <c r="H5" s="1">
        <f>'Basic Chain Ladder'!H18</f>
        <v>4120063</v>
      </c>
      <c r="I5" s="1">
        <f>'Basic Chain Ladder'!I18</f>
        <v>4647867</v>
      </c>
      <c r="J5" s="1">
        <f>'Basic Chain Ladder'!J18</f>
        <v>4914039</v>
      </c>
      <c r="K5" s="1">
        <f>'Basic Chain Ladder'!K18</f>
        <v>5339085</v>
      </c>
      <c r="L5" s="1"/>
      <c r="N5" s="1">
        <f>K5*L30</f>
        <v>5433718.8145487895</v>
      </c>
      <c r="O5" s="1">
        <f>N5-K5</f>
        <v>94633.814548789524</v>
      </c>
      <c r="R5">
        <f t="shared" ref="R5:Y12" si="1">IF(OR(D17=0,C5=0),0,1)</f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">
      <c r="B6">
        <f>'Basic Chain Ladder'!B19</f>
        <v>2008</v>
      </c>
      <c r="C6" s="1">
        <f>'Basic Chain Ladder'!C19</f>
        <v>290507</v>
      </c>
      <c r="D6" s="1">
        <f>'Basic Chain Ladder'!D19</f>
        <v>1292306</v>
      </c>
      <c r="E6" s="1">
        <f>'Basic Chain Ladder'!E19</f>
        <v>2218525</v>
      </c>
      <c r="F6" s="1">
        <f>'Basic Chain Ladder'!F19</f>
        <v>3235179</v>
      </c>
      <c r="G6" s="1">
        <f>'Basic Chain Ladder'!G19</f>
        <v>3985995</v>
      </c>
      <c r="H6" s="1">
        <f>'Basic Chain Ladder'!H19</f>
        <v>4132918</v>
      </c>
      <c r="I6" s="1">
        <f>'Basic Chain Ladder'!I19</f>
        <v>4628910</v>
      </c>
      <c r="J6" s="1">
        <f>'Basic Chain Ladder'!J19</f>
        <v>4909315</v>
      </c>
      <c r="K6" s="1"/>
      <c r="L6" s="1"/>
      <c r="N6" s="1">
        <f>J6*K30</f>
        <v>5378826.2900642389</v>
      </c>
      <c r="O6" s="1">
        <f>N6-J6</f>
        <v>469511.29006423894</v>
      </c>
      <c r="R6">
        <f t="shared" si="1"/>
        <v>1</v>
      </c>
      <c r="S6">
        <f t="shared" si="1"/>
        <v>1</v>
      </c>
      <c r="T6">
        <f t="shared" si="1"/>
        <v>1</v>
      </c>
      <c r="U6">
        <f t="shared" si="1"/>
        <v>1</v>
      </c>
      <c r="V6">
        <f t="shared" si="1"/>
        <v>1</v>
      </c>
      <c r="W6">
        <f t="shared" si="1"/>
        <v>1</v>
      </c>
      <c r="X6">
        <f t="shared" si="1"/>
        <v>1</v>
      </c>
    </row>
    <row r="7" spans="1:25" x14ac:dyDescent="0.2">
      <c r="B7">
        <f>'Basic Chain Ladder'!B20</f>
        <v>2009</v>
      </c>
      <c r="C7" s="1">
        <f>'Basic Chain Ladder'!C20</f>
        <v>310608</v>
      </c>
      <c r="D7" s="1">
        <f>'Basic Chain Ladder'!D20</f>
        <v>1418858</v>
      </c>
      <c r="E7" s="1">
        <f>'Basic Chain Ladder'!E20</f>
        <v>2195047</v>
      </c>
      <c r="F7" s="1">
        <f>'Basic Chain Ladder'!F20</f>
        <v>3757447</v>
      </c>
      <c r="G7" s="1">
        <f>'Basic Chain Ladder'!G20</f>
        <v>4029929</v>
      </c>
      <c r="H7" s="1">
        <f>'Basic Chain Ladder'!H20</f>
        <v>4381982</v>
      </c>
      <c r="I7" s="1">
        <f>'Basic Chain Ladder'!I20</f>
        <v>4588268</v>
      </c>
      <c r="J7" s="1"/>
      <c r="K7" s="1"/>
      <c r="L7" s="1"/>
      <c r="N7" s="1">
        <f>I7*J30</f>
        <v>5297905.8208254613</v>
      </c>
      <c r="O7" s="1">
        <f>N7-I7</f>
        <v>709637.8208254613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</row>
    <row r="8" spans="1:25" x14ac:dyDescent="0.2">
      <c r="B8">
        <f>'Basic Chain Ladder'!B21</f>
        <v>2010</v>
      </c>
      <c r="C8" s="1">
        <f>'Basic Chain Ladder'!C21</f>
        <v>443160</v>
      </c>
      <c r="D8" s="1">
        <f>'Basic Chain Ladder'!D21</f>
        <v>1136350</v>
      </c>
      <c r="E8" s="1">
        <f>'Basic Chain Ladder'!E21</f>
        <v>2128333</v>
      </c>
      <c r="F8" s="1">
        <f>'Basic Chain Ladder'!F21</f>
        <v>2897821</v>
      </c>
      <c r="G8" s="1">
        <f>'Basic Chain Ladder'!G21</f>
        <v>3402672</v>
      </c>
      <c r="H8" s="1">
        <f>'Basic Chain Ladder'!H21</f>
        <v>3873311</v>
      </c>
      <c r="I8" s="1"/>
      <c r="J8" s="1"/>
      <c r="K8" s="1"/>
      <c r="L8" s="1"/>
      <c r="N8" s="1">
        <f>H8*I30</f>
        <v>4858199.6390497377</v>
      </c>
      <c r="O8" s="1">
        <f>N8-H8</f>
        <v>984888.63904973771</v>
      </c>
      <c r="R8">
        <f t="shared" si="1"/>
        <v>1</v>
      </c>
      <c r="S8">
        <f t="shared" si="1"/>
        <v>1</v>
      </c>
      <c r="T8">
        <f t="shared" si="1"/>
        <v>1</v>
      </c>
      <c r="U8">
        <f t="shared" si="1"/>
        <v>1</v>
      </c>
      <c r="V8">
        <f t="shared" si="1"/>
        <v>1</v>
      </c>
    </row>
    <row r="9" spans="1:25" x14ac:dyDescent="0.2">
      <c r="B9">
        <f>'Basic Chain Ladder'!B22</f>
        <v>2011</v>
      </c>
      <c r="C9" s="1">
        <f>'Basic Chain Ladder'!C22</f>
        <v>396132</v>
      </c>
      <c r="D9" s="1">
        <f>'Basic Chain Ladder'!D22</f>
        <v>1333217</v>
      </c>
      <c r="E9" s="1">
        <f>'Basic Chain Ladder'!E22</f>
        <v>2180715</v>
      </c>
      <c r="F9" s="1">
        <f>'Basic Chain Ladder'!F22</f>
        <v>2985752</v>
      </c>
      <c r="G9" s="1">
        <f>'Basic Chain Ladder'!G22</f>
        <v>3691712</v>
      </c>
      <c r="H9" s="1"/>
      <c r="I9" s="1"/>
      <c r="J9" s="1"/>
      <c r="K9" s="1"/>
      <c r="L9" s="1"/>
      <c r="N9" s="1">
        <f>G9*H30</f>
        <v>5111171.4576616613</v>
      </c>
      <c r="O9" s="1">
        <f>N9-G9</f>
        <v>1419459.4576616613</v>
      </c>
      <c r="R9">
        <f t="shared" si="1"/>
        <v>1</v>
      </c>
      <c r="S9">
        <f t="shared" si="1"/>
        <v>1</v>
      </c>
      <c r="T9">
        <f t="shared" si="1"/>
        <v>1</v>
      </c>
      <c r="U9">
        <f t="shared" si="1"/>
        <v>1</v>
      </c>
    </row>
    <row r="10" spans="1:25" x14ac:dyDescent="0.2">
      <c r="B10">
        <f>'Basic Chain Ladder'!B23</f>
        <v>2012</v>
      </c>
      <c r="C10" s="1">
        <f>'Basic Chain Ladder'!C23</f>
        <v>440832</v>
      </c>
      <c r="D10" s="1">
        <f>'Basic Chain Ladder'!D23</f>
        <v>1288463</v>
      </c>
      <c r="E10" s="1">
        <f>'Basic Chain Ladder'!E23</f>
        <v>2419861</v>
      </c>
      <c r="F10" s="1">
        <f>'Basic Chain Ladder'!F23</f>
        <v>3483130</v>
      </c>
      <c r="G10" s="1"/>
      <c r="H10" s="1"/>
      <c r="I10" s="1"/>
      <c r="J10" s="1"/>
      <c r="K10" s="1"/>
      <c r="L10" s="1"/>
      <c r="N10" s="1">
        <f>F10*G30</f>
        <v>5660770.6201355457</v>
      </c>
      <c r="O10" s="1">
        <f>N10-F10</f>
        <v>2177640.6201355457</v>
      </c>
      <c r="R10">
        <f t="shared" si="1"/>
        <v>1</v>
      </c>
      <c r="S10">
        <f t="shared" si="1"/>
        <v>1</v>
      </c>
      <c r="T10">
        <f t="shared" si="1"/>
        <v>1</v>
      </c>
    </row>
    <row r="11" spans="1:25" x14ac:dyDescent="0.2">
      <c r="B11">
        <f>'Basic Chain Ladder'!B24</f>
        <v>2013</v>
      </c>
      <c r="C11" s="1">
        <f>'Basic Chain Ladder'!C24</f>
        <v>359480</v>
      </c>
      <c r="D11" s="1">
        <f>'Basic Chain Ladder'!D24</f>
        <v>1421128</v>
      </c>
      <c r="E11" s="1">
        <f>'Basic Chain Ladder'!E24</f>
        <v>2864498</v>
      </c>
      <c r="F11" s="1"/>
      <c r="G11" s="1"/>
      <c r="H11" s="1"/>
      <c r="I11" s="1"/>
      <c r="J11" s="1"/>
      <c r="K11" s="1"/>
      <c r="L11" s="1"/>
      <c r="N11" s="1">
        <f>E11*F30</f>
        <v>6784799.0119524989</v>
      </c>
      <c r="O11" s="1">
        <f>N11-E11</f>
        <v>3920301.0119524989</v>
      </c>
      <c r="R11">
        <f t="shared" si="1"/>
        <v>1</v>
      </c>
      <c r="S11">
        <f t="shared" si="1"/>
        <v>1</v>
      </c>
    </row>
    <row r="12" spans="1:25" x14ac:dyDescent="0.2">
      <c r="B12">
        <f>'Basic Chain Ladder'!B25</f>
        <v>2014</v>
      </c>
      <c r="C12" s="1">
        <f>'Basic Chain Ladder'!C25</f>
        <v>376686</v>
      </c>
      <c r="D12" s="1">
        <f>'Basic Chain Ladder'!D25</f>
        <v>1363294</v>
      </c>
      <c r="E12" s="1"/>
      <c r="F12" s="1"/>
      <c r="G12" s="1"/>
      <c r="H12" s="1"/>
      <c r="I12" s="1"/>
      <c r="J12" s="1"/>
      <c r="K12" s="1"/>
      <c r="L12" s="1"/>
      <c r="N12" s="1">
        <f>D12*E30</f>
        <v>5642266.2632616423</v>
      </c>
      <c r="O12" s="1">
        <f>N12-D12</f>
        <v>4278972.2632616423</v>
      </c>
      <c r="R12">
        <f t="shared" si="1"/>
        <v>1</v>
      </c>
    </row>
    <row r="13" spans="1:25" x14ac:dyDescent="0.2">
      <c r="B13">
        <f>'Basic Chain Ladder'!B26</f>
        <v>2015</v>
      </c>
      <c r="C13" s="1">
        <f>'Basic Chain Ladder'!C26</f>
        <v>344014</v>
      </c>
      <c r="D13" s="1"/>
      <c r="E13" s="1"/>
      <c r="F13" s="1"/>
      <c r="G13" s="1"/>
      <c r="H13" s="1"/>
      <c r="I13" s="1"/>
      <c r="J13" s="1"/>
      <c r="K13" s="1"/>
      <c r="L13" s="1"/>
      <c r="N13" s="1">
        <f>C13*D30</f>
        <v>4969824.694424727</v>
      </c>
      <c r="O13" s="1">
        <f>N13-C13</f>
        <v>4625810.694424727</v>
      </c>
    </row>
    <row r="14" spans="1:25" x14ac:dyDescent="0.2">
      <c r="O14" s="1">
        <f>SUM(O4:O13)</f>
        <v>18680855.611924302</v>
      </c>
      <c r="R14">
        <f>SUM(R4:Y12)</f>
        <v>44</v>
      </c>
    </row>
    <row r="15" spans="1:25" x14ac:dyDescent="0.2">
      <c r="A15" t="s">
        <v>15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  <c r="I15" s="4" t="s">
        <v>10</v>
      </c>
      <c r="J15" s="4" t="s">
        <v>11</v>
      </c>
      <c r="K15" s="4" t="s">
        <v>12</v>
      </c>
      <c r="L15" s="4" t="s">
        <v>13</v>
      </c>
    </row>
    <row r="16" spans="1:25" x14ac:dyDescent="0.2">
      <c r="B16">
        <f>B4</f>
        <v>2006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Q16" t="s">
        <v>19</v>
      </c>
    </row>
    <row r="17" spans="1:17" x14ac:dyDescent="0.2">
      <c r="B17">
        <f t="shared" ref="B17:B25" si="2">B5</f>
        <v>2007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Q17">
        <f>COUNT(B4:B13)</f>
        <v>10</v>
      </c>
    </row>
    <row r="18" spans="1:17" x14ac:dyDescent="0.2">
      <c r="B18">
        <f t="shared" si="2"/>
        <v>2008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7" x14ac:dyDescent="0.2">
      <c r="B19">
        <f t="shared" si="2"/>
        <v>2009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Q19" t="s">
        <v>20</v>
      </c>
    </row>
    <row r="20" spans="1:17" x14ac:dyDescent="0.2">
      <c r="B20">
        <f t="shared" si="2"/>
        <v>2010</v>
      </c>
      <c r="D20">
        <v>1</v>
      </c>
      <c r="E20">
        <v>1</v>
      </c>
      <c r="F20">
        <v>1</v>
      </c>
      <c r="G20">
        <v>1</v>
      </c>
      <c r="H20">
        <v>1</v>
      </c>
      <c r="Q20">
        <f>COUNT(D29:L29)</f>
        <v>9</v>
      </c>
    </row>
    <row r="21" spans="1:17" x14ac:dyDescent="0.2">
      <c r="B21">
        <f t="shared" si="2"/>
        <v>2011</v>
      </c>
      <c r="D21">
        <v>1</v>
      </c>
      <c r="E21">
        <v>1</v>
      </c>
      <c r="F21">
        <v>1</v>
      </c>
      <c r="G21">
        <v>1</v>
      </c>
    </row>
    <row r="22" spans="1:17" x14ac:dyDescent="0.2">
      <c r="B22">
        <f t="shared" si="2"/>
        <v>2012</v>
      </c>
      <c r="D22">
        <v>1</v>
      </c>
      <c r="E22">
        <v>1</v>
      </c>
      <c r="F22">
        <v>1</v>
      </c>
      <c r="Q22" t="s">
        <v>21</v>
      </c>
    </row>
    <row r="23" spans="1:17" x14ac:dyDescent="0.2">
      <c r="B23">
        <f t="shared" si="2"/>
        <v>2013</v>
      </c>
      <c r="D23">
        <v>1</v>
      </c>
      <c r="E23">
        <v>1</v>
      </c>
      <c r="Q23" s="6">
        <f>((R14-(Q17-1))/(R14-Q20))</f>
        <v>1</v>
      </c>
    </row>
    <row r="24" spans="1:17" x14ac:dyDescent="0.2">
      <c r="B24">
        <f t="shared" si="2"/>
        <v>2014</v>
      </c>
      <c r="D24">
        <v>1</v>
      </c>
    </row>
    <row r="25" spans="1:17" x14ac:dyDescent="0.2">
      <c r="B25">
        <f t="shared" si="2"/>
        <v>2015</v>
      </c>
    </row>
    <row r="27" spans="1:17" x14ac:dyDescent="0.2">
      <c r="D27" s="1">
        <f>SUMPRODUCT(D4:D12,D16:D24)</f>
        <v>11614543</v>
      </c>
      <c r="E27" s="1">
        <f>SUMPRODUCT(E4:E11,E16:E23)</f>
        <v>17912342</v>
      </c>
      <c r="F27" s="1">
        <f>SUMPRODUCT(F4:F10,F16:F22)</f>
        <v>21930921</v>
      </c>
      <c r="G27" s="1">
        <f>SUMPRODUCT(G4:G9,G16:G21)</f>
        <v>21654971</v>
      </c>
      <c r="H27" s="1">
        <f>SUMPRODUCT(H4:H8,H16:H20)</f>
        <v>19828268</v>
      </c>
      <c r="I27" s="1">
        <f>SUMPRODUCT(I4:I7,I16:I19)</f>
        <v>17331381</v>
      </c>
      <c r="J27" s="1">
        <f>SUMPRODUCT(J4:J6,J16:J18)</f>
        <v>13429640</v>
      </c>
      <c r="K27" s="1">
        <f>SUMPRODUCT(K4:K5,K16:K17)</f>
        <v>9172600</v>
      </c>
      <c r="L27" s="1">
        <f>SUMPRODUCT(L4,L16)</f>
        <v>3901463</v>
      </c>
    </row>
    <row r="28" spans="1:17" x14ac:dyDescent="0.2">
      <c r="D28" s="1">
        <f>SUMPRODUCT(C4:C12,D16:D24)</f>
        <v>3327371</v>
      </c>
      <c r="E28" s="1">
        <f>SUMPRODUCT(D4:D11,E16:E23)</f>
        <v>10251249</v>
      </c>
      <c r="F28" s="1">
        <f>SUMPRODUCT(E4:E10,F16:F22)</f>
        <v>15047844</v>
      </c>
      <c r="G28" s="1">
        <f>SUMPRODUCT(F4:F9,G16:G21)</f>
        <v>18447791</v>
      </c>
      <c r="H28" s="1">
        <f>SUMPRODUCT(G4:G8,H16:H20)</f>
        <v>17963259</v>
      </c>
      <c r="I28" s="1">
        <f>SUMPRODUCT(H4:H7,I16:I19)</f>
        <v>15954957</v>
      </c>
      <c r="J28" s="1">
        <f>SUMPRODUCT(I4:I6,J16:J18)</f>
        <v>12743113</v>
      </c>
      <c r="K28" s="1">
        <f>SUMPRODUCT(J4:J5,K16:K17)</f>
        <v>8520325</v>
      </c>
      <c r="L28" s="1">
        <f>SUMPRODUCT(K4,L16)</f>
        <v>3833515</v>
      </c>
    </row>
    <row r="29" spans="1:17" x14ac:dyDescent="0.2">
      <c r="D29" s="3">
        <f>D27/D28</f>
        <v>3.4906065479322863</v>
      </c>
      <c r="E29" s="3">
        <f t="shared" ref="E29:L29" si="3">E27/E28</f>
        <v>1.7473326421004893</v>
      </c>
      <c r="F29" s="3">
        <f t="shared" si="3"/>
        <v>1.4574128360182361</v>
      </c>
      <c r="G29" s="3">
        <f t="shared" si="3"/>
        <v>1.1738517093997867</v>
      </c>
      <c r="H29" s="3">
        <f t="shared" si="3"/>
        <v>1.1038235322443439</v>
      </c>
      <c r="I29" s="3">
        <f t="shared" si="3"/>
        <v>1.0862693644363943</v>
      </c>
      <c r="J29" s="3">
        <f t="shared" si="3"/>
        <v>1.0538743555048127</v>
      </c>
      <c r="K29" s="3">
        <f t="shared" si="3"/>
        <v>1.0765551783529383</v>
      </c>
      <c r="L29" s="3">
        <f t="shared" si="3"/>
        <v>1.017724725219544</v>
      </c>
    </row>
    <row r="30" spans="1:17" x14ac:dyDescent="0.2">
      <c r="D30" s="3">
        <f>PRODUCT(D29:$L29)</f>
        <v>14.446576867292398</v>
      </c>
      <c r="E30" s="3">
        <f>PRODUCT(E29:$L29)</f>
        <v>4.1387010162603532</v>
      </c>
      <c r="F30" s="3">
        <f>PRODUCT(F29:$L29)</f>
        <v>2.3685822129924681</v>
      </c>
      <c r="G30" s="3">
        <f>PRODUCT(G29:$L29)</f>
        <v>1.6251964813646191</v>
      </c>
      <c r="H30" s="3">
        <f>PRODUCT(H29:$L29)</f>
        <v>1.3844989689503573</v>
      </c>
      <c r="I30" s="3">
        <f>PRODUCT(I29:$L29)</f>
        <v>1.2542756414472624</v>
      </c>
      <c r="J30" s="3">
        <f>PRODUCT(J29:$L29)</f>
        <v>1.1546635507833154</v>
      </c>
      <c r="K30" s="3">
        <f>PRODUCT(K29:$L29)</f>
        <v>1.0956368230729214</v>
      </c>
      <c r="L30" s="3">
        <f>PRODUCT(L29:$L29)</f>
        <v>1.017724725219544</v>
      </c>
    </row>
    <row r="32" spans="1:17" x14ac:dyDescent="0.2">
      <c r="A32" t="s">
        <v>4</v>
      </c>
    </row>
    <row r="33" spans="1:12" x14ac:dyDescent="0.2">
      <c r="D33" s="4" t="s">
        <v>5</v>
      </c>
      <c r="E33" s="4" t="s">
        <v>6</v>
      </c>
      <c r="F33" s="4" t="s">
        <v>7</v>
      </c>
      <c r="G33" s="4" t="s">
        <v>8</v>
      </c>
      <c r="H33" s="4" t="s">
        <v>9</v>
      </c>
      <c r="I33" s="4" t="s">
        <v>10</v>
      </c>
      <c r="J33" s="4" t="s">
        <v>11</v>
      </c>
      <c r="K33" s="4" t="s">
        <v>12</v>
      </c>
      <c r="L33" s="4" t="s">
        <v>13</v>
      </c>
    </row>
    <row r="34" spans="1:12" x14ac:dyDescent="0.2">
      <c r="B34">
        <f t="shared" ref="B34:B43" si="4">B4</f>
        <v>2006</v>
      </c>
      <c r="D34" s="3">
        <f>D4/C4</f>
        <v>3.1432004650019003</v>
      </c>
      <c r="E34" s="3">
        <f>E4/D4</f>
        <v>1.5428062888295395</v>
      </c>
      <c r="F34" s="3">
        <f>F4/E4</f>
        <v>1.2782986521295661</v>
      </c>
      <c r="G34" s="3">
        <f>G4/F4</f>
        <v>1.2377194841024763</v>
      </c>
      <c r="H34" s="3">
        <f>H4/G4</f>
        <v>1.2092070355580355</v>
      </c>
      <c r="I34" s="3">
        <f>I4/H4</f>
        <v>1.0440789953234855</v>
      </c>
      <c r="J34" s="3">
        <f>J4/I4</f>
        <v>1.0403740433702906</v>
      </c>
      <c r="K34" s="3">
        <f>K4/J4</f>
        <v>1.063009145697263</v>
      </c>
      <c r="L34" s="3">
        <f>L4/K4</f>
        <v>1.017724725219544</v>
      </c>
    </row>
    <row r="35" spans="1:12" x14ac:dyDescent="0.2">
      <c r="B35">
        <f t="shared" si="4"/>
        <v>2007</v>
      </c>
      <c r="D35" s="3">
        <f>D5/C5</f>
        <v>3.5105816800049983</v>
      </c>
      <c r="E35" s="3">
        <f>E5/D5</f>
        <v>1.7554927075353177</v>
      </c>
      <c r="F35" s="3">
        <f>F5/E5</f>
        <v>1.545286177675639</v>
      </c>
      <c r="G35" s="3">
        <f>G5/F5</f>
        <v>1.132926393588209</v>
      </c>
      <c r="H35" s="3">
        <f>H5/G5</f>
        <v>1.0844933769264928</v>
      </c>
      <c r="I35" s="3">
        <f>I5/H5</f>
        <v>1.1281058080907986</v>
      </c>
      <c r="J35" s="3">
        <f>J5/I5</f>
        <v>1.0572675595063283</v>
      </c>
      <c r="K35" s="3">
        <f>K5/J5</f>
        <v>1.0864962610186855</v>
      </c>
    </row>
    <row r="36" spans="1:12" x14ac:dyDescent="0.2">
      <c r="B36">
        <f t="shared" si="4"/>
        <v>2008</v>
      </c>
      <c r="D36" s="3">
        <f>D6/C6</f>
        <v>4.4484504676307282</v>
      </c>
      <c r="E36" s="3">
        <f>E6/D6</f>
        <v>1.7167180218926477</v>
      </c>
      <c r="F36" s="3">
        <f>F6/E6</f>
        <v>1.4582567246255957</v>
      </c>
      <c r="G36" s="3">
        <f>G6/F6</f>
        <v>1.2320786577806051</v>
      </c>
      <c r="H36" s="3">
        <f>H6/G6</f>
        <v>1.0368598053936344</v>
      </c>
      <c r="I36" s="3">
        <f>I6/H6</f>
        <v>1.1200101235979034</v>
      </c>
      <c r="J36" s="3">
        <f>J6/I6</f>
        <v>1.0605768960727255</v>
      </c>
    </row>
    <row r="37" spans="1:12" x14ac:dyDescent="0.2">
      <c r="B37">
        <f t="shared" si="4"/>
        <v>2009</v>
      </c>
      <c r="D37" s="3">
        <f>D7/C7</f>
        <v>4.5680021119868126</v>
      </c>
      <c r="E37" s="3">
        <f>E7/D7</f>
        <v>1.5470519248578787</v>
      </c>
      <c r="F37" s="3">
        <f>F7/E7</f>
        <v>1.7117843034796065</v>
      </c>
      <c r="G37" s="3">
        <f>G7/F7</f>
        <v>1.0725178558739485</v>
      </c>
      <c r="H37" s="3">
        <f>H7/G7</f>
        <v>1.0873596036059197</v>
      </c>
      <c r="I37" s="3">
        <f>I7/H7</f>
        <v>1.0470759578656417</v>
      </c>
    </row>
    <row r="38" spans="1:12" x14ac:dyDescent="0.2">
      <c r="B38">
        <f t="shared" si="4"/>
        <v>2010</v>
      </c>
      <c r="D38" s="3">
        <f>D8/C8</f>
        <v>2.5641980323133855</v>
      </c>
      <c r="E38" s="3">
        <f>E8/D8</f>
        <v>1.8729555154661857</v>
      </c>
      <c r="F38" s="3">
        <f>F8/E8</f>
        <v>1.361544927415024</v>
      </c>
      <c r="G38" s="3">
        <f>G8/F8</f>
        <v>1.1742174551154125</v>
      </c>
      <c r="H38" s="3">
        <f>H8/G8</f>
        <v>1.1383145363408522</v>
      </c>
    </row>
    <row r="39" spans="1:12" x14ac:dyDescent="0.2">
      <c r="B39">
        <f t="shared" si="4"/>
        <v>2011</v>
      </c>
      <c r="D39" s="3">
        <f>D9/C9</f>
        <v>3.3655877333818021</v>
      </c>
      <c r="E39" s="3">
        <f>E9/D9</f>
        <v>1.6356789629895208</v>
      </c>
      <c r="F39" s="3">
        <f>F9/E9</f>
        <v>1.3691619491772193</v>
      </c>
      <c r="G39" s="3">
        <f>G9/F9</f>
        <v>1.2364429463666105</v>
      </c>
    </row>
    <row r="40" spans="1:12" x14ac:dyDescent="0.2">
      <c r="B40">
        <f t="shared" si="4"/>
        <v>2012</v>
      </c>
      <c r="D40" s="3">
        <f>D10/C10</f>
        <v>2.9227982542102207</v>
      </c>
      <c r="E40" s="3">
        <f>E10/D10</f>
        <v>1.8780989442459737</v>
      </c>
      <c r="F40" s="3">
        <f>F10/E10</f>
        <v>1.4393925932109324</v>
      </c>
    </row>
    <row r="41" spans="1:12" x14ac:dyDescent="0.2">
      <c r="B41">
        <f t="shared" si="4"/>
        <v>2013</v>
      </c>
      <c r="D41" s="3">
        <f>D11/C11</f>
        <v>3.9532880827862469</v>
      </c>
      <c r="E41" s="3">
        <f>E11/D11</f>
        <v>2.015650947697885</v>
      </c>
    </row>
    <row r="42" spans="1:12" x14ac:dyDescent="0.2">
      <c r="B42">
        <f t="shared" si="4"/>
        <v>2014</v>
      </c>
      <c r="D42" s="3">
        <f>D12/C12</f>
        <v>3.6191788386082839</v>
      </c>
    </row>
    <row r="43" spans="1:12" x14ac:dyDescent="0.2">
      <c r="B43">
        <f t="shared" si="4"/>
        <v>2015</v>
      </c>
    </row>
    <row r="45" spans="1:12" x14ac:dyDescent="0.2">
      <c r="A45" t="s">
        <v>14</v>
      </c>
    </row>
    <row r="46" spans="1:12" x14ac:dyDescent="0.2">
      <c r="D46" s="4" t="s">
        <v>5</v>
      </c>
      <c r="E46" s="4" t="s">
        <v>6</v>
      </c>
      <c r="F46" s="4" t="s">
        <v>7</v>
      </c>
      <c r="G46" s="4" t="s">
        <v>8</v>
      </c>
      <c r="H46" s="4" t="s">
        <v>9</v>
      </c>
      <c r="I46" s="4" t="s">
        <v>10</v>
      </c>
      <c r="J46" s="4" t="s">
        <v>11</v>
      </c>
      <c r="K46" s="4" t="s">
        <v>12</v>
      </c>
      <c r="L46" s="4"/>
    </row>
    <row r="47" spans="1:12" x14ac:dyDescent="0.2">
      <c r="B47">
        <f>B4</f>
        <v>2006</v>
      </c>
      <c r="D47" s="3">
        <f>D16*SQRT(C4)*(D34-D$29)</f>
        <v>-207.81970099506157</v>
      </c>
      <c r="E47" s="3">
        <f>E16*SQRT(D4)*(E34-E$29)</f>
        <v>-216.91251612554746</v>
      </c>
      <c r="F47" s="3">
        <f>F16*SQRT(E4)*(F34-F$29)</f>
        <v>-235.9505619480872</v>
      </c>
      <c r="G47" s="3">
        <f>G16*SQRT(F4)*(G34-G$29)</f>
        <v>95.123755406704589</v>
      </c>
      <c r="H47" s="3">
        <f>H16*SQRT(G4)*(H34-H$29)</f>
        <v>174.61877960978833</v>
      </c>
      <c r="I47" s="3">
        <f>I16*SQRT(H4)*(I34-I$29)</f>
        <v>-76.874441631596412</v>
      </c>
      <c r="J47" s="3">
        <f>J16*SQRT(I4)*(J34-J$29)</f>
        <v>-25.135014409032017</v>
      </c>
      <c r="K47" s="3">
        <f>K16*SQRT(J4)*(K34-K$29)</f>
        <v>-25.724219174262519</v>
      </c>
      <c r="L47" s="3"/>
    </row>
    <row r="48" spans="1:12" x14ac:dyDescent="0.2">
      <c r="B48">
        <f>B5</f>
        <v>2007</v>
      </c>
      <c r="D48" s="3">
        <f>D17*SQRT(C5)*(D35-D$29)</f>
        <v>11.853149790743414</v>
      </c>
      <c r="E48" s="3">
        <f>E17*SQRT(D5)*(E35-E$29)</f>
        <v>9.0725066586958167</v>
      </c>
      <c r="F48" s="3">
        <f>F17*SQRT(E5)*(F35-F$29)</f>
        <v>129.44649966129495</v>
      </c>
      <c r="G48" s="3">
        <f>G17*SQRT(F5)*(G35-G$29)</f>
        <v>-74.942757455852473</v>
      </c>
      <c r="H48" s="3">
        <f>H17*SQRT(G5)*(H35-H$29)</f>
        <v>-37.676783534433177</v>
      </c>
      <c r="I48" s="3">
        <f>I17*SQRT(H5)*(I35-I$29)</f>
        <v>84.919355278143016</v>
      </c>
      <c r="J48" s="3">
        <f>J17*SQRT(I5)*(J35-J$29)</f>
        <v>7.3153787519382965</v>
      </c>
      <c r="K48" s="3">
        <f>K17*SQRT(J5)*(K35-K$29)</f>
        <v>22.037026031276682</v>
      </c>
    </row>
    <row r="49" spans="1:12" x14ac:dyDescent="0.2">
      <c r="B49">
        <f>B6</f>
        <v>2008</v>
      </c>
      <c r="D49" s="3">
        <f>D18*SQRT(C6)*(D36-D$29)</f>
        <v>516.26543303616882</v>
      </c>
      <c r="E49" s="3">
        <f>E18*SQRT(D6)*(E36-E$29)</f>
        <v>-34.802589298336763</v>
      </c>
      <c r="F49" s="3">
        <f>F18*SQRT(E6)*(F36-F$29)</f>
        <v>1.2569479308820704</v>
      </c>
      <c r="G49" s="3">
        <f>G18*SQRT(F6)*(G36-G$29)</f>
        <v>104.73050246930282</v>
      </c>
      <c r="H49" s="3">
        <f>H18*SQRT(G6)*(H36-H$29)</f>
        <v>-133.6927913698037</v>
      </c>
      <c r="I49" s="3">
        <f>I18*SQRT(H6)*(I36-I$29)</f>
        <v>68.593544356780455</v>
      </c>
      <c r="J49" s="3">
        <f>J18*SQRT(I6)*(J36-J$29)</f>
        <v>14.420450221270711</v>
      </c>
    </row>
    <row r="50" spans="1:12" x14ac:dyDescent="0.2">
      <c r="B50">
        <f>B7</f>
        <v>2009</v>
      </c>
      <c r="D50" s="3">
        <f>D19*SQRT(C7)*(D37-D$29)</f>
        <v>600.45643257294967</v>
      </c>
      <c r="E50" s="3">
        <f>E19*SQRT(D7)*(E37-E$29)</f>
        <v>-238.56603063147148</v>
      </c>
      <c r="F50" s="3">
        <f>F19*SQRT(E7)*(F37-F$29)</f>
        <v>376.86890627769031</v>
      </c>
      <c r="G50" s="3">
        <f>G19*SQRT(F7)*(G37-G$29)</f>
        <v>-196.42691237422102</v>
      </c>
      <c r="H50" s="3">
        <f>H19*SQRT(G7)*(H37-H$29)</f>
        <v>-33.050814935545247</v>
      </c>
      <c r="I50" s="3">
        <f>I19*SQRT(H7)*(I37-I$29)</f>
        <v>-82.044279846788186</v>
      </c>
    </row>
    <row r="51" spans="1:12" x14ac:dyDescent="0.2">
      <c r="B51">
        <f>B8</f>
        <v>2010</v>
      </c>
      <c r="D51" s="3">
        <f>D20*SQRT(C8)*(D38-D$29)</f>
        <v>-616.71259115443559</v>
      </c>
      <c r="E51" s="3">
        <f>E20*SQRT(D8)*(E38-E$29)</f>
        <v>133.91362947207472</v>
      </c>
      <c r="F51" s="3">
        <f>F20*SQRT(E8)*(F38-F$29)</f>
        <v>-139.85984500033041</v>
      </c>
      <c r="G51" s="3">
        <f>G20*SQRT(F8)*(G38-G$29)</f>
        <v>0.62260847084822224</v>
      </c>
      <c r="H51" s="3">
        <f>H20*SQRT(G8)*(H38-H$29)</f>
        <v>63.623254599632801</v>
      </c>
    </row>
    <row r="52" spans="1:12" x14ac:dyDescent="0.2">
      <c r="B52">
        <f>B9</f>
        <v>2011</v>
      </c>
      <c r="D52" s="3">
        <f>D21*SQRT(C9)*(D39-D$29)</f>
        <v>-78.685614324371954</v>
      </c>
      <c r="E52" s="3">
        <f>E21*SQRT(D9)*(E39-E$29)</f>
        <v>-128.92093883744403</v>
      </c>
      <c r="F52" s="3">
        <f>F21*SQRT(E9)*(F39-F$29)</f>
        <v>-130.32223930756311</v>
      </c>
      <c r="G52" s="3">
        <f>G21*SQRT(F9)*(G39-G$29)</f>
        <v>108.153455670498</v>
      </c>
    </row>
    <row r="53" spans="1:12" x14ac:dyDescent="0.2">
      <c r="B53">
        <f>B10</f>
        <v>2012</v>
      </c>
      <c r="D53" s="3">
        <f>D22*SQRT(C10)*(D40-D$29)</f>
        <v>-376.99734178321876</v>
      </c>
      <c r="E53" s="3">
        <f>E22*SQRT(D10)*(E40-E$29)</f>
        <v>148.43346260145771</v>
      </c>
      <c r="F53" s="3">
        <f>F22*SQRT(E10)*(F40-F$29)</f>
        <v>-28.032113863687755</v>
      </c>
    </row>
    <row r="54" spans="1:12" x14ac:dyDescent="0.2">
      <c r="B54">
        <f>B11</f>
        <v>2013</v>
      </c>
      <c r="D54" s="3">
        <f>D23*SQRT(C11)*(D41-D$29)</f>
        <v>277.40835312717735</v>
      </c>
      <c r="E54" s="3">
        <f>E23*SQRT(D11)*(E41-E$29)</f>
        <v>319.86513199298759</v>
      </c>
    </row>
    <row r="55" spans="1:12" x14ac:dyDescent="0.2">
      <c r="B55">
        <f>B12</f>
        <v>2014</v>
      </c>
      <c r="D55" s="3">
        <f>D24*SQRT(C12)*(D42-D$29)</f>
        <v>78.910922625659936</v>
      </c>
    </row>
    <row r="56" spans="1:12" x14ac:dyDescent="0.2">
      <c r="B56">
        <f>B13</f>
        <v>2015</v>
      </c>
    </row>
    <row r="58" spans="1:12" x14ac:dyDescent="0.2">
      <c r="A58" t="s">
        <v>16</v>
      </c>
      <c r="D58" s="5">
        <f>SUMPRODUCT(D47:D55,D47:D55)</f>
        <v>1282242.6198438951</v>
      </c>
      <c r="E58" s="5">
        <f>SUMPRODUCT(E47:E54,E47:E54)</f>
        <v>264157.98533597466</v>
      </c>
      <c r="F58" s="5">
        <f>SUMPRODUCT(F47:F53,F47:F53)</f>
        <v>251791.27810454421</v>
      </c>
      <c r="G58" s="5">
        <f>SUMPRODUCT(G47:G52,G47:G52)</f>
        <v>75914.513404882178</v>
      </c>
      <c r="H58" s="5">
        <f>SUMPRODUCT(H47:H51,H47:H51)</f>
        <v>54925.295567915578</v>
      </c>
      <c r="I58" s="5">
        <f>SUMPRODUCT(I47:I50,I47:I50)</f>
        <v>24557.314860028902</v>
      </c>
      <c r="J58" s="5">
        <f>SUMPRODUCT(J47:J49,J47:J49)</f>
        <v>893.23310021070392</v>
      </c>
      <c r="K58" s="5">
        <f>SUMPRODUCT(K47:K48,K47:K48)</f>
        <v>1147.3659684286615</v>
      </c>
    </row>
    <row r="59" spans="1:12" x14ac:dyDescent="0.2">
      <c r="D59" s="7">
        <f>COUNT(D47:D55)-COUNTIF(D47:D55,0)</f>
        <v>9</v>
      </c>
      <c r="E59" s="7">
        <f>COUNT(E47:E54)-COUNTIF(E47:E54,0)</f>
        <v>8</v>
      </c>
      <c r="F59" s="7">
        <f>COUNT(F47:F53)-COUNTIF(F47:F53,0)</f>
        <v>7</v>
      </c>
      <c r="G59" s="7">
        <f>COUNT(G47:G52)-COUNTIF(G47:G52,0)</f>
        <v>6</v>
      </c>
      <c r="H59" s="7">
        <f>COUNT(H47:H51)-COUNTIF(H47:H51,0)</f>
        <v>5</v>
      </c>
      <c r="I59" s="7">
        <f>COUNT(I47:I50)-COUNTIF(I47:I50,0)</f>
        <v>4</v>
      </c>
      <c r="J59" s="7">
        <f>COUNT(J47:J49)-COUNTIF(J47:J49,0)</f>
        <v>3</v>
      </c>
      <c r="K59" s="7">
        <f>COUNT(K47:K48)-COUNTIF(K47:K48,0)</f>
        <v>2</v>
      </c>
    </row>
    <row r="60" spans="1:12" x14ac:dyDescent="0.2">
      <c r="D60" s="5">
        <f>D58/D59</f>
        <v>142471.40220487723</v>
      </c>
      <c r="E60" s="5">
        <f t="shared" ref="E60:K60" si="5">E58/E59</f>
        <v>33019.748166996833</v>
      </c>
      <c r="F60" s="5">
        <f t="shared" si="5"/>
        <v>35970.182586363459</v>
      </c>
      <c r="G60" s="5">
        <f t="shared" si="5"/>
        <v>12652.418900813696</v>
      </c>
      <c r="H60" s="5">
        <f t="shared" si="5"/>
        <v>10985.059113583116</v>
      </c>
      <c r="I60" s="5">
        <f t="shared" si="5"/>
        <v>6139.3287150072256</v>
      </c>
      <c r="J60" s="5">
        <f t="shared" si="5"/>
        <v>297.74436673690133</v>
      </c>
      <c r="K60" s="5">
        <f t="shared" si="5"/>
        <v>573.68298421433076</v>
      </c>
    </row>
    <row r="61" spans="1:12" x14ac:dyDescent="0.2">
      <c r="C61" t="s">
        <v>17</v>
      </c>
      <c r="D61" s="3">
        <f>$Q$23*D59/(D59-1)</f>
        <v>1.125</v>
      </c>
      <c r="E61" s="3">
        <f t="shared" ref="E61:K61" si="6">$Q$23*E59/(E59-1)</f>
        <v>1.1428571428571428</v>
      </c>
      <c r="F61" s="3">
        <f t="shared" si="6"/>
        <v>1.1666666666666667</v>
      </c>
      <c r="G61" s="3">
        <f t="shared" si="6"/>
        <v>1.2</v>
      </c>
      <c r="H61" s="3">
        <f t="shared" si="6"/>
        <v>1.25</v>
      </c>
      <c r="I61" s="3">
        <f t="shared" si="6"/>
        <v>1.3333333333333333</v>
      </c>
      <c r="J61" s="3">
        <f t="shared" si="6"/>
        <v>1.5</v>
      </c>
      <c r="K61" s="3">
        <f t="shared" si="6"/>
        <v>2</v>
      </c>
    </row>
    <row r="62" spans="1:12" x14ac:dyDescent="0.2">
      <c r="D62" s="5">
        <f>D60*D61</f>
        <v>160280.32748048689</v>
      </c>
      <c r="E62" s="5">
        <f t="shared" ref="E62:K62" si="7">E60*E61</f>
        <v>37736.855047996381</v>
      </c>
      <c r="F62" s="5">
        <f t="shared" si="7"/>
        <v>41965.213017424037</v>
      </c>
      <c r="G62" s="5">
        <f t="shared" si="7"/>
        <v>15182.902680976435</v>
      </c>
      <c r="H62" s="5">
        <f t="shared" si="7"/>
        <v>13731.323891978896</v>
      </c>
      <c r="I62" s="5">
        <f t="shared" si="7"/>
        <v>8185.7716200096338</v>
      </c>
      <c r="J62" s="5">
        <f t="shared" si="7"/>
        <v>446.61655010535196</v>
      </c>
      <c r="K62" s="5">
        <f t="shared" si="7"/>
        <v>1147.3659684286615</v>
      </c>
      <c r="L62" s="5">
        <f>MIN(J62:K62)</f>
        <v>446.61655010535196</v>
      </c>
    </row>
    <row r="64" spans="1:12" x14ac:dyDescent="0.2">
      <c r="A64" t="s">
        <v>22</v>
      </c>
    </row>
    <row r="65" spans="1:11" x14ac:dyDescent="0.2">
      <c r="D65" s="4" t="s">
        <v>5</v>
      </c>
      <c r="E65" s="4" t="s">
        <v>6</v>
      </c>
      <c r="F65" s="4" t="s">
        <v>7</v>
      </c>
      <c r="G65" s="4" t="s">
        <v>8</v>
      </c>
      <c r="H65" s="4" t="s">
        <v>9</v>
      </c>
      <c r="I65" s="4" t="s">
        <v>10</v>
      </c>
      <c r="J65" s="4" t="s">
        <v>11</v>
      </c>
      <c r="K65" s="4" t="s">
        <v>12</v>
      </c>
    </row>
    <row r="66" spans="1:11" x14ac:dyDescent="0.2">
      <c r="B66">
        <f>B4</f>
        <v>2006</v>
      </c>
      <c r="D66" s="2">
        <f>SQRT(D$61)*D47/SQRT(D$62)</f>
        <v>-0.55058308681539414</v>
      </c>
      <c r="E66" s="2">
        <f t="shared" ref="E66:K73" si="8">SQRT(E$61)*E47/SQRT(E$62)</f>
        <v>-1.1937069810847332</v>
      </c>
      <c r="F66" s="2">
        <f t="shared" si="8"/>
        <v>-1.2440839717367465</v>
      </c>
      <c r="G66" s="2">
        <f t="shared" si="8"/>
        <v>0.84567249647163056</v>
      </c>
      <c r="H66" s="2">
        <f t="shared" si="8"/>
        <v>1.6660565928607824</v>
      </c>
      <c r="I66" s="2">
        <f t="shared" si="8"/>
        <v>-0.98111864883169009</v>
      </c>
      <c r="J66" s="2">
        <f t="shared" si="8"/>
        <v>-1.4566572066119068</v>
      </c>
      <c r="K66" s="2">
        <f t="shared" si="8"/>
        <v>-1.0740047864572837</v>
      </c>
    </row>
    <row r="67" spans="1:11" x14ac:dyDescent="0.2">
      <c r="B67">
        <f>B5</f>
        <v>2007</v>
      </c>
      <c r="D67" s="2">
        <f t="shared" ref="D67:D74" si="9">SQRT(D$61)*D48/SQRT(D$62)</f>
        <v>3.1402912086895135E-2</v>
      </c>
      <c r="E67" s="2">
        <f t="shared" si="8"/>
        <v>4.9927568624738301E-2</v>
      </c>
      <c r="F67" s="2">
        <f t="shared" si="8"/>
        <v>0.68252567019304267</v>
      </c>
      <c r="G67" s="2">
        <f t="shared" si="8"/>
        <v>-0.66625869131415394</v>
      </c>
      <c r="H67" s="2">
        <f t="shared" si="8"/>
        <v>-0.35947825168406039</v>
      </c>
      <c r="I67" s="2">
        <f t="shared" si="8"/>
        <v>1.0837927579288713</v>
      </c>
      <c r="J67" s="2">
        <f t="shared" si="8"/>
        <v>0.42395039066607448</v>
      </c>
      <c r="K67" s="2">
        <f t="shared" si="8"/>
        <v>0.92006180154750772</v>
      </c>
    </row>
    <row r="68" spans="1:11" x14ac:dyDescent="0.2">
      <c r="B68">
        <f>B6</f>
        <v>2008</v>
      </c>
      <c r="D68" s="2">
        <f t="shared" si="9"/>
        <v>1.3677577937805547</v>
      </c>
      <c r="E68" s="2">
        <f t="shared" si="8"/>
        <v>-0.19152465033969726</v>
      </c>
      <c r="F68" s="2">
        <f t="shared" si="8"/>
        <v>6.62744246594378E-3</v>
      </c>
      <c r="G68" s="2">
        <f t="shared" si="8"/>
        <v>0.93107873108320416</v>
      </c>
      <c r="H68" s="2">
        <f t="shared" si="8"/>
        <v>-1.2755773289526344</v>
      </c>
      <c r="I68" s="2">
        <f t="shared" si="8"/>
        <v>0.87543277231740568</v>
      </c>
      <c r="J68" s="2">
        <f t="shared" si="8"/>
        <v>0.83571277881798522</v>
      </c>
    </row>
    <row r="69" spans="1:11" x14ac:dyDescent="0.2">
      <c r="B69">
        <f>B7</f>
        <v>2009</v>
      </c>
      <c r="D69" s="2">
        <f t="shared" si="9"/>
        <v>1.5908075825401669</v>
      </c>
      <c r="E69" s="2">
        <f t="shared" si="8"/>
        <v>-1.3128700053879523</v>
      </c>
      <c r="F69" s="2">
        <f t="shared" si="8"/>
        <v>1.9870966268314647</v>
      </c>
      <c r="G69" s="2">
        <f t="shared" si="8"/>
        <v>-1.7462813221734266</v>
      </c>
      <c r="H69" s="2">
        <f t="shared" si="8"/>
        <v>-0.31534138679606316</v>
      </c>
      <c r="I69" s="2">
        <f t="shared" si="8"/>
        <v>-1.0470992865665942</v>
      </c>
    </row>
    <row r="70" spans="1:11" x14ac:dyDescent="0.2">
      <c r="B70">
        <f>B8</f>
        <v>2010</v>
      </c>
      <c r="D70" s="2">
        <f t="shared" si="9"/>
        <v>-1.6338755204146793</v>
      </c>
      <c r="E70" s="2">
        <f t="shared" si="8"/>
        <v>0.73694979532987237</v>
      </c>
      <c r="F70" s="2">
        <f t="shared" si="8"/>
        <v>-0.73743156200992188</v>
      </c>
      <c r="G70" s="2">
        <f t="shared" si="8"/>
        <v>5.5351353362305305E-3</v>
      </c>
      <c r="H70" s="2">
        <f t="shared" si="8"/>
        <v>0.60703632806191288</v>
      </c>
    </row>
    <row r="71" spans="1:11" x14ac:dyDescent="0.2">
      <c r="B71">
        <f>B9</f>
        <v>2011</v>
      </c>
      <c r="D71" s="2">
        <f t="shared" si="9"/>
        <v>-0.20846420341884614</v>
      </c>
      <c r="E71" s="2">
        <f t="shared" si="8"/>
        <v>-0.70947415781753298</v>
      </c>
      <c r="F71" s="2">
        <f t="shared" si="8"/>
        <v>-0.68714313602292409</v>
      </c>
      <c r="G71" s="2">
        <f t="shared" si="8"/>
        <v>0.96150958788215957</v>
      </c>
    </row>
    <row r="72" spans="1:11" x14ac:dyDescent="0.2">
      <c r="B72">
        <f>B10</f>
        <v>2012</v>
      </c>
      <c r="D72" s="2">
        <f t="shared" si="9"/>
        <v>-0.99879058225156048</v>
      </c>
      <c r="E72" s="2">
        <f t="shared" si="8"/>
        <v>0.81685494087111898</v>
      </c>
      <c r="F72" s="2">
        <f t="shared" si="8"/>
        <v>-0.14780343502375837</v>
      </c>
    </row>
    <row r="73" spans="1:11" x14ac:dyDescent="0.2">
      <c r="B73">
        <f>B11</f>
        <v>2013</v>
      </c>
      <c r="D73" s="2">
        <f t="shared" si="9"/>
        <v>0.7349464302076234</v>
      </c>
      <c r="E73" s="2">
        <f t="shared" si="8"/>
        <v>1.7602729795666614</v>
      </c>
    </row>
    <row r="74" spans="1:11" x14ac:dyDescent="0.2">
      <c r="B74">
        <f>B12</f>
        <v>2014</v>
      </c>
      <c r="D74" s="2">
        <f t="shared" si="9"/>
        <v>0.20906111958903745</v>
      </c>
    </row>
    <row r="75" spans="1:11" x14ac:dyDescent="0.2">
      <c r="B75">
        <f>B13</f>
        <v>2015</v>
      </c>
    </row>
    <row r="78" spans="1:11" x14ac:dyDescent="0.2">
      <c r="A78" t="s">
        <v>23</v>
      </c>
    </row>
    <row r="80" spans="1:11" x14ac:dyDescent="0.2">
      <c r="B80">
        <v>1</v>
      </c>
      <c r="C80" s="2">
        <f>D66</f>
        <v>-0.55058308681539414</v>
      </c>
    </row>
    <row r="81" spans="2:3" x14ac:dyDescent="0.2">
      <c r="B81">
        <f>B80+1</f>
        <v>2</v>
      </c>
      <c r="C81" s="2">
        <f t="shared" ref="C81:C88" si="10">D67</f>
        <v>3.1402912086895135E-2</v>
      </c>
    </row>
    <row r="82" spans="2:3" x14ac:dyDescent="0.2">
      <c r="B82">
        <f t="shared" ref="B82:B123" si="11">B81+1</f>
        <v>3</v>
      </c>
      <c r="C82" s="2">
        <f t="shared" si="10"/>
        <v>1.3677577937805547</v>
      </c>
    </row>
    <row r="83" spans="2:3" x14ac:dyDescent="0.2">
      <c r="B83">
        <f t="shared" si="11"/>
        <v>4</v>
      </c>
      <c r="C83" s="2">
        <f t="shared" si="10"/>
        <v>1.5908075825401669</v>
      </c>
    </row>
    <row r="84" spans="2:3" x14ac:dyDescent="0.2">
      <c r="B84">
        <f t="shared" si="11"/>
        <v>5</v>
      </c>
      <c r="C84" s="2">
        <f t="shared" si="10"/>
        <v>-1.6338755204146793</v>
      </c>
    </row>
    <row r="85" spans="2:3" x14ac:dyDescent="0.2">
      <c r="B85">
        <f t="shared" si="11"/>
        <v>6</v>
      </c>
      <c r="C85" s="2">
        <f t="shared" si="10"/>
        <v>-0.20846420341884614</v>
      </c>
    </row>
    <row r="86" spans="2:3" x14ac:dyDescent="0.2">
      <c r="B86">
        <f t="shared" si="11"/>
        <v>7</v>
      </c>
      <c r="C86" s="2">
        <f t="shared" si="10"/>
        <v>-0.99879058225156048</v>
      </c>
    </row>
    <row r="87" spans="2:3" x14ac:dyDescent="0.2">
      <c r="B87">
        <f t="shared" si="11"/>
        <v>8</v>
      </c>
      <c r="C87" s="2">
        <f t="shared" si="10"/>
        <v>0.7349464302076234</v>
      </c>
    </row>
    <row r="88" spans="2:3" x14ac:dyDescent="0.2">
      <c r="B88">
        <f t="shared" si="11"/>
        <v>9</v>
      </c>
      <c r="C88" s="2">
        <f t="shared" si="10"/>
        <v>0.20906111958903745</v>
      </c>
    </row>
    <row r="89" spans="2:3" x14ac:dyDescent="0.2">
      <c r="B89">
        <f t="shared" si="11"/>
        <v>10</v>
      </c>
      <c r="C89" s="2">
        <f>E66</f>
        <v>-1.1937069810847332</v>
      </c>
    </row>
    <row r="90" spans="2:3" x14ac:dyDescent="0.2">
      <c r="B90">
        <f t="shared" si="11"/>
        <v>11</v>
      </c>
      <c r="C90" s="2">
        <f t="shared" ref="C90:C96" si="12">E67</f>
        <v>4.9927568624738301E-2</v>
      </c>
    </row>
    <row r="91" spans="2:3" x14ac:dyDescent="0.2">
      <c r="B91">
        <f t="shared" si="11"/>
        <v>12</v>
      </c>
      <c r="C91" s="2">
        <f t="shared" si="12"/>
        <v>-0.19152465033969726</v>
      </c>
    </row>
    <row r="92" spans="2:3" x14ac:dyDescent="0.2">
      <c r="B92">
        <f t="shared" si="11"/>
        <v>13</v>
      </c>
      <c r="C92" s="2">
        <f t="shared" si="12"/>
        <v>-1.3128700053879523</v>
      </c>
    </row>
    <row r="93" spans="2:3" x14ac:dyDescent="0.2">
      <c r="B93">
        <f t="shared" si="11"/>
        <v>14</v>
      </c>
      <c r="C93" s="2">
        <f t="shared" si="12"/>
        <v>0.73694979532987237</v>
      </c>
    </row>
    <row r="94" spans="2:3" x14ac:dyDescent="0.2">
      <c r="B94">
        <f t="shared" si="11"/>
        <v>15</v>
      </c>
      <c r="C94" s="2">
        <f t="shared" si="12"/>
        <v>-0.70947415781753298</v>
      </c>
    </row>
    <row r="95" spans="2:3" x14ac:dyDescent="0.2">
      <c r="B95">
        <f t="shared" si="11"/>
        <v>16</v>
      </c>
      <c r="C95" s="2">
        <f t="shared" si="12"/>
        <v>0.81685494087111898</v>
      </c>
    </row>
    <row r="96" spans="2:3" x14ac:dyDescent="0.2">
      <c r="B96">
        <f t="shared" si="11"/>
        <v>17</v>
      </c>
      <c r="C96" s="2">
        <f t="shared" si="12"/>
        <v>1.7602729795666614</v>
      </c>
    </row>
    <row r="97" spans="2:3" x14ac:dyDescent="0.2">
      <c r="B97">
        <f t="shared" si="11"/>
        <v>18</v>
      </c>
      <c r="C97" s="2">
        <f>F66</f>
        <v>-1.2440839717367465</v>
      </c>
    </row>
    <row r="98" spans="2:3" x14ac:dyDescent="0.2">
      <c r="B98">
        <f t="shared" si="11"/>
        <v>19</v>
      </c>
      <c r="C98" s="2">
        <f t="shared" ref="C98:C103" si="13">F67</f>
        <v>0.68252567019304267</v>
      </c>
    </row>
    <row r="99" spans="2:3" x14ac:dyDescent="0.2">
      <c r="B99">
        <f t="shared" si="11"/>
        <v>20</v>
      </c>
      <c r="C99" s="2">
        <f t="shared" si="13"/>
        <v>6.62744246594378E-3</v>
      </c>
    </row>
    <row r="100" spans="2:3" x14ac:dyDescent="0.2">
      <c r="B100">
        <f t="shared" si="11"/>
        <v>21</v>
      </c>
      <c r="C100" s="2">
        <f t="shared" si="13"/>
        <v>1.9870966268314647</v>
      </c>
    </row>
    <row r="101" spans="2:3" x14ac:dyDescent="0.2">
      <c r="B101">
        <f t="shared" si="11"/>
        <v>22</v>
      </c>
      <c r="C101" s="2">
        <f t="shared" si="13"/>
        <v>-0.73743156200992188</v>
      </c>
    </row>
    <row r="102" spans="2:3" x14ac:dyDescent="0.2">
      <c r="B102">
        <f t="shared" si="11"/>
        <v>23</v>
      </c>
      <c r="C102" s="2">
        <f t="shared" si="13"/>
        <v>-0.68714313602292409</v>
      </c>
    </row>
    <row r="103" spans="2:3" x14ac:dyDescent="0.2">
      <c r="B103">
        <f t="shared" si="11"/>
        <v>24</v>
      </c>
      <c r="C103" s="2">
        <f t="shared" si="13"/>
        <v>-0.14780343502375837</v>
      </c>
    </row>
    <row r="104" spans="2:3" x14ac:dyDescent="0.2">
      <c r="B104">
        <f t="shared" si="11"/>
        <v>25</v>
      </c>
      <c r="C104" s="2">
        <f>G66</f>
        <v>0.84567249647163056</v>
      </c>
    </row>
    <row r="105" spans="2:3" x14ac:dyDescent="0.2">
      <c r="B105">
        <f t="shared" si="11"/>
        <v>26</v>
      </c>
      <c r="C105" s="2">
        <f t="shared" ref="C105:C109" si="14">G67</f>
        <v>-0.66625869131415394</v>
      </c>
    </row>
    <row r="106" spans="2:3" x14ac:dyDescent="0.2">
      <c r="B106">
        <f t="shared" si="11"/>
        <v>27</v>
      </c>
      <c r="C106" s="2">
        <f t="shared" si="14"/>
        <v>0.93107873108320416</v>
      </c>
    </row>
    <row r="107" spans="2:3" x14ac:dyDescent="0.2">
      <c r="B107">
        <f t="shared" si="11"/>
        <v>28</v>
      </c>
      <c r="C107" s="2">
        <f t="shared" si="14"/>
        <v>-1.7462813221734266</v>
      </c>
    </row>
    <row r="108" spans="2:3" x14ac:dyDescent="0.2">
      <c r="B108">
        <f t="shared" si="11"/>
        <v>29</v>
      </c>
      <c r="C108" s="2">
        <f t="shared" si="14"/>
        <v>5.5351353362305305E-3</v>
      </c>
    </row>
    <row r="109" spans="2:3" x14ac:dyDescent="0.2">
      <c r="B109">
        <f t="shared" si="11"/>
        <v>30</v>
      </c>
      <c r="C109" s="2">
        <f t="shared" si="14"/>
        <v>0.96150958788215957</v>
      </c>
    </row>
    <row r="110" spans="2:3" x14ac:dyDescent="0.2">
      <c r="B110">
        <f t="shared" si="11"/>
        <v>31</v>
      </c>
      <c r="C110" s="2">
        <f>H66</f>
        <v>1.6660565928607824</v>
      </c>
    </row>
    <row r="111" spans="2:3" x14ac:dyDescent="0.2">
      <c r="B111">
        <f t="shared" si="11"/>
        <v>32</v>
      </c>
      <c r="C111" s="2">
        <f t="shared" ref="C111:C114" si="15">H67</f>
        <v>-0.35947825168406039</v>
      </c>
    </row>
    <row r="112" spans="2:3" x14ac:dyDescent="0.2">
      <c r="B112">
        <f t="shared" si="11"/>
        <v>33</v>
      </c>
      <c r="C112" s="2">
        <f t="shared" si="15"/>
        <v>-1.2755773289526344</v>
      </c>
    </row>
    <row r="113" spans="1:22" x14ac:dyDescent="0.2">
      <c r="B113">
        <f t="shared" si="11"/>
        <v>34</v>
      </c>
      <c r="C113" s="2">
        <f t="shared" si="15"/>
        <v>-0.31534138679606316</v>
      </c>
    </row>
    <row r="114" spans="1:22" x14ac:dyDescent="0.2">
      <c r="B114">
        <f t="shared" si="11"/>
        <v>35</v>
      </c>
      <c r="C114" s="2">
        <f t="shared" si="15"/>
        <v>0.60703632806191288</v>
      </c>
    </row>
    <row r="115" spans="1:22" x14ac:dyDescent="0.2">
      <c r="B115">
        <f t="shared" si="11"/>
        <v>36</v>
      </c>
      <c r="C115" s="2">
        <f>I66</f>
        <v>-0.98111864883169009</v>
      </c>
    </row>
    <row r="116" spans="1:22" x14ac:dyDescent="0.2">
      <c r="B116">
        <f t="shared" si="11"/>
        <v>37</v>
      </c>
      <c r="C116" s="2">
        <f t="shared" ref="C116:C118" si="16">I67</f>
        <v>1.0837927579288713</v>
      </c>
    </row>
    <row r="117" spans="1:22" x14ac:dyDescent="0.2">
      <c r="B117">
        <f t="shared" si="11"/>
        <v>38</v>
      </c>
      <c r="C117" s="2">
        <f t="shared" si="16"/>
        <v>0.87543277231740568</v>
      </c>
    </row>
    <row r="118" spans="1:22" x14ac:dyDescent="0.2">
      <c r="B118">
        <f t="shared" si="11"/>
        <v>39</v>
      </c>
      <c r="C118" s="2">
        <f t="shared" si="16"/>
        <v>-1.0470992865665942</v>
      </c>
    </row>
    <row r="119" spans="1:22" x14ac:dyDescent="0.2">
      <c r="B119">
        <f t="shared" si="11"/>
        <v>40</v>
      </c>
      <c r="C119" s="2">
        <f>J66</f>
        <v>-1.4566572066119068</v>
      </c>
    </row>
    <row r="120" spans="1:22" x14ac:dyDescent="0.2">
      <c r="B120">
        <f t="shared" si="11"/>
        <v>41</v>
      </c>
      <c r="C120" s="2">
        <f t="shared" ref="C120:C121" si="17">J67</f>
        <v>0.42395039066607448</v>
      </c>
    </row>
    <row r="121" spans="1:22" x14ac:dyDescent="0.2">
      <c r="B121">
        <f t="shared" si="11"/>
        <v>42</v>
      </c>
      <c r="C121" s="2">
        <f t="shared" si="17"/>
        <v>0.83571277881798522</v>
      </c>
    </row>
    <row r="122" spans="1:22" x14ac:dyDescent="0.2">
      <c r="B122">
        <f t="shared" si="11"/>
        <v>43</v>
      </c>
      <c r="C122" s="2">
        <f>K66</f>
        <v>-1.0740047864572837</v>
      </c>
    </row>
    <row r="123" spans="1:22" x14ac:dyDescent="0.2">
      <c r="B123">
        <f t="shared" si="11"/>
        <v>44</v>
      </c>
      <c r="C123" s="2">
        <f>K67</f>
        <v>0.92006180154750772</v>
      </c>
    </row>
    <row r="126" spans="1:22" x14ac:dyDescent="0.2">
      <c r="A126" t="s">
        <v>24</v>
      </c>
    </row>
    <row r="127" spans="1:22" x14ac:dyDescent="0.2">
      <c r="D127" s="4" t="s">
        <v>5</v>
      </c>
      <c r="E127" s="4" t="s">
        <v>6</v>
      </c>
      <c r="F127" s="4" t="s">
        <v>7</v>
      </c>
      <c r="G127" s="4" t="s">
        <v>8</v>
      </c>
      <c r="H127" s="4" t="s">
        <v>9</v>
      </c>
      <c r="I127" s="4" t="s">
        <v>10</v>
      </c>
      <c r="J127" s="4" t="s">
        <v>11</v>
      </c>
      <c r="K127" s="4" t="s">
        <v>12</v>
      </c>
      <c r="L127" s="4" t="s">
        <v>13</v>
      </c>
    </row>
    <row r="128" spans="1:22" x14ac:dyDescent="0.2">
      <c r="B128">
        <f>B$4</f>
        <v>2006</v>
      </c>
      <c r="D128" s="3">
        <f ca="1">VLOOKUP(INT(RAND()*$B$123)+1,$B$80:$C$123,2,FALSE)</f>
        <v>1.5908075825401669</v>
      </c>
      <c r="E128" s="3">
        <f t="shared" ref="E128:K135" ca="1" si="18">VLOOKUP(INT(RAND()*$B$123)+1,$B$80:$C$123,2,FALSE)</f>
        <v>-0.20846420341884614</v>
      </c>
      <c r="F128" s="3">
        <f t="shared" ca="1" si="18"/>
        <v>0.92006180154750772</v>
      </c>
      <c r="G128" s="3">
        <f t="shared" ca="1" si="18"/>
        <v>-1.0470992865665942</v>
      </c>
      <c r="H128" s="3">
        <f t="shared" ca="1" si="18"/>
        <v>0.42395039066607448</v>
      </c>
      <c r="I128" s="3">
        <f t="shared" ca="1" si="18"/>
        <v>-1.6338755204146793</v>
      </c>
      <c r="J128" s="3">
        <f t="shared" ca="1" si="18"/>
        <v>0.92006180154750772</v>
      </c>
      <c r="K128" s="3">
        <f t="shared" ca="1" si="18"/>
        <v>-0.35947825168406039</v>
      </c>
      <c r="L128" s="3">
        <f ca="1">VLOOKUP(INT(RAND()*$B$123)+1,$B$80:$C$123,2,FALSE)</f>
        <v>3.1402912086895135E-2</v>
      </c>
      <c r="N128" s="3"/>
      <c r="O128" s="3"/>
      <c r="P128" s="3"/>
      <c r="Q128" s="3"/>
      <c r="R128" s="3"/>
      <c r="S128" s="3"/>
      <c r="T128" s="3"/>
      <c r="U128" s="3"/>
      <c r="V128" s="3"/>
    </row>
    <row r="129" spans="1:21" x14ac:dyDescent="0.2">
      <c r="B129">
        <f>B$5</f>
        <v>2007</v>
      </c>
      <c r="D129" s="3">
        <f t="shared" ref="D129:D136" ca="1" si="19">VLOOKUP(INT(RAND()*$B$123)+1,$B$80:$C$123,2,FALSE)</f>
        <v>0.42395039066607448</v>
      </c>
      <c r="E129" s="3">
        <f t="shared" ca="1" si="18"/>
        <v>0.73694979532987237</v>
      </c>
      <c r="F129" s="3">
        <f t="shared" ca="1" si="18"/>
        <v>0.20906111958903745</v>
      </c>
      <c r="G129" s="3">
        <f t="shared" ca="1" si="18"/>
        <v>-1.2755773289526344</v>
      </c>
      <c r="H129" s="3">
        <f t="shared" ca="1" si="18"/>
        <v>-0.98111864883169009</v>
      </c>
      <c r="I129" s="3">
        <f t="shared" ca="1" si="18"/>
        <v>1.9870966268314647</v>
      </c>
      <c r="J129" s="3">
        <f t="shared" ca="1" si="18"/>
        <v>0.87543277231740568</v>
      </c>
      <c r="K129" s="3">
        <f t="shared" ca="1" si="18"/>
        <v>-0.70947415781753298</v>
      </c>
      <c r="N129" s="3"/>
      <c r="O129" s="3"/>
      <c r="P129" s="3"/>
      <c r="Q129" s="3"/>
      <c r="R129" s="3"/>
      <c r="S129" s="3"/>
      <c r="T129" s="3"/>
      <c r="U129" s="3"/>
    </row>
    <row r="130" spans="1:21" x14ac:dyDescent="0.2">
      <c r="B130">
        <f>B$6</f>
        <v>2008</v>
      </c>
      <c r="D130" s="3">
        <f t="shared" ca="1" si="19"/>
        <v>-1.1937069810847332</v>
      </c>
      <c r="E130" s="3">
        <f t="shared" ca="1" si="18"/>
        <v>0.96150958788215957</v>
      </c>
      <c r="F130" s="3">
        <f t="shared" ca="1" si="18"/>
        <v>-0.98111864883169009</v>
      </c>
      <c r="G130" s="3">
        <f t="shared" ca="1" si="18"/>
        <v>-0.70947415781753298</v>
      </c>
      <c r="H130" s="3">
        <f t="shared" ca="1" si="18"/>
        <v>6.62744246594378E-3</v>
      </c>
      <c r="I130" s="3">
        <f t="shared" ca="1" si="18"/>
        <v>0.84567249647163056</v>
      </c>
      <c r="J130" s="3">
        <f t="shared" ca="1" si="18"/>
        <v>5.5351353362305305E-3</v>
      </c>
      <c r="N130" s="3"/>
      <c r="O130" s="3"/>
      <c r="P130" s="3"/>
      <c r="Q130" s="3"/>
      <c r="R130" s="3"/>
      <c r="S130" s="3"/>
      <c r="T130" s="3"/>
    </row>
    <row r="131" spans="1:21" x14ac:dyDescent="0.2">
      <c r="B131">
        <f>B$7</f>
        <v>2009</v>
      </c>
      <c r="D131" s="3">
        <f t="shared" ca="1" si="19"/>
        <v>0.68252567019304267</v>
      </c>
      <c r="E131" s="3">
        <f t="shared" ca="1" si="18"/>
        <v>-0.20846420341884614</v>
      </c>
      <c r="F131" s="3">
        <f t="shared" ca="1" si="18"/>
        <v>0.96150958788215957</v>
      </c>
      <c r="G131" s="3">
        <f t="shared" ca="1" si="18"/>
        <v>1.7602729795666614</v>
      </c>
      <c r="H131" s="3">
        <f t="shared" ca="1" si="18"/>
        <v>-0.19152465033969726</v>
      </c>
      <c r="I131" s="3">
        <f t="shared" ca="1" si="18"/>
        <v>-1.7462813221734266</v>
      </c>
      <c r="N131" s="3"/>
      <c r="O131" s="3"/>
      <c r="P131" s="3"/>
      <c r="Q131" s="3"/>
      <c r="R131" s="3"/>
      <c r="S131" s="3"/>
    </row>
    <row r="132" spans="1:21" x14ac:dyDescent="0.2">
      <c r="B132">
        <f>B$8</f>
        <v>2010</v>
      </c>
      <c r="D132" s="3">
        <f t="shared" ca="1" si="19"/>
        <v>3.1402912086895135E-2</v>
      </c>
      <c r="E132" s="3">
        <f t="shared" ca="1" si="18"/>
        <v>1.7602729795666614</v>
      </c>
      <c r="F132" s="3">
        <f t="shared" ca="1" si="18"/>
        <v>-1.3128700053879523</v>
      </c>
      <c r="G132" s="3">
        <f t="shared" ca="1" si="18"/>
        <v>-1.1937069810847332</v>
      </c>
      <c r="H132" s="3">
        <f t="shared" ca="1" si="18"/>
        <v>0.60703632806191288</v>
      </c>
      <c r="N132" s="3"/>
      <c r="O132" s="3"/>
      <c r="P132" s="3"/>
      <c r="Q132" s="3"/>
      <c r="R132" s="3"/>
    </row>
    <row r="133" spans="1:21" x14ac:dyDescent="0.2">
      <c r="B133">
        <f>B$9</f>
        <v>2011</v>
      </c>
      <c r="D133" s="3">
        <f t="shared" ca="1" si="19"/>
        <v>-1.2755773289526344</v>
      </c>
      <c r="E133" s="3">
        <f t="shared" ca="1" si="18"/>
        <v>-1.1937069810847332</v>
      </c>
      <c r="F133" s="3">
        <f t="shared" ca="1" si="18"/>
        <v>-1.4566572066119068</v>
      </c>
      <c r="G133" s="3">
        <f t="shared" ca="1" si="18"/>
        <v>-1.4566572066119068</v>
      </c>
      <c r="N133" s="3"/>
      <c r="O133" s="3"/>
      <c r="P133" s="3"/>
      <c r="Q133" s="3"/>
    </row>
    <row r="134" spans="1:21" x14ac:dyDescent="0.2">
      <c r="B134">
        <f>B$10</f>
        <v>2012</v>
      </c>
      <c r="D134" s="3">
        <f t="shared" ca="1" si="19"/>
        <v>1.7602729795666614</v>
      </c>
      <c r="E134" s="3">
        <f t="shared" ca="1" si="18"/>
        <v>-0.55058308681539414</v>
      </c>
      <c r="F134" s="3">
        <f t="shared" ca="1" si="18"/>
        <v>0.68252567019304267</v>
      </c>
      <c r="N134" s="3"/>
      <c r="O134" s="3"/>
      <c r="P134" s="3"/>
    </row>
    <row r="135" spans="1:21" x14ac:dyDescent="0.2">
      <c r="B135">
        <f>B$11</f>
        <v>2013</v>
      </c>
      <c r="D135" s="3">
        <f t="shared" ca="1" si="19"/>
        <v>0.83571277881798522</v>
      </c>
      <c r="E135" s="3">
        <f t="shared" ca="1" si="18"/>
        <v>0.96150958788215957</v>
      </c>
      <c r="N135" s="3"/>
      <c r="O135" s="3"/>
    </row>
    <row r="136" spans="1:21" x14ac:dyDescent="0.2">
      <c r="B136">
        <f>B$12</f>
        <v>2014</v>
      </c>
      <c r="D136" s="3">
        <f t="shared" ca="1" si="19"/>
        <v>-0.55058308681539414</v>
      </c>
      <c r="N136" s="3"/>
    </row>
    <row r="137" spans="1:21" x14ac:dyDescent="0.2">
      <c r="B137">
        <f>B$13</f>
        <v>2015</v>
      </c>
    </row>
    <row r="139" spans="1:21" x14ac:dyDescent="0.2">
      <c r="A139" t="s">
        <v>25</v>
      </c>
    </row>
    <row r="140" spans="1:21" x14ac:dyDescent="0.2">
      <c r="D140" s="4" t="s">
        <v>5</v>
      </c>
      <c r="E140" s="4" t="s">
        <v>6</v>
      </c>
      <c r="F140" s="4" t="s">
        <v>7</v>
      </c>
      <c r="G140" s="4" t="s">
        <v>8</v>
      </c>
      <c r="H140" s="4" t="s">
        <v>9</v>
      </c>
      <c r="I140" s="4" t="s">
        <v>10</v>
      </c>
      <c r="J140" s="4" t="s">
        <v>11</v>
      </c>
      <c r="K140" s="4" t="s">
        <v>12</v>
      </c>
      <c r="L140" s="4" t="s">
        <v>13</v>
      </c>
    </row>
    <row r="141" spans="1:21" x14ac:dyDescent="0.2">
      <c r="B141">
        <f>B$4</f>
        <v>2006</v>
      </c>
      <c r="D141" s="3">
        <f ca="1">D$29+D128*SQRT(D$62/C4)</f>
        <v>4.5552604882505889</v>
      </c>
      <c r="E141" s="3">
        <f ca="1">E$29+E128*SQRT(E$62/D4)</f>
        <v>1.7091488545350508</v>
      </c>
      <c r="F141" s="3">
        <f ca="1">F$29+F128*SQRT(F$62/E4)</f>
        <v>1.6004901172059869</v>
      </c>
      <c r="G141" s="3">
        <f ca="1">G$29+G128*SQRT(G$62/F4)</f>
        <v>1.0872237538674776</v>
      </c>
      <c r="H141" s="3">
        <f ca="1">H$29+H128*SQRT(H$62/G4)</f>
        <v>1.1338050026667787</v>
      </c>
      <c r="I141" s="3">
        <f ca="1">I$29+I128*SQRT(I$62/H4)</f>
        <v>1.0051396161589021</v>
      </c>
      <c r="J141" s="3">
        <f ca="1">J$29+J128*SQRT(J$62/I4)</f>
        <v>1.0643179278084631</v>
      </c>
      <c r="K141" s="3">
        <f ca="1">K$29+K128*SQRT(K$62/J4)</f>
        <v>1.0701431782590396</v>
      </c>
      <c r="L141" s="3">
        <f ca="1">L$29+L128*SQRT(L$62/K4)</f>
        <v>1.0180636776451735</v>
      </c>
    </row>
    <row r="142" spans="1:21" x14ac:dyDescent="0.2">
      <c r="B142">
        <f>B$5</f>
        <v>2007</v>
      </c>
      <c r="D142" s="3">
        <f ca="1">D$29+D129*SQRT(D$62/C5)</f>
        <v>3.7766361863737692</v>
      </c>
      <c r="E142" s="3">
        <f ca="1">E$29+E129*SQRT(E$62/D5)</f>
        <v>1.8760944601670193</v>
      </c>
      <c r="F142" s="3">
        <f ca="1">F$29+F129*SQRT(F$62/E5)</f>
        <v>1.4864854993234251</v>
      </c>
      <c r="G142" s="3">
        <f ca="1">G$29+G129*SQRT(G$62/F5)</f>
        <v>1.0880202361717997</v>
      </c>
      <c r="H142" s="3">
        <f ca="1">H$29+H129*SQRT(H$62/G5)</f>
        <v>1.0448388478503179</v>
      </c>
      <c r="I142" s="3">
        <f ca="1">I$29+I129*SQRT(I$62/H5)</f>
        <v>1.1748414497287836</v>
      </c>
      <c r="J142" s="3">
        <f ca="1">J$29+J129*SQRT(J$62/I5)</f>
        <v>1.0624558585483601</v>
      </c>
      <c r="K142" s="3">
        <f ca="1">K$29+K129*SQRT(K$62/J5)</f>
        <v>1.0657142053264208</v>
      </c>
    </row>
    <row r="143" spans="1:21" x14ac:dyDescent="0.2">
      <c r="B143">
        <f>B$6</f>
        <v>2008</v>
      </c>
      <c r="D143" s="3">
        <f ca="1">D$29+D130*SQRT(D$62/C6)</f>
        <v>2.6039415929488055</v>
      </c>
      <c r="E143" s="3">
        <f ca="1">E$29+E130*SQRT(E$62/D6)</f>
        <v>1.911638781240798</v>
      </c>
      <c r="F143" s="3">
        <f ca="1">F$29+F130*SQRT(F$62/E6)</f>
        <v>1.3224748937220139</v>
      </c>
      <c r="G143" s="3">
        <f ca="1">G$29+G130*SQRT(G$62/F6)</f>
        <v>1.1252485134239145</v>
      </c>
      <c r="H143" s="3">
        <f ca="1">H$29+H130*SQRT(H$62/G6)</f>
        <v>1.1042125180886677</v>
      </c>
      <c r="I143" s="3">
        <f ca="1">I$29+I130*SQRT(I$62/H6)</f>
        <v>1.1239053786595745</v>
      </c>
      <c r="J143" s="3">
        <f ca="1">J$29+J130*SQRT(J$62/I6)</f>
        <v>1.0539287251228349</v>
      </c>
    </row>
    <row r="144" spans="1:21" x14ac:dyDescent="0.2">
      <c r="B144">
        <f>B$7</f>
        <v>2009</v>
      </c>
      <c r="D144" s="3">
        <f ca="1">D$29+D131*SQRT(D$62/C7)</f>
        <v>3.9808962618792108</v>
      </c>
      <c r="E144" s="3">
        <f ca="1">E$29+E131*SQRT(E$62/D7)</f>
        <v>1.7133353070178625</v>
      </c>
      <c r="F144" s="3">
        <f ca="1">F$29+F131*SQRT(F$62/E7)</f>
        <v>1.5903591875339125</v>
      </c>
      <c r="G144" s="3">
        <f ca="1">G$29+G131*SQRT(G$62/F7)</f>
        <v>1.2857467903932132</v>
      </c>
      <c r="H144" s="3">
        <f ca="1">H$29+H131*SQRT(H$62/G7)</f>
        <v>1.0926437798141082</v>
      </c>
      <c r="I144" s="3">
        <f ca="1">I$29+I131*SQRT(I$62/H7)</f>
        <v>1.0107933904375583</v>
      </c>
    </row>
    <row r="145" spans="2:12" x14ac:dyDescent="0.2">
      <c r="B145">
        <f>B$8</f>
        <v>2010</v>
      </c>
      <c r="D145" s="3">
        <f ca="1">D$29+D132*SQRT(D$62/C8)</f>
        <v>3.5094921031446389</v>
      </c>
      <c r="E145" s="3">
        <f ca="1">E$29+E132*SQRT(E$62/D8)</f>
        <v>2.0681122972992743</v>
      </c>
      <c r="F145" s="3">
        <f ca="1">F$29+F132*SQRT(F$62/E8)</f>
        <v>1.273061345702704</v>
      </c>
      <c r="G145" s="3">
        <f ca="1">G$29+G132*SQRT(G$62/F8)</f>
        <v>1.0874466127725868</v>
      </c>
      <c r="H145" s="3">
        <f ca="1">H$29+H132*SQRT(H$62/G8)</f>
        <v>1.142385647130352</v>
      </c>
    </row>
    <row r="146" spans="2:12" x14ac:dyDescent="0.2">
      <c r="B146">
        <f>B$9</f>
        <v>2011</v>
      </c>
      <c r="D146" s="3">
        <f ca="1">D$29+D133*SQRT(D$62/C9)</f>
        <v>2.6792216144314778</v>
      </c>
      <c r="E146" s="3">
        <f ca="1">E$29+E133*SQRT(E$62/D9)</f>
        <v>1.546501913347565</v>
      </c>
      <c r="F146" s="3">
        <f ca="1">F$29+F133*SQRT(F$62/E9)</f>
        <v>1.255342472690832</v>
      </c>
      <c r="G146" s="3">
        <f ca="1">G$29+G133*SQRT(G$62/F9)</f>
        <v>1.0699774596569749</v>
      </c>
    </row>
    <row r="147" spans="2:12" x14ac:dyDescent="0.2">
      <c r="B147">
        <f>B$10</f>
        <v>2012</v>
      </c>
      <c r="D147" s="3">
        <f ca="1">D$29+D134*SQRT(D$62/C10)</f>
        <v>4.5520175301536909</v>
      </c>
      <c r="E147" s="3">
        <f ca="1">E$29+E134*SQRT(E$62/D10)</f>
        <v>1.6531068618678444</v>
      </c>
      <c r="F147" s="3">
        <f ca="1">F$29+F134*SQRT(F$62/E10)</f>
        <v>1.5472939602528044</v>
      </c>
    </row>
    <row r="148" spans="2:12" x14ac:dyDescent="0.2">
      <c r="B148">
        <f>B$11</f>
        <v>2013</v>
      </c>
      <c r="D148" s="3">
        <f ca="1">D$29+D135*SQRT(D$62/C11)</f>
        <v>4.0486394255580063</v>
      </c>
      <c r="E148" s="3">
        <f ca="1">E$29+E135*SQRT(E$62/D11)</f>
        <v>1.9040149185921531</v>
      </c>
    </row>
    <row r="149" spans="2:12" x14ac:dyDescent="0.2">
      <c r="B149">
        <f>B$12</f>
        <v>2014</v>
      </c>
      <c r="D149" s="3">
        <f ca="1">D$29+D136*SQRT(D$62/C12)</f>
        <v>3.1314587258559121</v>
      </c>
    </row>
    <row r="150" spans="2:12" x14ac:dyDescent="0.2">
      <c r="B150">
        <f>B$13</f>
        <v>2015</v>
      </c>
    </row>
    <row r="152" spans="2:12" x14ac:dyDescent="0.2">
      <c r="D152" s="4" t="s">
        <v>5</v>
      </c>
      <c r="E152" s="4" t="s">
        <v>6</v>
      </c>
      <c r="F152" s="4" t="s">
        <v>7</v>
      </c>
      <c r="G152" s="4" t="s">
        <v>8</v>
      </c>
      <c r="H152" s="4" t="s">
        <v>9</v>
      </c>
      <c r="I152" s="4" t="s">
        <v>10</v>
      </c>
      <c r="J152" s="4" t="s">
        <v>11</v>
      </c>
      <c r="K152" s="4" t="s">
        <v>12</v>
      </c>
      <c r="L152" s="4" t="s">
        <v>13</v>
      </c>
    </row>
    <row r="153" spans="2:12" x14ac:dyDescent="0.2">
      <c r="B153">
        <f>B$4</f>
        <v>2006</v>
      </c>
      <c r="D153" s="1">
        <f ca="1">D16*C4*D141</f>
        <v>1630090.8551994967</v>
      </c>
      <c r="E153" s="1">
        <f ca="1">E16*D4*E141</f>
        <v>1922430.1217947707</v>
      </c>
      <c r="F153" s="1">
        <f ca="1">F16*E4*F141</f>
        <v>2777378.5150910653</v>
      </c>
      <c r="G153" s="1">
        <f ca="1">G16*F4*G141</f>
        <v>2411755.8364916095</v>
      </c>
      <c r="H153" s="1">
        <f ca="1">H16*G4*H141</f>
        <v>3112970.4801018969</v>
      </c>
      <c r="I153" s="1">
        <f ca="1">I16*H4*I141</f>
        <v>3337057.494809858</v>
      </c>
      <c r="J153" s="1">
        <f ca="1">J16*I4*J141</f>
        <v>3689283.548607877</v>
      </c>
      <c r="K153" s="1">
        <f ca="1">K16*J4*K141</f>
        <v>3859242.3617510791</v>
      </c>
      <c r="L153" s="1">
        <f ca="1">L16*K4*L141</f>
        <v>3902762.379207937</v>
      </c>
    </row>
    <row r="154" spans="2:12" x14ac:dyDescent="0.2">
      <c r="B154">
        <f>B$5</f>
        <v>2007</v>
      </c>
      <c r="D154" s="1">
        <f ca="1">D17*C5*D142</f>
        <v>1329821.5806735589</v>
      </c>
      <c r="E154" s="1">
        <f ca="1">E17*D5*E142</f>
        <v>2319113.529896399</v>
      </c>
      <c r="F154" s="1">
        <f ca="1">F17*E5*F142</f>
        <v>3225722.5875533102</v>
      </c>
      <c r="G154" s="1">
        <f ca="1">G17*F5*G142</f>
        <v>3648482.1944000917</v>
      </c>
      <c r="H154" s="1">
        <f ca="1">H17*G5*H142</f>
        <v>3969412.7871861635</v>
      </c>
      <c r="I154" s="1">
        <f ca="1">I17*H5*I142</f>
        <v>4840420.7878939211</v>
      </c>
      <c r="J154" s="1">
        <f ca="1">J17*I5*J142</f>
        <v>4938153.5239035906</v>
      </c>
      <c r="K154" s="1">
        <f ca="1">K17*J5*K142</f>
        <v>5236961.1678280393</v>
      </c>
    </row>
    <row r="155" spans="2:12" x14ac:dyDescent="0.2">
      <c r="B155">
        <f>B$6</f>
        <v>2008</v>
      </c>
      <c r="D155" s="1">
        <f ca="1">D18*C6*D143</f>
        <v>756463.26034277864</v>
      </c>
      <c r="E155" s="1">
        <f ca="1">E18*D6*E143</f>
        <v>2470422.2668301705</v>
      </c>
      <c r="F155" s="1">
        <f ca="1">F18*E6*F143</f>
        <v>2933943.6135946307</v>
      </c>
      <c r="G155" s="1">
        <f ca="1">G18*F6*G143</f>
        <v>3640380.3604102666</v>
      </c>
      <c r="H155" s="1">
        <f ca="1">H18*G6*H143</f>
        <v>4401385.5760388393</v>
      </c>
      <c r="I155" s="1">
        <f ca="1">I18*H6*I143</f>
        <v>4645008.7697589714</v>
      </c>
      <c r="J155" s="1">
        <f ca="1">J18*I6*J143</f>
        <v>4878541.2150083417</v>
      </c>
    </row>
    <row r="156" spans="2:12" x14ac:dyDescent="0.2">
      <c r="B156">
        <f>B$7</f>
        <v>2009</v>
      </c>
      <c r="D156" s="1">
        <f ca="1">D19*C7*D144</f>
        <v>1236498.2261097778</v>
      </c>
      <c r="E156" s="1">
        <f ca="1">E19*D7*E144</f>
        <v>2430979.5070447503</v>
      </c>
      <c r="F156" s="1">
        <f ca="1">F19*E7*F144</f>
        <v>3490913.163518752</v>
      </c>
      <c r="G156" s="1">
        <f ca="1">G19*F7*G144</f>
        <v>4831125.4203226073</v>
      </c>
      <c r="H156" s="1">
        <f ca="1">H19*G7*H144</f>
        <v>4403276.8549424894</v>
      </c>
      <c r="I156" s="1">
        <f ca="1">I19*H7*I144</f>
        <v>4429278.4426163528</v>
      </c>
    </row>
    <row r="157" spans="2:12" x14ac:dyDescent="0.2">
      <c r="B157">
        <f>B$8</f>
        <v>2010</v>
      </c>
      <c r="D157" s="1">
        <f ca="1">D20*C8*D145</f>
        <v>1555266.5204295781</v>
      </c>
      <c r="E157" s="1">
        <f ca="1">E20*D8*E145</f>
        <v>2350099.4090360305</v>
      </c>
      <c r="F157" s="1">
        <f ca="1">F20*E8*F145</f>
        <v>2709498.4730834733</v>
      </c>
      <c r="G157" s="1">
        <f ca="1">G20*F8*G145</f>
        <v>3151225.6308712703</v>
      </c>
      <c r="H157" s="1">
        <f ca="1">H20*G8*H145</f>
        <v>3887163.654692329</v>
      </c>
    </row>
    <row r="158" spans="2:12" x14ac:dyDescent="0.2">
      <c r="B158">
        <f>B$9</f>
        <v>2011</v>
      </c>
      <c r="D158" s="1">
        <f ca="1">D21*C9*D146</f>
        <v>1061325.4165679701</v>
      </c>
      <c r="E158" s="1">
        <f ca="1">E21*D9*E146</f>
        <v>2061822.6414075007</v>
      </c>
      <c r="F158" s="1">
        <f ca="1">F21*E9*F146</f>
        <v>2737544.1603339878</v>
      </c>
      <c r="G158" s="1">
        <f ca="1">G21*F9*G146</f>
        <v>3194687.3401257321</v>
      </c>
    </row>
    <row r="159" spans="2:12" x14ac:dyDescent="0.2">
      <c r="B159">
        <f>B$10</f>
        <v>2012</v>
      </c>
      <c r="D159" s="1">
        <f ca="1">D22*C10*D147</f>
        <v>2006674.9918527119</v>
      </c>
      <c r="E159" s="1">
        <f ca="1">E22*D10*E147</f>
        <v>2129967.0265628286</v>
      </c>
      <c r="F159" s="1">
        <f ca="1">F22*E10*F147</f>
        <v>3744236.3099513114</v>
      </c>
    </row>
    <row r="160" spans="2:12" x14ac:dyDescent="0.2">
      <c r="B160">
        <f>B$11</f>
        <v>2013</v>
      </c>
      <c r="D160" s="1">
        <f ca="1">D23*C11*D148</f>
        <v>1455404.9006995922</v>
      </c>
      <c r="E160" s="1">
        <f ca="1">E23*D11*E148</f>
        <v>2705848.9132290292</v>
      </c>
    </row>
    <row r="161" spans="1:12" x14ac:dyDescent="0.2">
      <c r="B161">
        <f>B$12</f>
        <v>2014</v>
      </c>
      <c r="D161" s="1">
        <f ca="1">D24*C12*D149</f>
        <v>1179576.66160776</v>
      </c>
    </row>
    <row r="162" spans="1:12" x14ac:dyDescent="0.2">
      <c r="B162">
        <f>B$13</f>
        <v>2015</v>
      </c>
    </row>
    <row r="164" spans="1:12" x14ac:dyDescent="0.2">
      <c r="D164" s="3">
        <f ca="1">SUM(D153:D161)/SUMPRODUCT(D16:D24,C4:C12)</f>
        <v>3.6699010760997872</v>
      </c>
      <c r="E164" s="3">
        <f ca="1">SUM(E153:E160)/SUMPRODUCT(E16:E23,D4:D11)</f>
        <v>1.7939944113933317</v>
      </c>
      <c r="F164" s="3">
        <f ca="1">SUM(F153:F159)/SUMPRODUCT(F16:F22,E4:E10)</f>
        <v>1.4366999566932335</v>
      </c>
      <c r="G164" s="3">
        <f ca="1">SUM(G153:G158)/SUMPRODUCT(G16:G21,F4:F9)</f>
        <v>1.1317158126206859</v>
      </c>
      <c r="H164" s="3">
        <f ca="1">SUM(H153:H157)/SUMPRODUCT(H16:H20,G4:G8)</f>
        <v>1.1008141313868334</v>
      </c>
      <c r="I164" s="3">
        <f ca="1">SUM(I153:I156)/SUMPRODUCT(I16:I19,H4:H7)</f>
        <v>1.0812793475456628</v>
      </c>
      <c r="J164" s="3">
        <f ca="1">SUM(J153:J155)/SUMPRODUCT(J16:J18,I4:I6)</f>
        <v>1.0598649080110809</v>
      </c>
      <c r="K164" s="3">
        <f ca="1">SUM(K153:K154)/SUMPRODUCT(K16:K17,J4:J5)</f>
        <v>1.0675887984999537</v>
      </c>
      <c r="L164" s="3">
        <f ca="1">SUM(L153)/SUMPRODUCT(L16:L16,K4:K4)</f>
        <v>1.0180636776451735</v>
      </c>
    </row>
    <row r="166" spans="1:12" x14ac:dyDescent="0.2">
      <c r="A166" t="s">
        <v>26</v>
      </c>
    </row>
    <row r="167" spans="1:12" x14ac:dyDescent="0.2">
      <c r="C167">
        <v>1</v>
      </c>
      <c r="D167" s="4">
        <f>C167+1</f>
        <v>2</v>
      </c>
      <c r="E167" s="4">
        <f t="shared" ref="E167:L167" si="20">D167+1</f>
        <v>3</v>
      </c>
      <c r="F167" s="4">
        <f t="shared" si="20"/>
        <v>4</v>
      </c>
      <c r="G167" s="4">
        <f t="shared" si="20"/>
        <v>5</v>
      </c>
      <c r="H167" s="4">
        <f t="shared" si="20"/>
        <v>6</v>
      </c>
      <c r="I167" s="4">
        <f t="shared" si="20"/>
        <v>7</v>
      </c>
      <c r="J167" s="4">
        <f t="shared" si="20"/>
        <v>8</v>
      </c>
      <c r="K167" s="4">
        <f t="shared" si="20"/>
        <v>9</v>
      </c>
      <c r="L167" s="4">
        <f t="shared" si="20"/>
        <v>10</v>
      </c>
    </row>
    <row r="168" spans="1:12" x14ac:dyDescent="0.2">
      <c r="B168">
        <f>B$4</f>
        <v>2006</v>
      </c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">
      <c r="B169">
        <f>B$5</f>
        <v>2007</v>
      </c>
      <c r="D169" s="1"/>
      <c r="E169" s="1"/>
      <c r="F169" s="1"/>
      <c r="G169" s="1"/>
      <c r="H169" s="1"/>
      <c r="I169" s="1"/>
      <c r="J169" s="1"/>
      <c r="K169" s="1"/>
      <c r="L169" s="3">
        <f t="shared" ref="L169:L177" ca="1" si="21">VLOOKUP(INT(RAND()*$B$123)+1,$B$80:$C$123,2,FALSE)</f>
        <v>1.3677577937805547</v>
      </c>
    </row>
    <row r="170" spans="1:12" x14ac:dyDescent="0.2">
      <c r="B170">
        <f>B$6</f>
        <v>2008</v>
      </c>
      <c r="D170" s="1"/>
      <c r="E170" s="1"/>
      <c r="F170" s="1"/>
      <c r="G170" s="1"/>
      <c r="H170" s="1"/>
      <c r="I170" s="1"/>
      <c r="J170" s="1"/>
      <c r="K170" s="3">
        <f t="shared" ref="K170:K177" ca="1" si="22">VLOOKUP(INT(RAND()*$B$123)+1,$B$80:$C$123,2,FALSE)</f>
        <v>0.42395039066607448</v>
      </c>
      <c r="L170" s="3">
        <f t="shared" ca="1" si="21"/>
        <v>1.6660565928607824</v>
      </c>
    </row>
    <row r="171" spans="1:12" x14ac:dyDescent="0.2">
      <c r="B171">
        <f>B$7</f>
        <v>2009</v>
      </c>
      <c r="D171" s="1"/>
      <c r="E171" s="1"/>
      <c r="F171" s="1"/>
      <c r="G171" s="1"/>
      <c r="H171" s="1"/>
      <c r="I171" s="1"/>
      <c r="J171" s="3">
        <f t="shared" ref="J171:J177" ca="1" si="23">VLOOKUP(INT(RAND()*$B$123)+1,$B$80:$C$123,2,FALSE)</f>
        <v>0.84567249647163056</v>
      </c>
      <c r="K171" s="3">
        <f t="shared" ca="1" si="22"/>
        <v>-1.0470992865665942</v>
      </c>
      <c r="L171" s="3">
        <f t="shared" ca="1" si="21"/>
        <v>0.68252567019304267</v>
      </c>
    </row>
    <row r="172" spans="1:12" x14ac:dyDescent="0.2">
      <c r="B172">
        <f>B$8</f>
        <v>2010</v>
      </c>
      <c r="D172" s="1"/>
      <c r="E172" s="1"/>
      <c r="F172" s="1"/>
      <c r="G172" s="1"/>
      <c r="H172" s="1"/>
      <c r="I172" s="3">
        <f t="shared" ref="I172:I177" ca="1" si="24">VLOOKUP(INT(RAND()*$B$123)+1,$B$80:$C$123,2,FALSE)</f>
        <v>5.5351353362305305E-3</v>
      </c>
      <c r="J172" s="3">
        <f t="shared" ca="1" si="23"/>
        <v>1.6660565928607824</v>
      </c>
      <c r="K172" s="3">
        <f t="shared" ca="1" si="22"/>
        <v>0.68252567019304267</v>
      </c>
      <c r="L172" s="3">
        <f t="shared" ca="1" si="21"/>
        <v>0.73694979532987237</v>
      </c>
    </row>
    <row r="173" spans="1:12" x14ac:dyDescent="0.2">
      <c r="B173">
        <f>B$9</f>
        <v>2011</v>
      </c>
      <c r="D173" s="1"/>
      <c r="E173" s="1"/>
      <c r="F173" s="1"/>
      <c r="G173" s="1"/>
      <c r="H173" s="3">
        <f t="shared" ref="H173:H177" ca="1" si="25">VLOOKUP(INT(RAND()*$B$123)+1,$B$80:$C$123,2,FALSE)</f>
        <v>1.5908075825401669</v>
      </c>
      <c r="I173" s="3">
        <f t="shared" ca="1" si="24"/>
        <v>-0.19152465033969726</v>
      </c>
      <c r="J173" s="3">
        <f t="shared" ca="1" si="23"/>
        <v>5.5351353362305305E-3</v>
      </c>
      <c r="K173" s="3">
        <f t="shared" ca="1" si="22"/>
        <v>-0.98111864883169009</v>
      </c>
      <c r="L173" s="3">
        <f t="shared" ca="1" si="21"/>
        <v>5.5351353362305305E-3</v>
      </c>
    </row>
    <row r="174" spans="1:12" x14ac:dyDescent="0.2">
      <c r="B174">
        <f>B$10</f>
        <v>2012</v>
      </c>
      <c r="D174" s="1"/>
      <c r="E174" s="1"/>
      <c r="F174" s="1"/>
      <c r="G174" s="3">
        <f t="shared" ref="G174:G177" ca="1" si="26">VLOOKUP(INT(RAND()*$B$123)+1,$B$80:$C$123,2,FALSE)</f>
        <v>1.3677577937805547</v>
      </c>
      <c r="H174" s="3">
        <f t="shared" ca="1" si="25"/>
        <v>-0.55058308681539414</v>
      </c>
      <c r="I174" s="3">
        <f t="shared" ca="1" si="24"/>
        <v>-0.68714313602292409</v>
      </c>
      <c r="J174" s="3">
        <f t="shared" ca="1" si="23"/>
        <v>5.5351353362305305E-3</v>
      </c>
      <c r="K174" s="3">
        <f t="shared" ca="1" si="22"/>
        <v>-1.0470992865665942</v>
      </c>
      <c r="L174" s="3">
        <f t="shared" ca="1" si="21"/>
        <v>0.42395039066607448</v>
      </c>
    </row>
    <row r="175" spans="1:12" x14ac:dyDescent="0.2">
      <c r="B175">
        <f>B$11</f>
        <v>2013</v>
      </c>
      <c r="D175" s="1"/>
      <c r="E175" s="1"/>
      <c r="F175" s="3">
        <f t="shared" ref="F175:F177" ca="1" si="27">VLOOKUP(INT(RAND()*$B$123)+1,$B$80:$C$123,2,FALSE)</f>
        <v>0.20906111958903745</v>
      </c>
      <c r="G175" s="3">
        <f t="shared" ca="1" si="26"/>
        <v>-0.99879058225156048</v>
      </c>
      <c r="H175" s="3">
        <f t="shared" ca="1" si="25"/>
        <v>-1.0470992865665942</v>
      </c>
      <c r="I175" s="3">
        <f t="shared" ca="1" si="24"/>
        <v>0.92006180154750772</v>
      </c>
      <c r="J175" s="3">
        <f t="shared" ca="1" si="23"/>
        <v>0.60703632806191288</v>
      </c>
      <c r="K175" s="3">
        <f t="shared" ca="1" si="22"/>
        <v>-1.2755773289526344</v>
      </c>
      <c r="L175" s="3">
        <f t="shared" ca="1" si="21"/>
        <v>0.93107873108320416</v>
      </c>
    </row>
    <row r="176" spans="1:12" x14ac:dyDescent="0.2">
      <c r="B176">
        <f>B$12</f>
        <v>2014</v>
      </c>
      <c r="D176" s="1"/>
      <c r="E176" s="3">
        <f t="shared" ref="E176:E177" ca="1" si="28">VLOOKUP(INT(RAND()*$B$123)+1,$B$80:$C$123,2,FALSE)</f>
        <v>1.7602729795666614</v>
      </c>
      <c r="F176" s="3">
        <f t="shared" ca="1" si="27"/>
        <v>-0.31534138679606316</v>
      </c>
      <c r="G176" s="3">
        <f t="shared" ca="1" si="26"/>
        <v>-0.19152465033969726</v>
      </c>
      <c r="H176" s="3">
        <f t="shared" ca="1" si="25"/>
        <v>0.20906111958903745</v>
      </c>
      <c r="I176" s="3">
        <f t="shared" ca="1" si="24"/>
        <v>1.0837927579288713</v>
      </c>
      <c r="J176" s="3">
        <f t="shared" ca="1" si="23"/>
        <v>-1.0470992865665942</v>
      </c>
      <c r="K176" s="3">
        <f t="shared" ca="1" si="22"/>
        <v>-1.3128700053879523</v>
      </c>
      <c r="L176" s="3">
        <f t="shared" ca="1" si="21"/>
        <v>1.6660565928607824</v>
      </c>
    </row>
    <row r="177" spans="1:14" x14ac:dyDescent="0.2">
      <c r="B177">
        <f>B$13</f>
        <v>2015</v>
      </c>
      <c r="C177" s="1"/>
      <c r="D177" s="3">
        <f ca="1">VLOOKUP(INT(RAND()*$B$123)+1,$B$80:$C$123,2,FALSE)</f>
        <v>-1.2755773289526344</v>
      </c>
      <c r="E177" s="3">
        <f t="shared" ca="1" si="28"/>
        <v>0.92006180154750772</v>
      </c>
      <c r="F177" s="3">
        <f t="shared" ca="1" si="27"/>
        <v>1.3677577937805547</v>
      </c>
      <c r="G177" s="3">
        <f t="shared" ca="1" si="26"/>
        <v>1.9870966268314647</v>
      </c>
      <c r="H177" s="3">
        <f t="shared" ca="1" si="25"/>
        <v>1.3677577937805547</v>
      </c>
      <c r="I177" s="3">
        <f t="shared" ca="1" si="24"/>
        <v>0.7349464302076234</v>
      </c>
      <c r="J177" s="3">
        <f t="shared" ca="1" si="23"/>
        <v>-1.0740047864572837</v>
      </c>
      <c r="K177" s="3">
        <f t="shared" ca="1" si="22"/>
        <v>6.62744246594378E-3</v>
      </c>
      <c r="L177" s="3">
        <f t="shared" ca="1" si="21"/>
        <v>-0.14780343502375837</v>
      </c>
    </row>
    <row r="180" spans="1:14" x14ac:dyDescent="0.2">
      <c r="A180" t="s">
        <v>27</v>
      </c>
    </row>
    <row r="181" spans="1:14" x14ac:dyDescent="0.2">
      <c r="C181">
        <v>1</v>
      </c>
      <c r="D181" s="4">
        <f>C181+1</f>
        <v>2</v>
      </c>
      <c r="E181" s="4">
        <f t="shared" ref="E181:L181" si="29">D181+1</f>
        <v>3</v>
      </c>
      <c r="F181" s="4">
        <f t="shared" si="29"/>
        <v>4</v>
      </c>
      <c r="G181" s="4">
        <f t="shared" si="29"/>
        <v>5</v>
      </c>
      <c r="H181" s="4">
        <f t="shared" si="29"/>
        <v>6</v>
      </c>
      <c r="I181" s="4">
        <f t="shared" si="29"/>
        <v>7</v>
      </c>
      <c r="J181" s="4">
        <f t="shared" si="29"/>
        <v>8</v>
      </c>
      <c r="K181" s="4">
        <f t="shared" si="29"/>
        <v>9</v>
      </c>
      <c r="L181" s="4">
        <f t="shared" si="29"/>
        <v>10</v>
      </c>
      <c r="N181" t="s">
        <v>3</v>
      </c>
    </row>
    <row r="182" spans="1:14" x14ac:dyDescent="0.2">
      <c r="B182">
        <f>B$4</f>
        <v>2006</v>
      </c>
      <c r="C182" s="1"/>
      <c r="D182" s="1"/>
      <c r="E182" s="1"/>
      <c r="F182" s="1"/>
      <c r="G182" s="1"/>
      <c r="H182" s="1"/>
      <c r="I182" s="1"/>
      <c r="J182" s="1"/>
      <c r="K182" s="1"/>
      <c r="L182" s="1">
        <f>L4</f>
        <v>3901463</v>
      </c>
      <c r="N182" s="1">
        <f>L182-L182</f>
        <v>0</v>
      </c>
    </row>
    <row r="183" spans="1:14" x14ac:dyDescent="0.2">
      <c r="B183">
        <f>B$5</f>
        <v>2007</v>
      </c>
      <c r="C183" s="1"/>
      <c r="D183" s="1"/>
      <c r="E183" s="1"/>
      <c r="F183" s="1"/>
      <c r="G183" s="1"/>
      <c r="H183" s="1"/>
      <c r="I183" s="1"/>
      <c r="J183" s="1"/>
      <c r="K183" s="1">
        <f>K5</f>
        <v>5339085</v>
      </c>
      <c r="L183" s="1">
        <f t="shared" ref="L183:L191" ca="1" si="30">K183*L$164+SQRT(L$62*K183)*L169</f>
        <v>5502318.2917440319</v>
      </c>
      <c r="N183" s="1">
        <f ca="1">L183-K183</f>
        <v>163233.29174403194</v>
      </c>
    </row>
    <row r="184" spans="1:14" x14ac:dyDescent="0.2">
      <c r="B184">
        <f>B$6</f>
        <v>2008</v>
      </c>
      <c r="C184" s="1"/>
      <c r="D184" s="1"/>
      <c r="E184" s="1"/>
      <c r="F184" s="1"/>
      <c r="G184" s="1"/>
      <c r="H184" s="1"/>
      <c r="I184" s="1"/>
      <c r="J184" s="1">
        <f>J6</f>
        <v>4909315</v>
      </c>
      <c r="K184" s="1">
        <f t="shared" ref="K184:K191" ca="1" si="31">J184*K$164+SQRT(K$62*J184)*K170</f>
        <v>5272947.9656127542</v>
      </c>
      <c r="L184" s="1">
        <f t="shared" ca="1" si="30"/>
        <v>5449047.5191711243</v>
      </c>
      <c r="N184" s="1">
        <f ca="1">L184-J184</f>
        <v>539732.51917112432</v>
      </c>
    </row>
    <row r="185" spans="1:14" x14ac:dyDescent="0.2">
      <c r="B185">
        <f>B$7</f>
        <v>2009</v>
      </c>
      <c r="C185" s="1"/>
      <c r="D185" s="1"/>
      <c r="E185" s="1"/>
      <c r="F185" s="1"/>
      <c r="G185" s="1"/>
      <c r="H185" s="1"/>
      <c r="I185" s="1">
        <f>I7</f>
        <v>4588268</v>
      </c>
      <c r="J185" s="1">
        <f t="shared" ref="J185:J191" ca="1" si="32">I185*J$164+SQRT(J$62*I185)*J171</f>
        <v>4901226.1872982569</v>
      </c>
      <c r="K185" s="1">
        <f t="shared" ca="1" si="31"/>
        <v>5153972.2007590532</v>
      </c>
      <c r="L185" s="1">
        <f t="shared" ca="1" si="30"/>
        <v>5279817.8309607599</v>
      </c>
      <c r="N185" s="1">
        <f ca="1">L185-I185</f>
        <v>691549.83096075989</v>
      </c>
    </row>
    <row r="186" spans="1:14" x14ac:dyDescent="0.2">
      <c r="B186">
        <f>B$8</f>
        <v>2010</v>
      </c>
      <c r="C186" s="1"/>
      <c r="D186" s="1"/>
      <c r="E186" s="1"/>
      <c r="F186" s="1"/>
      <c r="G186" s="1"/>
      <c r="H186" s="1">
        <f>H8</f>
        <v>3873311</v>
      </c>
      <c r="I186" s="1">
        <f t="shared" ref="I186:I191" ca="1" si="33">H186*I$164+SQRT(I$62*H186)*I172</f>
        <v>4189116.7876210525</v>
      </c>
      <c r="J186" s="1">
        <f t="shared" ca="1" si="32"/>
        <v>4511961.8829640662</v>
      </c>
      <c r="K186" s="1">
        <f t="shared" ca="1" si="31"/>
        <v>4866028.0148241706</v>
      </c>
      <c r="L186" s="1">
        <f t="shared" ca="1" si="30"/>
        <v>4988281.5865927404</v>
      </c>
      <c r="N186" s="1">
        <f ca="1">L186-H186</f>
        <v>1114970.5865927404</v>
      </c>
    </row>
    <row r="187" spans="1:14" x14ac:dyDescent="0.2">
      <c r="B187">
        <f>B$9</f>
        <v>2011</v>
      </c>
      <c r="C187" s="1"/>
      <c r="D187" s="1"/>
      <c r="E187" s="1"/>
      <c r="F187" s="1"/>
      <c r="G187" s="1">
        <f>G9</f>
        <v>3691712</v>
      </c>
      <c r="H187" s="1">
        <f t="shared" ref="H187:H191" ca="1" si="34">G187*H$164+SQRT(H$62*G187)*H173</f>
        <v>4422057.5491539743</v>
      </c>
      <c r="I187" s="1">
        <f t="shared" ca="1" si="33"/>
        <v>4745040.4818329308</v>
      </c>
      <c r="J187" s="1">
        <f t="shared" ca="1" si="32"/>
        <v>5029356.7032841193</v>
      </c>
      <c r="K187" s="1">
        <f t="shared" ca="1" si="31"/>
        <v>5294755.2900626315</v>
      </c>
      <c r="L187" s="1">
        <f t="shared" ca="1" si="30"/>
        <v>5390667.20783835</v>
      </c>
      <c r="N187" s="1">
        <f ca="1">L187-G187</f>
        <v>1698955.20783835</v>
      </c>
    </row>
    <row r="188" spans="1:14" x14ac:dyDescent="0.2">
      <c r="B188">
        <f>B$10</f>
        <v>2012</v>
      </c>
      <c r="C188" s="1"/>
      <c r="D188" s="1"/>
      <c r="E188" s="1"/>
      <c r="F188" s="1">
        <f>F10</f>
        <v>3483130</v>
      </c>
      <c r="G188" s="1">
        <f t="shared" ref="G188:G191" ca="1" si="35">F188*G$164+SQRT(G$62*F188)*G174</f>
        <v>4256450.0840235157</v>
      </c>
      <c r="H188" s="1">
        <f t="shared" ca="1" si="34"/>
        <v>4552452.804675268</v>
      </c>
      <c r="I188" s="1">
        <f t="shared" ca="1" si="33"/>
        <v>4789825.4902691795</v>
      </c>
      <c r="J188" s="1">
        <f t="shared" ca="1" si="32"/>
        <v>5076823.9617880154</v>
      </c>
      <c r="K188" s="1">
        <f t="shared" ca="1" si="31"/>
        <v>5340044.1801227452</v>
      </c>
      <c r="L188" s="1">
        <f t="shared" ca="1" si="30"/>
        <v>5457209.0459855059</v>
      </c>
      <c r="N188" s="1">
        <f ca="1">L188-F188</f>
        <v>1974079.0459855059</v>
      </c>
    </row>
    <row r="189" spans="1:14" x14ac:dyDescent="0.2">
      <c r="B189">
        <f>B$11</f>
        <v>2013</v>
      </c>
      <c r="C189" s="1"/>
      <c r="D189" s="1"/>
      <c r="E189" s="1">
        <f>E11</f>
        <v>2864498</v>
      </c>
      <c r="F189" s="1">
        <f t="shared" ref="F189:F191" ca="1" si="36">E189*F$164+SQRT(F$62*E189)*F175</f>
        <v>4187908.1688732044</v>
      </c>
      <c r="G189" s="1">
        <f t="shared" ca="1" si="35"/>
        <v>4487666.9889279949</v>
      </c>
      <c r="H189" s="1">
        <f t="shared" ca="1" si="34"/>
        <v>4680158.4511355162</v>
      </c>
      <c r="I189" s="1">
        <f t="shared" ca="1" si="33"/>
        <v>5240643.4900435489</v>
      </c>
      <c r="J189" s="1">
        <f t="shared" ca="1" si="32"/>
        <v>5583742.1322004441</v>
      </c>
      <c r="K189" s="1">
        <f t="shared" ca="1" si="31"/>
        <v>5859041.7979985941</v>
      </c>
      <c r="L189" s="1">
        <f t="shared" ca="1" si="30"/>
        <v>6012506.1629673811</v>
      </c>
      <c r="N189" s="1">
        <f ca="1">L189-E189</f>
        <v>3148008.1629673811</v>
      </c>
    </row>
    <row r="190" spans="1:14" x14ac:dyDescent="0.2">
      <c r="B190">
        <f>B$12</f>
        <v>2014</v>
      </c>
      <c r="C190" s="1"/>
      <c r="D190" s="1">
        <f>D12</f>
        <v>1363294</v>
      </c>
      <c r="E190" s="1">
        <f t="shared" ref="E190:E191" ca="1" si="37">D190*E$164+SQRT(E$62*D190)*E176</f>
        <v>2845003.5027879579</v>
      </c>
      <c r="F190" s="1">
        <f t="shared" ca="1" si="36"/>
        <v>3978456.4099145611</v>
      </c>
      <c r="G190" s="1">
        <f t="shared" ca="1" si="35"/>
        <v>4455410.382992899</v>
      </c>
      <c r="H190" s="1">
        <f t="shared" ca="1" si="34"/>
        <v>4956288.5673756665</v>
      </c>
      <c r="I190" s="1">
        <f t="shared" ca="1" si="33"/>
        <v>5577432.7764746295</v>
      </c>
      <c r="J190" s="1">
        <f t="shared" ca="1" si="32"/>
        <v>5859064.9111442473</v>
      </c>
      <c r="K190" s="1">
        <f t="shared" ca="1" si="31"/>
        <v>6147428.803571702</v>
      </c>
      <c r="L190" s="1">
        <f t="shared" ca="1" si="30"/>
        <v>6345771.8985322788</v>
      </c>
      <c r="N190" s="1">
        <f ca="1">L190-D190</f>
        <v>4982477.8985322788</v>
      </c>
    </row>
    <row r="191" spans="1:14" x14ac:dyDescent="0.2">
      <c r="B191">
        <f>B$13</f>
        <v>2015</v>
      </c>
      <c r="C191" s="1">
        <f>C13</f>
        <v>344014</v>
      </c>
      <c r="D191" s="1">
        <f ca="1">C191*D$164+SQRT(D$62*C191)*D177</f>
        <v>962971.049390784</v>
      </c>
      <c r="E191" s="1">
        <f t="shared" ca="1" si="37"/>
        <v>1902955.3430456729</v>
      </c>
      <c r="F191" s="1">
        <f t="shared" ca="1" si="36"/>
        <v>3120492.5140395891</v>
      </c>
      <c r="G191" s="1">
        <f t="shared" ca="1" si="35"/>
        <v>3964032.4825687129</v>
      </c>
      <c r="H191" s="1">
        <f t="shared" ca="1" si="34"/>
        <v>4682768.2657777751</v>
      </c>
      <c r="I191" s="1">
        <f t="shared" ca="1" si="33"/>
        <v>5207272.6750793895</v>
      </c>
      <c r="J191" s="1">
        <f t="shared" ca="1" si="32"/>
        <v>5467211.6545979762</v>
      </c>
      <c r="K191" s="1">
        <f t="shared" ca="1" si="31"/>
        <v>5837258.8254889343</v>
      </c>
      <c r="L191" s="1">
        <f t="shared" ca="1" si="30"/>
        <v>5935154.4990111319</v>
      </c>
      <c r="N191" s="1">
        <f ca="1">L191-C191</f>
        <v>5591140.4990111319</v>
      </c>
    </row>
    <row r="192" spans="1:14" x14ac:dyDescent="0.2">
      <c r="N192" s="1">
        <f ca="1">SUM(N182:N191)</f>
        <v>19904147.042803306</v>
      </c>
    </row>
    <row r="194" spans="1:16" x14ac:dyDescent="0.2">
      <c r="A194" t="s">
        <v>28</v>
      </c>
    </row>
    <row r="195" spans="1:16" x14ac:dyDescent="0.2">
      <c r="C195">
        <v>1</v>
      </c>
      <c r="D195" s="4">
        <f>C195+1</f>
        <v>2</v>
      </c>
      <c r="E195" s="4">
        <f t="shared" ref="E195:L195" si="38">D195+1</f>
        <v>3</v>
      </c>
      <c r="F195" s="4">
        <f t="shared" si="38"/>
        <v>4</v>
      </c>
      <c r="G195" s="4">
        <f t="shared" si="38"/>
        <v>5</v>
      </c>
      <c r="H195" s="4">
        <f t="shared" si="38"/>
        <v>6</v>
      </c>
      <c r="I195" s="4">
        <f t="shared" si="38"/>
        <v>7</v>
      </c>
      <c r="J195" s="4">
        <f t="shared" si="38"/>
        <v>8</v>
      </c>
      <c r="K195" s="4">
        <f t="shared" si="38"/>
        <v>9</v>
      </c>
      <c r="L195" s="4">
        <f t="shared" si="38"/>
        <v>10</v>
      </c>
      <c r="N195" t="s">
        <v>2</v>
      </c>
      <c r="O195" t="s">
        <v>3</v>
      </c>
      <c r="P195" t="s">
        <v>29</v>
      </c>
    </row>
    <row r="196" spans="1:16" x14ac:dyDescent="0.2">
      <c r="B196">
        <f>B$4</f>
        <v>2006</v>
      </c>
      <c r="C196" s="1">
        <f>C4</f>
        <v>357848</v>
      </c>
      <c r="D196" s="1">
        <f>D4</f>
        <v>1124788</v>
      </c>
      <c r="E196" s="1">
        <f>E4</f>
        <v>1735330</v>
      </c>
      <c r="F196" s="1">
        <f>F4</f>
        <v>2218270</v>
      </c>
      <c r="G196" s="1">
        <f>G4</f>
        <v>2745596</v>
      </c>
      <c r="H196" s="1">
        <f>H4</f>
        <v>3319994</v>
      </c>
      <c r="I196" s="1">
        <f>I4</f>
        <v>3466336</v>
      </c>
      <c r="J196" s="1">
        <f>J4</f>
        <v>3606286</v>
      </c>
      <c r="K196" s="1">
        <f>K4</f>
        <v>3833515</v>
      </c>
      <c r="L196" s="1">
        <f>L4</f>
        <v>3901463</v>
      </c>
      <c r="N196" s="1">
        <f>L196</f>
        <v>3901463</v>
      </c>
      <c r="O196" s="1">
        <f>N196-L196</f>
        <v>0</v>
      </c>
      <c r="P196" s="1">
        <f>N4-N196</f>
        <v>0</v>
      </c>
    </row>
    <row r="197" spans="1:16" x14ac:dyDescent="0.2">
      <c r="B197">
        <f>B$5</f>
        <v>2007</v>
      </c>
      <c r="C197" s="1">
        <f>C5</f>
        <v>352118</v>
      </c>
      <c r="D197" s="1">
        <f>D5</f>
        <v>1236139</v>
      </c>
      <c r="E197" s="1">
        <f>E5</f>
        <v>2170033</v>
      </c>
      <c r="F197" s="1">
        <f>F5</f>
        <v>3353322</v>
      </c>
      <c r="G197" s="1">
        <f>G5</f>
        <v>3799067</v>
      </c>
      <c r="H197" s="1">
        <f>H5</f>
        <v>4120063</v>
      </c>
      <c r="I197" s="1">
        <f>I5</f>
        <v>4647867</v>
      </c>
      <c r="J197" s="1">
        <f>J5</f>
        <v>4914039</v>
      </c>
      <c r="K197" s="1">
        <f>K5</f>
        <v>5339085</v>
      </c>
      <c r="L197" s="1">
        <f ca="1">L183</f>
        <v>5502318.2917440319</v>
      </c>
      <c r="N197" s="1">
        <f ca="1">L197</f>
        <v>5502318.2917440319</v>
      </c>
      <c r="O197" s="1">
        <f ca="1">N197-L197</f>
        <v>0</v>
      </c>
      <c r="P197" s="1">
        <f ca="1">N5-N197</f>
        <v>-68599.47719524242</v>
      </c>
    </row>
    <row r="198" spans="1:16" x14ac:dyDescent="0.2">
      <c r="B198">
        <f>B$6</f>
        <v>2008</v>
      </c>
      <c r="C198" s="1">
        <f>C6</f>
        <v>290507</v>
      </c>
      <c r="D198" s="1">
        <f>D6</f>
        <v>1292306</v>
      </c>
      <c r="E198" s="1">
        <f>E6</f>
        <v>2218525</v>
      </c>
      <c r="F198" s="1">
        <f>F6</f>
        <v>3235179</v>
      </c>
      <c r="G198" s="1">
        <f>G6</f>
        <v>3985995</v>
      </c>
      <c r="H198" s="1">
        <f>H6</f>
        <v>4132918</v>
      </c>
      <c r="I198" s="1">
        <f>I6</f>
        <v>4628910</v>
      </c>
      <c r="J198" s="1">
        <f>J6</f>
        <v>4909315</v>
      </c>
      <c r="K198" s="1">
        <f ca="1">K184</f>
        <v>5272947.9656127542</v>
      </c>
      <c r="L198" s="1"/>
      <c r="N198" s="1">
        <f ca="1">K198*L222</f>
        <v>5405844.5186063899</v>
      </c>
      <c r="O198" s="1">
        <f ca="1">N198-K198</f>
        <v>132896.55299363565</v>
      </c>
      <c r="P198" s="1">
        <f ca="1">N6-N198</f>
        <v>-27018.22854215093</v>
      </c>
    </row>
    <row r="199" spans="1:16" x14ac:dyDescent="0.2">
      <c r="B199">
        <f>B$7</f>
        <v>2009</v>
      </c>
      <c r="C199" s="1">
        <f>C7</f>
        <v>310608</v>
      </c>
      <c r="D199" s="1">
        <f>D7</f>
        <v>1418858</v>
      </c>
      <c r="E199" s="1">
        <f>E7</f>
        <v>2195047</v>
      </c>
      <c r="F199" s="1">
        <f>F7</f>
        <v>3757447</v>
      </c>
      <c r="G199" s="1">
        <f>G7</f>
        <v>4029929</v>
      </c>
      <c r="H199" s="1">
        <f>H7</f>
        <v>4381982</v>
      </c>
      <c r="I199" s="1">
        <f>I7</f>
        <v>4588268</v>
      </c>
      <c r="J199" s="1">
        <f ca="1">J185</f>
        <v>4901226.1872982569</v>
      </c>
      <c r="K199" s="1"/>
      <c r="L199" s="1"/>
      <c r="N199" s="1">
        <f ca="1">J199*K222</f>
        <v>5404860.1336876974</v>
      </c>
      <c r="O199" s="1">
        <f ca="1">N199-J199</f>
        <v>503633.94638944045</v>
      </c>
      <c r="P199" s="1">
        <f ca="1">N7-N199</f>
        <v>-106954.31286223605</v>
      </c>
    </row>
    <row r="200" spans="1:16" x14ac:dyDescent="0.2">
      <c r="B200">
        <f>B$8</f>
        <v>2010</v>
      </c>
      <c r="C200" s="1">
        <f>C8</f>
        <v>443160</v>
      </c>
      <c r="D200" s="1">
        <f>D8</f>
        <v>1136350</v>
      </c>
      <c r="E200" s="1">
        <f>E8</f>
        <v>2128333</v>
      </c>
      <c r="F200" s="1">
        <f>F8</f>
        <v>2897821</v>
      </c>
      <c r="G200" s="1">
        <f>G8</f>
        <v>3402672</v>
      </c>
      <c r="H200" s="1">
        <f>H8</f>
        <v>3873311</v>
      </c>
      <c r="I200" s="1">
        <f ca="1">I186</f>
        <v>4189116.7876210525</v>
      </c>
      <c r="J200" s="1"/>
      <c r="K200" s="1"/>
      <c r="L200" s="1"/>
      <c r="N200" s="1">
        <f ca="1">I200*J222</f>
        <v>4885983.5474911025</v>
      </c>
      <c r="O200" s="1">
        <f ca="1">N200-I200</f>
        <v>696866.75987005001</v>
      </c>
      <c r="P200" s="1">
        <f ca="1">N8-N200</f>
        <v>-27783.908441364765</v>
      </c>
    </row>
    <row r="201" spans="1:16" x14ac:dyDescent="0.2">
      <c r="B201">
        <f>B$9</f>
        <v>2011</v>
      </c>
      <c r="C201" s="1">
        <f>C9</f>
        <v>396132</v>
      </c>
      <c r="D201" s="1">
        <f>D9</f>
        <v>1333217</v>
      </c>
      <c r="E201" s="1">
        <f>E9</f>
        <v>2180715</v>
      </c>
      <c r="F201" s="1">
        <f>F9</f>
        <v>2985752</v>
      </c>
      <c r="G201" s="1">
        <f>G9</f>
        <v>3691712</v>
      </c>
      <c r="H201" s="1">
        <f ca="1">H187</f>
        <v>4422057.5491539743</v>
      </c>
      <c r="I201" s="1"/>
      <c r="J201" s="1"/>
      <c r="K201" s="1"/>
      <c r="L201" s="1"/>
      <c r="N201" s="1">
        <f ca="1">H201*I222</f>
        <v>5597852.550829242</v>
      </c>
      <c r="O201" s="1">
        <f ca="1">N201-H201</f>
        <v>1175795.0016752677</v>
      </c>
      <c r="P201" s="1">
        <f ca="1">N9-N201</f>
        <v>-486681.09316758066</v>
      </c>
    </row>
    <row r="202" spans="1:16" x14ac:dyDescent="0.2">
      <c r="B202">
        <f>B$10</f>
        <v>2012</v>
      </c>
      <c r="C202" s="1">
        <f>C10</f>
        <v>440832</v>
      </c>
      <c r="D202" s="1">
        <f>D10</f>
        <v>1288463</v>
      </c>
      <c r="E202" s="1">
        <f>E10</f>
        <v>2419861</v>
      </c>
      <c r="F202" s="1">
        <f>F10</f>
        <v>3483130</v>
      </c>
      <c r="G202" s="1">
        <f ca="1">G188</f>
        <v>4256450.0840235157</v>
      </c>
      <c r="H202" s="1"/>
      <c r="I202" s="1"/>
      <c r="J202" s="1"/>
      <c r="K202" s="1"/>
      <c r="L202" s="1"/>
      <c r="N202" s="1">
        <f ca="1">G202*H222</f>
        <v>6033989.860183957</v>
      </c>
      <c r="O202" s="1">
        <f ca="1">N202-G202</f>
        <v>1777539.7761604413</v>
      </c>
      <c r="P202" s="1">
        <f ca="1">N10-N202</f>
        <v>-373219.2400484113</v>
      </c>
    </row>
    <row r="203" spans="1:16" x14ac:dyDescent="0.2">
      <c r="B203">
        <f>B$11</f>
        <v>2013</v>
      </c>
      <c r="C203" s="1">
        <f>C11</f>
        <v>359480</v>
      </c>
      <c r="D203" s="1">
        <f>D11</f>
        <v>1421128</v>
      </c>
      <c r="E203" s="1">
        <f>E11</f>
        <v>2864498</v>
      </c>
      <c r="F203" s="1">
        <f ca="1">F189</f>
        <v>4187908.1688732044</v>
      </c>
      <c r="G203" s="1"/>
      <c r="H203" s="1"/>
      <c r="I203" s="1"/>
      <c r="J203" s="1"/>
      <c r="K203" s="1"/>
      <c r="L203" s="1"/>
      <c r="N203" s="1">
        <f ca="1">F203*G222</f>
        <v>7014367.9364061309</v>
      </c>
      <c r="O203" s="1">
        <f ca="1">N203-F203</f>
        <v>2826459.7675329265</v>
      </c>
      <c r="P203" s="1">
        <f ca="1">N11-N203</f>
        <v>-229568.92445363197</v>
      </c>
    </row>
    <row r="204" spans="1:16" x14ac:dyDescent="0.2">
      <c r="B204">
        <f>B$12</f>
        <v>2014</v>
      </c>
      <c r="C204" s="1">
        <f>C12</f>
        <v>376686</v>
      </c>
      <c r="D204" s="1">
        <f>D12</f>
        <v>1363294</v>
      </c>
      <c r="E204" s="1">
        <f ca="1">E190</f>
        <v>2845003.5027879579</v>
      </c>
      <c r="F204" s="1"/>
      <c r="G204" s="1"/>
      <c r="H204" s="1"/>
      <c r="I204" s="1"/>
      <c r="J204" s="1"/>
      <c r="K204" s="1"/>
      <c r="L204" s="1"/>
      <c r="N204" s="1">
        <f ca="1">E204*F222</f>
        <v>6948251.5115640368</v>
      </c>
      <c r="O204" s="1">
        <f ca="1">N204-E204</f>
        <v>4103248.0087760789</v>
      </c>
      <c r="P204" s="1">
        <f ca="1">N12-N204</f>
        <v>-1305985.2483023945</v>
      </c>
    </row>
    <row r="205" spans="1:16" x14ac:dyDescent="0.2">
      <c r="B205">
        <f>B$13</f>
        <v>2015</v>
      </c>
      <c r="C205" s="1">
        <f>C13</f>
        <v>344014</v>
      </c>
      <c r="D205" s="1">
        <f ca="1">D191</f>
        <v>962971.049390784</v>
      </c>
      <c r="E205" s="1"/>
      <c r="F205" s="1"/>
      <c r="G205" s="1"/>
      <c r="H205" s="1"/>
      <c r="I205" s="1"/>
      <c r="J205" s="1"/>
      <c r="K205" s="1"/>
      <c r="L205" s="1"/>
      <c r="N205" s="1">
        <f ca="1">D205*E222</f>
        <v>4203157.3038557665</v>
      </c>
      <c r="O205" s="1">
        <f ca="1">N205-D205</f>
        <v>3240186.2544649825</v>
      </c>
      <c r="P205" s="1">
        <f ca="1">N13-N205</f>
        <v>766667.39056896046</v>
      </c>
    </row>
    <row r="206" spans="1:16" x14ac:dyDescent="0.2">
      <c r="O206" s="1">
        <f ca="1">SUM(O196:O205)</f>
        <v>14456626.067862822</v>
      </c>
      <c r="P206" s="1">
        <f ca="1">SUM(P196:P205)</f>
        <v>-1859143.0424440522</v>
      </c>
    </row>
    <row r="207" spans="1:16" x14ac:dyDescent="0.2">
      <c r="A207" t="s">
        <v>15</v>
      </c>
      <c r="D207" s="4" t="s">
        <v>5</v>
      </c>
      <c r="E207" s="4" t="s">
        <v>6</v>
      </c>
      <c r="F207" s="4" t="s">
        <v>7</v>
      </c>
      <c r="G207" s="4" t="s">
        <v>8</v>
      </c>
      <c r="H207" s="4" t="s">
        <v>9</v>
      </c>
      <c r="I207" s="4" t="s">
        <v>10</v>
      </c>
      <c r="J207" s="4" t="s">
        <v>11</v>
      </c>
      <c r="K207" s="4" t="s">
        <v>12</v>
      </c>
      <c r="L207" s="4" t="s">
        <v>13</v>
      </c>
    </row>
    <row r="208" spans="1:16" x14ac:dyDescent="0.2">
      <c r="B208">
        <f>B196</f>
        <v>2006</v>
      </c>
      <c r="D208">
        <f>D16</f>
        <v>1</v>
      </c>
      <c r="E208">
        <f>E16</f>
        <v>1</v>
      </c>
      <c r="F208">
        <f>F16</f>
        <v>1</v>
      </c>
      <c r="G208">
        <f>G16</f>
        <v>1</v>
      </c>
      <c r="H208">
        <f>H16</f>
        <v>1</v>
      </c>
      <c r="I208">
        <f>I16</f>
        <v>1</v>
      </c>
      <c r="J208">
        <f>J16</f>
        <v>1</v>
      </c>
      <c r="K208">
        <f>K16</f>
        <v>1</v>
      </c>
      <c r="L208">
        <f>L16</f>
        <v>1</v>
      </c>
    </row>
    <row r="209" spans="2:12" x14ac:dyDescent="0.2">
      <c r="B209">
        <f t="shared" ref="B209:B217" si="39">B197</f>
        <v>2007</v>
      </c>
      <c r="D209">
        <f>D17</f>
        <v>1</v>
      </c>
      <c r="E209">
        <f>E17</f>
        <v>1</v>
      </c>
      <c r="F209">
        <f>F17</f>
        <v>1</v>
      </c>
      <c r="G209">
        <f>G17</f>
        <v>1</v>
      </c>
      <c r="H209">
        <f>H17</f>
        <v>1</v>
      </c>
      <c r="I209">
        <f>I17</f>
        <v>1</v>
      </c>
      <c r="J209">
        <f>J17</f>
        <v>1</v>
      </c>
      <c r="K209">
        <f>K17</f>
        <v>1</v>
      </c>
      <c r="L209" s="8">
        <v>1</v>
      </c>
    </row>
    <row r="210" spans="2:12" x14ac:dyDescent="0.2">
      <c r="B210">
        <f t="shared" si="39"/>
        <v>2008</v>
      </c>
      <c r="D210">
        <f>D18</f>
        <v>1</v>
      </c>
      <c r="E210">
        <f>E18</f>
        <v>1</v>
      </c>
      <c r="F210">
        <f>F18</f>
        <v>1</v>
      </c>
      <c r="G210">
        <f>G18</f>
        <v>1</v>
      </c>
      <c r="H210">
        <f>H18</f>
        <v>1</v>
      </c>
      <c r="I210">
        <f>I18</f>
        <v>1</v>
      </c>
      <c r="J210">
        <f>J18</f>
        <v>1</v>
      </c>
      <c r="K210" s="8">
        <v>1</v>
      </c>
    </row>
    <row r="211" spans="2:12" x14ac:dyDescent="0.2">
      <c r="B211">
        <f t="shared" si="39"/>
        <v>2009</v>
      </c>
      <c r="D211">
        <f>D19</f>
        <v>1</v>
      </c>
      <c r="E211">
        <f>E19</f>
        <v>1</v>
      </c>
      <c r="F211">
        <f>F19</f>
        <v>1</v>
      </c>
      <c r="G211">
        <f>G19</f>
        <v>1</v>
      </c>
      <c r="H211">
        <f>H19</f>
        <v>1</v>
      </c>
      <c r="I211">
        <f>I19</f>
        <v>1</v>
      </c>
      <c r="J211" s="8">
        <v>1</v>
      </c>
    </row>
    <row r="212" spans="2:12" x14ac:dyDescent="0.2">
      <c r="B212">
        <f t="shared" si="39"/>
        <v>2010</v>
      </c>
      <c r="D212">
        <f>D20</f>
        <v>1</v>
      </c>
      <c r="E212">
        <f>E20</f>
        <v>1</v>
      </c>
      <c r="F212">
        <f>F20</f>
        <v>1</v>
      </c>
      <c r="G212">
        <f>G20</f>
        <v>1</v>
      </c>
      <c r="H212">
        <f>H20</f>
        <v>1</v>
      </c>
      <c r="I212" s="8">
        <v>1</v>
      </c>
    </row>
    <row r="213" spans="2:12" x14ac:dyDescent="0.2">
      <c r="B213">
        <f t="shared" si="39"/>
        <v>2011</v>
      </c>
      <c r="D213">
        <f>D21</f>
        <v>1</v>
      </c>
      <c r="E213">
        <f>E21</f>
        <v>1</v>
      </c>
      <c r="F213">
        <f>F21</f>
        <v>1</v>
      </c>
      <c r="G213">
        <f>G21</f>
        <v>1</v>
      </c>
      <c r="H213" s="8">
        <v>1</v>
      </c>
    </row>
    <row r="214" spans="2:12" x14ac:dyDescent="0.2">
      <c r="B214">
        <f t="shared" si="39"/>
        <v>2012</v>
      </c>
      <c r="D214">
        <f>D22</f>
        <v>1</v>
      </c>
      <c r="E214">
        <f>E22</f>
        <v>1</v>
      </c>
      <c r="F214">
        <f>F22</f>
        <v>1</v>
      </c>
      <c r="G214" s="8">
        <v>1</v>
      </c>
    </row>
    <row r="215" spans="2:12" x14ac:dyDescent="0.2">
      <c r="B215">
        <f t="shared" si="39"/>
        <v>2013</v>
      </c>
      <c r="D215">
        <f>D23</f>
        <v>1</v>
      </c>
      <c r="E215">
        <f>E23</f>
        <v>1</v>
      </c>
      <c r="F215" s="8">
        <v>1</v>
      </c>
    </row>
    <row r="216" spans="2:12" x14ac:dyDescent="0.2">
      <c r="B216">
        <f t="shared" si="39"/>
        <v>2014</v>
      </c>
      <c r="D216">
        <f>D24</f>
        <v>1</v>
      </c>
      <c r="E216" s="8">
        <v>1</v>
      </c>
    </row>
    <row r="217" spans="2:12" x14ac:dyDescent="0.2">
      <c r="B217">
        <f t="shared" si="39"/>
        <v>2015</v>
      </c>
      <c r="D217" s="8">
        <v>1</v>
      </c>
    </row>
    <row r="219" spans="2:12" x14ac:dyDescent="0.2">
      <c r="D219" s="1">
        <f ca="1">SUMPRODUCT(D196:D205,D208:D217)</f>
        <v>12577514.049390784</v>
      </c>
      <c r="E219" s="1">
        <f ca="1">SUMPRODUCT(E196:E204,E208:E216)</f>
        <v>20757345.502787959</v>
      </c>
      <c r="F219" s="1">
        <f ca="1">SUMPRODUCT(F196:F203,F208:F215)</f>
        <v>26118829.168873206</v>
      </c>
      <c r="G219" s="1">
        <f ca="1">SUMPRODUCT(G196:G202,G208:G214)</f>
        <v>25911421.084023517</v>
      </c>
      <c r="H219" s="1">
        <f ca="1">SUMPRODUCT(H196:H201,H208:H213)</f>
        <v>24250325.549153976</v>
      </c>
      <c r="I219" s="1">
        <f ca="1">SUMPRODUCT(I196:I200,I208:I212)</f>
        <v>21520497.787621051</v>
      </c>
      <c r="J219" s="1">
        <f ca="1">SUMPRODUCT(J196:J199,J208:J211)</f>
        <v>18330866.187298257</v>
      </c>
      <c r="K219" s="1">
        <f ca="1">SUMPRODUCT(K196:K198,K208:K210)</f>
        <v>14445547.965612754</v>
      </c>
      <c r="L219" s="1">
        <f ca="1">SUMPRODUCT(L196:L197,L208:L209)</f>
        <v>9403781.291744031</v>
      </c>
    </row>
    <row r="220" spans="2:12" x14ac:dyDescent="0.2">
      <c r="D220" s="1">
        <f>SUMPRODUCT(C196:C205,D208:D217)</f>
        <v>3671385</v>
      </c>
      <c r="E220" s="1">
        <f>SUMPRODUCT(D196:D204,E208:E216)</f>
        <v>11614543</v>
      </c>
      <c r="F220" s="1">
        <f>SUMPRODUCT(E196:E203,F208:F215)</f>
        <v>17912342</v>
      </c>
      <c r="G220" s="1">
        <f>SUMPRODUCT(F196:F202,G208:G214)</f>
        <v>21930921</v>
      </c>
      <c r="H220" s="1">
        <f>SUMPRODUCT(G196:G201,H208:H213)</f>
        <v>21654971</v>
      </c>
      <c r="I220" s="1">
        <f>SUMPRODUCT(H196:H200,I208:I212)</f>
        <v>19828268</v>
      </c>
      <c r="J220" s="1">
        <f>SUMPRODUCT(I196:I199,J208:J211)</f>
        <v>17331381</v>
      </c>
      <c r="K220" s="1">
        <f>SUMPRODUCT(J196:J198,K208:K210)</f>
        <v>13429640</v>
      </c>
      <c r="L220" s="1">
        <f>SUMPRODUCT(K196:K197,L208:L209)</f>
        <v>9172600</v>
      </c>
    </row>
    <row r="221" spans="2:12" x14ac:dyDescent="0.2">
      <c r="D221" s="3">
        <f ca="1">D219/D220</f>
        <v>3.425822693449688</v>
      </c>
      <c r="E221" s="3">
        <f t="shared" ref="E221" ca="1" si="40">E219/E220</f>
        <v>1.7871857293729041</v>
      </c>
      <c r="F221" s="3">
        <f t="shared" ref="F221" ca="1" si="41">F219/F220</f>
        <v>1.4581470791967464</v>
      </c>
      <c r="G221" s="3">
        <f t="shared" ref="G221" ca="1" si="42">G219/G220</f>
        <v>1.1815017291806176</v>
      </c>
      <c r="H221" s="3">
        <f t="shared" ref="H221" ca="1" si="43">H219/H220</f>
        <v>1.1198502897627514</v>
      </c>
      <c r="I221" s="3">
        <f t="shared" ref="I221" ca="1" si="44">I219/I220</f>
        <v>1.0853443068058719</v>
      </c>
      <c r="J221" s="3">
        <f t="shared" ref="J221" ca="1" si="45">J219/J220</f>
        <v>1.0576691024966942</v>
      </c>
      <c r="K221" s="3">
        <f t="shared" ref="K221" ca="1" si="46">K219/K220</f>
        <v>1.0756467012974849</v>
      </c>
      <c r="L221" s="3">
        <f t="shared" ref="L221" ca="1" si="47">L219/L220</f>
        <v>1.0252034637664382</v>
      </c>
    </row>
    <row r="222" spans="2:12" x14ac:dyDescent="0.2">
      <c r="D222" s="3">
        <f ca="1">PRODUCT(D221:$L221)</f>
        <v>14.952964250376453</v>
      </c>
      <c r="E222" s="3">
        <f ca="1">PRODUCT(E221:$L221)</f>
        <v>4.3647805471564913</v>
      </c>
      <c r="F222" s="3">
        <f ca="1">PRODUCT(F221:$L221)</f>
        <v>2.4422646596937776</v>
      </c>
      <c r="G222" s="3">
        <f ca="1">PRODUCT(G221:$L221)</f>
        <v>1.6749096812916535</v>
      </c>
      <c r="H222" s="3">
        <f ca="1">PRODUCT(H221:$L221)</f>
        <v>1.4176108590659608</v>
      </c>
      <c r="I222" s="3">
        <f ca="1">PRODUCT(I221:$L221)</f>
        <v>1.2658931930680595</v>
      </c>
      <c r="J222" s="3">
        <f ca="1">PRODUCT(J221:$L221)</f>
        <v>1.1663517145020423</v>
      </c>
      <c r="K222" s="3">
        <f ca="1">PRODUCT(K221:$L221)</f>
        <v>1.1027567239591247</v>
      </c>
      <c r="L222" s="3">
        <f ca="1">PRODUCT(L221:$L221)</f>
        <v>1.0252034637664382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7"/>
  <sheetViews>
    <sheetView workbookViewId="0"/>
  </sheetViews>
  <sheetFormatPr defaultRowHeight="12.75" x14ac:dyDescent="0.2"/>
  <cols>
    <col min="1" max="15" width="12.140625" customWidth="1"/>
    <col min="17" max="17" width="10.28515625" bestFit="1" customWidth="1"/>
  </cols>
  <sheetData>
    <row r="1" spans="1:17" x14ac:dyDescent="0.2">
      <c r="A1" s="11" t="s">
        <v>41</v>
      </c>
    </row>
    <row r="2" spans="1:17" x14ac:dyDescent="0.2">
      <c r="A2" t="s">
        <v>1</v>
      </c>
    </row>
    <row r="3" spans="1:17" x14ac:dyDescent="0.2">
      <c r="C3">
        <f>'Basic Chain Ladder'!C16</f>
        <v>1</v>
      </c>
      <c r="D3">
        <f>'Basic Chain Ladder'!D16</f>
        <v>2</v>
      </c>
      <c r="E3">
        <f>'Basic Chain Ladder'!E16</f>
        <v>3</v>
      </c>
      <c r="F3">
        <f>'Basic Chain Ladder'!F16</f>
        <v>4</v>
      </c>
      <c r="G3">
        <f>'Basic Chain Ladder'!G16</f>
        <v>5</v>
      </c>
      <c r="H3">
        <f>'Basic Chain Ladder'!H16</f>
        <v>6</v>
      </c>
      <c r="I3">
        <f>'Basic Chain Ladder'!I16</f>
        <v>7</v>
      </c>
      <c r="J3">
        <f>'Basic Chain Ladder'!J16</f>
        <v>8</v>
      </c>
      <c r="K3">
        <f>'Basic Chain Ladder'!K16</f>
        <v>9</v>
      </c>
      <c r="L3">
        <f>'Basic Chain Ladder'!L16</f>
        <v>10</v>
      </c>
      <c r="N3" t="s">
        <v>2</v>
      </c>
      <c r="O3" t="s">
        <v>3</v>
      </c>
      <c r="Q3" t="s">
        <v>18</v>
      </c>
    </row>
    <row r="4" spans="1:17" x14ac:dyDescent="0.2">
      <c r="B4">
        <f>'Basic Chain Ladder'!B17</f>
        <v>2006</v>
      </c>
      <c r="C4" s="1">
        <f>'Basic Chain Ladder'!C17</f>
        <v>357848</v>
      </c>
      <c r="D4" s="1">
        <f>'Basic Chain Ladder'!D17</f>
        <v>1124788</v>
      </c>
      <c r="E4" s="1">
        <f>'Basic Chain Ladder'!E17</f>
        <v>1735330</v>
      </c>
      <c r="F4" s="1">
        <f>'Basic Chain Ladder'!F17</f>
        <v>2218270</v>
      </c>
      <c r="G4" s="1">
        <f>'Basic Chain Ladder'!G17</f>
        <v>2745596</v>
      </c>
      <c r="H4" s="1">
        <f>'Basic Chain Ladder'!H17</f>
        <v>3319994</v>
      </c>
      <c r="I4" s="1">
        <f>'Basic Chain Ladder'!I17</f>
        <v>3466336</v>
      </c>
      <c r="J4" s="1">
        <f>'Basic Chain Ladder'!J17</f>
        <v>3606286</v>
      </c>
      <c r="K4" s="1">
        <f>'Basic Chain Ladder'!K17</f>
        <v>3833515</v>
      </c>
      <c r="L4" s="1">
        <f>'Basic Chain Ladder'!L17</f>
        <v>3901463</v>
      </c>
      <c r="N4" s="1">
        <f>L4</f>
        <v>3901463</v>
      </c>
      <c r="O4" s="1">
        <f>N4-L4</f>
        <v>0</v>
      </c>
      <c r="Q4" s="1">
        <f>SUM(C73:L82)</f>
        <v>55</v>
      </c>
    </row>
    <row r="5" spans="1:17" x14ac:dyDescent="0.2">
      <c r="B5">
        <f>'Basic Chain Ladder'!B18</f>
        <v>2007</v>
      </c>
      <c r="C5" s="1">
        <f>'Basic Chain Ladder'!C18</f>
        <v>352118</v>
      </c>
      <c r="D5" s="1">
        <f>'Basic Chain Ladder'!D18</f>
        <v>1236139</v>
      </c>
      <c r="E5" s="1">
        <f>'Basic Chain Ladder'!E18</f>
        <v>2170033</v>
      </c>
      <c r="F5" s="1">
        <f>'Basic Chain Ladder'!F18</f>
        <v>3353322</v>
      </c>
      <c r="G5" s="1">
        <f>'Basic Chain Ladder'!G18</f>
        <v>3799067</v>
      </c>
      <c r="H5" s="1">
        <f>'Basic Chain Ladder'!H18</f>
        <v>4120063</v>
      </c>
      <c r="I5" s="1">
        <f>'Basic Chain Ladder'!I18</f>
        <v>4647867</v>
      </c>
      <c r="J5" s="1">
        <f>'Basic Chain Ladder'!J18</f>
        <v>4914039</v>
      </c>
      <c r="K5" s="1">
        <f>'Basic Chain Ladder'!K18</f>
        <v>5339085</v>
      </c>
      <c r="L5" s="1"/>
      <c r="N5" s="1">
        <f>K5*L30</f>
        <v>5433718.8145487895</v>
      </c>
      <c r="O5" s="1">
        <f>N5-K5</f>
        <v>94633.814548789524</v>
      </c>
    </row>
    <row r="6" spans="1:17" x14ac:dyDescent="0.2">
      <c r="B6">
        <f>'Basic Chain Ladder'!B19</f>
        <v>2008</v>
      </c>
      <c r="C6" s="1">
        <f>'Basic Chain Ladder'!C19</f>
        <v>290507</v>
      </c>
      <c r="D6" s="1">
        <f>'Basic Chain Ladder'!D19</f>
        <v>1292306</v>
      </c>
      <c r="E6" s="1">
        <f>'Basic Chain Ladder'!E19</f>
        <v>2218525</v>
      </c>
      <c r="F6" s="1">
        <f>'Basic Chain Ladder'!F19</f>
        <v>3235179</v>
      </c>
      <c r="G6" s="1">
        <f>'Basic Chain Ladder'!G19</f>
        <v>3985995</v>
      </c>
      <c r="H6" s="1">
        <f>'Basic Chain Ladder'!H19</f>
        <v>4132918</v>
      </c>
      <c r="I6" s="1">
        <f>'Basic Chain Ladder'!I19</f>
        <v>4628910</v>
      </c>
      <c r="J6" s="1">
        <f>'Basic Chain Ladder'!J19</f>
        <v>4909315</v>
      </c>
      <c r="K6" s="1"/>
      <c r="L6" s="1"/>
      <c r="N6" s="1">
        <f>J6*K30</f>
        <v>5378826.2900642389</v>
      </c>
      <c r="O6" s="1">
        <f>N6-J6</f>
        <v>469511.29006423894</v>
      </c>
      <c r="Q6" t="s">
        <v>19</v>
      </c>
    </row>
    <row r="7" spans="1:17" x14ac:dyDescent="0.2">
      <c r="B7">
        <f>'Basic Chain Ladder'!B20</f>
        <v>2009</v>
      </c>
      <c r="C7" s="1">
        <f>'Basic Chain Ladder'!C20</f>
        <v>310608</v>
      </c>
      <c r="D7" s="1">
        <f>'Basic Chain Ladder'!D20</f>
        <v>1418858</v>
      </c>
      <c r="E7" s="1">
        <f>'Basic Chain Ladder'!E20</f>
        <v>2195047</v>
      </c>
      <c r="F7" s="1">
        <f>'Basic Chain Ladder'!F20</f>
        <v>3757447</v>
      </c>
      <c r="G7" s="1">
        <f>'Basic Chain Ladder'!G20</f>
        <v>4029929</v>
      </c>
      <c r="H7" s="1">
        <f>'Basic Chain Ladder'!H20</f>
        <v>4381982</v>
      </c>
      <c r="I7" s="1">
        <f>'Basic Chain Ladder'!I20</f>
        <v>4588268</v>
      </c>
      <c r="J7" s="1"/>
      <c r="K7" s="1"/>
      <c r="L7" s="1"/>
      <c r="N7" s="1">
        <f>I7*J30</f>
        <v>5297905.8208254613</v>
      </c>
      <c r="O7" s="1">
        <f>N7-I7</f>
        <v>709637.8208254613</v>
      </c>
      <c r="Q7">
        <f>COUNT(N16:N24)-COUNTIF(N16:N24,0)</f>
        <v>9</v>
      </c>
    </row>
    <row r="8" spans="1:17" x14ac:dyDescent="0.2">
      <c r="B8">
        <f>'Basic Chain Ladder'!B21</f>
        <v>2010</v>
      </c>
      <c r="C8" s="1">
        <f>'Basic Chain Ladder'!C21</f>
        <v>443160</v>
      </c>
      <c r="D8" s="1">
        <f>'Basic Chain Ladder'!D21</f>
        <v>1136350</v>
      </c>
      <c r="E8" s="1">
        <f>'Basic Chain Ladder'!E21</f>
        <v>2128333</v>
      </c>
      <c r="F8" s="1">
        <f>'Basic Chain Ladder'!F21</f>
        <v>2897821</v>
      </c>
      <c r="G8" s="1">
        <f>'Basic Chain Ladder'!G21</f>
        <v>3402672</v>
      </c>
      <c r="H8" s="1">
        <f>'Basic Chain Ladder'!H21</f>
        <v>3873311</v>
      </c>
      <c r="I8" s="1"/>
      <c r="J8" s="1"/>
      <c r="K8" s="1"/>
      <c r="L8" s="1"/>
      <c r="N8" s="1">
        <f>H8*I30</f>
        <v>4858199.6390497377</v>
      </c>
      <c r="O8" s="1">
        <f>N8-H8</f>
        <v>984888.63904973771</v>
      </c>
    </row>
    <row r="9" spans="1:17" x14ac:dyDescent="0.2">
      <c r="B9">
        <f>'Basic Chain Ladder'!B22</f>
        <v>2011</v>
      </c>
      <c r="C9" s="1">
        <f>'Basic Chain Ladder'!C22</f>
        <v>396132</v>
      </c>
      <c r="D9" s="1">
        <f>'Basic Chain Ladder'!D22</f>
        <v>1333217</v>
      </c>
      <c r="E9" s="1">
        <f>'Basic Chain Ladder'!E22</f>
        <v>2180715</v>
      </c>
      <c r="F9" s="1">
        <f>'Basic Chain Ladder'!F22</f>
        <v>2985752</v>
      </c>
      <c r="G9" s="1">
        <f>'Basic Chain Ladder'!G22</f>
        <v>3691712</v>
      </c>
      <c r="H9" s="1"/>
      <c r="I9" s="1"/>
      <c r="J9" s="1"/>
      <c r="K9" s="1"/>
      <c r="L9" s="1"/>
      <c r="N9" s="1">
        <f>G9*H30</f>
        <v>5111171.4576616613</v>
      </c>
      <c r="O9" s="1">
        <f>N9-G9</f>
        <v>1419459.4576616613</v>
      </c>
      <c r="Q9" t="s">
        <v>20</v>
      </c>
    </row>
    <row r="10" spans="1:17" x14ac:dyDescent="0.2">
      <c r="B10">
        <f>'Basic Chain Ladder'!B23</f>
        <v>2012</v>
      </c>
      <c r="C10" s="1">
        <f>'Basic Chain Ladder'!C23</f>
        <v>440832</v>
      </c>
      <c r="D10" s="1">
        <f>'Basic Chain Ladder'!D23</f>
        <v>1288463</v>
      </c>
      <c r="E10" s="1">
        <f>'Basic Chain Ladder'!E23</f>
        <v>2419861</v>
      </c>
      <c r="F10" s="1">
        <f>'Basic Chain Ladder'!F23</f>
        <v>3483130</v>
      </c>
      <c r="G10" s="1"/>
      <c r="H10" s="1"/>
      <c r="I10" s="1"/>
      <c r="J10" s="1"/>
      <c r="K10" s="1"/>
      <c r="L10" s="1"/>
      <c r="N10" s="1">
        <f>F10*G30</f>
        <v>5660770.6201355457</v>
      </c>
      <c r="O10" s="1">
        <f>N10-F10</f>
        <v>2177640.6201355457</v>
      </c>
      <c r="Q10">
        <f>COUNT(D29:L29)</f>
        <v>9</v>
      </c>
    </row>
    <row r="11" spans="1:17" x14ac:dyDescent="0.2">
      <c r="B11">
        <f>'Basic Chain Ladder'!B24</f>
        <v>2013</v>
      </c>
      <c r="C11" s="1">
        <f>'Basic Chain Ladder'!C24</f>
        <v>359480</v>
      </c>
      <c r="D11" s="1">
        <f>'Basic Chain Ladder'!D24</f>
        <v>1421128</v>
      </c>
      <c r="E11" s="1">
        <f>'Basic Chain Ladder'!E24</f>
        <v>2864498</v>
      </c>
      <c r="F11" s="1"/>
      <c r="G11" s="1"/>
      <c r="H11" s="1"/>
      <c r="I11" s="1"/>
      <c r="J11" s="1"/>
      <c r="K11" s="1"/>
      <c r="L11" s="1"/>
      <c r="N11" s="1">
        <f>E11*F30</f>
        <v>6784799.0119524989</v>
      </c>
      <c r="O11" s="1">
        <f>N11-E11</f>
        <v>3920301.0119524989</v>
      </c>
    </row>
    <row r="12" spans="1:17" x14ac:dyDescent="0.2">
      <c r="B12">
        <f>'Basic Chain Ladder'!B25</f>
        <v>2014</v>
      </c>
      <c r="C12" s="1">
        <f>'Basic Chain Ladder'!C25</f>
        <v>376686</v>
      </c>
      <c r="D12" s="1">
        <f>'Basic Chain Ladder'!D25</f>
        <v>1363294</v>
      </c>
      <c r="E12" s="1"/>
      <c r="F12" s="1"/>
      <c r="G12" s="1"/>
      <c r="H12" s="1"/>
      <c r="I12" s="1"/>
      <c r="J12" s="1"/>
      <c r="K12" s="1"/>
      <c r="L12" s="1"/>
      <c r="N12" s="1">
        <f>D12*E30</f>
        <v>5642266.2632616423</v>
      </c>
      <c r="O12" s="1">
        <f>N12-D12</f>
        <v>4278972.2632616423</v>
      </c>
      <c r="Q12" t="s">
        <v>33</v>
      </c>
    </row>
    <row r="13" spans="1:17" x14ac:dyDescent="0.2">
      <c r="B13">
        <f>'Basic Chain Ladder'!B26</f>
        <v>2015</v>
      </c>
      <c r="C13" s="1">
        <f>'Basic Chain Ladder'!C26</f>
        <v>344014</v>
      </c>
      <c r="D13" s="1"/>
      <c r="E13" s="1"/>
      <c r="F13" s="1"/>
      <c r="G13" s="1"/>
      <c r="H13" s="1"/>
      <c r="I13" s="1"/>
      <c r="J13" s="1"/>
      <c r="K13" s="1"/>
      <c r="L13" s="1"/>
      <c r="N13" s="1">
        <f>C13*D30</f>
        <v>4969824.694424727</v>
      </c>
      <c r="O13" s="1">
        <f>N13-C13</f>
        <v>4625810.694424727</v>
      </c>
      <c r="Q13" s="1">
        <f>Q4-(Q7+Q10)</f>
        <v>37</v>
      </c>
    </row>
    <row r="14" spans="1:17" x14ac:dyDescent="0.2">
      <c r="O14" s="1">
        <f>SUM(O4:O13)</f>
        <v>18680855.611924302</v>
      </c>
    </row>
    <row r="15" spans="1:17" x14ac:dyDescent="0.2">
      <c r="A15" t="s">
        <v>15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  <c r="I15" s="4" t="s">
        <v>10</v>
      </c>
      <c r="J15" s="4" t="s">
        <v>11</v>
      </c>
      <c r="K15" s="4" t="s">
        <v>12</v>
      </c>
      <c r="L15" s="4" t="s">
        <v>13</v>
      </c>
      <c r="Q15" t="s">
        <v>34</v>
      </c>
    </row>
    <row r="16" spans="1:17" x14ac:dyDescent="0.2">
      <c r="B16">
        <f>$B$4</f>
        <v>2006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N16">
        <f>SUM(D16:L16)</f>
        <v>9</v>
      </c>
      <c r="Q16" s="10">
        <f>SUMPRODUCT(C86:K94,C86:K94)/Q13</f>
        <v>51179.703092238917</v>
      </c>
    </row>
    <row r="17" spans="1:14" x14ac:dyDescent="0.2">
      <c r="B17">
        <f>B16+1</f>
        <v>2007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ref="N17:N24" si="0">SUM(D17:L17)</f>
        <v>8</v>
      </c>
    </row>
    <row r="18" spans="1:14" x14ac:dyDescent="0.2">
      <c r="B18">
        <f t="shared" ref="B18:B25" si="1">B17+1</f>
        <v>2008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N18">
        <f t="shared" si="0"/>
        <v>7</v>
      </c>
    </row>
    <row r="19" spans="1:14" x14ac:dyDescent="0.2">
      <c r="B19">
        <f t="shared" si="1"/>
        <v>2009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N19">
        <f t="shared" si="0"/>
        <v>6</v>
      </c>
    </row>
    <row r="20" spans="1:14" x14ac:dyDescent="0.2">
      <c r="B20">
        <f t="shared" si="1"/>
        <v>2010</v>
      </c>
      <c r="D20">
        <v>1</v>
      </c>
      <c r="E20">
        <v>1</v>
      </c>
      <c r="F20">
        <v>1</v>
      </c>
      <c r="G20">
        <v>1</v>
      </c>
      <c r="H20">
        <v>1</v>
      </c>
      <c r="N20">
        <f t="shared" si="0"/>
        <v>5</v>
      </c>
    </row>
    <row r="21" spans="1:14" x14ac:dyDescent="0.2">
      <c r="B21">
        <f t="shared" si="1"/>
        <v>2011</v>
      </c>
      <c r="D21">
        <v>1</v>
      </c>
      <c r="E21">
        <v>1</v>
      </c>
      <c r="F21">
        <v>1</v>
      </c>
      <c r="G21">
        <v>1</v>
      </c>
      <c r="N21">
        <f t="shared" si="0"/>
        <v>4</v>
      </c>
    </row>
    <row r="22" spans="1:14" x14ac:dyDescent="0.2">
      <c r="B22">
        <f t="shared" si="1"/>
        <v>2012</v>
      </c>
      <c r="D22">
        <v>1</v>
      </c>
      <c r="E22">
        <v>1</v>
      </c>
      <c r="F22">
        <v>1</v>
      </c>
      <c r="N22">
        <f t="shared" si="0"/>
        <v>3</v>
      </c>
    </row>
    <row r="23" spans="1:14" x14ac:dyDescent="0.2">
      <c r="B23">
        <f t="shared" si="1"/>
        <v>2013</v>
      </c>
      <c r="D23">
        <v>1</v>
      </c>
      <c r="E23">
        <v>1</v>
      </c>
      <c r="N23">
        <f t="shared" si="0"/>
        <v>2</v>
      </c>
    </row>
    <row r="24" spans="1:14" x14ac:dyDescent="0.2">
      <c r="B24">
        <f t="shared" si="1"/>
        <v>2014</v>
      </c>
      <c r="D24">
        <v>1</v>
      </c>
      <c r="N24">
        <f t="shared" si="0"/>
        <v>1</v>
      </c>
    </row>
    <row r="25" spans="1:14" x14ac:dyDescent="0.2">
      <c r="B25">
        <f t="shared" si="1"/>
        <v>2015</v>
      </c>
    </row>
    <row r="27" spans="1:14" x14ac:dyDescent="0.2">
      <c r="D27" s="1">
        <f>SUMPRODUCT(D4:D12,D16:D24)</f>
        <v>11614543</v>
      </c>
      <c r="E27" s="1">
        <f>SUMPRODUCT(E4:E11,E16:E23)</f>
        <v>17912342</v>
      </c>
      <c r="F27" s="1">
        <f>SUMPRODUCT(F4:F10,F16:F22)</f>
        <v>21930921</v>
      </c>
      <c r="G27" s="1">
        <f>SUMPRODUCT(G4:G9,G16:G21)</f>
        <v>21654971</v>
      </c>
      <c r="H27" s="1">
        <f>SUMPRODUCT(H4:H8,H16:H20)</f>
        <v>19828268</v>
      </c>
      <c r="I27" s="1">
        <f>SUMPRODUCT(I4:I7,I16:I19)</f>
        <v>17331381</v>
      </c>
      <c r="J27" s="1">
        <f>SUMPRODUCT(J4:J6,J16:J18)</f>
        <v>13429640</v>
      </c>
      <c r="K27" s="1">
        <f>SUMPRODUCT(K4:K5,K16:K17)</f>
        <v>9172600</v>
      </c>
      <c r="L27" s="1">
        <f>SUMPRODUCT(L4,L16)</f>
        <v>3901463</v>
      </c>
    </row>
    <row r="28" spans="1:14" x14ac:dyDescent="0.2">
      <c r="D28" s="1">
        <f>SUMPRODUCT(C4:C12,D16:D24)</f>
        <v>3327371</v>
      </c>
      <c r="E28" s="1">
        <f>SUMPRODUCT(D4:D11,E16:E23)</f>
        <v>10251249</v>
      </c>
      <c r="F28" s="1">
        <f>SUMPRODUCT(E4:E10,F16:F22)</f>
        <v>15047844</v>
      </c>
      <c r="G28" s="1">
        <f>SUMPRODUCT(F4:F9,G16:G21)</f>
        <v>18447791</v>
      </c>
      <c r="H28" s="1">
        <f>SUMPRODUCT(G4:G8,H16:H20)</f>
        <v>17963259</v>
      </c>
      <c r="I28" s="1">
        <f>SUMPRODUCT(H4:H7,I16:I19)</f>
        <v>15954957</v>
      </c>
      <c r="J28" s="1">
        <f>SUMPRODUCT(I4:I6,J16:J18)</f>
        <v>12743113</v>
      </c>
      <c r="K28" s="1">
        <f>SUMPRODUCT(J4:J5,K16:K17)</f>
        <v>8520325</v>
      </c>
      <c r="L28" s="1">
        <f>SUMPRODUCT(K4,L16)</f>
        <v>3833515</v>
      </c>
    </row>
    <row r="29" spans="1:14" x14ac:dyDescent="0.2">
      <c r="D29" s="3">
        <f>D27/D28</f>
        <v>3.4906065479322863</v>
      </c>
      <c r="E29" s="3">
        <f t="shared" ref="E29:L29" si="2">E27/E28</f>
        <v>1.7473326421004893</v>
      </c>
      <c r="F29" s="3">
        <f t="shared" si="2"/>
        <v>1.4574128360182361</v>
      </c>
      <c r="G29" s="3">
        <f t="shared" si="2"/>
        <v>1.1738517093997867</v>
      </c>
      <c r="H29" s="3">
        <f t="shared" si="2"/>
        <v>1.1038235322443439</v>
      </c>
      <c r="I29" s="3">
        <f t="shared" si="2"/>
        <v>1.0862693644363943</v>
      </c>
      <c r="J29" s="3">
        <f t="shared" si="2"/>
        <v>1.0538743555048127</v>
      </c>
      <c r="K29" s="3">
        <f t="shared" si="2"/>
        <v>1.0765551783529383</v>
      </c>
      <c r="L29" s="3">
        <f t="shared" si="2"/>
        <v>1.017724725219544</v>
      </c>
    </row>
    <row r="30" spans="1:14" x14ac:dyDescent="0.2">
      <c r="D30" s="3">
        <f>PRODUCT(D29:$L29)</f>
        <v>14.446576867292398</v>
      </c>
      <c r="E30" s="3">
        <f>PRODUCT(E29:$L29)</f>
        <v>4.1387010162603532</v>
      </c>
      <c r="F30" s="3">
        <f>PRODUCT(F29:$L29)</f>
        <v>2.3685822129924681</v>
      </c>
      <c r="G30" s="3">
        <f>PRODUCT(G29:$L29)</f>
        <v>1.6251964813646191</v>
      </c>
      <c r="H30" s="3">
        <f>PRODUCT(H29:$L29)</f>
        <v>1.3844989689503573</v>
      </c>
      <c r="I30" s="3">
        <f>PRODUCT(I29:$L29)</f>
        <v>1.2542756414472624</v>
      </c>
      <c r="J30" s="3">
        <f>PRODUCT(J29:$L29)</f>
        <v>1.1546635507833154</v>
      </c>
      <c r="K30" s="3">
        <f>PRODUCT(K29:$L29)</f>
        <v>1.0956368230729214</v>
      </c>
      <c r="L30" s="3">
        <f>PRODUCT(L29:$L29)</f>
        <v>1.017724725219544</v>
      </c>
    </row>
    <row r="32" spans="1:14" x14ac:dyDescent="0.2">
      <c r="A32" t="s">
        <v>0</v>
      </c>
    </row>
    <row r="33" spans="1:12" x14ac:dyDescent="0.2">
      <c r="C33">
        <f>$C$3</f>
        <v>1</v>
      </c>
      <c r="D33">
        <f>C33+1</f>
        <v>2</v>
      </c>
      <c r="E33">
        <f t="shared" ref="E33:L33" si="3">D33+1</f>
        <v>3</v>
      </c>
      <c r="F33">
        <f t="shared" si="3"/>
        <v>4</v>
      </c>
      <c r="G33">
        <f t="shared" si="3"/>
        <v>5</v>
      </c>
      <c r="H33">
        <f t="shared" si="3"/>
        <v>6</v>
      </c>
      <c r="I33">
        <f t="shared" si="3"/>
        <v>7</v>
      </c>
      <c r="J33">
        <f t="shared" si="3"/>
        <v>8</v>
      </c>
      <c r="K33">
        <f t="shared" si="3"/>
        <v>9</v>
      </c>
      <c r="L33">
        <f t="shared" si="3"/>
        <v>10</v>
      </c>
    </row>
    <row r="34" spans="1:12" x14ac:dyDescent="0.2">
      <c r="B34">
        <f>$B$4</f>
        <v>2006</v>
      </c>
      <c r="C34" s="1">
        <f>'Basic Chain Ladder'!C4</f>
        <v>357848</v>
      </c>
      <c r="D34" s="1">
        <f>'Basic Chain Ladder'!D4</f>
        <v>766940</v>
      </c>
      <c r="E34" s="1">
        <f>'Basic Chain Ladder'!E4</f>
        <v>610542</v>
      </c>
      <c r="F34" s="1">
        <f>'Basic Chain Ladder'!F4</f>
        <v>482940</v>
      </c>
      <c r="G34" s="1">
        <f>'Basic Chain Ladder'!G4</f>
        <v>527326</v>
      </c>
      <c r="H34" s="1">
        <f>'Basic Chain Ladder'!H4</f>
        <v>574398</v>
      </c>
      <c r="I34" s="1">
        <f>'Basic Chain Ladder'!I4</f>
        <v>146342</v>
      </c>
      <c r="J34" s="1">
        <f>'Basic Chain Ladder'!J4</f>
        <v>139950</v>
      </c>
      <c r="K34" s="1">
        <f>'Basic Chain Ladder'!K4</f>
        <v>227229</v>
      </c>
      <c r="L34" s="1">
        <f>'Basic Chain Ladder'!L4</f>
        <v>67948</v>
      </c>
    </row>
    <row r="35" spans="1:12" x14ac:dyDescent="0.2">
      <c r="B35">
        <f>B34+1</f>
        <v>2007</v>
      </c>
      <c r="C35" s="1">
        <f>'Basic Chain Ladder'!C5</f>
        <v>352118</v>
      </c>
      <c r="D35" s="1">
        <f>'Basic Chain Ladder'!D5</f>
        <v>884021</v>
      </c>
      <c r="E35" s="1">
        <f>'Basic Chain Ladder'!E5</f>
        <v>933894</v>
      </c>
      <c r="F35" s="1">
        <f>'Basic Chain Ladder'!F5</f>
        <v>1183289</v>
      </c>
      <c r="G35" s="1">
        <f>'Basic Chain Ladder'!G5</f>
        <v>445745</v>
      </c>
      <c r="H35" s="1">
        <f>'Basic Chain Ladder'!H5</f>
        <v>320996</v>
      </c>
      <c r="I35" s="1">
        <f>'Basic Chain Ladder'!I5</f>
        <v>527804</v>
      </c>
      <c r="J35" s="1">
        <f>'Basic Chain Ladder'!J5</f>
        <v>266172</v>
      </c>
      <c r="K35" s="1">
        <f>'Basic Chain Ladder'!K5</f>
        <v>425046</v>
      </c>
      <c r="L35" s="1"/>
    </row>
    <row r="36" spans="1:12" x14ac:dyDescent="0.2">
      <c r="B36">
        <f t="shared" ref="B36:B43" si="4">B35+1</f>
        <v>2008</v>
      </c>
      <c r="C36" s="1">
        <f>'Basic Chain Ladder'!C6</f>
        <v>290507</v>
      </c>
      <c r="D36" s="1">
        <f>'Basic Chain Ladder'!D6</f>
        <v>1001799</v>
      </c>
      <c r="E36" s="1">
        <f>'Basic Chain Ladder'!E6</f>
        <v>926219</v>
      </c>
      <c r="F36" s="1">
        <f>'Basic Chain Ladder'!F6</f>
        <v>1016654</v>
      </c>
      <c r="G36" s="1">
        <f>'Basic Chain Ladder'!G6</f>
        <v>750816</v>
      </c>
      <c r="H36" s="1">
        <f>'Basic Chain Ladder'!H6</f>
        <v>146923</v>
      </c>
      <c r="I36" s="1">
        <f>'Basic Chain Ladder'!I6</f>
        <v>495992</v>
      </c>
      <c r="J36" s="1">
        <f>'Basic Chain Ladder'!J6</f>
        <v>280405</v>
      </c>
      <c r="K36" s="1"/>
      <c r="L36" s="1"/>
    </row>
    <row r="37" spans="1:12" x14ac:dyDescent="0.2">
      <c r="B37">
        <f t="shared" si="4"/>
        <v>2009</v>
      </c>
      <c r="C37" s="1">
        <f>'Basic Chain Ladder'!C7</f>
        <v>310608</v>
      </c>
      <c r="D37" s="1">
        <f>'Basic Chain Ladder'!D7</f>
        <v>1108250</v>
      </c>
      <c r="E37" s="1">
        <f>'Basic Chain Ladder'!E7</f>
        <v>776189</v>
      </c>
      <c r="F37" s="1">
        <f>'Basic Chain Ladder'!F7</f>
        <v>1562400</v>
      </c>
      <c r="G37" s="1">
        <f>'Basic Chain Ladder'!G7</f>
        <v>272482</v>
      </c>
      <c r="H37" s="1">
        <f>'Basic Chain Ladder'!H7</f>
        <v>352053</v>
      </c>
      <c r="I37" s="1">
        <f>'Basic Chain Ladder'!I7</f>
        <v>206286</v>
      </c>
      <c r="J37" s="1"/>
      <c r="K37" s="1"/>
      <c r="L37" s="1"/>
    </row>
    <row r="38" spans="1:12" x14ac:dyDescent="0.2">
      <c r="B38">
        <f t="shared" si="4"/>
        <v>2010</v>
      </c>
      <c r="C38" s="1">
        <f>'Basic Chain Ladder'!C8</f>
        <v>443160</v>
      </c>
      <c r="D38" s="1">
        <f>'Basic Chain Ladder'!D8</f>
        <v>693190</v>
      </c>
      <c r="E38" s="1">
        <f>'Basic Chain Ladder'!E8</f>
        <v>991983</v>
      </c>
      <c r="F38" s="1">
        <f>'Basic Chain Ladder'!F8</f>
        <v>769488</v>
      </c>
      <c r="G38" s="1">
        <f>'Basic Chain Ladder'!G8</f>
        <v>504851</v>
      </c>
      <c r="H38" s="1">
        <f>'Basic Chain Ladder'!H8</f>
        <v>470639</v>
      </c>
      <c r="I38" s="1"/>
      <c r="J38" s="1"/>
      <c r="K38" s="1"/>
      <c r="L38" s="1"/>
    </row>
    <row r="39" spans="1:12" x14ac:dyDescent="0.2">
      <c r="B39">
        <f t="shared" si="4"/>
        <v>2011</v>
      </c>
      <c r="C39" s="1">
        <f>'Basic Chain Ladder'!C9</f>
        <v>396132</v>
      </c>
      <c r="D39" s="1">
        <f>'Basic Chain Ladder'!D9</f>
        <v>937085</v>
      </c>
      <c r="E39" s="1">
        <f>'Basic Chain Ladder'!E9</f>
        <v>847498</v>
      </c>
      <c r="F39" s="1">
        <f>'Basic Chain Ladder'!F9</f>
        <v>805037</v>
      </c>
      <c r="G39" s="1">
        <f>'Basic Chain Ladder'!G9</f>
        <v>705960</v>
      </c>
      <c r="H39" s="1"/>
      <c r="I39" s="1"/>
      <c r="J39" s="1"/>
      <c r="K39" s="1"/>
      <c r="L39" s="1"/>
    </row>
    <row r="40" spans="1:12" x14ac:dyDescent="0.2">
      <c r="B40">
        <f t="shared" si="4"/>
        <v>2012</v>
      </c>
      <c r="C40" s="1">
        <f>'Basic Chain Ladder'!C10</f>
        <v>440832</v>
      </c>
      <c r="D40" s="1">
        <f>'Basic Chain Ladder'!D10</f>
        <v>847631</v>
      </c>
      <c r="E40" s="1">
        <f>'Basic Chain Ladder'!E10</f>
        <v>1131398</v>
      </c>
      <c r="F40" s="1">
        <f>'Basic Chain Ladder'!F10</f>
        <v>1063269</v>
      </c>
      <c r="G40" s="1"/>
      <c r="H40" s="1"/>
      <c r="I40" s="1"/>
      <c r="J40" s="1"/>
      <c r="K40" s="1"/>
      <c r="L40" s="1"/>
    </row>
    <row r="41" spans="1:12" x14ac:dyDescent="0.2">
      <c r="B41">
        <f t="shared" si="4"/>
        <v>2013</v>
      </c>
      <c r="C41" s="1">
        <f>'Basic Chain Ladder'!C11</f>
        <v>359480</v>
      </c>
      <c r="D41" s="1">
        <f>'Basic Chain Ladder'!D11</f>
        <v>1061648</v>
      </c>
      <c r="E41" s="1">
        <f>'Basic Chain Ladder'!E11</f>
        <v>1443370</v>
      </c>
      <c r="F41" s="1"/>
      <c r="G41" s="1"/>
      <c r="H41" s="1"/>
      <c r="I41" s="1"/>
      <c r="J41" s="1"/>
      <c r="K41" s="1"/>
      <c r="L41" s="1"/>
    </row>
    <row r="42" spans="1:12" x14ac:dyDescent="0.2">
      <c r="B42">
        <f t="shared" si="4"/>
        <v>2014</v>
      </c>
      <c r="C42" s="1">
        <f>'Basic Chain Ladder'!C12</f>
        <v>376686</v>
      </c>
      <c r="D42" s="1">
        <f>'Basic Chain Ladder'!D12</f>
        <v>986608</v>
      </c>
      <c r="E42" s="1"/>
      <c r="F42" s="1"/>
      <c r="G42" s="1"/>
      <c r="H42" s="1"/>
      <c r="I42" s="1"/>
      <c r="J42" s="1"/>
      <c r="K42" s="1"/>
      <c r="L42" s="1"/>
    </row>
    <row r="43" spans="1:12" x14ac:dyDescent="0.2">
      <c r="B43">
        <f t="shared" si="4"/>
        <v>2015</v>
      </c>
      <c r="C43" s="1">
        <f>'Basic Chain Ladder'!C13</f>
        <v>344014</v>
      </c>
      <c r="D43" s="1"/>
      <c r="E43" s="1"/>
      <c r="F43" s="1"/>
      <c r="G43" s="1"/>
      <c r="H43" s="1"/>
      <c r="I43" s="1"/>
      <c r="J43" s="1"/>
      <c r="K43" s="1"/>
      <c r="L43" s="1"/>
    </row>
    <row r="45" spans="1:12" x14ac:dyDescent="0.2">
      <c r="A45" t="s">
        <v>31</v>
      </c>
    </row>
    <row r="46" spans="1:12" x14ac:dyDescent="0.2">
      <c r="C46">
        <f>$C$3</f>
        <v>1</v>
      </c>
      <c r="D46">
        <f>C46+1</f>
        <v>2</v>
      </c>
      <c r="E46">
        <f t="shared" ref="E46:L46" si="5">D46+1</f>
        <v>3</v>
      </c>
      <c r="F46">
        <f t="shared" si="5"/>
        <v>4</v>
      </c>
      <c r="G46">
        <f t="shared" si="5"/>
        <v>5</v>
      </c>
      <c r="H46">
        <f t="shared" si="5"/>
        <v>6</v>
      </c>
      <c r="I46">
        <f t="shared" si="5"/>
        <v>7</v>
      </c>
      <c r="J46">
        <f t="shared" si="5"/>
        <v>8</v>
      </c>
      <c r="K46">
        <f t="shared" si="5"/>
        <v>9</v>
      </c>
      <c r="L46">
        <f t="shared" si="5"/>
        <v>10</v>
      </c>
    </row>
    <row r="47" spans="1:12" x14ac:dyDescent="0.2">
      <c r="B47">
        <f>$B$4</f>
        <v>2006</v>
      </c>
      <c r="C47" s="1">
        <f t="shared" ref="C47:C55" si="6">D47/D$29</f>
        <v>270061.41564463353</v>
      </c>
      <c r="D47" s="1">
        <f t="shared" ref="D47:D54" si="7">E47/E$29</f>
        <v>942678.14579302049</v>
      </c>
      <c r="E47" s="1">
        <f t="shared" ref="E47:E53" si="8">F47/F$29</f>
        <v>1647172.2951389088</v>
      </c>
      <c r="F47" s="1">
        <f t="shared" ref="F47:F52" si="9">G47/G$29</f>
        <v>2400610.0460690642</v>
      </c>
      <c r="G47" s="1">
        <f t="shared" ref="G47:G51" si="10">H47/H$29</f>
        <v>2817960.2061804715</v>
      </c>
      <c r="H47" s="1">
        <f t="shared" ref="H47:H50" si="11">I47/I$29</f>
        <v>3110530.7885101279</v>
      </c>
      <c r="I47" s="1">
        <f t="shared" ref="I47:I49" si="12">J47/J$29</f>
        <v>3378874.3026947333</v>
      </c>
      <c r="J47" s="1">
        <f t="shared" ref="J47:J48" si="13">K47/K$29</f>
        <v>3560908.9780841852</v>
      </c>
      <c r="K47" s="1">
        <f>L47/L$29</f>
        <v>3833514.9999999995</v>
      </c>
      <c r="L47" s="1">
        <f>L4</f>
        <v>3901463</v>
      </c>
    </row>
    <row r="48" spans="1:12" x14ac:dyDescent="0.2">
      <c r="B48">
        <f>B47+1</f>
        <v>2007</v>
      </c>
      <c r="C48" s="1">
        <f t="shared" si="6"/>
        <v>376125.00625327625</v>
      </c>
      <c r="D48" s="1">
        <f t="shared" si="7"/>
        <v>1312904.4096687583</v>
      </c>
      <c r="E48" s="1">
        <f t="shared" si="8"/>
        <v>2294080.7309718947</v>
      </c>
      <c r="F48" s="1">
        <f t="shared" si="9"/>
        <v>3343422.7041805373</v>
      </c>
      <c r="G48" s="1">
        <f t="shared" si="10"/>
        <v>3924682.4565483807</v>
      </c>
      <c r="H48" s="1">
        <f t="shared" si="11"/>
        <v>4332156.8521246426</v>
      </c>
      <c r="I48" s="1">
        <f t="shared" si="12"/>
        <v>4705889.2703962065</v>
      </c>
      <c r="J48" s="1">
        <f t="shared" si="13"/>
        <v>4959416.0219158148</v>
      </c>
      <c r="K48" s="1">
        <f>K5</f>
        <v>5339085</v>
      </c>
      <c r="L48" s="1"/>
    </row>
    <row r="49" spans="1:12" x14ac:dyDescent="0.2">
      <c r="B49">
        <f t="shared" ref="B49:B56" si="14">B48+1</f>
        <v>2008</v>
      </c>
      <c r="C49" s="1">
        <f t="shared" si="6"/>
        <v>372325.31550377916</v>
      </c>
      <c r="D49" s="1">
        <f t="shared" si="7"/>
        <v>1299641.1842584459</v>
      </c>
      <c r="E49" s="1">
        <f t="shared" si="8"/>
        <v>2270905.4642729191</v>
      </c>
      <c r="F49" s="1">
        <f t="shared" si="9"/>
        <v>3309646.7730153045</v>
      </c>
      <c r="G49" s="1">
        <f t="shared" si="10"/>
        <v>3885034.5220135027</v>
      </c>
      <c r="H49" s="1">
        <f t="shared" si="11"/>
        <v>4288392.5289801611</v>
      </c>
      <c r="I49" s="1">
        <f t="shared" si="12"/>
        <v>4658349.4269090611</v>
      </c>
      <c r="J49" s="1">
        <f>J6</f>
        <v>4909315</v>
      </c>
      <c r="K49" s="1"/>
      <c r="L49" s="1"/>
    </row>
    <row r="50" spans="1:12" x14ac:dyDescent="0.2">
      <c r="B50">
        <f t="shared" si="14"/>
        <v>2009</v>
      </c>
      <c r="C50" s="1">
        <f t="shared" si="6"/>
        <v>366723.95609648689</v>
      </c>
      <c r="D50" s="1">
        <f t="shared" si="7"/>
        <v>1280089.0424340295</v>
      </c>
      <c r="E50" s="1">
        <f t="shared" si="8"/>
        <v>2236741.3686401383</v>
      </c>
      <c r="F50" s="1">
        <f t="shared" si="9"/>
        <v>3259855.5815091352</v>
      </c>
      <c r="G50" s="1">
        <f t="shared" si="10"/>
        <v>3826587.0467509339</v>
      </c>
      <c r="H50" s="1">
        <f t="shared" si="11"/>
        <v>4223876.8303850684</v>
      </c>
      <c r="I50" s="1">
        <f>I7</f>
        <v>4588268</v>
      </c>
      <c r="J50" s="1"/>
      <c r="K50" s="1"/>
      <c r="L50" s="1"/>
    </row>
    <row r="51" spans="1:12" x14ac:dyDescent="0.2">
      <c r="B51">
        <f t="shared" si="14"/>
        <v>2010</v>
      </c>
      <c r="C51" s="1">
        <f t="shared" si="6"/>
        <v>336287.25224512443</v>
      </c>
      <c r="D51" s="1">
        <f t="shared" si="7"/>
        <v>1173846.4846729878</v>
      </c>
      <c r="E51" s="1">
        <f t="shared" si="8"/>
        <v>2051100.2794840233</v>
      </c>
      <c r="F51" s="1">
        <f t="shared" si="9"/>
        <v>2989299.875280607</v>
      </c>
      <c r="G51" s="1">
        <f t="shared" si="10"/>
        <v>3508994.7685067095</v>
      </c>
      <c r="H51" s="1">
        <f>H8</f>
        <v>3873311</v>
      </c>
      <c r="I51" s="1"/>
      <c r="J51" s="1"/>
      <c r="K51" s="1"/>
      <c r="L51" s="1"/>
    </row>
    <row r="52" spans="1:12" x14ac:dyDescent="0.2">
      <c r="B52">
        <f t="shared" si="14"/>
        <v>2011</v>
      </c>
      <c r="C52" s="1">
        <f t="shared" si="6"/>
        <v>353798.10072748439</v>
      </c>
      <c r="D52" s="1">
        <f t="shared" si="7"/>
        <v>1234969.9670453635</v>
      </c>
      <c r="E52" s="1">
        <f t="shared" si="8"/>
        <v>2157903.3354321294</v>
      </c>
      <c r="F52" s="1">
        <f t="shared" si="9"/>
        <v>3144956.0199453509</v>
      </c>
      <c r="G52" s="1">
        <f>G9</f>
        <v>3691712</v>
      </c>
      <c r="H52" s="1"/>
      <c r="I52" s="1"/>
      <c r="J52" s="1"/>
      <c r="K52" s="1"/>
      <c r="L52" s="1"/>
    </row>
    <row r="53" spans="1:12" x14ac:dyDescent="0.2">
      <c r="B53">
        <f t="shared" si="14"/>
        <v>2012</v>
      </c>
      <c r="C53" s="1">
        <f t="shared" si="6"/>
        <v>391841.65717151639</v>
      </c>
      <c r="D53" s="1">
        <f t="shared" si="7"/>
        <v>1367765.0542755332</v>
      </c>
      <c r="E53" s="1">
        <f t="shared" si="8"/>
        <v>2389940.5260599866</v>
      </c>
      <c r="F53" s="1">
        <f>F10</f>
        <v>3483130</v>
      </c>
      <c r="G53" s="1"/>
      <c r="H53" s="1"/>
      <c r="I53" s="1"/>
      <c r="J53" s="1"/>
      <c r="K53" s="1"/>
      <c r="L53" s="1"/>
    </row>
    <row r="54" spans="1:12" x14ac:dyDescent="0.2">
      <c r="B54">
        <f t="shared" si="14"/>
        <v>2013</v>
      </c>
      <c r="C54" s="1">
        <f t="shared" si="6"/>
        <v>469647.52095103887</v>
      </c>
      <c r="D54" s="1">
        <f t="shared" si="7"/>
        <v>1639354.7118518618</v>
      </c>
      <c r="E54" s="1">
        <f>E11</f>
        <v>2864498</v>
      </c>
      <c r="F54" s="1"/>
      <c r="G54" s="1"/>
      <c r="H54" s="1"/>
      <c r="I54" s="1"/>
      <c r="J54" s="1"/>
      <c r="K54" s="1"/>
      <c r="L54" s="1"/>
    </row>
    <row r="55" spans="1:12" x14ac:dyDescent="0.2">
      <c r="B55">
        <f t="shared" si="14"/>
        <v>2014</v>
      </c>
      <c r="C55" s="1">
        <f t="shared" si="6"/>
        <v>390560.77540666045</v>
      </c>
      <c r="D55" s="1">
        <f>D12</f>
        <v>1363294</v>
      </c>
      <c r="E55" s="1"/>
      <c r="F55" s="1"/>
      <c r="G55" s="1"/>
      <c r="H55" s="1"/>
      <c r="I55" s="1"/>
      <c r="J55" s="1"/>
      <c r="K55" s="1"/>
      <c r="L55" s="1"/>
    </row>
    <row r="56" spans="1:12" x14ac:dyDescent="0.2">
      <c r="B56">
        <f t="shared" si="14"/>
        <v>2015</v>
      </c>
      <c r="C56" s="1">
        <f>C13</f>
        <v>344014</v>
      </c>
      <c r="D56" s="1"/>
      <c r="E56" s="1"/>
      <c r="F56" s="1"/>
      <c r="G56" s="1"/>
      <c r="H56" s="1"/>
      <c r="I56" s="1"/>
      <c r="J56" s="1"/>
      <c r="K56" s="1"/>
      <c r="L56" s="1"/>
    </row>
    <row r="58" spans="1:12" x14ac:dyDescent="0.2">
      <c r="A58" t="s">
        <v>30</v>
      </c>
    </row>
    <row r="59" spans="1:12" x14ac:dyDescent="0.2">
      <c r="C59">
        <f>$C$3</f>
        <v>1</v>
      </c>
      <c r="D59">
        <f>C59+1</f>
        <v>2</v>
      </c>
      <c r="E59">
        <f t="shared" ref="E59:L59" si="15">D59+1</f>
        <v>3</v>
      </c>
      <c r="F59">
        <f t="shared" si="15"/>
        <v>4</v>
      </c>
      <c r="G59">
        <f t="shared" si="15"/>
        <v>5</v>
      </c>
      <c r="H59">
        <f t="shared" si="15"/>
        <v>6</v>
      </c>
      <c r="I59">
        <f t="shared" si="15"/>
        <v>7</v>
      </c>
      <c r="J59">
        <f t="shared" si="15"/>
        <v>8</v>
      </c>
      <c r="K59">
        <f t="shared" si="15"/>
        <v>9</v>
      </c>
      <c r="L59">
        <f t="shared" si="15"/>
        <v>10</v>
      </c>
    </row>
    <row r="60" spans="1:12" x14ac:dyDescent="0.2">
      <c r="B60">
        <f>$B$4</f>
        <v>2006</v>
      </c>
      <c r="C60" s="1">
        <f>C47</f>
        <v>270061.41564463353</v>
      </c>
      <c r="D60" s="1">
        <f>D47-C47</f>
        <v>672616.73014838691</v>
      </c>
      <c r="E60" s="1">
        <f t="shared" ref="E60:J67" si="16">E47-D47</f>
        <v>704494.14934588829</v>
      </c>
      <c r="F60" s="1">
        <f t="shared" si="16"/>
        <v>753437.75093015539</v>
      </c>
      <c r="G60" s="1">
        <f t="shared" si="16"/>
        <v>417350.16011140728</v>
      </c>
      <c r="H60" s="1">
        <f t="shared" si="16"/>
        <v>292570.58232965646</v>
      </c>
      <c r="I60" s="1">
        <f t="shared" si="16"/>
        <v>268343.51418460533</v>
      </c>
      <c r="J60" s="1">
        <f>J47-I47</f>
        <v>182034.67538945191</v>
      </c>
      <c r="K60" s="1">
        <f t="shared" ref="K60:K61" si="17">K47-J47</f>
        <v>272606.02191581437</v>
      </c>
      <c r="L60" s="1">
        <f>L47-K47</f>
        <v>67948.000000000466</v>
      </c>
    </row>
    <row r="61" spans="1:12" x14ac:dyDescent="0.2">
      <c r="B61">
        <f>B60+1</f>
        <v>2007</v>
      </c>
      <c r="C61" s="1">
        <f t="shared" ref="C61:C69" si="18">C48</f>
        <v>376125.00625327625</v>
      </c>
      <c r="D61" s="1">
        <f t="shared" ref="D61:D68" si="19">D48-C48</f>
        <v>936779.40341548203</v>
      </c>
      <c r="E61" s="1">
        <f t="shared" si="16"/>
        <v>981176.32130313641</v>
      </c>
      <c r="F61" s="1">
        <f t="shared" si="16"/>
        <v>1049341.9732086426</v>
      </c>
      <c r="G61" s="1">
        <f t="shared" si="16"/>
        <v>581259.75236784341</v>
      </c>
      <c r="H61" s="1">
        <f t="shared" si="16"/>
        <v>407474.39557626192</v>
      </c>
      <c r="I61" s="1">
        <f t="shared" si="16"/>
        <v>373732.41827156395</v>
      </c>
      <c r="J61" s="1">
        <f t="shared" si="16"/>
        <v>253526.75151960831</v>
      </c>
      <c r="K61" s="1">
        <f t="shared" si="17"/>
        <v>379668.97808418516</v>
      </c>
      <c r="L61" s="1"/>
    </row>
    <row r="62" spans="1:12" x14ac:dyDescent="0.2">
      <c r="B62">
        <f t="shared" ref="B62:B69" si="20">B61+1</f>
        <v>2008</v>
      </c>
      <c r="C62" s="1">
        <f t="shared" si="18"/>
        <v>372325.31550377916</v>
      </c>
      <c r="D62" s="1">
        <f t="shared" si="19"/>
        <v>927315.86875466676</v>
      </c>
      <c r="E62" s="1">
        <f t="shared" si="16"/>
        <v>971264.28001447325</v>
      </c>
      <c r="F62" s="1">
        <f t="shared" si="16"/>
        <v>1038741.3087423854</v>
      </c>
      <c r="G62" s="1">
        <f t="shared" si="16"/>
        <v>575387.74899819819</v>
      </c>
      <c r="H62" s="1">
        <f t="shared" si="16"/>
        <v>403358.0069666584</v>
      </c>
      <c r="I62" s="1">
        <f t="shared" si="16"/>
        <v>369956.89792890009</v>
      </c>
      <c r="J62" s="1">
        <f t="shared" si="16"/>
        <v>250965.57309093885</v>
      </c>
      <c r="K62" s="1"/>
      <c r="L62" s="1"/>
    </row>
    <row r="63" spans="1:12" x14ac:dyDescent="0.2">
      <c r="B63">
        <f t="shared" si="20"/>
        <v>2009</v>
      </c>
      <c r="C63" s="1">
        <f t="shared" si="18"/>
        <v>366723.95609648689</v>
      </c>
      <c r="D63" s="1">
        <f t="shared" si="19"/>
        <v>913365.08633754263</v>
      </c>
      <c r="E63" s="1">
        <f t="shared" si="16"/>
        <v>956652.32620610879</v>
      </c>
      <c r="F63" s="1">
        <f t="shared" si="16"/>
        <v>1023114.2128689969</v>
      </c>
      <c r="G63" s="1">
        <f t="shared" si="16"/>
        <v>566731.46524179867</v>
      </c>
      <c r="H63" s="1">
        <f t="shared" si="16"/>
        <v>397289.78363413457</v>
      </c>
      <c r="I63" s="1">
        <f t="shared" si="16"/>
        <v>364391.16961493157</v>
      </c>
      <c r="J63" s="1"/>
      <c r="K63" s="1"/>
      <c r="L63" s="1"/>
    </row>
    <row r="64" spans="1:12" x14ac:dyDescent="0.2">
      <c r="B64">
        <f t="shared" si="20"/>
        <v>2010</v>
      </c>
      <c r="C64" s="1">
        <f t="shared" si="18"/>
        <v>336287.25224512443</v>
      </c>
      <c r="D64" s="1">
        <f t="shared" si="19"/>
        <v>837559.2324278634</v>
      </c>
      <c r="E64" s="1">
        <f t="shared" si="16"/>
        <v>877253.79481103551</v>
      </c>
      <c r="F64" s="1">
        <f t="shared" si="16"/>
        <v>938199.59579658369</v>
      </c>
      <c r="G64" s="1">
        <f t="shared" si="16"/>
        <v>519694.89322610246</v>
      </c>
      <c r="H64" s="1">
        <f t="shared" si="16"/>
        <v>364316.23149329051</v>
      </c>
      <c r="I64" s="1"/>
      <c r="J64" s="1"/>
      <c r="K64" s="1"/>
      <c r="L64" s="1"/>
    </row>
    <row r="65" spans="1:12" x14ac:dyDescent="0.2">
      <c r="B65">
        <f t="shared" si="20"/>
        <v>2011</v>
      </c>
      <c r="C65" s="1">
        <f t="shared" si="18"/>
        <v>353798.10072748439</v>
      </c>
      <c r="D65" s="1">
        <f t="shared" si="19"/>
        <v>881171.86631787918</v>
      </c>
      <c r="E65" s="1">
        <f t="shared" si="16"/>
        <v>922933.36838676594</v>
      </c>
      <c r="F65" s="1">
        <f t="shared" si="16"/>
        <v>987052.68451322149</v>
      </c>
      <c r="G65" s="1">
        <f t="shared" si="16"/>
        <v>546755.98005464906</v>
      </c>
      <c r="H65" s="1"/>
      <c r="I65" s="1"/>
      <c r="J65" s="1"/>
      <c r="K65" s="1"/>
      <c r="L65" s="1"/>
    </row>
    <row r="66" spans="1:12" x14ac:dyDescent="0.2">
      <c r="B66">
        <f t="shared" si="20"/>
        <v>2012</v>
      </c>
      <c r="C66" s="1">
        <f t="shared" si="18"/>
        <v>391841.65717151639</v>
      </c>
      <c r="D66" s="1">
        <f t="shared" si="19"/>
        <v>975923.39710401674</v>
      </c>
      <c r="E66" s="1">
        <f t="shared" si="16"/>
        <v>1022175.4717844534</v>
      </c>
      <c r="F66" s="1">
        <f t="shared" si="16"/>
        <v>1093189.4739400134</v>
      </c>
      <c r="G66" s="1"/>
      <c r="H66" s="1"/>
      <c r="I66" s="1"/>
      <c r="J66" s="1"/>
      <c r="K66" s="1"/>
      <c r="L66" s="1"/>
    </row>
    <row r="67" spans="1:12" x14ac:dyDescent="0.2">
      <c r="B67">
        <f t="shared" si="20"/>
        <v>2013</v>
      </c>
      <c r="C67" s="1">
        <f t="shared" si="18"/>
        <v>469647.52095103887</v>
      </c>
      <c r="D67" s="1">
        <f t="shared" si="19"/>
        <v>1169707.1909008229</v>
      </c>
      <c r="E67" s="1">
        <f t="shared" si="16"/>
        <v>1225143.2881481382</v>
      </c>
      <c r="F67" s="1"/>
      <c r="G67" s="1"/>
      <c r="H67" s="1"/>
      <c r="I67" s="1"/>
      <c r="J67" s="1"/>
      <c r="K67" s="1"/>
      <c r="L67" s="1"/>
    </row>
    <row r="68" spans="1:12" x14ac:dyDescent="0.2">
      <c r="B68">
        <f t="shared" si="20"/>
        <v>2014</v>
      </c>
      <c r="C68" s="1">
        <f t="shared" si="18"/>
        <v>390560.77540666045</v>
      </c>
      <c r="D68" s="1">
        <f t="shared" si="19"/>
        <v>972733.22459333949</v>
      </c>
      <c r="E68" s="1"/>
      <c r="F68" s="1"/>
      <c r="G68" s="1"/>
      <c r="H68" s="1"/>
      <c r="I68" s="1"/>
      <c r="J68" s="1"/>
      <c r="K68" s="1"/>
      <c r="L68" s="1"/>
    </row>
    <row r="69" spans="1:12" x14ac:dyDescent="0.2">
      <c r="B69">
        <f t="shared" si="20"/>
        <v>2015</v>
      </c>
      <c r="C69" s="1">
        <f t="shared" si="18"/>
        <v>344014</v>
      </c>
      <c r="D69" s="1"/>
      <c r="E69" s="1"/>
      <c r="F69" s="1"/>
      <c r="G69" s="1"/>
      <c r="H69" s="1"/>
      <c r="I69" s="1"/>
      <c r="J69" s="1"/>
      <c r="K69" s="1"/>
      <c r="L69" s="1"/>
    </row>
    <row r="71" spans="1:12" x14ac:dyDescent="0.2">
      <c r="A71" t="s">
        <v>32</v>
      </c>
    </row>
    <row r="72" spans="1:12" x14ac:dyDescent="0.2">
      <c r="C72">
        <f>$C$3</f>
        <v>1</v>
      </c>
      <c r="D72">
        <f>C72+1</f>
        <v>2</v>
      </c>
      <c r="E72">
        <f t="shared" ref="E72:L72" si="21">D72+1</f>
        <v>3</v>
      </c>
      <c r="F72">
        <f t="shared" si="21"/>
        <v>4</v>
      </c>
      <c r="G72">
        <f t="shared" si="21"/>
        <v>5</v>
      </c>
      <c r="H72">
        <f t="shared" si="21"/>
        <v>6</v>
      </c>
      <c r="I72">
        <f t="shared" si="21"/>
        <v>7</v>
      </c>
      <c r="J72">
        <f t="shared" si="21"/>
        <v>8</v>
      </c>
      <c r="K72">
        <f t="shared" si="21"/>
        <v>9</v>
      </c>
      <c r="L72">
        <f t="shared" si="21"/>
        <v>10</v>
      </c>
    </row>
    <row r="73" spans="1:12" x14ac:dyDescent="0.2">
      <c r="B73">
        <f>$B$4</f>
        <v>2006</v>
      </c>
      <c r="C73" s="1">
        <f>IF(C4&gt;0,D16,0)</f>
        <v>1</v>
      </c>
      <c r="D73" s="1">
        <f>IF(D4&gt;0,D16,0)</f>
        <v>1</v>
      </c>
      <c r="E73" s="1">
        <f>IF(E4&gt;0,E16,0)</f>
        <v>1</v>
      </c>
      <c r="F73" s="1">
        <f>IF(F4&gt;0,F16,0)</f>
        <v>1</v>
      </c>
      <c r="G73" s="1">
        <f>IF(G4&gt;0,G16,0)</f>
        <v>1</v>
      </c>
      <c r="H73" s="1">
        <f>IF(H4&gt;0,H16,0)</f>
        <v>1</v>
      </c>
      <c r="I73" s="1">
        <f>IF(I4&gt;0,I16,0)</f>
        <v>1</v>
      </c>
      <c r="J73" s="1">
        <f>IF(J4&gt;0,J16,0)</f>
        <v>1</v>
      </c>
      <c r="K73" s="1">
        <f>IF(K4&gt;0,K16,0)</f>
        <v>1</v>
      </c>
      <c r="L73" s="1">
        <f>IF(L4&gt;0,L16,0)</f>
        <v>1</v>
      </c>
    </row>
    <row r="74" spans="1:12" x14ac:dyDescent="0.2">
      <c r="B74">
        <f>B73+1</f>
        <v>2007</v>
      </c>
      <c r="C74" s="1">
        <f>IF(C5&gt;0,D17,0)</f>
        <v>1</v>
      </c>
      <c r="D74" s="1">
        <f>IF(D5&gt;0,D17,0)</f>
        <v>1</v>
      </c>
      <c r="E74" s="1">
        <f>IF(E5&gt;0,E17,0)</f>
        <v>1</v>
      </c>
      <c r="F74" s="1">
        <f>IF(F5&gt;0,F17,0)</f>
        <v>1</v>
      </c>
      <c r="G74" s="1">
        <f>IF(G5&gt;0,G17,0)</f>
        <v>1</v>
      </c>
      <c r="H74" s="1">
        <f>IF(H5&gt;0,H17,0)</f>
        <v>1</v>
      </c>
      <c r="I74" s="1">
        <f>IF(I5&gt;0,I17,0)</f>
        <v>1</v>
      </c>
      <c r="J74" s="1">
        <f>IF(J5&gt;0,J17,0)</f>
        <v>1</v>
      </c>
      <c r="K74" s="1">
        <f>IF(K5&gt;0,K17,0)</f>
        <v>1</v>
      </c>
      <c r="L74" s="1"/>
    </row>
    <row r="75" spans="1:12" x14ac:dyDescent="0.2">
      <c r="B75">
        <f t="shared" ref="B75:B82" si="22">B74+1</f>
        <v>2008</v>
      </c>
      <c r="C75" s="1">
        <f>IF(C6&gt;0,D18,0)</f>
        <v>1</v>
      </c>
      <c r="D75" s="1">
        <f>IF(D6&gt;0,D18,0)</f>
        <v>1</v>
      </c>
      <c r="E75" s="1">
        <f>IF(E6&gt;0,E18,0)</f>
        <v>1</v>
      </c>
      <c r="F75" s="1">
        <f>IF(F6&gt;0,F18,0)</f>
        <v>1</v>
      </c>
      <c r="G75" s="1">
        <f>IF(G6&gt;0,G18,0)</f>
        <v>1</v>
      </c>
      <c r="H75" s="1">
        <f>IF(H6&gt;0,H18,0)</f>
        <v>1</v>
      </c>
      <c r="I75" s="1">
        <f>IF(I6&gt;0,I18,0)</f>
        <v>1</v>
      </c>
      <c r="J75" s="1">
        <f>IF(J6&gt;0,J18,0)</f>
        <v>1</v>
      </c>
      <c r="K75" s="1"/>
      <c r="L75" s="1"/>
    </row>
    <row r="76" spans="1:12" x14ac:dyDescent="0.2">
      <c r="B76">
        <f t="shared" si="22"/>
        <v>2009</v>
      </c>
      <c r="C76" s="1">
        <f>IF(C7&gt;0,D19,0)</f>
        <v>1</v>
      </c>
      <c r="D76" s="1">
        <f>IF(D7&gt;0,D19,0)</f>
        <v>1</v>
      </c>
      <c r="E76" s="1">
        <f>IF(E7&gt;0,E19,0)</f>
        <v>1</v>
      </c>
      <c r="F76" s="1">
        <f>IF(F7&gt;0,F19,0)</f>
        <v>1</v>
      </c>
      <c r="G76" s="1">
        <f>IF(G7&gt;0,G19,0)</f>
        <v>1</v>
      </c>
      <c r="H76" s="1">
        <f>IF(H7&gt;0,H19,0)</f>
        <v>1</v>
      </c>
      <c r="I76" s="1">
        <f>IF(I7&gt;0,I19,0)</f>
        <v>1</v>
      </c>
      <c r="J76" s="1"/>
      <c r="K76" s="1"/>
      <c r="L76" s="1"/>
    </row>
    <row r="77" spans="1:12" x14ac:dyDescent="0.2">
      <c r="B77">
        <f t="shared" si="22"/>
        <v>2010</v>
      </c>
      <c r="C77" s="1">
        <f>IF(C8&gt;0,D20,0)</f>
        <v>1</v>
      </c>
      <c r="D77" s="1">
        <f>IF(D8&gt;0,D20,0)</f>
        <v>1</v>
      </c>
      <c r="E77" s="1">
        <f>IF(E8&gt;0,E20,0)</f>
        <v>1</v>
      </c>
      <c r="F77" s="1">
        <f>IF(F8&gt;0,F20,0)</f>
        <v>1</v>
      </c>
      <c r="G77" s="1">
        <f>IF(G8&gt;0,G20,0)</f>
        <v>1</v>
      </c>
      <c r="H77" s="1">
        <f>IF(H8&gt;0,H20,0)</f>
        <v>1</v>
      </c>
      <c r="I77" s="1"/>
      <c r="J77" s="1"/>
      <c r="K77" s="1"/>
      <c r="L77" s="1"/>
    </row>
    <row r="78" spans="1:12" x14ac:dyDescent="0.2">
      <c r="B78">
        <f t="shared" si="22"/>
        <v>2011</v>
      </c>
      <c r="C78" s="1">
        <f>IF(C9&gt;0,D21,0)</f>
        <v>1</v>
      </c>
      <c r="D78" s="1">
        <f>IF(D9&gt;0,D21,0)</f>
        <v>1</v>
      </c>
      <c r="E78" s="1">
        <f>IF(E9&gt;0,E21,0)</f>
        <v>1</v>
      </c>
      <c r="F78" s="1">
        <f>IF(F9&gt;0,F21,0)</f>
        <v>1</v>
      </c>
      <c r="G78" s="1">
        <f>IF(G9&gt;0,G21,0)</f>
        <v>1</v>
      </c>
      <c r="H78" s="1"/>
      <c r="I78" s="1"/>
      <c r="J78" s="1"/>
      <c r="K78" s="1"/>
      <c r="L78" s="1"/>
    </row>
    <row r="79" spans="1:12" x14ac:dyDescent="0.2">
      <c r="B79">
        <f t="shared" si="22"/>
        <v>2012</v>
      </c>
      <c r="C79" s="1">
        <f>IF(C10&gt;0,D22,0)</f>
        <v>1</v>
      </c>
      <c r="D79" s="1">
        <f>IF(D10&gt;0,D22,0)</f>
        <v>1</v>
      </c>
      <c r="E79" s="1">
        <f>IF(E10&gt;0,E22,0)</f>
        <v>1</v>
      </c>
      <c r="F79" s="1">
        <f>IF(F10&gt;0,F22,0)</f>
        <v>1</v>
      </c>
      <c r="G79" s="1"/>
      <c r="H79" s="1"/>
      <c r="I79" s="1"/>
      <c r="J79" s="1"/>
      <c r="K79" s="1"/>
      <c r="L79" s="1"/>
    </row>
    <row r="80" spans="1:12" x14ac:dyDescent="0.2">
      <c r="B80">
        <f t="shared" si="22"/>
        <v>2013</v>
      </c>
      <c r="C80" s="1">
        <f>IF(C11&gt;0,D23,0)</f>
        <v>1</v>
      </c>
      <c r="D80" s="1">
        <f>IF(D11&gt;0,D23,0)</f>
        <v>1</v>
      </c>
      <c r="E80" s="1">
        <f>IF(E11&gt;0,E23,0)</f>
        <v>1</v>
      </c>
      <c r="F80" s="1"/>
      <c r="G80" s="1"/>
      <c r="H80" s="1"/>
      <c r="I80" s="1"/>
      <c r="J80" s="1"/>
      <c r="K80" s="1"/>
      <c r="L80" s="1"/>
    </row>
    <row r="81" spans="1:12" x14ac:dyDescent="0.2">
      <c r="B81">
        <f t="shared" si="22"/>
        <v>2014</v>
      </c>
      <c r="C81" s="1">
        <f>IF(C12&gt;0,D24,0)</f>
        <v>1</v>
      </c>
      <c r="D81" s="1">
        <f>IF(D12&gt;0,D24,0)</f>
        <v>1</v>
      </c>
      <c r="E81" s="1"/>
      <c r="F81" s="1"/>
      <c r="G81" s="1"/>
      <c r="H81" s="1"/>
      <c r="I81" s="1"/>
      <c r="J81" s="1"/>
      <c r="K81" s="1"/>
      <c r="L81" s="1"/>
    </row>
    <row r="82" spans="1:12" x14ac:dyDescent="0.2">
      <c r="B82">
        <f t="shared" si="22"/>
        <v>2015</v>
      </c>
      <c r="C82" s="1">
        <f>IF(C13&gt;0,1,0)</f>
        <v>1</v>
      </c>
      <c r="D82" s="1"/>
      <c r="E82" s="1"/>
      <c r="F82" s="1"/>
      <c r="G82" s="1"/>
      <c r="H82" s="1"/>
      <c r="I82" s="1"/>
      <c r="J82" s="1"/>
      <c r="K82" s="1"/>
      <c r="L82" s="1"/>
    </row>
    <row r="84" spans="1:12" x14ac:dyDescent="0.2">
      <c r="A84" t="s">
        <v>14</v>
      </c>
    </row>
    <row r="85" spans="1:12" x14ac:dyDescent="0.2">
      <c r="C85">
        <f>$C$3</f>
        <v>1</v>
      </c>
      <c r="D85">
        <f>C85+1</f>
        <v>2</v>
      </c>
      <c r="E85">
        <f t="shared" ref="E85:L85" si="23">D85+1</f>
        <v>3</v>
      </c>
      <c r="F85">
        <f t="shared" si="23"/>
        <v>4</v>
      </c>
      <c r="G85">
        <f t="shared" si="23"/>
        <v>5</v>
      </c>
      <c r="H85">
        <f t="shared" si="23"/>
        <v>6</v>
      </c>
      <c r="I85">
        <f t="shared" si="23"/>
        <v>7</v>
      </c>
      <c r="J85">
        <f t="shared" si="23"/>
        <v>8</v>
      </c>
      <c r="K85">
        <f t="shared" si="23"/>
        <v>9</v>
      </c>
      <c r="L85">
        <f t="shared" si="23"/>
        <v>10</v>
      </c>
    </row>
    <row r="86" spans="1:12" x14ac:dyDescent="0.2">
      <c r="B86">
        <f>$B$4</f>
        <v>2006</v>
      </c>
      <c r="C86" s="9">
        <f>C73*(C34-C60)/SQRT(C60)</f>
        <v>168.92614903226266</v>
      </c>
      <c r="D86" s="9">
        <f t="shared" ref="D86:K94" si="24">D73*(D34-D60)/SQRT(D60)</f>
        <v>115.00984418819925</v>
      </c>
      <c r="E86" s="9">
        <f t="shared" si="24"/>
        <v>-111.93554665298755</v>
      </c>
      <c r="F86" s="9">
        <f t="shared" si="24"/>
        <v>-311.63050979589696</v>
      </c>
      <c r="G86" s="9">
        <f t="shared" si="24"/>
        <v>170.23427095222752</v>
      </c>
      <c r="H86" s="9">
        <f t="shared" si="24"/>
        <v>521.03621853124184</v>
      </c>
      <c r="I86" s="9">
        <f>I73*(I34-I60)/SQRT(I60)</f>
        <v>-235.5155947362432</v>
      </c>
      <c r="J86" s="9">
        <f t="shared" ref="J86:J88" si="25">J73*(J34-J60)/SQRT(J60)</f>
        <v>-98.638604602330332</v>
      </c>
      <c r="K86" s="9">
        <f>K73*(K34-K60)/SQRT(K60)</f>
        <v>-86.909703282759963</v>
      </c>
      <c r="L86" s="9"/>
    </row>
    <row r="87" spans="1:12" x14ac:dyDescent="0.2">
      <c r="B87">
        <f>B86+1</f>
        <v>2007</v>
      </c>
      <c r="C87" s="9">
        <f t="shared" ref="C87:C94" si="26">C74*(C35-C61)/SQRT(C61)</f>
        <v>-39.144603788397383</v>
      </c>
      <c r="D87" s="9">
        <f t="shared" si="24"/>
        <v>-54.509597803268996</v>
      </c>
      <c r="E87" s="9">
        <f t="shared" si="24"/>
        <v>-47.733717712683529</v>
      </c>
      <c r="F87" s="9">
        <f t="shared" si="24"/>
        <v>130.75989273958325</v>
      </c>
      <c r="G87" s="9">
        <f t="shared" si="24"/>
        <v>-177.74666033116171</v>
      </c>
      <c r="H87" s="9">
        <f t="shared" si="24"/>
        <v>-135.47447026320253</v>
      </c>
      <c r="I87" s="9">
        <f t="shared" si="24"/>
        <v>252.02414823182892</v>
      </c>
      <c r="J87" s="9">
        <f t="shared" si="25"/>
        <v>25.113975821976268</v>
      </c>
      <c r="K87" s="9">
        <f t="shared" si="24"/>
        <v>73.643332539998767</v>
      </c>
      <c r="L87" s="9"/>
    </row>
    <row r="88" spans="1:12" x14ac:dyDescent="0.2">
      <c r="B88">
        <f t="shared" ref="B88:B95" si="27">B87+1</f>
        <v>2008</v>
      </c>
      <c r="C88" s="9">
        <f t="shared" si="26"/>
        <v>-134.08779552211757</v>
      </c>
      <c r="D88" s="9">
        <f t="shared" si="24"/>
        <v>77.347107993444709</v>
      </c>
      <c r="E88" s="9">
        <f t="shared" si="24"/>
        <v>-45.706775337852378</v>
      </c>
      <c r="F88" s="9">
        <f t="shared" si="24"/>
        <v>-21.671506397179403</v>
      </c>
      <c r="G88" s="9">
        <f t="shared" si="24"/>
        <v>231.26996153030262</v>
      </c>
      <c r="H88" s="9">
        <f t="shared" si="24"/>
        <v>-403.76806907991062</v>
      </c>
      <c r="I88" s="9">
        <f t="shared" si="24"/>
        <v>207.21250111372521</v>
      </c>
      <c r="J88" s="9">
        <f t="shared" si="24"/>
        <v>58.765478455476362</v>
      </c>
      <c r="K88" s="9"/>
      <c r="L88" s="9"/>
    </row>
    <row r="89" spans="1:12" x14ac:dyDescent="0.2">
      <c r="B89">
        <f t="shared" si="27"/>
        <v>2009</v>
      </c>
      <c r="C89" s="9">
        <f t="shared" si="26"/>
        <v>-92.665212557148834</v>
      </c>
      <c r="D89" s="9">
        <f t="shared" si="24"/>
        <v>203.91821353112709</v>
      </c>
      <c r="E89" s="9">
        <f t="shared" si="24"/>
        <v>-184.50659401017487</v>
      </c>
      <c r="F89" s="9">
        <f t="shared" si="24"/>
        <v>533.15920990219888</v>
      </c>
      <c r="G89" s="9">
        <f t="shared" si="24"/>
        <v>-390.86521255743855</v>
      </c>
      <c r="H89" s="9">
        <f t="shared" si="24"/>
        <v>-71.769185928128081</v>
      </c>
      <c r="I89" s="9">
        <f t="shared" si="24"/>
        <v>-261.91607168122528</v>
      </c>
      <c r="J89" s="9"/>
      <c r="K89" s="9"/>
      <c r="L89" s="9"/>
    </row>
    <row r="90" spans="1:12" x14ac:dyDescent="0.2">
      <c r="B90">
        <f t="shared" si="27"/>
        <v>2010</v>
      </c>
      <c r="C90" s="9">
        <f t="shared" si="26"/>
        <v>184.29424479687316</v>
      </c>
      <c r="D90" s="9">
        <f t="shared" si="24"/>
        <v>-157.74909716046244</v>
      </c>
      <c r="E90" s="9">
        <f t="shared" si="24"/>
        <v>122.4930242522999</v>
      </c>
      <c r="F90" s="9">
        <f t="shared" si="24"/>
        <v>-174.17960950302839</v>
      </c>
      <c r="G90" s="9">
        <f t="shared" si="24"/>
        <v>-20.590817866837721</v>
      </c>
      <c r="H90" s="9">
        <f t="shared" si="24"/>
        <v>176.15177190011025</v>
      </c>
      <c r="I90" s="9"/>
      <c r="J90" s="9"/>
      <c r="K90" s="9"/>
      <c r="L90" s="9"/>
    </row>
    <row r="91" spans="1:12" x14ac:dyDescent="0.2">
      <c r="B91">
        <f t="shared" si="27"/>
        <v>2011</v>
      </c>
      <c r="C91" s="9">
        <f t="shared" si="26"/>
        <v>71.172221803528316</v>
      </c>
      <c r="D91" s="9">
        <f t="shared" si="24"/>
        <v>59.563954313704812</v>
      </c>
      <c r="E91" s="9">
        <f t="shared" si="24"/>
        <v>-78.521726755873672</v>
      </c>
      <c r="F91" s="9">
        <f t="shared" si="24"/>
        <v>-183.2055585624629</v>
      </c>
      <c r="G91" s="9">
        <f t="shared" si="24"/>
        <v>215.30655827743735</v>
      </c>
      <c r="H91" s="9"/>
      <c r="I91" s="9"/>
      <c r="J91" s="9"/>
      <c r="K91" s="9"/>
      <c r="L91" s="9"/>
    </row>
    <row r="92" spans="1:12" x14ac:dyDescent="0.2">
      <c r="B92">
        <f t="shared" si="27"/>
        <v>2012</v>
      </c>
      <c r="C92" s="9">
        <f t="shared" si="26"/>
        <v>78.262763022994648</v>
      </c>
      <c r="D92" s="9">
        <f t="shared" si="24"/>
        <v>-129.86527958635821</v>
      </c>
      <c r="E92" s="9">
        <f t="shared" si="24"/>
        <v>108.03127392645696</v>
      </c>
      <c r="F92" s="9">
        <f t="shared" si="24"/>
        <v>-28.616778883364372</v>
      </c>
      <c r="G92" s="9"/>
      <c r="H92" s="9"/>
      <c r="I92" s="9"/>
      <c r="J92" s="9"/>
      <c r="K92" s="9"/>
      <c r="L92" s="9"/>
    </row>
    <row r="93" spans="1:12" x14ac:dyDescent="0.2">
      <c r="B93">
        <f t="shared" si="27"/>
        <v>2013</v>
      </c>
      <c r="C93" s="9">
        <f t="shared" si="26"/>
        <v>-160.75613634287748</v>
      </c>
      <c r="D93" s="9">
        <f t="shared" si="24"/>
        <v>-99.913260465497743</v>
      </c>
      <c r="E93" s="9">
        <f t="shared" si="24"/>
        <v>197.15802834126256</v>
      </c>
      <c r="F93" s="9"/>
      <c r="G93" s="9"/>
      <c r="H93" s="9"/>
      <c r="I93" s="9"/>
      <c r="J93" s="9"/>
      <c r="K93" s="9"/>
      <c r="L93" s="9"/>
    </row>
    <row r="94" spans="1:12" x14ac:dyDescent="0.2">
      <c r="B94">
        <f t="shared" si="27"/>
        <v>2014</v>
      </c>
      <c r="C94" s="9">
        <f t="shared" si="26"/>
        <v>-22.201465852230772</v>
      </c>
      <c r="D94" s="9">
        <f t="shared" si="24"/>
        <v>14.067893987983451</v>
      </c>
      <c r="E94" s="9"/>
      <c r="F94" s="9"/>
      <c r="G94" s="9"/>
      <c r="H94" s="9"/>
      <c r="I94" s="9"/>
      <c r="J94" s="9"/>
      <c r="K94" s="9"/>
      <c r="L94" s="9"/>
    </row>
    <row r="95" spans="1:12" x14ac:dyDescent="0.2">
      <c r="B95">
        <f t="shared" si="27"/>
        <v>2015</v>
      </c>
      <c r="C95" s="9"/>
      <c r="D95" s="9"/>
      <c r="E95" s="9"/>
      <c r="F95" s="9"/>
      <c r="G95" s="9"/>
      <c r="H95" s="9"/>
      <c r="I95" s="9"/>
      <c r="J95" s="9"/>
      <c r="K95" s="9"/>
      <c r="L95" s="9"/>
    </row>
    <row r="97" spans="1:12" x14ac:dyDescent="0.2">
      <c r="A97" t="s">
        <v>22</v>
      </c>
    </row>
    <row r="98" spans="1:12" x14ac:dyDescent="0.2">
      <c r="C98">
        <f>$C$3</f>
        <v>1</v>
      </c>
      <c r="D98">
        <f>C98+1</f>
        <v>2</v>
      </c>
      <c r="E98">
        <f t="shared" ref="E98:L98" si="28">D98+1</f>
        <v>3</v>
      </c>
      <c r="F98">
        <f t="shared" si="28"/>
        <v>4</v>
      </c>
      <c r="G98">
        <f t="shared" si="28"/>
        <v>5</v>
      </c>
      <c r="H98">
        <f t="shared" si="28"/>
        <v>6</v>
      </c>
      <c r="I98">
        <f t="shared" si="28"/>
        <v>7</v>
      </c>
      <c r="J98">
        <f t="shared" si="28"/>
        <v>8</v>
      </c>
      <c r="K98">
        <f t="shared" si="28"/>
        <v>9</v>
      </c>
      <c r="L98">
        <f t="shared" si="28"/>
        <v>10</v>
      </c>
    </row>
    <row r="99" spans="1:12" x14ac:dyDescent="0.2">
      <c r="B99">
        <f>$B$4</f>
        <v>2006</v>
      </c>
      <c r="C99" s="9">
        <f>SQRT($Q$4/$Q$13)*C86/SQRT($Q$16)</f>
        <v>0.91039210606493914</v>
      </c>
      <c r="D99" s="9">
        <f t="shared" ref="D99:K107" si="29">SQRT($Q$4/$Q$13)*D86/SQRT($Q$16)</f>
        <v>0.61982147150408384</v>
      </c>
      <c r="E99" s="9">
        <f t="shared" si="29"/>
        <v>-0.6032531887143241</v>
      </c>
      <c r="F99" s="9">
        <f t="shared" si="29"/>
        <v>-1.6794673752551668</v>
      </c>
      <c r="G99" s="9">
        <f t="shared" si="29"/>
        <v>0.91744195522404759</v>
      </c>
      <c r="H99" s="9">
        <f t="shared" si="29"/>
        <v>2.8080155916783203</v>
      </c>
      <c r="I99" s="9">
        <f t="shared" si="29"/>
        <v>-1.2692619794589373</v>
      </c>
      <c r="J99" s="9">
        <f t="shared" si="29"/>
        <v>-0.53159210399138224</v>
      </c>
      <c r="K99" s="9">
        <f t="shared" si="29"/>
        <v>-0.46838164643153951</v>
      </c>
      <c r="L99" s="9"/>
    </row>
    <row r="100" spans="1:12" x14ac:dyDescent="0.2">
      <c r="B100">
        <f>B99+1</f>
        <v>2007</v>
      </c>
      <c r="C100" s="9">
        <f t="shared" ref="C100:C107" si="30">SQRT($Q$4/$Q$13)*C87/SQRT($Q$16)</f>
        <v>-0.21096164500376141</v>
      </c>
      <c r="D100" s="9">
        <f t="shared" si="29"/>
        <v>-0.2937680627254049</v>
      </c>
      <c r="E100" s="9">
        <f t="shared" si="29"/>
        <v>-0.25725087588695134</v>
      </c>
      <c r="F100" s="9">
        <f t="shared" si="29"/>
        <v>0.70470306001754146</v>
      </c>
      <c r="G100" s="9">
        <f t="shared" si="29"/>
        <v>-0.95792840464261308</v>
      </c>
      <c r="H100" s="9">
        <f t="shared" si="29"/>
        <v>-0.73011128832039851</v>
      </c>
      <c r="I100" s="9">
        <f t="shared" si="29"/>
        <v>1.3582313715337049</v>
      </c>
      <c r="J100" s="9">
        <f t="shared" si="29"/>
        <v>0.13534651367602241</v>
      </c>
      <c r="K100" s="9">
        <f t="shared" si="29"/>
        <v>0.39688531937068883</v>
      </c>
      <c r="L100" s="9"/>
    </row>
    <row r="101" spans="1:12" x14ac:dyDescent="0.2">
      <c r="B101">
        <f t="shared" ref="B101:B108" si="31">B100+1</f>
        <v>2008</v>
      </c>
      <c r="C101" s="9">
        <f t="shared" si="30"/>
        <v>-0.72263809518129318</v>
      </c>
      <c r="D101" s="9">
        <f t="shared" si="29"/>
        <v>0.41684604158433669</v>
      </c>
      <c r="E101" s="9">
        <f t="shared" si="29"/>
        <v>-0.24632709441163711</v>
      </c>
      <c r="F101" s="9">
        <f t="shared" si="29"/>
        <v>-0.1167940455847358</v>
      </c>
      <c r="G101" s="9">
        <f t="shared" si="29"/>
        <v>1.2463810283564689</v>
      </c>
      <c r="H101" s="9">
        <f t="shared" si="29"/>
        <v>-2.1760234568611954</v>
      </c>
      <c r="I101" s="9">
        <f t="shared" si="29"/>
        <v>1.1167283832172081</v>
      </c>
      <c r="J101" s="9">
        <f t="shared" si="29"/>
        <v>0.31670424029365174</v>
      </c>
      <c r="K101" s="9"/>
      <c r="L101" s="9"/>
    </row>
    <row r="102" spans="1:12" x14ac:dyDescent="0.2">
      <c r="B102">
        <f t="shared" si="31"/>
        <v>2009</v>
      </c>
      <c r="C102" s="9">
        <f t="shared" si="30"/>
        <v>-0.49939975842784418</v>
      </c>
      <c r="D102" s="9">
        <f t="shared" si="29"/>
        <v>1.0989745101342892</v>
      </c>
      <c r="E102" s="9">
        <f t="shared" si="29"/>
        <v>-0.99435965163517159</v>
      </c>
      <c r="F102" s="9">
        <f t="shared" si="29"/>
        <v>2.873349915045301</v>
      </c>
      <c r="G102" s="9">
        <f t="shared" si="29"/>
        <v>-2.1064862135685445</v>
      </c>
      <c r="H102" s="9">
        <f t="shared" si="29"/>
        <v>-0.38678499866350474</v>
      </c>
      <c r="I102" s="9">
        <f t="shared" si="29"/>
        <v>-1.4115418215363813</v>
      </c>
      <c r="J102" s="9"/>
      <c r="K102" s="9"/>
      <c r="L102" s="9"/>
    </row>
    <row r="103" spans="1:12" x14ac:dyDescent="0.2">
      <c r="B103">
        <f t="shared" si="31"/>
        <v>2010</v>
      </c>
      <c r="C103" s="9">
        <f t="shared" si="30"/>
        <v>0.99321524001727557</v>
      </c>
      <c r="D103" s="9">
        <f t="shared" si="29"/>
        <v>-0.85015572554328356</v>
      </c>
      <c r="E103" s="9">
        <f t="shared" si="29"/>
        <v>0.66015050343695914</v>
      </c>
      <c r="F103" s="9">
        <f t="shared" si="29"/>
        <v>-0.93870453116613461</v>
      </c>
      <c r="G103" s="9">
        <f t="shared" si="29"/>
        <v>-0.11096990105309147</v>
      </c>
      <c r="H103" s="9">
        <f t="shared" si="29"/>
        <v>0.94933308742262346</v>
      </c>
      <c r="I103" s="9"/>
      <c r="J103" s="9"/>
      <c r="K103" s="9"/>
      <c r="L103" s="9"/>
    </row>
    <row r="104" spans="1:12" x14ac:dyDescent="0.2">
      <c r="B104">
        <f t="shared" si="31"/>
        <v>2011</v>
      </c>
      <c r="C104" s="9">
        <f t="shared" si="30"/>
        <v>0.38356778552182708</v>
      </c>
      <c r="D104" s="9">
        <f t="shared" si="29"/>
        <v>0.32100745872596065</v>
      </c>
      <c r="E104" s="9">
        <f t="shared" si="29"/>
        <v>-0.42317640343226387</v>
      </c>
      <c r="F104" s="9">
        <f t="shared" si="29"/>
        <v>-0.98734799353432057</v>
      </c>
      <c r="G104" s="9">
        <f t="shared" si="29"/>
        <v>1.1603496093571266</v>
      </c>
      <c r="H104" s="9"/>
      <c r="I104" s="9"/>
      <c r="J104" s="9"/>
      <c r="K104" s="9"/>
      <c r="L104" s="9"/>
    </row>
    <row r="105" spans="1:12" x14ac:dyDescent="0.2">
      <c r="B105">
        <f t="shared" si="31"/>
        <v>2012</v>
      </c>
      <c r="C105" s="9">
        <f t="shared" si="30"/>
        <v>0.42178077262246461</v>
      </c>
      <c r="D105" s="9">
        <f t="shared" si="29"/>
        <v>-0.69988172976557206</v>
      </c>
      <c r="E105" s="9">
        <f t="shared" si="29"/>
        <v>0.58221192843271297</v>
      </c>
      <c r="F105" s="9">
        <f t="shared" si="29"/>
        <v>-0.15422413726749365</v>
      </c>
      <c r="G105" s="9"/>
      <c r="H105" s="9"/>
      <c r="I105" s="9"/>
      <c r="J105" s="9"/>
      <c r="K105" s="9"/>
      <c r="L105" s="9"/>
    </row>
    <row r="106" spans="1:12" x14ac:dyDescent="0.2">
      <c r="B106">
        <f t="shared" si="31"/>
        <v>2013</v>
      </c>
      <c r="C106" s="9">
        <f t="shared" si="30"/>
        <v>-0.86636153352494649</v>
      </c>
      <c r="D106" s="9">
        <f t="shared" si="29"/>
        <v>-0.53846159484537293</v>
      </c>
      <c r="E106" s="9">
        <f t="shared" si="29"/>
        <v>1.0625419076766649</v>
      </c>
      <c r="F106" s="9"/>
      <c r="G106" s="9"/>
      <c r="H106" s="9"/>
      <c r="I106" s="9"/>
      <c r="J106" s="9"/>
      <c r="K106" s="9"/>
      <c r="L106" s="9"/>
    </row>
    <row r="107" spans="1:12" x14ac:dyDescent="0.2">
      <c r="B107">
        <f t="shared" si="31"/>
        <v>2014</v>
      </c>
      <c r="C107" s="9">
        <f t="shared" si="30"/>
        <v>-0.11965015109106034</v>
      </c>
      <c r="D107" s="9">
        <f t="shared" si="29"/>
        <v>7.5815968747221754E-2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2">
      <c r="B108">
        <f t="shared" si="31"/>
        <v>2015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10" spans="1:12" x14ac:dyDescent="0.2">
      <c r="A110" t="s">
        <v>23</v>
      </c>
    </row>
    <row r="112" spans="1:12" x14ac:dyDescent="0.2">
      <c r="B112">
        <v>1</v>
      </c>
      <c r="C112" s="9">
        <f>C99</f>
        <v>0.91039210606493914</v>
      </c>
      <c r="E112" s="9" t="s">
        <v>38</v>
      </c>
    </row>
    <row r="113" spans="2:5" x14ac:dyDescent="0.2">
      <c r="B113">
        <f>B112+1</f>
        <v>2</v>
      </c>
      <c r="C113" s="9">
        <f t="shared" ref="C113:C125" si="32">C100</f>
        <v>-0.21096164500376141</v>
      </c>
      <c r="E113" s="9"/>
    </row>
    <row r="114" spans="2:5" x14ac:dyDescent="0.2">
      <c r="B114">
        <f t="shared" ref="B114:B164" si="33">B113+1</f>
        <v>3</v>
      </c>
      <c r="C114" s="9">
        <f t="shared" si="32"/>
        <v>-0.72263809518129318</v>
      </c>
    </row>
    <row r="115" spans="2:5" x14ac:dyDescent="0.2">
      <c r="B115">
        <f t="shared" si="33"/>
        <v>4</v>
      </c>
      <c r="C115" s="9">
        <f t="shared" si="32"/>
        <v>-0.49939975842784418</v>
      </c>
    </row>
    <row r="116" spans="2:5" x14ac:dyDescent="0.2">
      <c r="B116">
        <f t="shared" si="33"/>
        <v>5</v>
      </c>
      <c r="C116" s="9">
        <f t="shared" si="32"/>
        <v>0.99321524001727557</v>
      </c>
    </row>
    <row r="117" spans="2:5" x14ac:dyDescent="0.2">
      <c r="B117">
        <f t="shared" si="33"/>
        <v>6</v>
      </c>
      <c r="C117" s="9">
        <f t="shared" si="32"/>
        <v>0.38356778552182708</v>
      </c>
    </row>
    <row r="118" spans="2:5" x14ac:dyDescent="0.2">
      <c r="B118">
        <f t="shared" si="33"/>
        <v>7</v>
      </c>
      <c r="C118" s="9">
        <f t="shared" si="32"/>
        <v>0.42178077262246461</v>
      </c>
    </row>
    <row r="119" spans="2:5" x14ac:dyDescent="0.2">
      <c r="B119">
        <f t="shared" si="33"/>
        <v>8</v>
      </c>
      <c r="C119" s="9">
        <f t="shared" si="32"/>
        <v>-0.86636153352494649</v>
      </c>
    </row>
    <row r="120" spans="2:5" x14ac:dyDescent="0.2">
      <c r="B120">
        <f t="shared" si="33"/>
        <v>9</v>
      </c>
      <c r="C120" s="9">
        <f t="shared" si="32"/>
        <v>-0.11965015109106034</v>
      </c>
    </row>
    <row r="121" spans="2:5" x14ac:dyDescent="0.2">
      <c r="B121">
        <f t="shared" si="33"/>
        <v>10</v>
      </c>
      <c r="C121" s="9">
        <f>D99</f>
        <v>0.61982147150408384</v>
      </c>
    </row>
    <row r="122" spans="2:5" x14ac:dyDescent="0.2">
      <c r="B122">
        <f t="shared" si="33"/>
        <v>11</v>
      </c>
      <c r="C122" s="9">
        <f t="shared" ref="C122:C130" si="34">D100</f>
        <v>-0.2937680627254049</v>
      </c>
    </row>
    <row r="123" spans="2:5" x14ac:dyDescent="0.2">
      <c r="B123">
        <f t="shared" si="33"/>
        <v>12</v>
      </c>
      <c r="C123" s="9">
        <f t="shared" si="34"/>
        <v>0.41684604158433669</v>
      </c>
    </row>
    <row r="124" spans="2:5" x14ac:dyDescent="0.2">
      <c r="B124">
        <f t="shared" si="33"/>
        <v>13</v>
      </c>
      <c r="C124" s="9">
        <f t="shared" si="34"/>
        <v>1.0989745101342892</v>
      </c>
    </row>
    <row r="125" spans="2:5" x14ac:dyDescent="0.2">
      <c r="B125">
        <f t="shared" si="33"/>
        <v>14</v>
      </c>
      <c r="C125" s="9">
        <f t="shared" si="34"/>
        <v>-0.85015572554328356</v>
      </c>
    </row>
    <row r="126" spans="2:5" x14ac:dyDescent="0.2">
      <c r="B126">
        <f t="shared" si="33"/>
        <v>15</v>
      </c>
      <c r="C126" s="9">
        <f t="shared" si="34"/>
        <v>0.32100745872596065</v>
      </c>
    </row>
    <row r="127" spans="2:5" x14ac:dyDescent="0.2">
      <c r="B127">
        <f t="shared" si="33"/>
        <v>16</v>
      </c>
      <c r="C127" s="9">
        <f t="shared" si="34"/>
        <v>-0.69988172976557206</v>
      </c>
    </row>
    <row r="128" spans="2:5" x14ac:dyDescent="0.2">
      <c r="B128">
        <f t="shared" si="33"/>
        <v>17</v>
      </c>
      <c r="C128" s="9">
        <f t="shared" si="34"/>
        <v>-0.53846159484537293</v>
      </c>
    </row>
    <row r="129" spans="2:3" x14ac:dyDescent="0.2">
      <c r="B129">
        <f t="shared" si="33"/>
        <v>18</v>
      </c>
      <c r="C129" s="9">
        <f t="shared" si="34"/>
        <v>7.5815968747221754E-2</v>
      </c>
    </row>
    <row r="130" spans="2:3" x14ac:dyDescent="0.2">
      <c r="B130">
        <f t="shared" si="33"/>
        <v>19</v>
      </c>
      <c r="C130" s="9">
        <f>E99</f>
        <v>-0.6032531887143241</v>
      </c>
    </row>
    <row r="131" spans="2:3" x14ac:dyDescent="0.2">
      <c r="B131">
        <f t="shared" si="33"/>
        <v>20</v>
      </c>
      <c r="C131" s="9">
        <f t="shared" ref="C131:C139" si="35">E100</f>
        <v>-0.25725087588695134</v>
      </c>
    </row>
    <row r="132" spans="2:3" x14ac:dyDescent="0.2">
      <c r="B132">
        <f t="shared" si="33"/>
        <v>21</v>
      </c>
      <c r="C132" s="9">
        <f t="shared" si="35"/>
        <v>-0.24632709441163711</v>
      </c>
    </row>
    <row r="133" spans="2:3" x14ac:dyDescent="0.2">
      <c r="B133">
        <f t="shared" si="33"/>
        <v>22</v>
      </c>
      <c r="C133" s="9">
        <f t="shared" si="35"/>
        <v>-0.99435965163517159</v>
      </c>
    </row>
    <row r="134" spans="2:3" x14ac:dyDescent="0.2">
      <c r="B134">
        <f t="shared" si="33"/>
        <v>23</v>
      </c>
      <c r="C134" s="9">
        <f t="shared" si="35"/>
        <v>0.66015050343695914</v>
      </c>
    </row>
    <row r="135" spans="2:3" x14ac:dyDescent="0.2">
      <c r="B135">
        <f t="shared" si="33"/>
        <v>24</v>
      </c>
      <c r="C135" s="9">
        <f t="shared" si="35"/>
        <v>-0.42317640343226387</v>
      </c>
    </row>
    <row r="136" spans="2:3" x14ac:dyDescent="0.2">
      <c r="B136">
        <f t="shared" si="33"/>
        <v>25</v>
      </c>
      <c r="C136" s="9">
        <f t="shared" si="35"/>
        <v>0.58221192843271297</v>
      </c>
    </row>
    <row r="137" spans="2:3" x14ac:dyDescent="0.2">
      <c r="B137">
        <f t="shared" si="33"/>
        <v>26</v>
      </c>
      <c r="C137" s="9">
        <f t="shared" si="35"/>
        <v>1.0625419076766649</v>
      </c>
    </row>
    <row r="138" spans="2:3" x14ac:dyDescent="0.2">
      <c r="B138">
        <f t="shared" si="33"/>
        <v>27</v>
      </c>
      <c r="C138" s="9">
        <f>F99</f>
        <v>-1.6794673752551668</v>
      </c>
    </row>
    <row r="139" spans="2:3" x14ac:dyDescent="0.2">
      <c r="B139">
        <f t="shared" si="33"/>
        <v>28</v>
      </c>
      <c r="C139" s="9">
        <f t="shared" ref="C139:C144" si="36">F100</f>
        <v>0.70470306001754146</v>
      </c>
    </row>
    <row r="140" spans="2:3" x14ac:dyDescent="0.2">
      <c r="B140">
        <f t="shared" si="33"/>
        <v>29</v>
      </c>
      <c r="C140" s="9">
        <f t="shared" si="36"/>
        <v>-0.1167940455847358</v>
      </c>
    </row>
    <row r="141" spans="2:3" x14ac:dyDescent="0.2">
      <c r="B141">
        <f t="shared" si="33"/>
        <v>30</v>
      </c>
      <c r="C141" s="9">
        <f t="shared" si="36"/>
        <v>2.873349915045301</v>
      </c>
    </row>
    <row r="142" spans="2:3" x14ac:dyDescent="0.2">
      <c r="B142">
        <f t="shared" si="33"/>
        <v>31</v>
      </c>
      <c r="C142" s="9">
        <f t="shared" si="36"/>
        <v>-0.93870453116613461</v>
      </c>
    </row>
    <row r="143" spans="2:3" x14ac:dyDescent="0.2">
      <c r="B143">
        <f t="shared" si="33"/>
        <v>32</v>
      </c>
      <c r="C143" s="9">
        <f t="shared" si="36"/>
        <v>-0.98734799353432057</v>
      </c>
    </row>
    <row r="144" spans="2:3" x14ac:dyDescent="0.2">
      <c r="B144">
        <f t="shared" si="33"/>
        <v>33</v>
      </c>
      <c r="C144" s="9">
        <f t="shared" si="36"/>
        <v>-0.15422413726749365</v>
      </c>
    </row>
    <row r="145" spans="2:3" x14ac:dyDescent="0.2">
      <c r="B145">
        <f t="shared" si="33"/>
        <v>34</v>
      </c>
      <c r="C145" s="9">
        <f>G99</f>
        <v>0.91744195522404759</v>
      </c>
    </row>
    <row r="146" spans="2:3" x14ac:dyDescent="0.2">
      <c r="B146">
        <f t="shared" si="33"/>
        <v>35</v>
      </c>
      <c r="C146" s="9">
        <f t="shared" ref="C146:C150" si="37">G100</f>
        <v>-0.95792840464261308</v>
      </c>
    </row>
    <row r="147" spans="2:3" x14ac:dyDescent="0.2">
      <c r="B147">
        <f t="shared" si="33"/>
        <v>36</v>
      </c>
      <c r="C147" s="9">
        <f t="shared" si="37"/>
        <v>1.2463810283564689</v>
      </c>
    </row>
    <row r="148" spans="2:3" x14ac:dyDescent="0.2">
      <c r="B148">
        <f t="shared" si="33"/>
        <v>37</v>
      </c>
      <c r="C148" s="9">
        <f t="shared" si="37"/>
        <v>-2.1064862135685445</v>
      </c>
    </row>
    <row r="149" spans="2:3" x14ac:dyDescent="0.2">
      <c r="B149">
        <f t="shared" si="33"/>
        <v>38</v>
      </c>
      <c r="C149" s="9">
        <f t="shared" si="37"/>
        <v>-0.11096990105309147</v>
      </c>
    </row>
    <row r="150" spans="2:3" x14ac:dyDescent="0.2">
      <c r="B150">
        <f t="shared" si="33"/>
        <v>39</v>
      </c>
      <c r="C150" s="9">
        <f t="shared" si="37"/>
        <v>1.1603496093571266</v>
      </c>
    </row>
    <row r="151" spans="2:3" x14ac:dyDescent="0.2">
      <c r="B151">
        <f t="shared" si="33"/>
        <v>40</v>
      </c>
      <c r="C151" s="9">
        <f>H99</f>
        <v>2.8080155916783203</v>
      </c>
    </row>
    <row r="152" spans="2:3" x14ac:dyDescent="0.2">
      <c r="B152">
        <f t="shared" si="33"/>
        <v>41</v>
      </c>
      <c r="C152" s="9">
        <f t="shared" ref="C152:C155" si="38">H100</f>
        <v>-0.73011128832039851</v>
      </c>
    </row>
    <row r="153" spans="2:3" x14ac:dyDescent="0.2">
      <c r="B153">
        <f t="shared" si="33"/>
        <v>42</v>
      </c>
      <c r="C153" s="9">
        <f t="shared" si="38"/>
        <v>-2.1760234568611954</v>
      </c>
    </row>
    <row r="154" spans="2:3" x14ac:dyDescent="0.2">
      <c r="B154">
        <f t="shared" si="33"/>
        <v>43</v>
      </c>
      <c r="C154" s="9">
        <f t="shared" si="38"/>
        <v>-0.38678499866350474</v>
      </c>
    </row>
    <row r="155" spans="2:3" x14ac:dyDescent="0.2">
      <c r="B155">
        <f t="shared" si="33"/>
        <v>44</v>
      </c>
      <c r="C155" s="9">
        <f t="shared" si="38"/>
        <v>0.94933308742262346</v>
      </c>
    </row>
    <row r="156" spans="2:3" x14ac:dyDescent="0.2">
      <c r="B156">
        <f t="shared" si="33"/>
        <v>45</v>
      </c>
      <c r="C156" s="9">
        <f>I99</f>
        <v>-1.2692619794589373</v>
      </c>
    </row>
    <row r="157" spans="2:3" x14ac:dyDescent="0.2">
      <c r="B157">
        <f t="shared" si="33"/>
        <v>46</v>
      </c>
      <c r="C157" s="9">
        <f t="shared" ref="C157:C159" si="39">I100</f>
        <v>1.3582313715337049</v>
      </c>
    </row>
    <row r="158" spans="2:3" x14ac:dyDescent="0.2">
      <c r="B158">
        <f t="shared" si="33"/>
        <v>47</v>
      </c>
      <c r="C158" s="9">
        <f t="shared" si="39"/>
        <v>1.1167283832172081</v>
      </c>
    </row>
    <row r="159" spans="2:3" x14ac:dyDescent="0.2">
      <c r="B159">
        <f t="shared" si="33"/>
        <v>48</v>
      </c>
      <c r="C159" s="9">
        <f t="shared" si="39"/>
        <v>-1.4115418215363813</v>
      </c>
    </row>
    <row r="160" spans="2:3" x14ac:dyDescent="0.2">
      <c r="B160">
        <f t="shared" si="33"/>
        <v>49</v>
      </c>
      <c r="C160" s="9">
        <f>J99</f>
        <v>-0.53159210399138224</v>
      </c>
    </row>
    <row r="161" spans="1:23" x14ac:dyDescent="0.2">
      <c r="B161">
        <f t="shared" si="33"/>
        <v>50</v>
      </c>
      <c r="C161" s="9">
        <f t="shared" ref="C161:C162" si="40">J100</f>
        <v>0.13534651367602241</v>
      </c>
    </row>
    <row r="162" spans="1:23" x14ac:dyDescent="0.2">
      <c r="B162">
        <f t="shared" si="33"/>
        <v>51</v>
      </c>
      <c r="C162" s="9">
        <f t="shared" si="40"/>
        <v>0.31670424029365174</v>
      </c>
    </row>
    <row r="163" spans="1:23" x14ac:dyDescent="0.2">
      <c r="B163">
        <f t="shared" si="33"/>
        <v>52</v>
      </c>
      <c r="C163" s="9">
        <f>K99</f>
        <v>-0.46838164643153951</v>
      </c>
    </row>
    <row r="164" spans="1:23" x14ac:dyDescent="0.2">
      <c r="B164">
        <f t="shared" si="33"/>
        <v>53</v>
      </c>
      <c r="C164" s="9">
        <f>K100</f>
        <v>0.39688531937068883</v>
      </c>
    </row>
    <row r="166" spans="1:23" x14ac:dyDescent="0.2">
      <c r="A166" t="s">
        <v>35</v>
      </c>
    </row>
    <row r="167" spans="1:23" x14ac:dyDescent="0.2">
      <c r="C167">
        <f>$C$3</f>
        <v>1</v>
      </c>
      <c r="D167">
        <f>C167+1</f>
        <v>2</v>
      </c>
      <c r="E167">
        <f t="shared" ref="E167:L167" si="41">D167+1</f>
        <v>3</v>
      </c>
      <c r="F167">
        <f t="shared" si="41"/>
        <v>4</v>
      </c>
      <c r="G167">
        <f t="shared" si="41"/>
        <v>5</v>
      </c>
      <c r="H167">
        <f t="shared" si="41"/>
        <v>6</v>
      </c>
      <c r="I167">
        <f t="shared" si="41"/>
        <v>7</v>
      </c>
      <c r="J167">
        <f t="shared" si="41"/>
        <v>8</v>
      </c>
      <c r="K167">
        <f t="shared" si="41"/>
        <v>9</v>
      </c>
      <c r="L167">
        <f t="shared" si="41"/>
        <v>10</v>
      </c>
    </row>
    <row r="168" spans="1:23" x14ac:dyDescent="0.2">
      <c r="B168">
        <f>$B$4</f>
        <v>2006</v>
      </c>
      <c r="C168" s="3">
        <f ca="1">VLOOKUP(INT(RAND()*$B$164)+1,$B$112:$C$164,2,FALSE)</f>
        <v>-0.2937680627254049</v>
      </c>
      <c r="D168" s="3">
        <f t="shared" ref="D168:K176" ca="1" si="42">VLOOKUP(INT(RAND()*$B$164)+1,$B$112:$C$164,2,FALSE)</f>
        <v>0.41684604158433669</v>
      </c>
      <c r="E168" s="3">
        <f t="shared" ca="1" si="42"/>
        <v>-0.25725087588695134</v>
      </c>
      <c r="F168" s="3">
        <f t="shared" ca="1" si="42"/>
        <v>-0.93870453116613461</v>
      </c>
      <c r="G168" s="3">
        <f t="shared" ca="1" si="42"/>
        <v>0.91039210606493914</v>
      </c>
      <c r="H168" s="3">
        <f t="shared" ca="1" si="42"/>
        <v>-0.42317640343226387</v>
      </c>
      <c r="I168" s="3">
        <f t="shared" ca="1" si="42"/>
        <v>-1.4115418215363813</v>
      </c>
      <c r="J168" s="3">
        <f t="shared" ca="1" si="42"/>
        <v>-1.4115418215363813</v>
      </c>
      <c r="K168" s="3">
        <f t="shared" ca="1" si="42"/>
        <v>1.1603496093571266</v>
      </c>
      <c r="L168" s="3">
        <f ca="1">VLOOKUP(INT(RAND()*$B$164)+1,$B$112:$C$164,2,FALSE)</f>
        <v>0.42178077262246461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">
      <c r="B169">
        <f>B168+1</f>
        <v>2007</v>
      </c>
      <c r="C169" s="3">
        <f t="shared" ref="C169:C177" ca="1" si="43">VLOOKUP(INT(RAND()*$B$164)+1,$B$112:$C$164,2,FALSE)</f>
        <v>-0.98734799353432057</v>
      </c>
      <c r="D169" s="3">
        <f t="shared" ca="1" si="42"/>
        <v>0.66015050343695914</v>
      </c>
      <c r="E169" s="3">
        <f t="shared" ca="1" si="42"/>
        <v>0.70470306001754146</v>
      </c>
      <c r="F169" s="3">
        <f t="shared" ca="1" si="42"/>
        <v>-1.4115418215363813</v>
      </c>
      <c r="G169" s="3">
        <f t="shared" ca="1" si="42"/>
        <v>0.42178077262246461</v>
      </c>
      <c r="H169" s="3">
        <f t="shared" ca="1" si="42"/>
        <v>-0.11096990105309147</v>
      </c>
      <c r="I169" s="3">
        <f t="shared" ca="1" si="42"/>
        <v>2.873349915045301</v>
      </c>
      <c r="J169" s="3">
        <f t="shared" ca="1" si="42"/>
        <v>0.31670424029365174</v>
      </c>
      <c r="K169" s="3">
        <f t="shared" ca="1" si="42"/>
        <v>-0.25725087588695134</v>
      </c>
      <c r="L169" s="1"/>
      <c r="N169" s="3"/>
      <c r="O169" s="3"/>
      <c r="P169" s="3"/>
      <c r="Q169" s="3"/>
      <c r="R169" s="3"/>
      <c r="S169" s="3"/>
      <c r="T169" s="3"/>
      <c r="U169" s="3"/>
      <c r="V169" s="3"/>
      <c r="W169" s="1"/>
    </row>
    <row r="170" spans="1:23" x14ac:dyDescent="0.2">
      <c r="B170">
        <f t="shared" ref="B170:B177" si="44">B169+1</f>
        <v>2008</v>
      </c>
      <c r="C170" s="3">
        <f t="shared" ca="1" si="43"/>
        <v>0.13534651367602241</v>
      </c>
      <c r="D170" s="3">
        <f t="shared" ca="1" si="42"/>
        <v>1.1167283832172081</v>
      </c>
      <c r="E170" s="3">
        <f t="shared" ca="1" si="42"/>
        <v>-0.53846159484537293</v>
      </c>
      <c r="F170" s="3">
        <f t="shared" ca="1" si="42"/>
        <v>-0.93870453116613461</v>
      </c>
      <c r="G170" s="3">
        <f t="shared" ca="1" si="42"/>
        <v>-0.1167940455847358</v>
      </c>
      <c r="H170" s="3">
        <f t="shared" ca="1" si="42"/>
        <v>0.41684604158433669</v>
      </c>
      <c r="I170" s="3">
        <f t="shared" ca="1" si="42"/>
        <v>-0.53846159484537293</v>
      </c>
      <c r="J170" s="3">
        <f t="shared" ca="1" si="42"/>
        <v>-0.98734799353432057</v>
      </c>
      <c r="K170" s="1"/>
      <c r="L170" s="1"/>
      <c r="N170" s="3"/>
      <c r="O170" s="3"/>
      <c r="P170" s="3"/>
      <c r="Q170" s="3"/>
      <c r="R170" s="3"/>
      <c r="S170" s="3"/>
      <c r="T170" s="3"/>
      <c r="U170" s="3"/>
      <c r="V170" s="1"/>
      <c r="W170" s="1"/>
    </row>
    <row r="171" spans="1:23" x14ac:dyDescent="0.2">
      <c r="B171">
        <f t="shared" si="44"/>
        <v>2009</v>
      </c>
      <c r="C171" s="3">
        <f t="shared" ca="1" si="43"/>
        <v>0.91744195522404759</v>
      </c>
      <c r="D171" s="3">
        <f t="shared" ca="1" si="42"/>
        <v>-2.1064862135685445</v>
      </c>
      <c r="E171" s="3">
        <f t="shared" ca="1" si="42"/>
        <v>-0.95792840464261308</v>
      </c>
      <c r="F171" s="3">
        <f t="shared" ca="1" si="42"/>
        <v>-0.11965015109106034</v>
      </c>
      <c r="G171" s="3">
        <f t="shared" ca="1" si="42"/>
        <v>0.91744195522404759</v>
      </c>
      <c r="H171" s="3">
        <f t="shared" ca="1" si="42"/>
        <v>0.91039210606493914</v>
      </c>
      <c r="I171" s="3">
        <f t="shared" ca="1" si="42"/>
        <v>-1.2692619794589373</v>
      </c>
      <c r="J171" s="1"/>
      <c r="K171" s="1"/>
      <c r="L171" s="1"/>
      <c r="N171" s="3"/>
      <c r="O171" s="3"/>
      <c r="P171" s="3"/>
      <c r="Q171" s="3"/>
      <c r="R171" s="3"/>
      <c r="S171" s="3"/>
      <c r="T171" s="3"/>
      <c r="U171" s="1"/>
      <c r="V171" s="1"/>
      <c r="W171" s="1"/>
    </row>
    <row r="172" spans="1:23" x14ac:dyDescent="0.2">
      <c r="B172">
        <f t="shared" si="44"/>
        <v>2010</v>
      </c>
      <c r="C172" s="3">
        <f t="shared" ca="1" si="43"/>
        <v>-0.99435965163517159</v>
      </c>
      <c r="D172" s="3">
        <f t="shared" ca="1" si="42"/>
        <v>0.91039210606493914</v>
      </c>
      <c r="E172" s="3">
        <f t="shared" ca="1" si="42"/>
        <v>-0.15422413726749365</v>
      </c>
      <c r="F172" s="3">
        <f t="shared" ca="1" si="42"/>
        <v>-0.42317640343226387</v>
      </c>
      <c r="G172" s="3">
        <f t="shared" ca="1" si="42"/>
        <v>0.13534651367602241</v>
      </c>
      <c r="H172" s="3">
        <f t="shared" ca="1" si="42"/>
        <v>-0.24632709441163711</v>
      </c>
      <c r="I172" s="1"/>
      <c r="J172" s="1"/>
      <c r="K172" s="1"/>
      <c r="L172" s="1"/>
      <c r="N172" s="3"/>
      <c r="O172" s="3"/>
      <c r="P172" s="3"/>
      <c r="Q172" s="3"/>
      <c r="R172" s="3"/>
      <c r="S172" s="3"/>
      <c r="T172" s="1"/>
      <c r="U172" s="1"/>
      <c r="V172" s="1"/>
      <c r="W172" s="1"/>
    </row>
    <row r="173" spans="1:23" x14ac:dyDescent="0.2">
      <c r="B173">
        <f t="shared" si="44"/>
        <v>2011</v>
      </c>
      <c r="C173" s="3">
        <f t="shared" ca="1" si="43"/>
        <v>0.91039210606493914</v>
      </c>
      <c r="D173" s="3">
        <f t="shared" ca="1" si="42"/>
        <v>0.70470306001754146</v>
      </c>
      <c r="E173" s="3">
        <f t="shared" ca="1" si="42"/>
        <v>-0.46838164643153951</v>
      </c>
      <c r="F173" s="3">
        <f t="shared" ca="1" si="42"/>
        <v>0.38356778552182708</v>
      </c>
      <c r="G173" s="3">
        <f t="shared" ca="1" si="42"/>
        <v>-0.24632709441163711</v>
      </c>
      <c r="H173" s="1"/>
      <c r="I173" s="1"/>
      <c r="J173" s="1"/>
      <c r="K173" s="1"/>
      <c r="L173" s="1"/>
      <c r="N173" s="3"/>
      <c r="O173" s="3"/>
      <c r="P173" s="3"/>
      <c r="Q173" s="3"/>
      <c r="R173" s="3"/>
      <c r="S173" s="1"/>
      <c r="T173" s="1"/>
      <c r="U173" s="1"/>
      <c r="V173" s="1"/>
      <c r="W173" s="1"/>
    </row>
    <row r="174" spans="1:23" x14ac:dyDescent="0.2">
      <c r="B174">
        <f t="shared" si="44"/>
        <v>2012</v>
      </c>
      <c r="C174" s="3">
        <f t="shared" ca="1" si="43"/>
        <v>-0.86636153352494649</v>
      </c>
      <c r="D174" s="3">
        <f t="shared" ca="1" si="42"/>
        <v>-0.11965015109106034</v>
      </c>
      <c r="E174" s="3">
        <f t="shared" ca="1" si="42"/>
        <v>1.0625419076766649</v>
      </c>
      <c r="F174" s="3">
        <f t="shared" ca="1" si="42"/>
        <v>-0.21096164500376141</v>
      </c>
      <c r="G174" s="1"/>
      <c r="H174" s="1"/>
      <c r="I174" s="1"/>
      <c r="J174" s="1"/>
      <c r="K174" s="1"/>
      <c r="L174" s="1"/>
      <c r="N174" s="3"/>
      <c r="O174" s="3"/>
      <c r="P174" s="3"/>
      <c r="Q174" s="3"/>
      <c r="R174" s="1"/>
      <c r="S174" s="1"/>
      <c r="T174" s="1"/>
      <c r="U174" s="1"/>
      <c r="V174" s="1"/>
      <c r="W174" s="1"/>
    </row>
    <row r="175" spans="1:23" x14ac:dyDescent="0.2">
      <c r="B175">
        <f t="shared" si="44"/>
        <v>2013</v>
      </c>
      <c r="C175" s="3">
        <f t="shared" ca="1" si="43"/>
        <v>1.0989745101342892</v>
      </c>
      <c r="D175" s="3">
        <f t="shared" ca="1" si="42"/>
        <v>0.39688531937068883</v>
      </c>
      <c r="E175" s="3">
        <f t="shared" ca="1" si="42"/>
        <v>-1.6794673752551668</v>
      </c>
      <c r="F175" s="1"/>
      <c r="G175" s="1"/>
      <c r="H175" s="1"/>
      <c r="I175" s="1"/>
      <c r="J175" s="1"/>
      <c r="K175" s="1"/>
      <c r="L175" s="1"/>
      <c r="N175" s="3"/>
      <c r="O175" s="3"/>
      <c r="P175" s="3"/>
      <c r="Q175" s="1"/>
      <c r="R175" s="1"/>
      <c r="S175" s="1"/>
      <c r="T175" s="1"/>
      <c r="U175" s="1"/>
      <c r="V175" s="1"/>
      <c r="W175" s="1"/>
    </row>
    <row r="176" spans="1:23" x14ac:dyDescent="0.2">
      <c r="B176">
        <f t="shared" si="44"/>
        <v>2014</v>
      </c>
      <c r="C176" s="3">
        <f t="shared" ca="1" si="43"/>
        <v>-0.15422413726749365</v>
      </c>
      <c r="D176" s="3">
        <f t="shared" ca="1" si="42"/>
        <v>-0.85015572554328356</v>
      </c>
      <c r="E176" s="1"/>
      <c r="F176" s="1"/>
      <c r="G176" s="1"/>
      <c r="H176" s="1"/>
      <c r="I176" s="1"/>
      <c r="J176" s="1"/>
      <c r="K176" s="1"/>
      <c r="L176" s="1"/>
      <c r="N176" s="3"/>
      <c r="O176" s="3"/>
      <c r="P176" s="1"/>
      <c r="Q176" s="1"/>
      <c r="R176" s="1"/>
      <c r="S176" s="1"/>
      <c r="T176" s="1"/>
      <c r="U176" s="1"/>
      <c r="V176" s="1"/>
      <c r="W176" s="1"/>
    </row>
    <row r="177" spans="1:23" x14ac:dyDescent="0.2">
      <c r="B177">
        <f t="shared" si="44"/>
        <v>2015</v>
      </c>
      <c r="C177" s="3">
        <f t="shared" ca="1" si="43"/>
        <v>-0.11096990105309147</v>
      </c>
      <c r="D177" s="1"/>
      <c r="E177" s="1"/>
      <c r="F177" s="1"/>
      <c r="G177" s="1"/>
      <c r="H177" s="1"/>
      <c r="I177" s="1"/>
      <c r="J177" s="1"/>
      <c r="K177" s="1"/>
      <c r="L177" s="1"/>
      <c r="N177" s="3"/>
      <c r="O177" s="1"/>
      <c r="P177" s="1"/>
      <c r="Q177" s="1"/>
      <c r="R177" s="1"/>
      <c r="S177" s="1"/>
      <c r="T177" s="1"/>
      <c r="U177" s="1"/>
      <c r="V177" s="1"/>
      <c r="W177" s="1"/>
    </row>
    <row r="179" spans="1:23" x14ac:dyDescent="0.2">
      <c r="A179" t="s">
        <v>36</v>
      </c>
    </row>
    <row r="180" spans="1:23" x14ac:dyDescent="0.2">
      <c r="C180">
        <f>$C$3</f>
        <v>1</v>
      </c>
      <c r="D180">
        <f>C180+1</f>
        <v>2</v>
      </c>
      <c r="E180">
        <f t="shared" ref="E180:L180" si="45">D180+1</f>
        <v>3</v>
      </c>
      <c r="F180">
        <f t="shared" si="45"/>
        <v>4</v>
      </c>
      <c r="G180">
        <f t="shared" si="45"/>
        <v>5</v>
      </c>
      <c r="H180">
        <f t="shared" si="45"/>
        <v>6</v>
      </c>
      <c r="I180">
        <f t="shared" si="45"/>
        <v>7</v>
      </c>
      <c r="J180">
        <f t="shared" si="45"/>
        <v>8</v>
      </c>
      <c r="K180">
        <f t="shared" si="45"/>
        <v>9</v>
      </c>
      <c r="L180">
        <f t="shared" si="45"/>
        <v>10</v>
      </c>
    </row>
    <row r="181" spans="1:23" x14ac:dyDescent="0.2">
      <c r="B181">
        <f>$B$4</f>
        <v>2006</v>
      </c>
      <c r="C181" s="1">
        <f ca="1">IF(C60&lt;=0,0,C168*SQRT($Q$16*C60)+C60)</f>
        <v>235524.40612749237</v>
      </c>
      <c r="D181" s="1">
        <f t="shared" ref="D181:K189" ca="1" si="46">IF(D60&lt;=0,0,D168*SQRT($Q$16*D60)+D60)</f>
        <v>749957.48304043862</v>
      </c>
      <c r="E181" s="1">
        <f t="shared" ca="1" si="46"/>
        <v>655646.41348664626</v>
      </c>
      <c r="F181" s="1">
        <f t="shared" ca="1" si="46"/>
        <v>569105.43326959945</v>
      </c>
      <c r="G181" s="1">
        <f t="shared" ca="1" si="46"/>
        <v>550404.07473789132</v>
      </c>
      <c r="H181" s="1">
        <f t="shared" ca="1" si="46"/>
        <v>240787.76773731684</v>
      </c>
      <c r="I181" s="1">
        <f t="shared" ca="1" si="46"/>
        <v>102923.45092258928</v>
      </c>
      <c r="J181" s="1">
        <f t="shared" ca="1" si="46"/>
        <v>45789.95155069654</v>
      </c>
      <c r="K181" s="1">
        <f t="shared" ca="1" si="46"/>
        <v>409664.3608281113</v>
      </c>
      <c r="L181" s="1">
        <f ca="1">IF(L60&lt;=0,0,L168*SQRT($Q$16*L60)+L60)</f>
        <v>92820.76107669498</v>
      </c>
    </row>
    <row r="182" spans="1:23" x14ac:dyDescent="0.2">
      <c r="B182">
        <f>B181+1</f>
        <v>2007</v>
      </c>
      <c r="C182" s="1">
        <f t="shared" ref="C182:C190" ca="1" si="47">IF(C61&lt;=0,0,C169*SQRT($Q$16*C61)+C61)</f>
        <v>239136.15211428169</v>
      </c>
      <c r="D182" s="1">
        <f t="shared" ca="1" si="46"/>
        <v>1081326.8773963177</v>
      </c>
      <c r="E182" s="1">
        <f t="shared" ca="1" si="46"/>
        <v>1139093.205973801</v>
      </c>
      <c r="F182" s="1">
        <f t="shared" ca="1" si="46"/>
        <v>722226.4503542434</v>
      </c>
      <c r="G182" s="1">
        <f t="shared" ca="1" si="46"/>
        <v>654007.70667465415</v>
      </c>
      <c r="H182" s="1">
        <f t="shared" ca="1" si="46"/>
        <v>391449.16666253854</v>
      </c>
      <c r="I182" s="1">
        <f t="shared" ca="1" si="46"/>
        <v>771123.19575675763</v>
      </c>
      <c r="J182" s="1">
        <f t="shared" ca="1" si="46"/>
        <v>289602.44224014925</v>
      </c>
      <c r="K182" s="1">
        <f t="shared" ca="1" si="46"/>
        <v>343809.14201846771</v>
      </c>
      <c r="L182" s="1"/>
    </row>
    <row r="183" spans="1:23" x14ac:dyDescent="0.2">
      <c r="B183">
        <f t="shared" ref="B183:B190" si="48">B182+1</f>
        <v>2008</v>
      </c>
      <c r="C183" s="1">
        <f t="shared" ca="1" si="47"/>
        <v>391008.77253741049</v>
      </c>
      <c r="D183" s="1">
        <f t="shared" ca="1" si="46"/>
        <v>1170598.0390212866</v>
      </c>
      <c r="E183" s="1">
        <f t="shared" ca="1" si="46"/>
        <v>851211.47194976266</v>
      </c>
      <c r="F183" s="1">
        <f t="shared" ca="1" si="46"/>
        <v>822304.31314158405</v>
      </c>
      <c r="G183" s="1">
        <f t="shared" ca="1" si="46"/>
        <v>555345.34147136845</v>
      </c>
      <c r="H183" s="1">
        <f t="shared" ca="1" si="46"/>
        <v>463250.15702287643</v>
      </c>
      <c r="I183" s="1">
        <f t="shared" ca="1" si="46"/>
        <v>295863.55683934758</v>
      </c>
      <c r="J183" s="1">
        <f t="shared" ca="1" si="46"/>
        <v>139066.57345845029</v>
      </c>
      <c r="K183" s="1"/>
      <c r="L183" s="1"/>
    </row>
    <row r="184" spans="1:23" x14ac:dyDescent="0.2">
      <c r="B184">
        <f t="shared" si="48"/>
        <v>2009</v>
      </c>
      <c r="C184" s="1">
        <f t="shared" ca="1" si="47"/>
        <v>492412.91194228875</v>
      </c>
      <c r="D184" s="1">
        <f t="shared" ca="1" si="46"/>
        <v>457926.6230425206</v>
      </c>
      <c r="E184" s="1">
        <f t="shared" ca="1" si="46"/>
        <v>744689.84327415621</v>
      </c>
      <c r="F184" s="1">
        <f t="shared" ca="1" si="46"/>
        <v>995734.79618280206</v>
      </c>
      <c r="G184" s="1">
        <f t="shared" ca="1" si="46"/>
        <v>722980.06737852516</v>
      </c>
      <c r="H184" s="1">
        <f t="shared" ca="1" si="46"/>
        <v>527106.6325048093</v>
      </c>
      <c r="I184" s="1">
        <f t="shared" ca="1" si="46"/>
        <v>191057.04396315865</v>
      </c>
      <c r="J184" s="1"/>
      <c r="K184" s="1"/>
      <c r="L184" s="1"/>
    </row>
    <row r="185" spans="1:23" x14ac:dyDescent="0.2">
      <c r="B185">
        <f t="shared" si="48"/>
        <v>2010</v>
      </c>
      <c r="C185" s="1">
        <f t="shared" ca="1" si="47"/>
        <v>205836.20289880404</v>
      </c>
      <c r="D185" s="1">
        <f t="shared" ca="1" si="46"/>
        <v>1026047.8501234163</v>
      </c>
      <c r="E185" s="1">
        <f t="shared" ca="1" si="46"/>
        <v>844575.16351936152</v>
      </c>
      <c r="F185" s="1">
        <f t="shared" ca="1" si="46"/>
        <v>845470.09004825936</v>
      </c>
      <c r="G185" s="1">
        <f t="shared" ca="1" si="46"/>
        <v>541768.34129640157</v>
      </c>
      <c r="H185" s="1">
        <f t="shared" ca="1" si="46"/>
        <v>330680.54270063486</v>
      </c>
      <c r="I185" s="1"/>
      <c r="J185" s="1"/>
      <c r="K185" s="1"/>
      <c r="L185" s="1"/>
    </row>
    <row r="186" spans="1:23" x14ac:dyDescent="0.2">
      <c r="B186">
        <f t="shared" si="48"/>
        <v>2011</v>
      </c>
      <c r="C186" s="1">
        <f t="shared" ca="1" si="47"/>
        <v>476303.4669587909</v>
      </c>
      <c r="D186" s="1">
        <f t="shared" ca="1" si="46"/>
        <v>1030824.8395945302</v>
      </c>
      <c r="E186" s="1">
        <f t="shared" ca="1" si="46"/>
        <v>821136.61576798744</v>
      </c>
      <c r="F186" s="1">
        <f t="shared" ca="1" si="46"/>
        <v>1073263.3848762347</v>
      </c>
      <c r="G186" s="1">
        <f t="shared" ca="1" si="46"/>
        <v>505550.22884679108</v>
      </c>
      <c r="H186" s="1"/>
      <c r="I186" s="1"/>
      <c r="J186" s="1"/>
      <c r="K186" s="1"/>
      <c r="L186" s="1"/>
    </row>
    <row r="187" spans="1:23" x14ac:dyDescent="0.2">
      <c r="B187">
        <f t="shared" si="48"/>
        <v>2012</v>
      </c>
      <c r="C187" s="1">
        <f t="shared" ca="1" si="47"/>
        <v>269153.30184510234</v>
      </c>
      <c r="D187" s="1">
        <f t="shared" ca="1" si="46"/>
        <v>949182.86792522517</v>
      </c>
      <c r="E187" s="1">
        <f t="shared" ca="1" si="46"/>
        <v>1265204.2350194468</v>
      </c>
      <c r="F187" s="1">
        <f t="shared" ca="1" si="46"/>
        <v>1043289.5245693346</v>
      </c>
      <c r="G187" s="1"/>
      <c r="H187" s="1"/>
      <c r="I187" s="1"/>
      <c r="J187" s="1"/>
      <c r="K187" s="1"/>
      <c r="L187" s="1"/>
    </row>
    <row r="188" spans="1:23" x14ac:dyDescent="0.2">
      <c r="B188">
        <f t="shared" si="48"/>
        <v>2013</v>
      </c>
      <c r="C188" s="1">
        <f t="shared" ca="1" si="47"/>
        <v>640029.05242599943</v>
      </c>
      <c r="D188" s="1">
        <f t="shared" ca="1" si="46"/>
        <v>1266814.6287999721</v>
      </c>
      <c r="E188" s="1">
        <f t="shared" ca="1" si="46"/>
        <v>804596.91160693101</v>
      </c>
      <c r="F188" s="1"/>
      <c r="G188" s="1"/>
      <c r="H188" s="1"/>
      <c r="I188" s="1"/>
      <c r="J188" s="1"/>
      <c r="K188" s="1"/>
      <c r="L188" s="1"/>
    </row>
    <row r="189" spans="1:23" x14ac:dyDescent="0.2">
      <c r="B189">
        <f t="shared" si="48"/>
        <v>2014</v>
      </c>
      <c r="C189" s="1">
        <f t="shared" ca="1" si="47"/>
        <v>368756.30500969279</v>
      </c>
      <c r="D189" s="1">
        <f t="shared" ca="1" si="46"/>
        <v>783043.31044204463</v>
      </c>
      <c r="E189" s="1"/>
      <c r="F189" s="1"/>
      <c r="G189" s="1"/>
      <c r="H189" s="1"/>
      <c r="I189" s="1"/>
      <c r="J189" s="1"/>
      <c r="K189" s="1"/>
      <c r="L189" s="1"/>
    </row>
    <row r="190" spans="1:23" x14ac:dyDescent="0.2">
      <c r="B190">
        <f t="shared" si="48"/>
        <v>2015</v>
      </c>
      <c r="C190" s="1">
        <f t="shared" ca="1" si="47"/>
        <v>329289.44636420376</v>
      </c>
      <c r="D190" s="1"/>
      <c r="E190" s="1"/>
      <c r="F190" s="1"/>
      <c r="G190" s="1"/>
      <c r="H190" s="1"/>
      <c r="I190" s="1"/>
      <c r="J190" s="1"/>
      <c r="K190" s="1"/>
      <c r="L190" s="1"/>
    </row>
    <row r="192" spans="1:23" x14ac:dyDescent="0.2">
      <c r="A192" t="s">
        <v>37</v>
      </c>
    </row>
    <row r="193" spans="2:14" x14ac:dyDescent="0.2">
      <c r="C193">
        <f>$C$3</f>
        <v>1</v>
      </c>
      <c r="D193">
        <f>C193+1</f>
        <v>2</v>
      </c>
      <c r="E193">
        <f t="shared" ref="E193:L193" si="49">D193+1</f>
        <v>3</v>
      </c>
      <c r="F193">
        <f t="shared" si="49"/>
        <v>4</v>
      </c>
      <c r="G193">
        <f t="shared" si="49"/>
        <v>5</v>
      </c>
      <c r="H193">
        <f t="shared" si="49"/>
        <v>6</v>
      </c>
      <c r="I193">
        <f t="shared" si="49"/>
        <v>7</v>
      </c>
      <c r="J193">
        <f t="shared" si="49"/>
        <v>8</v>
      </c>
      <c r="K193">
        <f t="shared" si="49"/>
        <v>9</v>
      </c>
      <c r="L193">
        <f t="shared" si="49"/>
        <v>10</v>
      </c>
      <c r="N193" t="s">
        <v>40</v>
      </c>
    </row>
    <row r="194" spans="2:14" x14ac:dyDescent="0.2">
      <c r="B194">
        <f>$B$4</f>
        <v>2006</v>
      </c>
      <c r="C194" s="1">
        <f ca="1">C181</f>
        <v>235524.40612749237</v>
      </c>
      <c r="D194" s="1">
        <f ca="1">C194+D181</f>
        <v>985481.88916793093</v>
      </c>
      <c r="E194" s="1">
        <f t="shared" ref="E194:K201" ca="1" si="50">D194+E181</f>
        <v>1641128.3026545772</v>
      </c>
      <c r="F194" s="1">
        <f t="shared" ca="1" si="50"/>
        <v>2210233.7359241769</v>
      </c>
      <c r="G194" s="1">
        <f t="shared" ca="1" si="50"/>
        <v>2760637.8106620684</v>
      </c>
      <c r="H194" s="1">
        <f t="shared" ca="1" si="50"/>
        <v>3001425.5783993853</v>
      </c>
      <c r="I194" s="1">
        <f t="shared" ca="1" si="50"/>
        <v>3104349.0293219746</v>
      </c>
      <c r="J194" s="1">
        <f t="shared" ca="1" si="50"/>
        <v>3150138.9808726711</v>
      </c>
      <c r="K194" s="1">
        <f t="shared" ca="1" si="50"/>
        <v>3559803.3417007825</v>
      </c>
      <c r="L194" s="1">
        <f ca="1">K194+L181</f>
        <v>3652624.1027774774</v>
      </c>
      <c r="N194" s="1">
        <f ca="1">L194</f>
        <v>3652624.1027774774</v>
      </c>
    </row>
    <row r="195" spans="2:14" x14ac:dyDescent="0.2">
      <c r="B195">
        <f>B194+1</f>
        <v>2007</v>
      </c>
      <c r="C195" s="1">
        <f t="shared" ref="C195:C203" ca="1" si="51">C182</f>
        <v>239136.15211428169</v>
      </c>
      <c r="D195" s="1">
        <f t="shared" ref="D195:D202" ca="1" si="52">C195+D182</f>
        <v>1320463.0295105993</v>
      </c>
      <c r="E195" s="1">
        <f t="shared" ca="1" si="50"/>
        <v>2459556.2354844003</v>
      </c>
      <c r="F195" s="1">
        <f t="shared" ca="1" si="50"/>
        <v>3181782.6858386435</v>
      </c>
      <c r="G195" s="1">
        <f t="shared" ca="1" si="50"/>
        <v>3835790.3925132975</v>
      </c>
      <c r="H195" s="1">
        <f t="shared" ca="1" si="50"/>
        <v>4227239.5591758359</v>
      </c>
      <c r="I195" s="1">
        <f t="shared" ca="1" si="50"/>
        <v>4998362.7549325936</v>
      </c>
      <c r="J195" s="1">
        <f t="shared" ca="1" si="50"/>
        <v>5287965.1971727423</v>
      </c>
      <c r="K195" s="1">
        <f t="shared" ca="1" si="50"/>
        <v>5631774.3391912105</v>
      </c>
      <c r="L195" s="1"/>
      <c r="N195" s="1">
        <f ca="1">K195*L208</f>
        <v>5778621.0973399831</v>
      </c>
    </row>
    <row r="196" spans="2:14" x14ac:dyDescent="0.2">
      <c r="B196">
        <f t="shared" ref="B196:B203" si="53">B195+1</f>
        <v>2008</v>
      </c>
      <c r="C196" s="1">
        <f t="shared" ca="1" si="51"/>
        <v>391008.77253741049</v>
      </c>
      <c r="D196" s="1">
        <f t="shared" ca="1" si="52"/>
        <v>1561606.8115586971</v>
      </c>
      <c r="E196" s="1">
        <f t="shared" ca="1" si="50"/>
        <v>2412818.28350846</v>
      </c>
      <c r="F196" s="1">
        <f t="shared" ca="1" si="50"/>
        <v>3235122.596650044</v>
      </c>
      <c r="G196" s="1">
        <f t="shared" ca="1" si="50"/>
        <v>3790467.9381214124</v>
      </c>
      <c r="H196" s="1">
        <f t="shared" ca="1" si="50"/>
        <v>4253718.0951442886</v>
      </c>
      <c r="I196" s="1">
        <f t="shared" ca="1" si="50"/>
        <v>4549581.6519836364</v>
      </c>
      <c r="J196" s="1">
        <f t="shared" ca="1" si="50"/>
        <v>4688648.2254420863</v>
      </c>
      <c r="K196" s="1"/>
      <c r="L196" s="1"/>
      <c r="N196" s="1">
        <f ca="1">J196*K208</f>
        <v>5240488.8750120774</v>
      </c>
    </row>
    <row r="197" spans="2:14" x14ac:dyDescent="0.2">
      <c r="B197">
        <f t="shared" si="53"/>
        <v>2009</v>
      </c>
      <c r="C197" s="1">
        <f t="shared" ca="1" si="51"/>
        <v>492412.91194228875</v>
      </c>
      <c r="D197" s="1">
        <f t="shared" ca="1" si="52"/>
        <v>950339.53498480935</v>
      </c>
      <c r="E197" s="1">
        <f t="shared" ca="1" si="50"/>
        <v>1695029.3782589654</v>
      </c>
      <c r="F197" s="1">
        <f t="shared" ca="1" si="50"/>
        <v>2690764.1744417674</v>
      </c>
      <c r="G197" s="1">
        <f t="shared" ca="1" si="50"/>
        <v>3413744.2418202925</v>
      </c>
      <c r="H197" s="1">
        <f t="shared" ca="1" si="50"/>
        <v>3940850.8743251017</v>
      </c>
      <c r="I197" s="1">
        <f t="shared" ca="1" si="50"/>
        <v>4131907.9182882602</v>
      </c>
      <c r="J197" s="1"/>
      <c r="K197" s="1"/>
      <c r="L197" s="1"/>
      <c r="N197" s="1">
        <f ca="1">I197*J208</f>
        <v>4791404.380996692</v>
      </c>
    </row>
    <row r="198" spans="2:14" x14ac:dyDescent="0.2">
      <c r="B198">
        <f t="shared" si="53"/>
        <v>2010</v>
      </c>
      <c r="C198" s="1">
        <f t="shared" ca="1" si="51"/>
        <v>205836.20289880404</v>
      </c>
      <c r="D198" s="1">
        <f t="shared" ca="1" si="52"/>
        <v>1231884.0530222203</v>
      </c>
      <c r="E198" s="1">
        <f t="shared" ca="1" si="50"/>
        <v>2076459.2165415818</v>
      </c>
      <c r="F198" s="1">
        <f t="shared" ca="1" si="50"/>
        <v>2921929.3065898409</v>
      </c>
      <c r="G198" s="1">
        <f t="shared" ca="1" si="50"/>
        <v>3463697.6478862427</v>
      </c>
      <c r="H198" s="1">
        <f t="shared" ca="1" si="50"/>
        <v>3794378.1905868775</v>
      </c>
      <c r="I198" s="1"/>
      <c r="J198" s="1"/>
      <c r="K198" s="1"/>
      <c r="L198" s="1"/>
      <c r="N198" s="1">
        <f ca="1">H198*I208</f>
        <v>4788263.4449908696</v>
      </c>
    </row>
    <row r="199" spans="2:14" x14ac:dyDescent="0.2">
      <c r="B199">
        <f t="shared" si="53"/>
        <v>2011</v>
      </c>
      <c r="C199" s="1">
        <f t="shared" ca="1" si="51"/>
        <v>476303.4669587909</v>
      </c>
      <c r="D199" s="1">
        <f t="shared" ca="1" si="52"/>
        <v>1507128.306553321</v>
      </c>
      <c r="E199" s="1">
        <f t="shared" ca="1" si="50"/>
        <v>2328264.9223213084</v>
      </c>
      <c r="F199" s="1">
        <f t="shared" ca="1" si="50"/>
        <v>3401528.3071975429</v>
      </c>
      <c r="G199" s="1">
        <f t="shared" ca="1" si="50"/>
        <v>3907078.5360443341</v>
      </c>
      <c r="H199" s="1"/>
      <c r="I199" s="1"/>
      <c r="J199" s="1"/>
      <c r="K199" s="1"/>
      <c r="L199" s="1"/>
      <c r="N199" s="1">
        <f ca="1">G199*H208</f>
        <v>5488315.3739624089</v>
      </c>
    </row>
    <row r="200" spans="2:14" x14ac:dyDescent="0.2">
      <c r="B200">
        <f t="shared" si="53"/>
        <v>2012</v>
      </c>
      <c r="C200" s="1">
        <f t="shared" ca="1" si="51"/>
        <v>269153.30184510234</v>
      </c>
      <c r="D200" s="1">
        <f t="shared" ca="1" si="52"/>
        <v>1218336.1697703274</v>
      </c>
      <c r="E200" s="1">
        <f t="shared" ca="1" si="50"/>
        <v>2483540.4047897742</v>
      </c>
      <c r="F200" s="1">
        <f t="shared" ca="1" si="50"/>
        <v>3526829.9293591087</v>
      </c>
      <c r="G200" s="1"/>
      <c r="H200" s="1"/>
      <c r="I200" s="1"/>
      <c r="J200" s="1"/>
      <c r="K200" s="1"/>
      <c r="L200" s="1"/>
      <c r="N200" s="1">
        <f ca="1">F200*G208</f>
        <v>5945512.1476194933</v>
      </c>
    </row>
    <row r="201" spans="2:14" x14ac:dyDescent="0.2">
      <c r="B201">
        <f t="shared" si="53"/>
        <v>2013</v>
      </c>
      <c r="C201" s="1">
        <f t="shared" ca="1" si="51"/>
        <v>640029.05242599943</v>
      </c>
      <c r="D201" s="1">
        <f t="shared" ca="1" si="52"/>
        <v>1906843.6812259716</v>
      </c>
      <c r="E201" s="1">
        <f t="shared" ca="1" si="50"/>
        <v>2711440.5928329024</v>
      </c>
      <c r="F201" s="1"/>
      <c r="G201" s="1"/>
      <c r="H201" s="1"/>
      <c r="I201" s="1"/>
      <c r="J201" s="1"/>
      <c r="K201" s="1"/>
      <c r="L201" s="1"/>
      <c r="N201" s="1">
        <f ca="1">E201*F208</f>
        <v>6409199.3331328584</v>
      </c>
    </row>
    <row r="202" spans="2:14" x14ac:dyDescent="0.2">
      <c r="B202">
        <f t="shared" si="53"/>
        <v>2014</v>
      </c>
      <c r="C202" s="1">
        <f t="shared" ca="1" si="51"/>
        <v>368756.30500969279</v>
      </c>
      <c r="D202" s="1">
        <f t="shared" ca="1" si="52"/>
        <v>1151799.6154517373</v>
      </c>
      <c r="E202" s="1"/>
      <c r="F202" s="1"/>
      <c r="G202" s="1"/>
      <c r="H202" s="1"/>
      <c r="I202" s="1"/>
      <c r="J202" s="1"/>
      <c r="K202" s="1"/>
      <c r="L202" s="1"/>
      <c r="N202" s="1">
        <f ca="1">D202*E208</f>
        <v>4538847.4040195979</v>
      </c>
    </row>
    <row r="203" spans="2:14" x14ac:dyDescent="0.2">
      <c r="B203">
        <f t="shared" si="53"/>
        <v>2015</v>
      </c>
      <c r="C203" s="1">
        <f t="shared" ca="1" si="51"/>
        <v>329289.44636420376</v>
      </c>
      <c r="D203" s="1"/>
      <c r="E203" s="1"/>
      <c r="F203" s="1"/>
      <c r="G203" s="1"/>
      <c r="H203" s="1"/>
      <c r="I203" s="1"/>
      <c r="J203" s="1"/>
      <c r="K203" s="1"/>
      <c r="L203" s="1"/>
      <c r="N203" s="1">
        <f ca="1">C203*D208</f>
        <v>4627818.7436298188</v>
      </c>
    </row>
    <row r="205" spans="2:14" x14ac:dyDescent="0.2">
      <c r="D205" s="1">
        <f ca="1">SUMPRODUCT(D194:D202,D16:D24)</f>
        <v>11833883.091245614</v>
      </c>
      <c r="E205" s="1">
        <f ca="1">SUMPRODUCT(E194:E201,E16:E23)</f>
        <v>17808237.336391971</v>
      </c>
      <c r="F205" s="1">
        <f ca="1">SUMPRODUCT(F194:F200,F16:F22)</f>
        <v>21168190.736001126</v>
      </c>
      <c r="G205" s="1">
        <f ca="1">SUMPRODUCT(G194:G199,G16:G21)</f>
        <v>21171416.567047644</v>
      </c>
      <c r="H205" s="1">
        <f ca="1">SUMPRODUCT(H194:H198,H16:H20)</f>
        <v>19217612.297631491</v>
      </c>
      <c r="I205" s="1">
        <f ca="1">SUMPRODUCT(I194:I197,I16:I19)</f>
        <v>16784201.354526464</v>
      </c>
      <c r="J205" s="1">
        <f ca="1">SUMPRODUCT(J194:J196,J16:J18)</f>
        <v>13126752.4034875</v>
      </c>
      <c r="K205" s="1">
        <f ca="1">SUMPRODUCT(K194:K195,K16:K17)</f>
        <v>9191577.6808919925</v>
      </c>
      <c r="L205" s="1">
        <f ca="1">SUMPRODUCT(L194,L16:L16)</f>
        <v>3652624.1027774774</v>
      </c>
    </row>
    <row r="206" spans="2:14" x14ac:dyDescent="0.2">
      <c r="D206" s="1">
        <f ca="1">SUMPRODUCT(C194:C202,D16:D24)</f>
        <v>3318160.5718598627</v>
      </c>
      <c r="E206" s="1">
        <f ca="1">SUMPRODUCT(D194:D201,E16:E23)</f>
        <v>10682083.475793878</v>
      </c>
      <c r="F206" s="1">
        <f ca="1">SUMPRODUCT(E194:E200,F16:F22)</f>
        <v>15096796.743559068</v>
      </c>
      <c r="G206" s="1">
        <f ca="1">SUMPRODUCT(F194:F199,G16:G21)</f>
        <v>17641360.806642018</v>
      </c>
      <c r="H206" s="1">
        <f ca="1">SUMPRODUCT(G194:G198,H16:H20)</f>
        <v>17264338.031003311</v>
      </c>
      <c r="I206" s="1">
        <f ca="1">SUMPRODUCT(H194:H197,I16:I19)</f>
        <v>15423234.107044613</v>
      </c>
      <c r="J206" s="1">
        <f ca="1">SUMPRODUCT(I194:I196,J16:J18)</f>
        <v>12652293.436238203</v>
      </c>
      <c r="K206" s="1">
        <f ca="1">SUMPRODUCT(J194:J195,K16:K17)</f>
        <v>8438104.1780454144</v>
      </c>
      <c r="L206" s="1">
        <f ca="1">SUMPRODUCT(K194,L16:L16)</f>
        <v>3559803.3417007825</v>
      </c>
    </row>
    <row r="207" spans="2:14" x14ac:dyDescent="0.2">
      <c r="D207" s="3">
        <f ca="1">D205/D206</f>
        <v>3.5663985617828624</v>
      </c>
      <c r="E207" s="3">
        <f t="shared" ref="E207:L207" ca="1" si="54">E205/E206</f>
        <v>1.667112729154973</v>
      </c>
      <c r="F207" s="3">
        <f t="shared" ca="1" si="54"/>
        <v>1.4021643859670014</v>
      </c>
      <c r="G207" s="3">
        <f t="shared" ca="1" si="54"/>
        <v>1.2001011032593671</v>
      </c>
      <c r="H207" s="3">
        <f t="shared" ca="1" si="54"/>
        <v>1.1131392505823559</v>
      </c>
      <c r="I207" s="3">
        <f t="shared" ca="1" si="54"/>
        <v>1.0882413661127159</v>
      </c>
      <c r="J207" s="3">
        <f t="shared" ca="1" si="54"/>
        <v>1.0374998390323742</v>
      </c>
      <c r="K207" s="3">
        <f t="shared" ca="1" si="54"/>
        <v>1.0892941692764346</v>
      </c>
      <c r="L207" s="3">
        <f t="shared" ca="1" si="54"/>
        <v>1.0260746878877718</v>
      </c>
    </row>
    <row r="208" spans="2:14" x14ac:dyDescent="0.2">
      <c r="D208" s="3">
        <f ca="1">PRODUCT(D207:$L207)</f>
        <v>14.053954035658087</v>
      </c>
      <c r="E208" s="3">
        <f ca="1">PRODUCT(E207:$L207)</f>
        <v>3.9406571621743911</v>
      </c>
      <c r="F208" s="3">
        <f ca="1">PRODUCT(F207:$L207)</f>
        <v>2.3637616660583194</v>
      </c>
      <c r="G208" s="3">
        <f ca="1">PRODUCT(G207:$L207)</f>
        <v>1.6857949679189392</v>
      </c>
      <c r="H208" s="3">
        <f ca="1">PRODUCT(H207:$L207)</f>
        <v>1.4047107892330661</v>
      </c>
      <c r="I208" s="3">
        <f ca="1">PRODUCT(I207:$L207)</f>
        <v>1.2619362658339197</v>
      </c>
      <c r="J208" s="3">
        <f ca="1">PRODUCT(J207:$L207)</f>
        <v>1.1596106388986624</v>
      </c>
      <c r="K208" s="3">
        <f ca="1">PRODUCT(K207:$L207)</f>
        <v>1.1176971747582873</v>
      </c>
      <c r="L208" s="3">
        <f ca="1">PRODUCT(L207:$L207)</f>
        <v>1.0260746878877718</v>
      </c>
      <c r="M208">
        <v>1</v>
      </c>
    </row>
    <row r="209" spans="1:13" x14ac:dyDescent="0.2">
      <c r="D209" s="3">
        <f ca="1">1/D208</f>
        <v>7.1154352537568563E-2</v>
      </c>
      <c r="E209" s="3">
        <f t="shared" ref="E209:L209" ca="1" si="55">1/E208</f>
        <v>0.25376478055457535</v>
      </c>
      <c r="F209" s="3">
        <f t="shared" ca="1" si="55"/>
        <v>0.42305449587375099</v>
      </c>
      <c r="G209" s="3">
        <f t="shared" ca="1" si="55"/>
        <v>0.59319194743739712</v>
      </c>
      <c r="H209" s="3">
        <f t="shared" ca="1" si="55"/>
        <v>0.71189031056419294</v>
      </c>
      <c r="I209" s="3">
        <f t="shared" ca="1" si="55"/>
        <v>0.79243304679826632</v>
      </c>
      <c r="J209" s="3">
        <f t="shared" ca="1" si="55"/>
        <v>0.86235842140060714</v>
      </c>
      <c r="K209" s="3">
        <f t="shared" ca="1" si="55"/>
        <v>0.8946967233913421</v>
      </c>
      <c r="L209" s="3">
        <f t="shared" ca="1" si="55"/>
        <v>0.9745879240609201</v>
      </c>
      <c r="M209">
        <v>1</v>
      </c>
    </row>
    <row r="210" spans="1:13" x14ac:dyDescent="0.2">
      <c r="D210" s="3">
        <f ca="1">D209</f>
        <v>7.1154352537568563E-2</v>
      </c>
      <c r="E210" s="3">
        <f ca="1">E209-D209</f>
        <v>0.18261042801700678</v>
      </c>
      <c r="F210" s="3">
        <f t="shared" ref="F210:M210" ca="1" si="56">F209-E209</f>
        <v>0.16928971531917564</v>
      </c>
      <c r="G210" s="3">
        <f t="shared" ca="1" si="56"/>
        <v>0.17013745156364612</v>
      </c>
      <c r="H210" s="3">
        <f t="shared" ca="1" si="56"/>
        <v>0.11869836312679583</v>
      </c>
      <c r="I210" s="3">
        <f t="shared" ca="1" si="56"/>
        <v>8.0542736234073375E-2</v>
      </c>
      <c r="J210" s="3">
        <f t="shared" ca="1" si="56"/>
        <v>6.9925374602340828E-2</v>
      </c>
      <c r="K210" s="3">
        <f t="shared" ca="1" si="56"/>
        <v>3.2338301990734952E-2</v>
      </c>
      <c r="L210" s="3">
        <f t="shared" ca="1" si="56"/>
        <v>7.9891200669578E-2</v>
      </c>
      <c r="M210" s="3">
        <f t="shared" ca="1" si="56"/>
        <v>2.5412075939079903E-2</v>
      </c>
    </row>
    <row r="212" spans="1:13" x14ac:dyDescent="0.2">
      <c r="A212" t="s">
        <v>26</v>
      </c>
    </row>
    <row r="213" spans="1:13" x14ac:dyDescent="0.2">
      <c r="C213">
        <v>1</v>
      </c>
      <c r="D213" s="4">
        <f>C213+1</f>
        <v>2</v>
      </c>
      <c r="E213" s="4">
        <f t="shared" ref="E213:L213" si="57">D213+1</f>
        <v>3</v>
      </c>
      <c r="F213" s="4">
        <f t="shared" si="57"/>
        <v>4</v>
      </c>
      <c r="G213" s="4">
        <f t="shared" si="57"/>
        <v>5</v>
      </c>
      <c r="H213" s="4">
        <f t="shared" si="57"/>
        <v>6</v>
      </c>
      <c r="I213" s="4">
        <f t="shared" si="57"/>
        <v>7</v>
      </c>
      <c r="J213" s="4">
        <f t="shared" si="57"/>
        <v>8</v>
      </c>
      <c r="K213" s="4">
        <f t="shared" si="57"/>
        <v>9</v>
      </c>
      <c r="L213" s="4">
        <f t="shared" si="57"/>
        <v>10</v>
      </c>
    </row>
    <row r="214" spans="1:13" x14ac:dyDescent="0.2">
      <c r="B214">
        <f>B$4</f>
        <v>2006</v>
      </c>
      <c r="D214" s="1"/>
      <c r="E214" s="1"/>
      <c r="F214" s="1"/>
      <c r="G214" s="1"/>
      <c r="H214" s="1"/>
      <c r="I214" s="1"/>
      <c r="J214" s="1"/>
      <c r="K214" s="1"/>
      <c r="L214" s="1"/>
    </row>
    <row r="215" spans="1:13" x14ac:dyDescent="0.2">
      <c r="B215">
        <f>B$5</f>
        <v>2007</v>
      </c>
      <c r="D215" s="1"/>
      <c r="E215" s="1"/>
      <c r="F215" s="1"/>
      <c r="G215" s="1"/>
      <c r="H215" s="1"/>
      <c r="I215" s="1"/>
      <c r="J215" s="1"/>
      <c r="K215" s="1"/>
      <c r="L215" s="3">
        <f t="shared" ref="L215:L223" ca="1" si="58">VLOOKUP(INT(RAND()*$B$164)+1,$B$112:$C$164,2,FALSE)</f>
        <v>-0.98734799353432057</v>
      </c>
    </row>
    <row r="216" spans="1:13" x14ac:dyDescent="0.2">
      <c r="B216">
        <f>B$6</f>
        <v>2008</v>
      </c>
      <c r="D216" s="1"/>
      <c r="E216" s="1"/>
      <c r="F216" s="1"/>
      <c r="G216" s="1"/>
      <c r="H216" s="1"/>
      <c r="I216" s="1"/>
      <c r="J216" s="1"/>
      <c r="K216" s="3">
        <f t="shared" ref="K216:K223" ca="1" si="59">VLOOKUP(INT(RAND()*$B$164)+1,$B$112:$C$164,2,FALSE)</f>
        <v>-0.2937680627254049</v>
      </c>
      <c r="L216" s="3">
        <f t="shared" ca="1" si="58"/>
        <v>0.94933308742262346</v>
      </c>
    </row>
    <row r="217" spans="1:13" x14ac:dyDescent="0.2">
      <c r="B217">
        <f>B$7</f>
        <v>2009</v>
      </c>
      <c r="D217" s="1"/>
      <c r="E217" s="1"/>
      <c r="F217" s="1"/>
      <c r="G217" s="1"/>
      <c r="H217" s="1"/>
      <c r="I217" s="1"/>
      <c r="J217" s="3">
        <f t="shared" ref="J217:J223" ca="1" si="60">VLOOKUP(INT(RAND()*$B$164)+1,$B$112:$C$164,2,FALSE)</f>
        <v>0.91039210606493914</v>
      </c>
      <c r="K217" s="3">
        <f t="shared" ca="1" si="59"/>
        <v>0.66015050343695914</v>
      </c>
      <c r="L217" s="3">
        <f t="shared" ca="1" si="58"/>
        <v>1.2463810283564689</v>
      </c>
    </row>
    <row r="218" spans="1:13" x14ac:dyDescent="0.2">
      <c r="B218">
        <f>B$8</f>
        <v>2010</v>
      </c>
      <c r="D218" s="1"/>
      <c r="E218" s="1"/>
      <c r="F218" s="1"/>
      <c r="G218" s="1"/>
      <c r="H218" s="1"/>
      <c r="I218" s="3">
        <f t="shared" ref="I218:I223" ca="1" si="61">VLOOKUP(INT(RAND()*$B$164)+1,$B$112:$C$164,2,FALSE)</f>
        <v>-0.53846159484537293</v>
      </c>
      <c r="J218" s="3">
        <f t="shared" ca="1" si="60"/>
        <v>0.32100745872596065</v>
      </c>
      <c r="K218" s="3">
        <f t="shared" ca="1" si="59"/>
        <v>0.61982147150408384</v>
      </c>
      <c r="L218" s="3">
        <f t="shared" ca="1" si="58"/>
        <v>-0.93870453116613461</v>
      </c>
    </row>
    <row r="219" spans="1:13" x14ac:dyDescent="0.2">
      <c r="B219">
        <f>B$9</f>
        <v>2011</v>
      </c>
      <c r="D219" s="1"/>
      <c r="E219" s="1"/>
      <c r="F219" s="1"/>
      <c r="G219" s="1"/>
      <c r="H219" s="3">
        <f t="shared" ref="H219:H223" ca="1" si="62">VLOOKUP(INT(RAND()*$B$164)+1,$B$112:$C$164,2,FALSE)</f>
        <v>-0.2937680627254049</v>
      </c>
      <c r="I219" s="3">
        <f t="shared" ca="1" si="61"/>
        <v>-0.53846159484537293</v>
      </c>
      <c r="J219" s="3">
        <f t="shared" ca="1" si="60"/>
        <v>0.91744195522404759</v>
      </c>
      <c r="K219" s="3">
        <f t="shared" ca="1" si="59"/>
        <v>2.873349915045301</v>
      </c>
      <c r="L219" s="3">
        <f t="shared" ca="1" si="58"/>
        <v>0.32100745872596065</v>
      </c>
    </row>
    <row r="220" spans="1:13" x14ac:dyDescent="0.2">
      <c r="B220">
        <f>B$10</f>
        <v>2012</v>
      </c>
      <c r="D220" s="1"/>
      <c r="E220" s="1"/>
      <c r="F220" s="1"/>
      <c r="G220" s="3">
        <f t="shared" ref="G220:G223" ca="1" si="63">VLOOKUP(INT(RAND()*$B$164)+1,$B$112:$C$164,2,FALSE)</f>
        <v>0.31670424029365174</v>
      </c>
      <c r="H220" s="3">
        <f t="shared" ca="1" si="62"/>
        <v>-0.21096164500376141</v>
      </c>
      <c r="I220" s="3">
        <f t="shared" ca="1" si="61"/>
        <v>0.58221192843271297</v>
      </c>
      <c r="J220" s="3">
        <f t="shared" ca="1" si="60"/>
        <v>0.61982147150408384</v>
      </c>
      <c r="K220" s="3">
        <f t="shared" ca="1" si="59"/>
        <v>0.94933308742262346</v>
      </c>
      <c r="L220" s="3">
        <f t="shared" ca="1" si="58"/>
        <v>-0.6032531887143241</v>
      </c>
    </row>
    <row r="221" spans="1:13" x14ac:dyDescent="0.2">
      <c r="B221">
        <f>B$11</f>
        <v>2013</v>
      </c>
      <c r="D221" s="1"/>
      <c r="E221" s="1"/>
      <c r="F221" s="3">
        <f t="shared" ref="F221:F223" ca="1" si="64">VLOOKUP(INT(RAND()*$B$164)+1,$B$112:$C$164,2,FALSE)</f>
        <v>0.66015050343695914</v>
      </c>
      <c r="G221" s="3">
        <f t="shared" ca="1" si="63"/>
        <v>-0.85015572554328356</v>
      </c>
      <c r="H221" s="3">
        <f t="shared" ca="1" si="62"/>
        <v>-0.38678499866350474</v>
      </c>
      <c r="I221" s="3">
        <f t="shared" ca="1" si="61"/>
        <v>-0.25725087588695134</v>
      </c>
      <c r="J221" s="3">
        <f t="shared" ca="1" si="60"/>
        <v>-0.46838164643153951</v>
      </c>
      <c r="K221" s="3">
        <f t="shared" ca="1" si="59"/>
        <v>-0.25725087588695134</v>
      </c>
      <c r="L221" s="3">
        <f t="shared" ca="1" si="58"/>
        <v>-0.72263809518129318</v>
      </c>
    </row>
    <row r="222" spans="1:13" x14ac:dyDescent="0.2">
      <c r="B222">
        <f>B$12</f>
        <v>2014</v>
      </c>
      <c r="D222" s="1"/>
      <c r="E222" s="3">
        <f t="shared" ref="E222:E223" ca="1" si="65">VLOOKUP(INT(RAND()*$B$164)+1,$B$112:$C$164,2,FALSE)</f>
        <v>-0.11096990105309147</v>
      </c>
      <c r="F222" s="3">
        <f t="shared" ca="1" si="64"/>
        <v>0.13534651367602241</v>
      </c>
      <c r="G222" s="3">
        <f t="shared" ca="1" si="63"/>
        <v>1.0989745101342892</v>
      </c>
      <c r="H222" s="3">
        <f t="shared" ca="1" si="62"/>
        <v>1.3582313715337049</v>
      </c>
      <c r="I222" s="3">
        <f t="shared" ca="1" si="61"/>
        <v>-0.72263809518129318</v>
      </c>
      <c r="J222" s="3">
        <f t="shared" ca="1" si="60"/>
        <v>-0.93870453116613461</v>
      </c>
      <c r="K222" s="3">
        <f t="shared" ca="1" si="59"/>
        <v>-0.38678499866350474</v>
      </c>
      <c r="L222" s="3">
        <f t="shared" ca="1" si="58"/>
        <v>-0.99435965163517159</v>
      </c>
    </row>
    <row r="223" spans="1:13" x14ac:dyDescent="0.2">
      <c r="B223">
        <f>B$13</f>
        <v>2015</v>
      </c>
      <c r="C223" s="1"/>
      <c r="D223" s="3">
        <f ca="1">VLOOKUP(INT(RAND()*$B$164)+1,$B$112:$C$164,2,FALSE)</f>
        <v>0.99321524001727557</v>
      </c>
      <c r="E223" s="3">
        <f t="shared" ca="1" si="65"/>
        <v>7.5815968747221754E-2</v>
      </c>
      <c r="F223" s="3">
        <f t="shared" ca="1" si="64"/>
        <v>1.1603496093571266</v>
      </c>
      <c r="G223" s="3">
        <f t="shared" ca="1" si="63"/>
        <v>-1.4115418215363813</v>
      </c>
      <c r="H223" s="3">
        <f t="shared" ca="1" si="62"/>
        <v>-0.46838164643153951</v>
      </c>
      <c r="I223" s="3">
        <f t="shared" ca="1" si="61"/>
        <v>7.5815968747221754E-2</v>
      </c>
      <c r="J223" s="3">
        <f t="shared" ca="1" si="60"/>
        <v>1.3582313715337049</v>
      </c>
      <c r="K223" s="3">
        <f t="shared" ca="1" si="59"/>
        <v>0.31670424029365174</v>
      </c>
      <c r="L223" s="3">
        <f t="shared" ca="1" si="58"/>
        <v>-0.46838164643153951</v>
      </c>
    </row>
    <row r="225" spans="1:16" x14ac:dyDescent="0.2">
      <c r="A225" t="s">
        <v>39</v>
      </c>
    </row>
    <row r="226" spans="1:16" x14ac:dyDescent="0.2">
      <c r="C226">
        <f>$C$3</f>
        <v>1</v>
      </c>
      <c r="D226">
        <f>C226+1</f>
        <v>2</v>
      </c>
      <c r="E226">
        <f t="shared" ref="E226:L226" si="66">D226+1</f>
        <v>3</v>
      </c>
      <c r="F226">
        <f t="shared" si="66"/>
        <v>4</v>
      </c>
      <c r="G226">
        <f t="shared" si="66"/>
        <v>5</v>
      </c>
      <c r="H226">
        <f t="shared" si="66"/>
        <v>6</v>
      </c>
      <c r="I226">
        <f t="shared" si="66"/>
        <v>7</v>
      </c>
      <c r="J226">
        <f t="shared" si="66"/>
        <v>8</v>
      </c>
      <c r="K226">
        <f t="shared" si="66"/>
        <v>9</v>
      </c>
      <c r="L226">
        <f t="shared" si="66"/>
        <v>10</v>
      </c>
      <c r="N226" t="s">
        <v>3</v>
      </c>
    </row>
    <row r="227" spans="1:16" x14ac:dyDescent="0.2">
      <c r="B227">
        <f>$B$4</f>
        <v>2006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>
        <f t="shared" ref="N227:N235" si="67">SUM(C227:L227)</f>
        <v>0</v>
      </c>
    </row>
    <row r="228" spans="1:16" x14ac:dyDescent="0.2">
      <c r="B228">
        <f>B227+1</f>
        <v>2007</v>
      </c>
      <c r="C228" s="1"/>
      <c r="D228" s="1"/>
      <c r="E228" s="1"/>
      <c r="F228" s="1"/>
      <c r="G228" s="1"/>
      <c r="H228" s="1"/>
      <c r="I228" s="1"/>
      <c r="J228" s="1"/>
      <c r="K228" s="1"/>
      <c r="L228" s="1">
        <f ca="1">(M$210*$N195) + L215*SQRT(ABS($Q$16*M$210*$N195))</f>
        <v>61251.183754185782</v>
      </c>
      <c r="N228" s="1">
        <f t="shared" ca="1" si="67"/>
        <v>61251.183754185782</v>
      </c>
    </row>
    <row r="229" spans="1:16" x14ac:dyDescent="0.2">
      <c r="B229">
        <f t="shared" ref="B229:B236" si="68">B228+1</f>
        <v>2008</v>
      </c>
      <c r="C229" s="1"/>
      <c r="D229" s="1"/>
      <c r="E229" s="1"/>
      <c r="F229" s="1"/>
      <c r="G229" s="1"/>
      <c r="H229" s="1"/>
      <c r="I229" s="1"/>
      <c r="J229" s="1"/>
      <c r="K229" s="1">
        <f t="shared" ref="K229:K236" ca="1" si="69">(L$210*$N196) + K216*SQRT(ABS($Q$16*L$210*$N196))</f>
        <v>375666.93037610699</v>
      </c>
      <c r="L229" s="1">
        <f t="shared" ref="L229:L236" ca="1" si="70">(M$210*$N196) + L216*SQRT(ABS($Q$16*M$210*$N196))</f>
        <v>211545.96475194575</v>
      </c>
      <c r="N229" s="1">
        <f t="shared" ca="1" si="67"/>
        <v>587212.89512805268</v>
      </c>
    </row>
    <row r="230" spans="1:16" x14ac:dyDescent="0.2">
      <c r="B230">
        <f t="shared" si="68"/>
        <v>2009</v>
      </c>
      <c r="C230" s="1"/>
      <c r="D230" s="1"/>
      <c r="E230" s="1"/>
      <c r="F230" s="1"/>
      <c r="G230" s="1"/>
      <c r="H230" s="1"/>
      <c r="I230" s="1"/>
      <c r="J230" s="1">
        <f t="shared" ref="J230:J236" ca="1" si="71">(K$210*$N197) + J217*SQRT(ABS($Q$16*K$210*$N197))</f>
        <v>236017.22780716879</v>
      </c>
      <c r="K230" s="1">
        <f t="shared" ca="1" si="69"/>
        <v>475191.20963662764</v>
      </c>
      <c r="L230" s="1">
        <f t="shared" ca="1" si="70"/>
        <v>220149.5853023291</v>
      </c>
      <c r="N230" s="1">
        <f t="shared" ca="1" si="67"/>
        <v>931358.02274612547</v>
      </c>
    </row>
    <row r="231" spans="1:16" x14ac:dyDescent="0.2">
      <c r="B231">
        <f t="shared" si="68"/>
        <v>2010</v>
      </c>
      <c r="C231" s="1"/>
      <c r="D231" s="1"/>
      <c r="E231" s="1"/>
      <c r="F231" s="1"/>
      <c r="G231" s="1"/>
      <c r="H231" s="1"/>
      <c r="I231" s="1">
        <f t="shared" ref="I231:I236" ca="1" si="72">(J$210*$N198) + I218*SQRT(ABS($Q$16*J$210*$N198))</f>
        <v>264333.95172608853</v>
      </c>
      <c r="J231" s="1">
        <f t="shared" ca="1" si="71"/>
        <v>183420.97991910958</v>
      </c>
      <c r="K231" s="1">
        <f t="shared" ca="1" si="69"/>
        <v>469267.04912855464</v>
      </c>
      <c r="L231" s="1">
        <f t="shared" ca="1" si="70"/>
        <v>47602.117268958318</v>
      </c>
      <c r="N231" s="1">
        <f t="shared" ca="1" si="67"/>
        <v>964624.09804271115</v>
      </c>
    </row>
    <row r="232" spans="1:16" x14ac:dyDescent="0.2">
      <c r="B232">
        <f t="shared" si="68"/>
        <v>2011</v>
      </c>
      <c r="C232" s="1"/>
      <c r="D232" s="1"/>
      <c r="E232" s="1"/>
      <c r="F232" s="1"/>
      <c r="G232" s="1"/>
      <c r="H232" s="1">
        <f t="shared" ref="H232:H236" ca="1" si="73">(I$210*$N199) + H219*SQRT(ABS($Q$16*I$210*$N199))</f>
        <v>397857.78578700178</v>
      </c>
      <c r="I232" s="1">
        <f t="shared" ca="1" si="72"/>
        <v>308308.38279221341</v>
      </c>
      <c r="J232" s="1">
        <f t="shared" ca="1" si="71"/>
        <v>264921.88686207542</v>
      </c>
      <c r="K232" s="1">
        <f t="shared" ca="1" si="69"/>
        <v>868901.93948806683</v>
      </c>
      <c r="L232" s="1">
        <f t="shared" ca="1" si="70"/>
        <v>166590.35639926654</v>
      </c>
      <c r="N232" s="1">
        <f t="shared" ca="1" si="67"/>
        <v>2006580.3513286239</v>
      </c>
    </row>
    <row r="233" spans="1:16" x14ac:dyDescent="0.2">
      <c r="B233">
        <f t="shared" si="68"/>
        <v>2012</v>
      </c>
      <c r="C233" s="1"/>
      <c r="D233" s="1"/>
      <c r="E233" s="1"/>
      <c r="F233" s="1"/>
      <c r="G233" s="1">
        <f t="shared" ref="G233:G236" ca="1" si="74">(H$210*$N200) + G220*SQRT(ABS($Q$16*H$210*$N200))</f>
        <v>765911.92459648079</v>
      </c>
      <c r="H233" s="1">
        <f t="shared" ca="1" si="73"/>
        <v>445841.49478665367</v>
      </c>
      <c r="I233" s="1">
        <f t="shared" ca="1" si="72"/>
        <v>500668.42752299813</v>
      </c>
      <c r="J233" s="1">
        <f t="shared" ca="1" si="71"/>
        <v>253752.70530958363</v>
      </c>
      <c r="K233" s="1">
        <f t="shared" ca="1" si="69"/>
        <v>623011.10766331723</v>
      </c>
      <c r="L233" s="1">
        <f t="shared" ca="1" si="70"/>
        <v>98040.514645756833</v>
      </c>
      <c r="N233" s="1">
        <f t="shared" ca="1" si="67"/>
        <v>2687226.1745247901</v>
      </c>
    </row>
    <row r="234" spans="1:16" x14ac:dyDescent="0.2">
      <c r="B234">
        <f t="shared" si="68"/>
        <v>2013</v>
      </c>
      <c r="C234" s="1"/>
      <c r="D234" s="1"/>
      <c r="E234" s="1"/>
      <c r="F234" s="1">
        <f t="shared" ref="F234:F235" ca="1" si="75">(G$210*$N201) + F221*SQRT(ABS($Q$16*G$210*$N201))</f>
        <v>1246397.8258222856</v>
      </c>
      <c r="G234" s="1">
        <f t="shared" ca="1" si="74"/>
        <v>593007.9584270122</v>
      </c>
      <c r="H234" s="1">
        <f t="shared" ca="1" si="73"/>
        <v>453345.88136759953</v>
      </c>
      <c r="I234" s="1">
        <f t="shared" ca="1" si="72"/>
        <v>409205.11837135092</v>
      </c>
      <c r="J234" s="1">
        <f t="shared" ca="1" si="71"/>
        <v>159022.40735465483</v>
      </c>
      <c r="K234" s="1">
        <f t="shared" ca="1" si="69"/>
        <v>470394.18236191268</v>
      </c>
      <c r="L234" s="1">
        <f t="shared" ca="1" si="70"/>
        <v>96894.192172857744</v>
      </c>
      <c r="N234" s="1">
        <f t="shared" ca="1" si="67"/>
        <v>3428267.5658776741</v>
      </c>
    </row>
    <row r="235" spans="1:16" x14ac:dyDescent="0.2">
      <c r="B235">
        <f t="shared" si="68"/>
        <v>2014</v>
      </c>
      <c r="C235" s="1"/>
      <c r="D235" s="1"/>
      <c r="E235" s="1">
        <f t="shared" ref="E235:E236" ca="1" si="76">(F$210*$N202) + E222*SQRT(ABS($Q$16*F$210*$N202))</f>
        <v>746374.13172157761</v>
      </c>
      <c r="F235" s="1">
        <f t="shared" ca="1" si="75"/>
        <v>799135.14277017699</v>
      </c>
      <c r="G235" s="1">
        <f t="shared" ca="1" si="74"/>
        <v>721240.64171110163</v>
      </c>
      <c r="H235" s="1">
        <f t="shared" ca="1" si="73"/>
        <v>551355.32186687412</v>
      </c>
      <c r="I235" s="1">
        <f t="shared" ca="1" si="72"/>
        <v>225280.54239979174</v>
      </c>
      <c r="J235" s="1">
        <f t="shared" ca="1" si="71"/>
        <v>65418.94540383319</v>
      </c>
      <c r="K235" s="1">
        <f t="shared" ca="1" si="69"/>
        <v>309922.4437919737</v>
      </c>
      <c r="L235" s="1">
        <f t="shared" ca="1" si="70"/>
        <v>38942.963477969286</v>
      </c>
      <c r="N235" s="1">
        <f t="shared" ca="1" si="67"/>
        <v>3457670.1331432983</v>
      </c>
    </row>
    <row r="236" spans="1:16" x14ac:dyDescent="0.2">
      <c r="B236">
        <f t="shared" si="68"/>
        <v>2015</v>
      </c>
      <c r="C236" s="1"/>
      <c r="D236" s="1">
        <f ca="1">(E$210*$N203) + D223*SQRT(ABS($Q$16*E$210*$N203))</f>
        <v>1051646.5292275059</v>
      </c>
      <c r="E236" s="1">
        <f t="shared" ca="1" si="76"/>
        <v>798623.55974968511</v>
      </c>
      <c r="F236" s="1">
        <f ca="1">(G$210*$N203) + F223*SQRT(ABS($Q$16*G$210*$N203))</f>
        <v>1020295.5269697299</v>
      </c>
      <c r="G236" s="1">
        <f t="shared" ca="1" si="74"/>
        <v>312639.08426986833</v>
      </c>
      <c r="H236" s="1">
        <f t="shared" ca="1" si="73"/>
        <v>308045.25409083528</v>
      </c>
      <c r="I236" s="1">
        <f t="shared" ca="1" si="72"/>
        <v>333358.93308561208</v>
      </c>
      <c r="J236" s="1">
        <f t="shared" ca="1" si="71"/>
        <v>268525.0206228334</v>
      </c>
      <c r="K236" s="1">
        <f t="shared" ca="1" si="69"/>
        <v>413287.26526971243</v>
      </c>
      <c r="L236" s="1">
        <f t="shared" ca="1" si="70"/>
        <v>81264.81837696943</v>
      </c>
      <c r="N236" s="1">
        <f ca="1">SUM(C236:L236)</f>
        <v>4587685.9916627519</v>
      </c>
    </row>
    <row r="237" spans="1:16" x14ac:dyDescent="0.2">
      <c r="N237" s="1">
        <f ca="1">SUM(N227:N236)</f>
        <v>18711876.416208215</v>
      </c>
    </row>
    <row r="239" spans="1:16" x14ac:dyDescent="0.2">
      <c r="A239" t="s">
        <v>28</v>
      </c>
    </row>
    <row r="240" spans="1:16" x14ac:dyDescent="0.2">
      <c r="C240">
        <v>1</v>
      </c>
      <c r="D240" s="4">
        <f>C240+1</f>
        <v>2</v>
      </c>
      <c r="E240" s="4">
        <f t="shared" ref="E240:L240" si="77">D240+1</f>
        <v>3</v>
      </c>
      <c r="F240" s="4">
        <f t="shared" si="77"/>
        <v>4</v>
      </c>
      <c r="G240" s="4">
        <f t="shared" si="77"/>
        <v>5</v>
      </c>
      <c r="H240" s="4">
        <f t="shared" si="77"/>
        <v>6</v>
      </c>
      <c r="I240" s="4">
        <f t="shared" si="77"/>
        <v>7</v>
      </c>
      <c r="J240" s="4">
        <f t="shared" si="77"/>
        <v>8</v>
      </c>
      <c r="K240" s="4">
        <f t="shared" si="77"/>
        <v>9</v>
      </c>
      <c r="L240" s="4">
        <f t="shared" si="77"/>
        <v>10</v>
      </c>
      <c r="N240" t="s">
        <v>2</v>
      </c>
      <c r="O240" t="s">
        <v>3</v>
      </c>
      <c r="P240" t="s">
        <v>29</v>
      </c>
    </row>
    <row r="241" spans="1:16" x14ac:dyDescent="0.2">
      <c r="B241">
        <f>B$4</f>
        <v>2006</v>
      </c>
      <c r="C241" s="1">
        <f>C4</f>
        <v>357848</v>
      </c>
      <c r="D241" s="1">
        <f t="shared" ref="D241:K249" si="78">D4</f>
        <v>1124788</v>
      </c>
      <c r="E241" s="1">
        <f t="shared" si="78"/>
        <v>1735330</v>
      </c>
      <c r="F241" s="1">
        <f t="shared" si="78"/>
        <v>2218270</v>
      </c>
      <c r="G241" s="1">
        <f t="shared" si="78"/>
        <v>2745596</v>
      </c>
      <c r="H241" s="1">
        <f t="shared" si="78"/>
        <v>3319994</v>
      </c>
      <c r="I241" s="1">
        <f t="shared" si="78"/>
        <v>3466336</v>
      </c>
      <c r="J241" s="1">
        <f t="shared" si="78"/>
        <v>3606286</v>
      </c>
      <c r="K241" s="1">
        <f t="shared" si="78"/>
        <v>3833515</v>
      </c>
      <c r="L241" s="1">
        <f>L4</f>
        <v>3901463</v>
      </c>
      <c r="N241" s="1">
        <f>L241</f>
        <v>3901463</v>
      </c>
      <c r="O241" s="1">
        <f>N241-L241</f>
        <v>0</v>
      </c>
      <c r="P241" s="1">
        <f>N4-N241</f>
        <v>0</v>
      </c>
    </row>
    <row r="242" spans="1:16" x14ac:dyDescent="0.2">
      <c r="B242">
        <f>B$5</f>
        <v>2007</v>
      </c>
      <c r="C242" s="1">
        <f t="shared" ref="C242:C250" si="79">C5</f>
        <v>352118</v>
      </c>
      <c r="D242" s="1">
        <f t="shared" si="78"/>
        <v>1236139</v>
      </c>
      <c r="E242" s="1">
        <f t="shared" si="78"/>
        <v>2170033</v>
      </c>
      <c r="F242" s="1">
        <f t="shared" si="78"/>
        <v>3353322</v>
      </c>
      <c r="G242" s="1">
        <f t="shared" si="78"/>
        <v>3799067</v>
      </c>
      <c r="H242" s="1">
        <f t="shared" si="78"/>
        <v>4120063</v>
      </c>
      <c r="I242" s="1">
        <f t="shared" si="78"/>
        <v>4647867</v>
      </c>
      <c r="J242" s="1">
        <f t="shared" si="78"/>
        <v>4914039</v>
      </c>
      <c r="K242" s="1">
        <f t="shared" si="78"/>
        <v>5339085</v>
      </c>
      <c r="L242" s="1">
        <f ca="1">K242+L228</f>
        <v>5400336.1837541861</v>
      </c>
      <c r="N242" s="1">
        <f ca="1">L242</f>
        <v>5400336.1837541861</v>
      </c>
      <c r="O242" s="1">
        <f ca="1">N242-L242</f>
        <v>0</v>
      </c>
      <c r="P242" s="1">
        <f t="shared" ref="P242:P250" ca="1" si="80">N5-N242</f>
        <v>33382.630794603378</v>
      </c>
    </row>
    <row r="243" spans="1:16" x14ac:dyDescent="0.2">
      <c r="B243">
        <f>B$6</f>
        <v>2008</v>
      </c>
      <c r="C243" s="1">
        <f t="shared" si="79"/>
        <v>290507</v>
      </c>
      <c r="D243" s="1">
        <f t="shared" si="78"/>
        <v>1292306</v>
      </c>
      <c r="E243" s="1">
        <f t="shared" si="78"/>
        <v>2218525</v>
      </c>
      <c r="F243" s="1">
        <f t="shared" si="78"/>
        <v>3235179</v>
      </c>
      <c r="G243" s="1">
        <f t="shared" si="78"/>
        <v>3985995</v>
      </c>
      <c r="H243" s="1">
        <f t="shared" si="78"/>
        <v>4132918</v>
      </c>
      <c r="I243" s="1">
        <f t="shared" si="78"/>
        <v>4628910</v>
      </c>
      <c r="J243" s="1">
        <f t="shared" si="78"/>
        <v>4909315</v>
      </c>
      <c r="K243" s="1">
        <f ca="1">J243+K229</f>
        <v>5284981.9303761069</v>
      </c>
      <c r="L243" s="1"/>
      <c r="N243" s="1">
        <f ca="1">K243*L267</f>
        <v>5359422.6943427278</v>
      </c>
      <c r="O243" s="1">
        <f ca="1">N243-K243</f>
        <v>74440.7639666209</v>
      </c>
      <c r="P243" s="1">
        <f t="shared" ca="1" si="80"/>
        <v>19403.59572151117</v>
      </c>
    </row>
    <row r="244" spans="1:16" x14ac:dyDescent="0.2">
      <c r="B244">
        <f>B$7</f>
        <v>2009</v>
      </c>
      <c r="C244" s="1">
        <f t="shared" si="79"/>
        <v>310608</v>
      </c>
      <c r="D244" s="1">
        <f t="shared" si="78"/>
        <v>1418858</v>
      </c>
      <c r="E244" s="1">
        <f t="shared" si="78"/>
        <v>2195047</v>
      </c>
      <c r="F244" s="1">
        <f t="shared" si="78"/>
        <v>3757447</v>
      </c>
      <c r="G244" s="1">
        <f t="shared" si="78"/>
        <v>4029929</v>
      </c>
      <c r="H244" s="1">
        <f t="shared" si="78"/>
        <v>4381982</v>
      </c>
      <c r="I244" s="1">
        <f t="shared" si="78"/>
        <v>4588268</v>
      </c>
      <c r="J244" s="1">
        <f ca="1">I244+J230</f>
        <v>4824285.2278071688</v>
      </c>
      <c r="K244" s="1"/>
      <c r="L244" s="1"/>
      <c r="N244" s="1">
        <f ca="1">J244*K267</f>
        <v>5266702.3187595662</v>
      </c>
      <c r="O244" s="1">
        <f ca="1">N244-J244</f>
        <v>442417.09095239732</v>
      </c>
      <c r="P244" s="1">
        <f t="shared" ca="1" si="80"/>
        <v>31203.502065895125</v>
      </c>
    </row>
    <row r="245" spans="1:16" x14ac:dyDescent="0.2">
      <c r="B245">
        <f>B$8</f>
        <v>2010</v>
      </c>
      <c r="C245" s="1">
        <f t="shared" si="79"/>
        <v>443160</v>
      </c>
      <c r="D245" s="1">
        <f t="shared" si="78"/>
        <v>1136350</v>
      </c>
      <c r="E245" s="1">
        <f t="shared" si="78"/>
        <v>2128333</v>
      </c>
      <c r="F245" s="1">
        <f t="shared" si="78"/>
        <v>2897821</v>
      </c>
      <c r="G245" s="1">
        <f t="shared" si="78"/>
        <v>3402672</v>
      </c>
      <c r="H245" s="1">
        <f t="shared" si="78"/>
        <v>3873311</v>
      </c>
      <c r="I245" s="1">
        <f ca="1">H245+I231</f>
        <v>4137644.9517260883</v>
      </c>
      <c r="J245" s="1"/>
      <c r="K245" s="1"/>
      <c r="L245" s="1"/>
      <c r="N245" s="1">
        <f ca="1">I245*J267</f>
        <v>4757536.3412473239</v>
      </c>
      <c r="O245" s="1">
        <f ca="1">N245-I245</f>
        <v>619891.3895212356</v>
      </c>
      <c r="P245" s="1">
        <f t="shared" ca="1" si="80"/>
        <v>100663.29780241381</v>
      </c>
    </row>
    <row r="246" spans="1:16" x14ac:dyDescent="0.2">
      <c r="B246">
        <f>B$9</f>
        <v>2011</v>
      </c>
      <c r="C246" s="1">
        <f t="shared" si="79"/>
        <v>396132</v>
      </c>
      <c r="D246" s="1">
        <f t="shared" si="78"/>
        <v>1333217</v>
      </c>
      <c r="E246" s="1">
        <f t="shared" si="78"/>
        <v>2180715</v>
      </c>
      <c r="F246" s="1">
        <f t="shared" si="78"/>
        <v>2985752</v>
      </c>
      <c r="G246" s="1">
        <f t="shared" si="78"/>
        <v>3691712</v>
      </c>
      <c r="H246" s="1">
        <f ca="1">G246+H232</f>
        <v>4089569.7857870017</v>
      </c>
      <c r="I246" s="1"/>
      <c r="J246" s="1"/>
      <c r="K246" s="1"/>
      <c r="L246" s="1"/>
      <c r="N246" s="1">
        <f ca="1">H246*I267</f>
        <v>5091363.1773015503</v>
      </c>
      <c r="O246" s="1">
        <f ca="1">N246-H246</f>
        <v>1001793.3915145486</v>
      </c>
      <c r="P246" s="1">
        <f t="shared" ca="1" si="80"/>
        <v>19808.280360111035</v>
      </c>
    </row>
    <row r="247" spans="1:16" x14ac:dyDescent="0.2">
      <c r="B247">
        <f>B$10</f>
        <v>2012</v>
      </c>
      <c r="C247" s="1">
        <f t="shared" si="79"/>
        <v>440832</v>
      </c>
      <c r="D247" s="1">
        <f t="shared" si="78"/>
        <v>1288463</v>
      </c>
      <c r="E247" s="1">
        <f t="shared" si="78"/>
        <v>2419861</v>
      </c>
      <c r="F247" s="1">
        <f t="shared" si="78"/>
        <v>3483130</v>
      </c>
      <c r="G247" s="1">
        <f ca="1">F247+G233</f>
        <v>4249041.924596481</v>
      </c>
      <c r="H247" s="1"/>
      <c r="I247" s="1"/>
      <c r="J247" s="1"/>
      <c r="K247" s="1"/>
      <c r="L247" s="1"/>
      <c r="N247" s="1">
        <f ca="1">G247*H267</f>
        <v>5842675.6770108864</v>
      </c>
      <c r="O247" s="1">
        <f ca="1">N247-G247</f>
        <v>1593633.7524144053</v>
      </c>
      <c r="P247" s="1">
        <f t="shared" ca="1" si="80"/>
        <v>-181905.05687534064</v>
      </c>
    </row>
    <row r="248" spans="1:16" x14ac:dyDescent="0.2">
      <c r="B248">
        <f>B$11</f>
        <v>2013</v>
      </c>
      <c r="C248" s="1">
        <f t="shared" si="79"/>
        <v>359480</v>
      </c>
      <c r="D248" s="1">
        <f t="shared" si="78"/>
        <v>1421128</v>
      </c>
      <c r="E248" s="1">
        <f t="shared" si="78"/>
        <v>2864498</v>
      </c>
      <c r="F248" s="1">
        <f ca="1">E248+F234</f>
        <v>4110895.8258222854</v>
      </c>
      <c r="G248" s="1"/>
      <c r="H248" s="1"/>
      <c r="I248" s="1"/>
      <c r="J248" s="1"/>
      <c r="K248" s="1"/>
      <c r="L248" s="1"/>
      <c r="N248" s="1">
        <f ca="1">F248*G267</f>
        <v>6676785.3192377705</v>
      </c>
      <c r="O248" s="1">
        <f ca="1">N248-F248</f>
        <v>2565889.4934154851</v>
      </c>
      <c r="P248" s="1">
        <f t="shared" ca="1" si="80"/>
        <v>108013.69271472842</v>
      </c>
    </row>
    <row r="249" spans="1:16" x14ac:dyDescent="0.2">
      <c r="B249">
        <f>B$12</f>
        <v>2014</v>
      </c>
      <c r="C249" s="1">
        <f t="shared" si="79"/>
        <v>376686</v>
      </c>
      <c r="D249" s="1">
        <f t="shared" si="78"/>
        <v>1363294</v>
      </c>
      <c r="E249" s="1">
        <f ca="1">D249+E235</f>
        <v>2109668.1317215776</v>
      </c>
      <c r="F249" s="1"/>
      <c r="G249" s="1"/>
      <c r="H249" s="1"/>
      <c r="I249" s="1"/>
      <c r="J249" s="1"/>
      <c r="K249" s="1"/>
      <c r="L249" s="1"/>
      <c r="N249" s="1">
        <f ca="1">E249*F267</f>
        <v>4981544.230586879</v>
      </c>
      <c r="O249" s="1">
        <f ca="1">N249-E249</f>
        <v>2871876.0988653013</v>
      </c>
      <c r="P249" s="1">
        <f t="shared" ca="1" si="80"/>
        <v>660722.03267476335</v>
      </c>
    </row>
    <row r="250" spans="1:16" x14ac:dyDescent="0.2">
      <c r="B250">
        <f>B$13</f>
        <v>2015</v>
      </c>
      <c r="C250" s="1">
        <f t="shared" si="79"/>
        <v>344014</v>
      </c>
      <c r="D250" s="1">
        <f ca="1">C250+D236</f>
        <v>1395660.5292275059</v>
      </c>
      <c r="E250" s="1"/>
      <c r="F250" s="1"/>
      <c r="G250" s="1"/>
      <c r="H250" s="1"/>
      <c r="I250" s="1"/>
      <c r="J250" s="1"/>
      <c r="K250" s="1"/>
      <c r="L250" s="1"/>
      <c r="N250" s="1">
        <f ca="1">D250*E267</f>
        <v>5681136.1206597127</v>
      </c>
      <c r="O250" s="1">
        <f ca="1">N250-D250</f>
        <v>4285475.5914322063</v>
      </c>
      <c r="P250" s="1">
        <f t="shared" ca="1" si="80"/>
        <v>-711311.4262349857</v>
      </c>
    </row>
    <row r="251" spans="1:16" x14ac:dyDescent="0.2">
      <c r="O251" s="1">
        <f ca="1">SUM(O241:O250)</f>
        <v>13455417.572082199</v>
      </c>
      <c r="P251" s="1">
        <f ca="1">SUM(P241:P250)</f>
        <v>79980.549023699947</v>
      </c>
    </row>
    <row r="252" spans="1:16" x14ac:dyDescent="0.2">
      <c r="A252" t="s">
        <v>15</v>
      </c>
      <c r="D252" s="4" t="s">
        <v>5</v>
      </c>
      <c r="E252" s="4" t="s">
        <v>6</v>
      </c>
      <c r="F252" s="4" t="s">
        <v>7</v>
      </c>
      <c r="G252" s="4" t="s">
        <v>8</v>
      </c>
      <c r="H252" s="4" t="s">
        <v>9</v>
      </c>
      <c r="I252" s="4" t="s">
        <v>10</v>
      </c>
      <c r="J252" s="4" t="s">
        <v>11</v>
      </c>
      <c r="K252" s="4" t="s">
        <v>12</v>
      </c>
      <c r="L252" s="4" t="s">
        <v>13</v>
      </c>
    </row>
    <row r="253" spans="1:16" x14ac:dyDescent="0.2">
      <c r="B253">
        <f>B241</f>
        <v>2006</v>
      </c>
      <c r="D253">
        <f>D16</f>
        <v>1</v>
      </c>
      <c r="E253">
        <f t="shared" ref="E253:K260" si="81">E16</f>
        <v>1</v>
      </c>
      <c r="F253">
        <f t="shared" si="81"/>
        <v>1</v>
      </c>
      <c r="G253">
        <f t="shared" si="81"/>
        <v>1</v>
      </c>
      <c r="H253">
        <f t="shared" si="81"/>
        <v>1</v>
      </c>
      <c r="I253">
        <f t="shared" si="81"/>
        <v>1</v>
      </c>
      <c r="J253">
        <f t="shared" si="81"/>
        <v>1</v>
      </c>
      <c r="K253">
        <f t="shared" si="81"/>
        <v>1</v>
      </c>
      <c r="L253">
        <f>L16</f>
        <v>1</v>
      </c>
    </row>
    <row r="254" spans="1:16" x14ac:dyDescent="0.2">
      <c r="B254">
        <f t="shared" ref="B254:B262" si="82">B242</f>
        <v>2007</v>
      </c>
      <c r="D254">
        <f t="shared" ref="D254:D261" si="83">D17</f>
        <v>1</v>
      </c>
      <c r="E254">
        <f t="shared" si="81"/>
        <v>1</v>
      </c>
      <c r="F254">
        <f t="shared" si="81"/>
        <v>1</v>
      </c>
      <c r="G254">
        <f t="shared" si="81"/>
        <v>1</v>
      </c>
      <c r="H254">
        <f t="shared" si="81"/>
        <v>1</v>
      </c>
      <c r="I254">
        <f t="shared" si="81"/>
        <v>1</v>
      </c>
      <c r="J254">
        <f t="shared" si="81"/>
        <v>1</v>
      </c>
      <c r="K254">
        <f t="shared" si="81"/>
        <v>1</v>
      </c>
      <c r="L254" s="8">
        <v>1</v>
      </c>
    </row>
    <row r="255" spans="1:16" x14ac:dyDescent="0.2">
      <c r="B255">
        <f t="shared" si="82"/>
        <v>2008</v>
      </c>
      <c r="D255">
        <f t="shared" si="83"/>
        <v>1</v>
      </c>
      <c r="E255">
        <f t="shared" si="81"/>
        <v>1</v>
      </c>
      <c r="F255">
        <f t="shared" si="81"/>
        <v>1</v>
      </c>
      <c r="G255">
        <f t="shared" si="81"/>
        <v>1</v>
      </c>
      <c r="H255">
        <f t="shared" si="81"/>
        <v>1</v>
      </c>
      <c r="I255">
        <f t="shared" si="81"/>
        <v>1</v>
      </c>
      <c r="J255">
        <f t="shared" si="81"/>
        <v>1</v>
      </c>
      <c r="K255" s="8">
        <v>1</v>
      </c>
    </row>
    <row r="256" spans="1:16" x14ac:dyDescent="0.2">
      <c r="B256">
        <f t="shared" si="82"/>
        <v>2009</v>
      </c>
      <c r="D256">
        <f t="shared" si="83"/>
        <v>1</v>
      </c>
      <c r="E256">
        <f t="shared" si="81"/>
        <v>1</v>
      </c>
      <c r="F256">
        <f t="shared" si="81"/>
        <v>1</v>
      </c>
      <c r="G256">
        <f t="shared" si="81"/>
        <v>1</v>
      </c>
      <c r="H256">
        <f t="shared" si="81"/>
        <v>1</v>
      </c>
      <c r="I256">
        <f t="shared" si="81"/>
        <v>1</v>
      </c>
      <c r="J256" s="8">
        <v>1</v>
      </c>
    </row>
    <row r="257" spans="2:12" x14ac:dyDescent="0.2">
      <c r="B257">
        <f t="shared" si="82"/>
        <v>2010</v>
      </c>
      <c r="D257">
        <f t="shared" si="83"/>
        <v>1</v>
      </c>
      <c r="E257">
        <f t="shared" si="81"/>
        <v>1</v>
      </c>
      <c r="F257">
        <f t="shared" si="81"/>
        <v>1</v>
      </c>
      <c r="G257">
        <f t="shared" si="81"/>
        <v>1</v>
      </c>
      <c r="H257">
        <f t="shared" si="81"/>
        <v>1</v>
      </c>
      <c r="I257" s="8">
        <v>1</v>
      </c>
    </row>
    <row r="258" spans="2:12" x14ac:dyDescent="0.2">
      <c r="B258">
        <f t="shared" si="82"/>
        <v>2011</v>
      </c>
      <c r="D258">
        <f t="shared" si="83"/>
        <v>1</v>
      </c>
      <c r="E258">
        <f t="shared" si="81"/>
        <v>1</v>
      </c>
      <c r="F258">
        <f t="shared" si="81"/>
        <v>1</v>
      </c>
      <c r="G258">
        <f t="shared" si="81"/>
        <v>1</v>
      </c>
      <c r="H258" s="8">
        <v>1</v>
      </c>
    </row>
    <row r="259" spans="2:12" x14ac:dyDescent="0.2">
      <c r="B259">
        <f t="shared" si="82"/>
        <v>2012</v>
      </c>
      <c r="D259">
        <f t="shared" si="83"/>
        <v>1</v>
      </c>
      <c r="E259">
        <f t="shared" si="81"/>
        <v>1</v>
      </c>
      <c r="F259">
        <f t="shared" si="81"/>
        <v>1</v>
      </c>
      <c r="G259" s="8">
        <v>1</v>
      </c>
    </row>
    <row r="260" spans="2:12" x14ac:dyDescent="0.2">
      <c r="B260">
        <f t="shared" si="82"/>
        <v>2013</v>
      </c>
      <c r="D260">
        <f t="shared" si="83"/>
        <v>1</v>
      </c>
      <c r="E260">
        <f t="shared" si="81"/>
        <v>1</v>
      </c>
      <c r="F260" s="8">
        <v>1</v>
      </c>
    </row>
    <row r="261" spans="2:12" x14ac:dyDescent="0.2">
      <c r="B261">
        <f t="shared" si="82"/>
        <v>2014</v>
      </c>
      <c r="D261">
        <f t="shared" si="83"/>
        <v>1</v>
      </c>
      <c r="E261" s="8">
        <v>1</v>
      </c>
    </row>
    <row r="262" spans="2:12" x14ac:dyDescent="0.2">
      <c r="B262">
        <f t="shared" si="82"/>
        <v>2015</v>
      </c>
      <c r="D262" s="8">
        <v>1</v>
      </c>
    </row>
    <row r="264" spans="2:12" x14ac:dyDescent="0.2">
      <c r="D264" s="1">
        <f ca="1">SUMPRODUCT(D241:D250,D253:D262)</f>
        <v>13010203.529227506</v>
      </c>
      <c r="E264" s="1">
        <f ca="1">SUMPRODUCT(E241:E249,E253:E261)</f>
        <v>20022010.131721579</v>
      </c>
      <c r="F264" s="1">
        <f ca="1">SUMPRODUCT(F241:F248,F253:F260)</f>
        <v>26041816.825822286</v>
      </c>
      <c r="G264" s="1">
        <f ca="1">SUMPRODUCT(G241:G247,G253:G259)</f>
        <v>25904012.924596481</v>
      </c>
      <c r="H264" s="1">
        <f ca="1">SUMPRODUCT(H241:H246,H253:H258)</f>
        <v>23917837.785787001</v>
      </c>
      <c r="I264" s="1">
        <f ca="1">SUMPRODUCT(I241:I245,I253:I257)</f>
        <v>21469025.951726086</v>
      </c>
      <c r="J264" s="1">
        <f ca="1">SUMPRODUCT(J241:J244,J253:J256)</f>
        <v>18253925.227807168</v>
      </c>
      <c r="K264" s="1">
        <f ca="1">SUMPRODUCT(K241:K243,K253:K255)</f>
        <v>14457581.930376107</v>
      </c>
      <c r="L264" s="1">
        <f ca="1">SUMPRODUCT(L241:L242,L253:L254)</f>
        <v>9301799.1837541871</v>
      </c>
    </row>
    <row r="265" spans="2:12" x14ac:dyDescent="0.2">
      <c r="D265" s="1">
        <f>SUMPRODUCT(C241:C250,D253:D262)</f>
        <v>3671385</v>
      </c>
      <c r="E265" s="1">
        <f>SUMPRODUCT(D241:D249,E253:E261)</f>
        <v>11614543</v>
      </c>
      <c r="F265" s="1">
        <f>SUMPRODUCT(E241:E248,F253:F260)</f>
        <v>17912342</v>
      </c>
      <c r="G265" s="1">
        <f>SUMPRODUCT(F241:F247,G253:G259)</f>
        <v>21930921</v>
      </c>
      <c r="H265" s="1">
        <f>SUMPRODUCT(G241:G246,H253:H258)</f>
        <v>21654971</v>
      </c>
      <c r="I265" s="1">
        <f>SUMPRODUCT(H241:H245,I253:I257)</f>
        <v>19828268</v>
      </c>
      <c r="J265" s="1">
        <f>SUMPRODUCT(I241:I244,J253:J256)</f>
        <v>17331381</v>
      </c>
      <c r="K265" s="1">
        <f>SUMPRODUCT(J241:J243,K253:K255)</f>
        <v>13429640</v>
      </c>
      <c r="L265" s="1">
        <f>SUMPRODUCT(K241:K242,L253:L254)</f>
        <v>9172600</v>
      </c>
    </row>
    <row r="266" spans="2:12" x14ac:dyDescent="0.2">
      <c r="D266" s="3">
        <f ca="1">D264/D265</f>
        <v>3.5436772578270888</v>
      </c>
      <c r="E266" s="3">
        <f t="shared" ref="E266:L266" ca="1" si="84">E264/E265</f>
        <v>1.7238741233057193</v>
      </c>
      <c r="F266" s="3">
        <f t="shared" ca="1" si="84"/>
        <v>1.4538476780882303</v>
      </c>
      <c r="G266" s="3">
        <f t="shared" ca="1" si="84"/>
        <v>1.1811639339996929</v>
      </c>
      <c r="H266" s="3">
        <f t="shared" ca="1" si="84"/>
        <v>1.1044964126614163</v>
      </c>
      <c r="I266" s="3">
        <f t="shared" ca="1" si="84"/>
        <v>1.082748425214249</v>
      </c>
      <c r="J266" s="3">
        <f t="shared" ca="1" si="84"/>
        <v>1.0532297009573079</v>
      </c>
      <c r="K266" s="3">
        <f t="shared" ca="1" si="84"/>
        <v>1.0765427763049573</v>
      </c>
      <c r="L266" s="3">
        <f t="shared" ca="1" si="84"/>
        <v>1.0140853393535298</v>
      </c>
    </row>
    <row r="267" spans="2:12" x14ac:dyDescent="0.2">
      <c r="D267" s="3">
        <f ca="1">PRODUCT(D266:$L266)</f>
        <v>14.424792023419121</v>
      </c>
      <c r="E267" s="3">
        <f ca="1">PRODUCT(E266:$L266)</f>
        <v>4.0705716051196239</v>
      </c>
      <c r="F267" s="3">
        <f ca="1">PRODUCT(F266:$L266)</f>
        <v>2.3612928288022865</v>
      </c>
      <c r="G267" s="3">
        <f ca="1">PRODUCT(G266:$L266)</f>
        <v>1.6241679677937937</v>
      </c>
      <c r="H267" s="3">
        <f ca="1">PRODUCT(H266:$L266)</f>
        <v>1.3750571965857334</v>
      </c>
      <c r="I267" s="3">
        <f ca="1">PRODUCT(I266:$L266)</f>
        <v>1.2449630264279161</v>
      </c>
      <c r="J267" s="3">
        <f ca="1">PRODUCT(J266:$L266)</f>
        <v>1.1498174436795592</v>
      </c>
      <c r="K267" s="3">
        <f ca="1">PRODUCT(K266:$L266)</f>
        <v>1.0917062466378038</v>
      </c>
      <c r="L267" s="3">
        <f ca="1">PRODUCT(L266:$L266)</f>
        <v>1.0140853393535298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1"/>
  <sheetViews>
    <sheetView workbookViewId="0"/>
  </sheetViews>
  <sheetFormatPr defaultRowHeight="12.75" x14ac:dyDescent="0.2"/>
  <cols>
    <col min="1" max="15" width="12.140625" customWidth="1"/>
    <col min="17" max="17" width="10.28515625" bestFit="1" customWidth="1"/>
  </cols>
  <sheetData>
    <row r="1" spans="1:17" x14ac:dyDescent="0.2">
      <c r="A1" s="11" t="s">
        <v>42</v>
      </c>
    </row>
    <row r="2" spans="1:17" x14ac:dyDescent="0.2">
      <c r="A2" t="s">
        <v>1</v>
      </c>
    </row>
    <row r="3" spans="1:17" x14ac:dyDescent="0.2">
      <c r="C3">
        <f>'Basic Chain Ladder'!C16</f>
        <v>1</v>
      </c>
      <c r="D3">
        <f>'Basic Chain Ladder'!D16</f>
        <v>2</v>
      </c>
      <c r="E3">
        <f>'Basic Chain Ladder'!E16</f>
        <v>3</v>
      </c>
      <c r="F3">
        <f>'Basic Chain Ladder'!F16</f>
        <v>4</v>
      </c>
      <c r="G3">
        <f>'Basic Chain Ladder'!G16</f>
        <v>5</v>
      </c>
      <c r="H3">
        <f>'Basic Chain Ladder'!H16</f>
        <v>6</v>
      </c>
      <c r="I3">
        <f>'Basic Chain Ladder'!I16</f>
        <v>7</v>
      </c>
      <c r="J3">
        <f>'Basic Chain Ladder'!J16</f>
        <v>8</v>
      </c>
      <c r="K3">
        <f>'Basic Chain Ladder'!K16</f>
        <v>9</v>
      </c>
      <c r="L3">
        <f>'Basic Chain Ladder'!L16</f>
        <v>10</v>
      </c>
      <c r="N3" t="s">
        <v>2</v>
      </c>
      <c r="O3" t="s">
        <v>3</v>
      </c>
      <c r="Q3" t="s">
        <v>18</v>
      </c>
    </row>
    <row r="4" spans="1:17" x14ac:dyDescent="0.2">
      <c r="B4">
        <f>'Basic Chain Ladder'!B17</f>
        <v>2006</v>
      </c>
      <c r="C4" s="1">
        <f>'Basic Chain Ladder'!C17</f>
        <v>357848</v>
      </c>
      <c r="D4" s="1">
        <f>'Basic Chain Ladder'!D17</f>
        <v>1124788</v>
      </c>
      <c r="E4" s="1">
        <f>'Basic Chain Ladder'!E17</f>
        <v>1735330</v>
      </c>
      <c r="F4" s="1">
        <f>'Basic Chain Ladder'!F17</f>
        <v>2218270</v>
      </c>
      <c r="G4" s="1">
        <f>'Basic Chain Ladder'!G17</f>
        <v>2745596</v>
      </c>
      <c r="H4" s="1">
        <f>'Basic Chain Ladder'!H17</f>
        <v>3319994</v>
      </c>
      <c r="I4" s="1">
        <f>'Basic Chain Ladder'!I17</f>
        <v>3466336</v>
      </c>
      <c r="J4" s="1">
        <f>'Basic Chain Ladder'!J17</f>
        <v>3606286</v>
      </c>
      <c r="K4" s="1">
        <f>'Basic Chain Ladder'!K17</f>
        <v>3833515</v>
      </c>
      <c r="L4" s="1">
        <f>'Basic Chain Ladder'!L17</f>
        <v>3901463</v>
      </c>
      <c r="N4" s="1">
        <f>L4</f>
        <v>3901463</v>
      </c>
      <c r="O4" s="1">
        <f>N4-L4</f>
        <v>0</v>
      </c>
      <c r="Q4" s="1">
        <f>SUM(C73:L82)</f>
        <v>55</v>
      </c>
    </row>
    <row r="5" spans="1:17" x14ac:dyDescent="0.2">
      <c r="B5">
        <f>'Basic Chain Ladder'!B18</f>
        <v>2007</v>
      </c>
      <c r="C5" s="1">
        <f>'Basic Chain Ladder'!C18</f>
        <v>352118</v>
      </c>
      <c r="D5" s="1">
        <f>'Basic Chain Ladder'!D18</f>
        <v>1236139</v>
      </c>
      <c r="E5" s="1">
        <f>'Basic Chain Ladder'!E18</f>
        <v>2170033</v>
      </c>
      <c r="F5" s="1">
        <f>'Basic Chain Ladder'!F18</f>
        <v>3353322</v>
      </c>
      <c r="G5" s="1">
        <f>'Basic Chain Ladder'!G18</f>
        <v>3799067</v>
      </c>
      <c r="H5" s="1">
        <f>'Basic Chain Ladder'!H18</f>
        <v>4120063</v>
      </c>
      <c r="I5" s="1">
        <f>'Basic Chain Ladder'!I18</f>
        <v>4647867</v>
      </c>
      <c r="J5" s="1">
        <f>'Basic Chain Ladder'!J18</f>
        <v>4914039</v>
      </c>
      <c r="K5" s="1">
        <f>'Basic Chain Ladder'!K18</f>
        <v>5339085</v>
      </c>
      <c r="L5" s="1"/>
      <c r="N5" s="1">
        <f>K5*L30</f>
        <v>5433718.8145487895</v>
      </c>
      <c r="O5" s="1">
        <f>N5-K5</f>
        <v>94633.814548789524</v>
      </c>
    </row>
    <row r="6" spans="1:17" x14ac:dyDescent="0.2">
      <c r="B6">
        <f>'Basic Chain Ladder'!B19</f>
        <v>2008</v>
      </c>
      <c r="C6" s="1">
        <f>'Basic Chain Ladder'!C19</f>
        <v>290507</v>
      </c>
      <c r="D6" s="1">
        <f>'Basic Chain Ladder'!D19</f>
        <v>1292306</v>
      </c>
      <c r="E6" s="1">
        <f>'Basic Chain Ladder'!E19</f>
        <v>2218525</v>
      </c>
      <c r="F6" s="1">
        <f>'Basic Chain Ladder'!F19</f>
        <v>3235179</v>
      </c>
      <c r="G6" s="1">
        <f>'Basic Chain Ladder'!G19</f>
        <v>3985995</v>
      </c>
      <c r="H6" s="1">
        <f>'Basic Chain Ladder'!H19</f>
        <v>4132918</v>
      </c>
      <c r="I6" s="1">
        <f>'Basic Chain Ladder'!I19</f>
        <v>4628910</v>
      </c>
      <c r="J6" s="1">
        <f>'Basic Chain Ladder'!J19</f>
        <v>4909315</v>
      </c>
      <c r="K6" s="1"/>
      <c r="L6" s="1"/>
      <c r="N6" s="1">
        <f>J6*K30</f>
        <v>5378826.2900642389</v>
      </c>
      <c r="O6" s="1">
        <f>N6-J6</f>
        <v>469511.29006423894</v>
      </c>
      <c r="Q6" t="s">
        <v>19</v>
      </c>
    </row>
    <row r="7" spans="1:17" x14ac:dyDescent="0.2">
      <c r="B7">
        <f>'Basic Chain Ladder'!B20</f>
        <v>2009</v>
      </c>
      <c r="C7" s="1">
        <f>'Basic Chain Ladder'!C20</f>
        <v>310608</v>
      </c>
      <c r="D7" s="1">
        <f>'Basic Chain Ladder'!D20</f>
        <v>1418858</v>
      </c>
      <c r="E7" s="1">
        <f>'Basic Chain Ladder'!E20</f>
        <v>2195047</v>
      </c>
      <c r="F7" s="1">
        <f>'Basic Chain Ladder'!F20</f>
        <v>3757447</v>
      </c>
      <c r="G7" s="1">
        <f>'Basic Chain Ladder'!G20</f>
        <v>4029929</v>
      </c>
      <c r="H7" s="1">
        <f>'Basic Chain Ladder'!H20</f>
        <v>4381982</v>
      </c>
      <c r="I7" s="1">
        <f>'Basic Chain Ladder'!I20</f>
        <v>4588268</v>
      </c>
      <c r="J7" s="1"/>
      <c r="K7" s="1"/>
      <c r="L7" s="1"/>
      <c r="N7" s="1">
        <f>I7*J30</f>
        <v>5297905.8208254613</v>
      </c>
      <c r="O7" s="1">
        <f>N7-I7</f>
        <v>709637.8208254613</v>
      </c>
      <c r="Q7">
        <f>COUNT(B4:B13)</f>
        <v>10</v>
      </c>
    </row>
    <row r="8" spans="1:17" x14ac:dyDescent="0.2">
      <c r="B8">
        <f>'Basic Chain Ladder'!B21</f>
        <v>2010</v>
      </c>
      <c r="C8" s="1">
        <f>'Basic Chain Ladder'!C21</f>
        <v>443160</v>
      </c>
      <c r="D8" s="1">
        <f>'Basic Chain Ladder'!D21</f>
        <v>1136350</v>
      </c>
      <c r="E8" s="1">
        <f>'Basic Chain Ladder'!E21</f>
        <v>2128333</v>
      </c>
      <c r="F8" s="1">
        <f>'Basic Chain Ladder'!F21</f>
        <v>2897821</v>
      </c>
      <c r="G8" s="1">
        <f>'Basic Chain Ladder'!G21</f>
        <v>3402672</v>
      </c>
      <c r="H8" s="1">
        <f>'Basic Chain Ladder'!H21</f>
        <v>3873311</v>
      </c>
      <c r="I8" s="1"/>
      <c r="J8" s="1"/>
      <c r="K8" s="1"/>
      <c r="L8" s="1"/>
      <c r="N8" s="1">
        <f>H8*I30</f>
        <v>4858199.6390497377</v>
      </c>
      <c r="O8" s="1">
        <f>N8-H8</f>
        <v>984888.63904973771</v>
      </c>
    </row>
    <row r="9" spans="1:17" x14ac:dyDescent="0.2">
      <c r="B9">
        <f>'Basic Chain Ladder'!B22</f>
        <v>2011</v>
      </c>
      <c r="C9" s="1">
        <f>'Basic Chain Ladder'!C22</f>
        <v>396132</v>
      </c>
      <c r="D9" s="1">
        <f>'Basic Chain Ladder'!D22</f>
        <v>1333217</v>
      </c>
      <c r="E9" s="1">
        <f>'Basic Chain Ladder'!E22</f>
        <v>2180715</v>
      </c>
      <c r="F9" s="1">
        <f>'Basic Chain Ladder'!F22</f>
        <v>2985752</v>
      </c>
      <c r="G9" s="1">
        <f>'Basic Chain Ladder'!G22</f>
        <v>3691712</v>
      </c>
      <c r="H9" s="1"/>
      <c r="I9" s="1"/>
      <c r="J9" s="1"/>
      <c r="K9" s="1"/>
      <c r="L9" s="1"/>
      <c r="N9" s="1">
        <f>G9*H30</f>
        <v>5111171.4576616613</v>
      </c>
      <c r="O9" s="1">
        <f>N9-G9</f>
        <v>1419459.4576616613</v>
      </c>
      <c r="Q9" t="s">
        <v>20</v>
      </c>
    </row>
    <row r="10" spans="1:17" x14ac:dyDescent="0.2">
      <c r="B10">
        <f>'Basic Chain Ladder'!B23</f>
        <v>2012</v>
      </c>
      <c r="C10" s="1">
        <f>'Basic Chain Ladder'!C23</f>
        <v>440832</v>
      </c>
      <c r="D10" s="1">
        <f>'Basic Chain Ladder'!D23</f>
        <v>1288463</v>
      </c>
      <c r="E10" s="1">
        <f>'Basic Chain Ladder'!E23</f>
        <v>2419861</v>
      </c>
      <c r="F10" s="1">
        <f>'Basic Chain Ladder'!F23</f>
        <v>3483130</v>
      </c>
      <c r="G10" s="1"/>
      <c r="H10" s="1"/>
      <c r="I10" s="1"/>
      <c r="J10" s="1"/>
      <c r="K10" s="1"/>
      <c r="L10" s="1"/>
      <c r="N10" s="1">
        <f>F10*G30</f>
        <v>5660770.6201355457</v>
      </c>
      <c r="O10" s="1">
        <f>N10-F10</f>
        <v>2177640.6201355457</v>
      </c>
      <c r="Q10">
        <f>COUNT(D29:L29)</f>
        <v>9</v>
      </c>
    </row>
    <row r="11" spans="1:17" x14ac:dyDescent="0.2">
      <c r="B11">
        <f>'Basic Chain Ladder'!B24</f>
        <v>2013</v>
      </c>
      <c r="C11" s="1">
        <f>'Basic Chain Ladder'!C24</f>
        <v>359480</v>
      </c>
      <c r="D11" s="1">
        <f>'Basic Chain Ladder'!D24</f>
        <v>1421128</v>
      </c>
      <c r="E11" s="1">
        <f>'Basic Chain Ladder'!E24</f>
        <v>2864498</v>
      </c>
      <c r="F11" s="1"/>
      <c r="G11" s="1"/>
      <c r="H11" s="1"/>
      <c r="I11" s="1"/>
      <c r="J11" s="1"/>
      <c r="K11" s="1"/>
      <c r="L11" s="1"/>
      <c r="N11" s="1">
        <f>E11*F30</f>
        <v>6784799.0119524989</v>
      </c>
      <c r="O11" s="1">
        <f>N11-E11</f>
        <v>3920301.0119524989</v>
      </c>
    </row>
    <row r="12" spans="1:17" x14ac:dyDescent="0.2">
      <c r="B12">
        <f>'Basic Chain Ladder'!B25</f>
        <v>2014</v>
      </c>
      <c r="C12" s="1">
        <f>'Basic Chain Ladder'!C25</f>
        <v>376686</v>
      </c>
      <c r="D12" s="1">
        <f>'Basic Chain Ladder'!D25</f>
        <v>1363294</v>
      </c>
      <c r="E12" s="1"/>
      <c r="F12" s="1"/>
      <c r="G12" s="1"/>
      <c r="H12" s="1"/>
      <c r="I12" s="1"/>
      <c r="J12" s="1"/>
      <c r="K12" s="1"/>
      <c r="L12" s="1"/>
      <c r="N12" s="1">
        <f>D12*E30</f>
        <v>5642266.2632616423</v>
      </c>
      <c r="O12" s="1">
        <f>N12-D12</f>
        <v>4278972.2632616423</v>
      </c>
      <c r="Q12" t="s">
        <v>33</v>
      </c>
    </row>
    <row r="13" spans="1:17" x14ac:dyDescent="0.2">
      <c r="B13">
        <f>'Basic Chain Ladder'!B26</f>
        <v>2015</v>
      </c>
      <c r="C13" s="1">
        <f>'Basic Chain Ladder'!C26</f>
        <v>344014</v>
      </c>
      <c r="D13" s="1"/>
      <c r="E13" s="1"/>
      <c r="F13" s="1"/>
      <c r="G13" s="1"/>
      <c r="H13" s="1"/>
      <c r="I13" s="1"/>
      <c r="J13" s="1"/>
      <c r="K13" s="1"/>
      <c r="L13" s="1"/>
      <c r="N13" s="1">
        <f>C13*D30</f>
        <v>4969824.694424727</v>
      </c>
      <c r="O13" s="1">
        <f>N13-C13</f>
        <v>4625810.694424727</v>
      </c>
      <c r="Q13" s="1">
        <f>Q4-(Q7+Q10)</f>
        <v>36</v>
      </c>
    </row>
    <row r="14" spans="1:17" x14ac:dyDescent="0.2">
      <c r="O14" s="1">
        <f>SUM(O4:O13)</f>
        <v>18680855.611924302</v>
      </c>
    </row>
    <row r="15" spans="1:17" x14ac:dyDescent="0.2">
      <c r="A15" t="s">
        <v>15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  <c r="I15" s="4" t="s">
        <v>10</v>
      </c>
      <c r="J15" s="4" t="s">
        <v>11</v>
      </c>
      <c r="K15" s="4" t="s">
        <v>12</v>
      </c>
      <c r="L15" s="4" t="s">
        <v>13</v>
      </c>
      <c r="Q15" t="s">
        <v>34</v>
      </c>
    </row>
    <row r="16" spans="1:17" x14ac:dyDescent="0.2">
      <c r="B16">
        <f>$B$4</f>
        <v>2006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N16">
        <f>SUM(D16:L16)</f>
        <v>9</v>
      </c>
      <c r="Q16" s="10">
        <f>SUMPRODUCT(C86:K94,C86:K94)/Q13</f>
        <v>52601.361511467774</v>
      </c>
    </row>
    <row r="17" spans="1:14" x14ac:dyDescent="0.2">
      <c r="B17">
        <f>B16+1</f>
        <v>2007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ref="N17:N24" si="0">SUM(D17:L17)</f>
        <v>8</v>
      </c>
    </row>
    <row r="18" spans="1:14" x14ac:dyDescent="0.2">
      <c r="B18">
        <f t="shared" ref="B18:B25" si="1">B17+1</f>
        <v>2008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N18">
        <f t="shared" si="0"/>
        <v>7</v>
      </c>
    </row>
    <row r="19" spans="1:14" x14ac:dyDescent="0.2">
      <c r="B19">
        <f t="shared" si="1"/>
        <v>2009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N19">
        <f t="shared" si="0"/>
        <v>6</v>
      </c>
    </row>
    <row r="20" spans="1:14" x14ac:dyDescent="0.2">
      <c r="B20">
        <f t="shared" si="1"/>
        <v>2010</v>
      </c>
      <c r="D20">
        <v>1</v>
      </c>
      <c r="E20">
        <v>1</v>
      </c>
      <c r="F20">
        <v>1</v>
      </c>
      <c r="G20">
        <v>1</v>
      </c>
      <c r="H20">
        <v>1</v>
      </c>
      <c r="N20">
        <f t="shared" si="0"/>
        <v>5</v>
      </c>
    </row>
    <row r="21" spans="1:14" x14ac:dyDescent="0.2">
      <c r="B21">
        <f t="shared" si="1"/>
        <v>2011</v>
      </c>
      <c r="D21">
        <v>1</v>
      </c>
      <c r="E21">
        <v>1</v>
      </c>
      <c r="F21">
        <v>1</v>
      </c>
      <c r="G21">
        <v>1</v>
      </c>
      <c r="N21">
        <f t="shared" si="0"/>
        <v>4</v>
      </c>
    </row>
    <row r="22" spans="1:14" x14ac:dyDescent="0.2">
      <c r="B22">
        <f t="shared" si="1"/>
        <v>2012</v>
      </c>
      <c r="D22">
        <v>1</v>
      </c>
      <c r="E22">
        <v>1</v>
      </c>
      <c r="F22">
        <v>1</v>
      </c>
      <c r="N22">
        <f t="shared" si="0"/>
        <v>3</v>
      </c>
    </row>
    <row r="23" spans="1:14" x14ac:dyDescent="0.2">
      <c r="B23">
        <f t="shared" si="1"/>
        <v>2013</v>
      </c>
      <c r="D23">
        <v>1</v>
      </c>
      <c r="E23">
        <v>1</v>
      </c>
      <c r="N23">
        <f t="shared" si="0"/>
        <v>2</v>
      </c>
    </row>
    <row r="24" spans="1:14" x14ac:dyDescent="0.2">
      <c r="B24">
        <f t="shared" si="1"/>
        <v>2014</v>
      </c>
      <c r="D24">
        <v>1</v>
      </c>
      <c r="N24">
        <f t="shared" si="0"/>
        <v>1</v>
      </c>
    </row>
    <row r="25" spans="1:14" x14ac:dyDescent="0.2">
      <c r="B25">
        <f t="shared" si="1"/>
        <v>2015</v>
      </c>
    </row>
    <row r="27" spans="1:14" x14ac:dyDescent="0.2">
      <c r="D27" s="1">
        <f>SUMPRODUCT(D4:D12,D16:D24)</f>
        <v>11614543</v>
      </c>
      <c r="E27" s="1">
        <f>SUMPRODUCT(E4:E11,E16:E23)</f>
        <v>17912342</v>
      </c>
      <c r="F27" s="1">
        <f>SUMPRODUCT(F4:F10,F16:F22)</f>
        <v>21930921</v>
      </c>
      <c r="G27" s="1">
        <f>SUMPRODUCT(G4:G9,G16:G21)</f>
        <v>21654971</v>
      </c>
      <c r="H27" s="1">
        <f>SUMPRODUCT(H4:H8,H16:H20)</f>
        <v>19828268</v>
      </c>
      <c r="I27" s="1">
        <f>SUMPRODUCT(I4:I7,I16:I19)</f>
        <v>17331381</v>
      </c>
      <c r="J27" s="1">
        <f>SUMPRODUCT(J4:J6,J16:J18)</f>
        <v>13429640</v>
      </c>
      <c r="K27" s="1">
        <f>SUMPRODUCT(K4:K5,K16:K17)</f>
        <v>9172600</v>
      </c>
      <c r="L27" s="1">
        <f>SUMPRODUCT(L4,L16)</f>
        <v>3901463</v>
      </c>
    </row>
    <row r="28" spans="1:14" x14ac:dyDescent="0.2">
      <c r="D28" s="1">
        <f>SUMPRODUCT(C4:C12,D16:D24)</f>
        <v>3327371</v>
      </c>
      <c r="E28" s="1">
        <f>SUMPRODUCT(D4:D11,E16:E23)</f>
        <v>10251249</v>
      </c>
      <c r="F28" s="1">
        <f>SUMPRODUCT(E4:E10,F16:F22)</f>
        <v>15047844</v>
      </c>
      <c r="G28" s="1">
        <f>SUMPRODUCT(F4:F9,G16:G21)</f>
        <v>18447791</v>
      </c>
      <c r="H28" s="1">
        <f>SUMPRODUCT(G4:G8,H16:H20)</f>
        <v>17963259</v>
      </c>
      <c r="I28" s="1">
        <f>SUMPRODUCT(H4:H7,I16:I19)</f>
        <v>15954957</v>
      </c>
      <c r="J28" s="1">
        <f>SUMPRODUCT(I4:I6,J16:J18)</f>
        <v>12743113</v>
      </c>
      <c r="K28" s="1">
        <f>SUMPRODUCT(J4:J5,K16:K17)</f>
        <v>8520325</v>
      </c>
      <c r="L28" s="1">
        <f>SUMPRODUCT(K4,L16)</f>
        <v>3833515</v>
      </c>
    </row>
    <row r="29" spans="1:14" x14ac:dyDescent="0.2">
      <c r="D29" s="3">
        <f>D27/D28</f>
        <v>3.4906065479322863</v>
      </c>
      <c r="E29" s="3">
        <f t="shared" ref="E29:L29" si="2">E27/E28</f>
        <v>1.7473326421004893</v>
      </c>
      <c r="F29" s="3">
        <f t="shared" si="2"/>
        <v>1.4574128360182361</v>
      </c>
      <c r="G29" s="3">
        <f t="shared" si="2"/>
        <v>1.1738517093997867</v>
      </c>
      <c r="H29" s="3">
        <f t="shared" si="2"/>
        <v>1.1038235322443439</v>
      </c>
      <c r="I29" s="3">
        <f t="shared" si="2"/>
        <v>1.0862693644363943</v>
      </c>
      <c r="J29" s="3">
        <f t="shared" si="2"/>
        <v>1.0538743555048127</v>
      </c>
      <c r="K29" s="3">
        <f t="shared" si="2"/>
        <v>1.0765551783529383</v>
      </c>
      <c r="L29" s="3">
        <f t="shared" si="2"/>
        <v>1.017724725219544</v>
      </c>
    </row>
    <row r="30" spans="1:14" x14ac:dyDescent="0.2">
      <c r="D30" s="3">
        <f>PRODUCT(D29:$L29)</f>
        <v>14.446576867292398</v>
      </c>
      <c r="E30" s="3">
        <f>PRODUCT(E29:$L29)</f>
        <v>4.1387010162603532</v>
      </c>
      <c r="F30" s="3">
        <f>PRODUCT(F29:$L29)</f>
        <v>2.3685822129924681</v>
      </c>
      <c r="G30" s="3">
        <f>PRODUCT(G29:$L29)</f>
        <v>1.6251964813646191</v>
      </c>
      <c r="H30" s="3">
        <f>PRODUCT(H29:$L29)</f>
        <v>1.3844989689503573</v>
      </c>
      <c r="I30" s="3">
        <f>PRODUCT(I29:$L29)</f>
        <v>1.2542756414472624</v>
      </c>
      <c r="J30" s="3">
        <f>PRODUCT(J29:$L29)</f>
        <v>1.1546635507833154</v>
      </c>
      <c r="K30" s="3">
        <f>PRODUCT(K29:$L29)</f>
        <v>1.0956368230729214</v>
      </c>
      <c r="L30" s="3">
        <f>PRODUCT(L29:$L29)</f>
        <v>1.017724725219544</v>
      </c>
    </row>
    <row r="32" spans="1:14" x14ac:dyDescent="0.2">
      <c r="A32" t="s">
        <v>0</v>
      </c>
    </row>
    <row r="33" spans="1:12" x14ac:dyDescent="0.2">
      <c r="C33">
        <f>$C$3</f>
        <v>1</v>
      </c>
      <c r="D33">
        <f>C33+1</f>
        <v>2</v>
      </c>
      <c r="E33">
        <f t="shared" ref="E33:L33" si="3">D33+1</f>
        <v>3</v>
      </c>
      <c r="F33">
        <f t="shared" si="3"/>
        <v>4</v>
      </c>
      <c r="G33">
        <f t="shared" si="3"/>
        <v>5</v>
      </c>
      <c r="H33">
        <f t="shared" si="3"/>
        <v>6</v>
      </c>
      <c r="I33">
        <f t="shared" si="3"/>
        <v>7</v>
      </c>
      <c r="J33">
        <f t="shared" si="3"/>
        <v>8</v>
      </c>
      <c r="K33">
        <f t="shared" si="3"/>
        <v>9</v>
      </c>
      <c r="L33">
        <f t="shared" si="3"/>
        <v>10</v>
      </c>
    </row>
    <row r="34" spans="1:12" x14ac:dyDescent="0.2">
      <c r="B34">
        <f>$B$4</f>
        <v>2006</v>
      </c>
      <c r="C34" s="1">
        <f>'Basic Chain Ladder'!C4</f>
        <v>357848</v>
      </c>
      <c r="D34" s="1">
        <f>'Basic Chain Ladder'!D4</f>
        <v>766940</v>
      </c>
      <c r="E34" s="1">
        <f>'Basic Chain Ladder'!E4</f>
        <v>610542</v>
      </c>
      <c r="F34" s="1">
        <f>'Basic Chain Ladder'!F4</f>
        <v>482940</v>
      </c>
      <c r="G34" s="1">
        <f>'Basic Chain Ladder'!G4</f>
        <v>527326</v>
      </c>
      <c r="H34" s="1">
        <f>'Basic Chain Ladder'!H4</f>
        <v>574398</v>
      </c>
      <c r="I34" s="1">
        <f>'Basic Chain Ladder'!I4</f>
        <v>146342</v>
      </c>
      <c r="J34" s="1">
        <f>'Basic Chain Ladder'!J4</f>
        <v>139950</v>
      </c>
      <c r="K34" s="1">
        <f>'Basic Chain Ladder'!K4</f>
        <v>227229</v>
      </c>
      <c r="L34" s="1">
        <f>'Basic Chain Ladder'!L4</f>
        <v>67948</v>
      </c>
    </row>
    <row r="35" spans="1:12" x14ac:dyDescent="0.2">
      <c r="B35">
        <f>B34+1</f>
        <v>2007</v>
      </c>
      <c r="C35" s="1">
        <f>'Basic Chain Ladder'!C5</f>
        <v>352118</v>
      </c>
      <c r="D35" s="1">
        <f>'Basic Chain Ladder'!D5</f>
        <v>884021</v>
      </c>
      <c r="E35" s="1">
        <f>'Basic Chain Ladder'!E5</f>
        <v>933894</v>
      </c>
      <c r="F35" s="1">
        <f>'Basic Chain Ladder'!F5</f>
        <v>1183289</v>
      </c>
      <c r="G35" s="1">
        <f>'Basic Chain Ladder'!G5</f>
        <v>445745</v>
      </c>
      <c r="H35" s="1">
        <f>'Basic Chain Ladder'!H5</f>
        <v>320996</v>
      </c>
      <c r="I35" s="1">
        <f>'Basic Chain Ladder'!I5</f>
        <v>527804</v>
      </c>
      <c r="J35" s="1">
        <f>'Basic Chain Ladder'!J5</f>
        <v>266172</v>
      </c>
      <c r="K35" s="1">
        <f>'Basic Chain Ladder'!K5</f>
        <v>425046</v>
      </c>
      <c r="L35" s="1"/>
    </row>
    <row r="36" spans="1:12" x14ac:dyDescent="0.2">
      <c r="B36">
        <f t="shared" ref="B36:B43" si="4">B35+1</f>
        <v>2008</v>
      </c>
      <c r="C36" s="1">
        <f>'Basic Chain Ladder'!C6</f>
        <v>290507</v>
      </c>
      <c r="D36" s="1">
        <f>'Basic Chain Ladder'!D6</f>
        <v>1001799</v>
      </c>
      <c r="E36" s="1">
        <f>'Basic Chain Ladder'!E6</f>
        <v>926219</v>
      </c>
      <c r="F36" s="1">
        <f>'Basic Chain Ladder'!F6</f>
        <v>1016654</v>
      </c>
      <c r="G36" s="1">
        <f>'Basic Chain Ladder'!G6</f>
        <v>750816</v>
      </c>
      <c r="H36" s="1">
        <f>'Basic Chain Ladder'!H6</f>
        <v>146923</v>
      </c>
      <c r="I36" s="1">
        <f>'Basic Chain Ladder'!I6</f>
        <v>495992</v>
      </c>
      <c r="J36" s="1">
        <f>'Basic Chain Ladder'!J6</f>
        <v>280405</v>
      </c>
      <c r="K36" s="1"/>
      <c r="L36" s="1"/>
    </row>
    <row r="37" spans="1:12" x14ac:dyDescent="0.2">
      <c r="B37">
        <f t="shared" si="4"/>
        <v>2009</v>
      </c>
      <c r="C37" s="1">
        <f>'Basic Chain Ladder'!C7</f>
        <v>310608</v>
      </c>
      <c r="D37" s="1">
        <f>'Basic Chain Ladder'!D7</f>
        <v>1108250</v>
      </c>
      <c r="E37" s="1">
        <f>'Basic Chain Ladder'!E7</f>
        <v>776189</v>
      </c>
      <c r="F37" s="1">
        <f>'Basic Chain Ladder'!F7</f>
        <v>1562400</v>
      </c>
      <c r="G37" s="1">
        <f>'Basic Chain Ladder'!G7</f>
        <v>272482</v>
      </c>
      <c r="H37" s="1">
        <f>'Basic Chain Ladder'!H7</f>
        <v>352053</v>
      </c>
      <c r="I37" s="1">
        <f>'Basic Chain Ladder'!I7</f>
        <v>206286</v>
      </c>
      <c r="J37" s="1"/>
      <c r="K37" s="1"/>
      <c r="L37" s="1"/>
    </row>
    <row r="38" spans="1:12" x14ac:dyDescent="0.2">
      <c r="B38">
        <f t="shared" si="4"/>
        <v>2010</v>
      </c>
      <c r="C38" s="1">
        <f>'Basic Chain Ladder'!C8</f>
        <v>443160</v>
      </c>
      <c r="D38" s="1">
        <f>'Basic Chain Ladder'!D8</f>
        <v>693190</v>
      </c>
      <c r="E38" s="1">
        <f>'Basic Chain Ladder'!E8</f>
        <v>991983</v>
      </c>
      <c r="F38" s="1">
        <f>'Basic Chain Ladder'!F8</f>
        <v>769488</v>
      </c>
      <c r="G38" s="1">
        <f>'Basic Chain Ladder'!G8</f>
        <v>504851</v>
      </c>
      <c r="H38" s="1">
        <f>'Basic Chain Ladder'!H8</f>
        <v>470639</v>
      </c>
      <c r="I38" s="1"/>
      <c r="J38" s="1"/>
      <c r="K38" s="1"/>
      <c r="L38" s="1"/>
    </row>
    <row r="39" spans="1:12" x14ac:dyDescent="0.2">
      <c r="B39">
        <f t="shared" si="4"/>
        <v>2011</v>
      </c>
      <c r="C39" s="1">
        <f>'Basic Chain Ladder'!C9</f>
        <v>396132</v>
      </c>
      <c r="D39" s="1">
        <f>'Basic Chain Ladder'!D9</f>
        <v>937085</v>
      </c>
      <c r="E39" s="1">
        <f>'Basic Chain Ladder'!E9</f>
        <v>847498</v>
      </c>
      <c r="F39" s="1">
        <f>'Basic Chain Ladder'!F9</f>
        <v>805037</v>
      </c>
      <c r="G39" s="1">
        <f>'Basic Chain Ladder'!G9</f>
        <v>705960</v>
      </c>
      <c r="H39" s="1"/>
      <c r="I39" s="1"/>
      <c r="J39" s="1"/>
      <c r="K39" s="1"/>
      <c r="L39" s="1"/>
    </row>
    <row r="40" spans="1:12" x14ac:dyDescent="0.2">
      <c r="B40">
        <f t="shared" si="4"/>
        <v>2012</v>
      </c>
      <c r="C40" s="1">
        <f>'Basic Chain Ladder'!C10</f>
        <v>440832</v>
      </c>
      <c r="D40" s="1">
        <f>'Basic Chain Ladder'!D10</f>
        <v>847631</v>
      </c>
      <c r="E40" s="1">
        <f>'Basic Chain Ladder'!E10</f>
        <v>1131398</v>
      </c>
      <c r="F40" s="1">
        <f>'Basic Chain Ladder'!F10</f>
        <v>1063269</v>
      </c>
      <c r="G40" s="1"/>
      <c r="H40" s="1"/>
      <c r="I40" s="1"/>
      <c r="J40" s="1"/>
      <c r="K40" s="1"/>
      <c r="L40" s="1"/>
    </row>
    <row r="41" spans="1:12" x14ac:dyDescent="0.2">
      <c r="B41">
        <f t="shared" si="4"/>
        <v>2013</v>
      </c>
      <c r="C41" s="1">
        <f>'Basic Chain Ladder'!C11</f>
        <v>359480</v>
      </c>
      <c r="D41" s="1">
        <f>'Basic Chain Ladder'!D11</f>
        <v>1061648</v>
      </c>
      <c r="E41" s="1">
        <f>'Basic Chain Ladder'!E11</f>
        <v>1443370</v>
      </c>
      <c r="F41" s="1"/>
      <c r="G41" s="1"/>
      <c r="H41" s="1"/>
      <c r="I41" s="1"/>
      <c r="J41" s="1"/>
      <c r="K41" s="1"/>
      <c r="L41" s="1"/>
    </row>
    <row r="42" spans="1:12" x14ac:dyDescent="0.2">
      <c r="B42">
        <f t="shared" si="4"/>
        <v>2014</v>
      </c>
      <c r="C42" s="1">
        <f>'Basic Chain Ladder'!C12</f>
        <v>376686</v>
      </c>
      <c r="D42" s="1">
        <f>'Basic Chain Ladder'!D12</f>
        <v>986608</v>
      </c>
      <c r="E42" s="1"/>
      <c r="F42" s="1"/>
      <c r="G42" s="1"/>
      <c r="H42" s="1"/>
      <c r="I42" s="1"/>
      <c r="J42" s="1"/>
      <c r="K42" s="1"/>
      <c r="L42" s="1"/>
    </row>
    <row r="43" spans="1:12" x14ac:dyDescent="0.2">
      <c r="B43">
        <f t="shared" si="4"/>
        <v>2015</v>
      </c>
      <c r="C43" s="1">
        <f>'Basic Chain Ladder'!C13</f>
        <v>344014</v>
      </c>
      <c r="D43" s="1"/>
      <c r="E43" s="1"/>
      <c r="F43" s="1"/>
      <c r="G43" s="1"/>
      <c r="H43" s="1"/>
      <c r="I43" s="1"/>
      <c r="J43" s="1"/>
      <c r="K43" s="1"/>
      <c r="L43" s="1"/>
    </row>
    <row r="45" spans="1:12" x14ac:dyDescent="0.2">
      <c r="A45" t="s">
        <v>31</v>
      </c>
    </row>
    <row r="46" spans="1:12" x14ac:dyDescent="0.2">
      <c r="C46">
        <f>$C$3</f>
        <v>1</v>
      </c>
      <c r="D46">
        <f>C46+1</f>
        <v>2</v>
      </c>
      <c r="E46">
        <f t="shared" ref="E46:L46" si="5">D46+1</f>
        <v>3</v>
      </c>
      <c r="F46">
        <f t="shared" si="5"/>
        <v>4</v>
      </c>
      <c r="G46">
        <f t="shared" si="5"/>
        <v>5</v>
      </c>
      <c r="H46">
        <f t="shared" si="5"/>
        <v>6</v>
      </c>
      <c r="I46">
        <f t="shared" si="5"/>
        <v>7</v>
      </c>
      <c r="J46">
        <f t="shared" si="5"/>
        <v>8</v>
      </c>
      <c r="K46">
        <f t="shared" si="5"/>
        <v>9</v>
      </c>
      <c r="L46">
        <f t="shared" si="5"/>
        <v>10</v>
      </c>
    </row>
    <row r="47" spans="1:12" x14ac:dyDescent="0.2">
      <c r="B47">
        <f>$B$4</f>
        <v>2006</v>
      </c>
      <c r="C47" s="1">
        <f t="shared" ref="C47:J55" si="6">D47/D$29</f>
        <v>270061.41564463353</v>
      </c>
      <c r="D47" s="1">
        <f t="shared" si="6"/>
        <v>942678.14579302049</v>
      </c>
      <c r="E47" s="1">
        <f t="shared" si="6"/>
        <v>1647172.2951389088</v>
      </c>
      <c r="F47" s="1">
        <f t="shared" si="6"/>
        <v>2400610.0460690642</v>
      </c>
      <c r="G47" s="1">
        <f t="shared" si="6"/>
        <v>2817960.2061804715</v>
      </c>
      <c r="H47" s="1">
        <f t="shared" si="6"/>
        <v>3110530.7885101279</v>
      </c>
      <c r="I47" s="1">
        <f t="shared" si="6"/>
        <v>3378874.3026947333</v>
      </c>
      <c r="J47" s="1">
        <f t="shared" si="6"/>
        <v>3560908.9780841852</v>
      </c>
      <c r="K47" s="1">
        <f>L47/L$29</f>
        <v>3833514.9999999995</v>
      </c>
      <c r="L47" s="1">
        <f>L4</f>
        <v>3901463</v>
      </c>
    </row>
    <row r="48" spans="1:12" x14ac:dyDescent="0.2">
      <c r="B48">
        <f>B47+1</f>
        <v>2007</v>
      </c>
      <c r="C48" s="1">
        <f t="shared" si="6"/>
        <v>376125.00625327625</v>
      </c>
      <c r="D48" s="1">
        <f t="shared" si="6"/>
        <v>1312904.4096687583</v>
      </c>
      <c r="E48" s="1">
        <f t="shared" si="6"/>
        <v>2294080.7309718947</v>
      </c>
      <c r="F48" s="1">
        <f t="shared" si="6"/>
        <v>3343422.7041805373</v>
      </c>
      <c r="G48" s="1">
        <f t="shared" si="6"/>
        <v>3924682.4565483807</v>
      </c>
      <c r="H48" s="1">
        <f t="shared" si="6"/>
        <v>4332156.8521246426</v>
      </c>
      <c r="I48" s="1">
        <f t="shared" si="6"/>
        <v>4705889.2703962065</v>
      </c>
      <c r="J48" s="1">
        <f t="shared" si="6"/>
        <v>4959416.0219158148</v>
      </c>
      <c r="K48" s="1">
        <f>K5</f>
        <v>5339085</v>
      </c>
      <c r="L48" s="1"/>
    </row>
    <row r="49" spans="1:12" x14ac:dyDescent="0.2">
      <c r="B49">
        <f t="shared" ref="B49:B56" si="7">B48+1</f>
        <v>2008</v>
      </c>
      <c r="C49" s="1">
        <f t="shared" si="6"/>
        <v>372325.31550377916</v>
      </c>
      <c r="D49" s="1">
        <f t="shared" si="6"/>
        <v>1299641.1842584459</v>
      </c>
      <c r="E49" s="1">
        <f t="shared" si="6"/>
        <v>2270905.4642729191</v>
      </c>
      <c r="F49" s="1">
        <f t="shared" si="6"/>
        <v>3309646.7730153045</v>
      </c>
      <c r="G49" s="1">
        <f t="shared" si="6"/>
        <v>3885034.5220135027</v>
      </c>
      <c r="H49" s="1">
        <f t="shared" si="6"/>
        <v>4288392.5289801611</v>
      </c>
      <c r="I49" s="1">
        <f t="shared" si="6"/>
        <v>4658349.4269090611</v>
      </c>
      <c r="J49" s="1">
        <f>J6</f>
        <v>4909315</v>
      </c>
      <c r="K49" s="1"/>
      <c r="L49" s="1"/>
    </row>
    <row r="50" spans="1:12" x14ac:dyDescent="0.2">
      <c r="B50">
        <f t="shared" si="7"/>
        <v>2009</v>
      </c>
      <c r="C50" s="1">
        <f t="shared" si="6"/>
        <v>366723.95609648689</v>
      </c>
      <c r="D50" s="1">
        <f t="shared" si="6"/>
        <v>1280089.0424340295</v>
      </c>
      <c r="E50" s="1">
        <f t="shared" si="6"/>
        <v>2236741.3686401383</v>
      </c>
      <c r="F50" s="1">
        <f t="shared" si="6"/>
        <v>3259855.5815091352</v>
      </c>
      <c r="G50" s="1">
        <f t="shared" si="6"/>
        <v>3826587.0467509339</v>
      </c>
      <c r="H50" s="1">
        <f t="shared" si="6"/>
        <v>4223876.8303850684</v>
      </c>
      <c r="I50" s="1">
        <f>I7</f>
        <v>4588268</v>
      </c>
      <c r="J50" s="1"/>
      <c r="K50" s="1"/>
      <c r="L50" s="1"/>
    </row>
    <row r="51" spans="1:12" x14ac:dyDescent="0.2">
      <c r="B51">
        <f t="shared" si="7"/>
        <v>2010</v>
      </c>
      <c r="C51" s="1">
        <f t="shared" si="6"/>
        <v>336287.25224512443</v>
      </c>
      <c r="D51" s="1">
        <f t="shared" si="6"/>
        <v>1173846.4846729878</v>
      </c>
      <c r="E51" s="1">
        <f t="shared" si="6"/>
        <v>2051100.2794840233</v>
      </c>
      <c r="F51" s="1">
        <f t="shared" si="6"/>
        <v>2989299.875280607</v>
      </c>
      <c r="G51" s="1">
        <f t="shared" si="6"/>
        <v>3508994.7685067095</v>
      </c>
      <c r="H51" s="1">
        <f>H8</f>
        <v>3873311</v>
      </c>
      <c r="I51" s="1"/>
      <c r="J51" s="1"/>
      <c r="K51" s="1"/>
      <c r="L51" s="1"/>
    </row>
    <row r="52" spans="1:12" x14ac:dyDescent="0.2">
      <c r="B52">
        <f t="shared" si="7"/>
        <v>2011</v>
      </c>
      <c r="C52" s="1">
        <f t="shared" si="6"/>
        <v>353798.10072748439</v>
      </c>
      <c r="D52" s="1">
        <f t="shared" si="6"/>
        <v>1234969.9670453635</v>
      </c>
      <c r="E52" s="1">
        <f t="shared" si="6"/>
        <v>2157903.3354321294</v>
      </c>
      <c r="F52" s="1">
        <f t="shared" si="6"/>
        <v>3144956.0199453509</v>
      </c>
      <c r="G52" s="1">
        <f>G9</f>
        <v>3691712</v>
      </c>
      <c r="H52" s="1"/>
      <c r="I52" s="1"/>
      <c r="J52" s="1"/>
      <c r="K52" s="1"/>
      <c r="L52" s="1"/>
    </row>
    <row r="53" spans="1:12" x14ac:dyDescent="0.2">
      <c r="B53">
        <f t="shared" si="7"/>
        <v>2012</v>
      </c>
      <c r="C53" s="1">
        <f t="shared" si="6"/>
        <v>391841.65717151639</v>
      </c>
      <c r="D53" s="1">
        <f t="shared" si="6"/>
        <v>1367765.0542755332</v>
      </c>
      <c r="E53" s="1">
        <f t="shared" si="6"/>
        <v>2389940.5260599866</v>
      </c>
      <c r="F53" s="1">
        <f>F10</f>
        <v>3483130</v>
      </c>
      <c r="G53" s="1"/>
      <c r="H53" s="1"/>
      <c r="I53" s="1"/>
      <c r="J53" s="1"/>
      <c r="K53" s="1"/>
      <c r="L53" s="1"/>
    </row>
    <row r="54" spans="1:12" x14ac:dyDescent="0.2">
      <c r="B54">
        <f t="shared" si="7"/>
        <v>2013</v>
      </c>
      <c r="C54" s="1">
        <f t="shared" si="6"/>
        <v>469647.52095103887</v>
      </c>
      <c r="D54" s="1">
        <f t="shared" si="6"/>
        <v>1639354.7118518618</v>
      </c>
      <c r="E54" s="1">
        <f>E11</f>
        <v>2864498</v>
      </c>
      <c r="F54" s="1"/>
      <c r="G54" s="1"/>
      <c r="H54" s="1"/>
      <c r="I54" s="1"/>
      <c r="J54" s="1"/>
      <c r="K54" s="1"/>
      <c r="L54" s="1"/>
    </row>
    <row r="55" spans="1:12" x14ac:dyDescent="0.2">
      <c r="B55">
        <f t="shared" si="7"/>
        <v>2014</v>
      </c>
      <c r="C55" s="1">
        <f t="shared" si="6"/>
        <v>390560.77540666045</v>
      </c>
      <c r="D55" s="1">
        <f>D12</f>
        <v>1363294</v>
      </c>
      <c r="E55" s="1"/>
      <c r="F55" s="1"/>
      <c r="G55" s="1"/>
      <c r="H55" s="1"/>
      <c r="I55" s="1"/>
      <c r="J55" s="1"/>
      <c r="K55" s="1"/>
      <c r="L55" s="1"/>
    </row>
    <row r="56" spans="1:12" x14ac:dyDescent="0.2">
      <c r="B56">
        <f t="shared" si="7"/>
        <v>2015</v>
      </c>
      <c r="C56" s="1">
        <f>C13</f>
        <v>344014</v>
      </c>
      <c r="D56" s="1"/>
      <c r="E56" s="1"/>
      <c r="F56" s="1"/>
      <c r="G56" s="1"/>
      <c r="H56" s="1"/>
      <c r="I56" s="1"/>
      <c r="J56" s="1"/>
      <c r="K56" s="1"/>
      <c r="L56" s="1"/>
    </row>
    <row r="58" spans="1:12" x14ac:dyDescent="0.2">
      <c r="A58" t="s">
        <v>30</v>
      </c>
    </row>
    <row r="59" spans="1:12" x14ac:dyDescent="0.2">
      <c r="C59">
        <f>$C$3</f>
        <v>1</v>
      </c>
      <c r="D59">
        <f>C59+1</f>
        <v>2</v>
      </c>
      <c r="E59">
        <f t="shared" ref="E59:L59" si="8">D59+1</f>
        <v>3</v>
      </c>
      <c r="F59">
        <f t="shared" si="8"/>
        <v>4</v>
      </c>
      <c r="G59">
        <f t="shared" si="8"/>
        <v>5</v>
      </c>
      <c r="H59">
        <f t="shared" si="8"/>
        <v>6</v>
      </c>
      <c r="I59">
        <f t="shared" si="8"/>
        <v>7</v>
      </c>
      <c r="J59">
        <f t="shared" si="8"/>
        <v>8</v>
      </c>
      <c r="K59">
        <f t="shared" si="8"/>
        <v>9</v>
      </c>
      <c r="L59">
        <f t="shared" si="8"/>
        <v>10</v>
      </c>
    </row>
    <row r="60" spans="1:12" x14ac:dyDescent="0.2">
      <c r="B60">
        <f>$B$4</f>
        <v>2006</v>
      </c>
      <c r="C60" s="1">
        <f>C47</f>
        <v>270061.41564463353</v>
      </c>
      <c r="D60" s="1">
        <f>D47-C47</f>
        <v>672616.73014838691</v>
      </c>
      <c r="E60" s="1">
        <f t="shared" ref="E60:J67" si="9">E47-D47</f>
        <v>704494.14934588829</v>
      </c>
      <c r="F60" s="1">
        <f t="shared" si="9"/>
        <v>753437.75093015539</v>
      </c>
      <c r="G60" s="1">
        <f t="shared" si="9"/>
        <v>417350.16011140728</v>
      </c>
      <c r="H60" s="1">
        <f t="shared" si="9"/>
        <v>292570.58232965646</v>
      </c>
      <c r="I60" s="1">
        <f t="shared" si="9"/>
        <v>268343.51418460533</v>
      </c>
      <c r="J60" s="1">
        <f>J47-I47</f>
        <v>182034.67538945191</v>
      </c>
      <c r="K60" s="1">
        <f t="shared" ref="K60:K61" si="10">K47-J47</f>
        <v>272606.02191581437</v>
      </c>
      <c r="L60" s="1">
        <f>L47-K47</f>
        <v>67948.000000000466</v>
      </c>
    </row>
    <row r="61" spans="1:12" x14ac:dyDescent="0.2">
      <c r="B61">
        <f>B60+1</f>
        <v>2007</v>
      </c>
      <c r="C61" s="1">
        <f t="shared" ref="C61:C69" si="11">C48</f>
        <v>376125.00625327625</v>
      </c>
      <c r="D61" s="1">
        <f t="shared" ref="D61:D68" si="12">D48-C48</f>
        <v>936779.40341548203</v>
      </c>
      <c r="E61" s="1">
        <f t="shared" si="9"/>
        <v>981176.32130313641</v>
      </c>
      <c r="F61" s="1">
        <f t="shared" si="9"/>
        <v>1049341.9732086426</v>
      </c>
      <c r="G61" s="1">
        <f t="shared" si="9"/>
        <v>581259.75236784341</v>
      </c>
      <c r="H61" s="1">
        <f t="shared" si="9"/>
        <v>407474.39557626192</v>
      </c>
      <c r="I61" s="1">
        <f t="shared" si="9"/>
        <v>373732.41827156395</v>
      </c>
      <c r="J61" s="1">
        <f t="shared" si="9"/>
        <v>253526.75151960831</v>
      </c>
      <c r="K61" s="1">
        <f t="shared" si="10"/>
        <v>379668.97808418516</v>
      </c>
      <c r="L61" s="1"/>
    </row>
    <row r="62" spans="1:12" x14ac:dyDescent="0.2">
      <c r="B62">
        <f t="shared" ref="B62:B69" si="13">B61+1</f>
        <v>2008</v>
      </c>
      <c r="C62" s="1">
        <f t="shared" si="11"/>
        <v>372325.31550377916</v>
      </c>
      <c r="D62" s="1">
        <f t="shared" si="12"/>
        <v>927315.86875466676</v>
      </c>
      <c r="E62" s="1">
        <f t="shared" si="9"/>
        <v>971264.28001447325</v>
      </c>
      <c r="F62" s="1">
        <f t="shared" si="9"/>
        <v>1038741.3087423854</v>
      </c>
      <c r="G62" s="1">
        <f t="shared" si="9"/>
        <v>575387.74899819819</v>
      </c>
      <c r="H62" s="1">
        <f t="shared" si="9"/>
        <v>403358.0069666584</v>
      </c>
      <c r="I62" s="1">
        <f t="shared" si="9"/>
        <v>369956.89792890009</v>
      </c>
      <c r="J62" s="1">
        <f t="shared" si="9"/>
        <v>250965.57309093885</v>
      </c>
      <c r="K62" s="1"/>
      <c r="L62" s="1"/>
    </row>
    <row r="63" spans="1:12" x14ac:dyDescent="0.2">
      <c r="B63">
        <f t="shared" si="13"/>
        <v>2009</v>
      </c>
      <c r="C63" s="1">
        <f t="shared" si="11"/>
        <v>366723.95609648689</v>
      </c>
      <c r="D63" s="1">
        <f t="shared" si="12"/>
        <v>913365.08633754263</v>
      </c>
      <c r="E63" s="1">
        <f t="shared" si="9"/>
        <v>956652.32620610879</v>
      </c>
      <c r="F63" s="1">
        <f t="shared" si="9"/>
        <v>1023114.2128689969</v>
      </c>
      <c r="G63" s="1">
        <f t="shared" si="9"/>
        <v>566731.46524179867</v>
      </c>
      <c r="H63" s="1">
        <f t="shared" si="9"/>
        <v>397289.78363413457</v>
      </c>
      <c r="I63" s="1">
        <f t="shared" si="9"/>
        <v>364391.16961493157</v>
      </c>
      <c r="J63" s="1"/>
      <c r="K63" s="1"/>
      <c r="L63" s="1"/>
    </row>
    <row r="64" spans="1:12" x14ac:dyDescent="0.2">
      <c r="B64">
        <f t="shared" si="13"/>
        <v>2010</v>
      </c>
      <c r="C64" s="1">
        <f t="shared" si="11"/>
        <v>336287.25224512443</v>
      </c>
      <c r="D64" s="1">
        <f t="shared" si="12"/>
        <v>837559.2324278634</v>
      </c>
      <c r="E64" s="1">
        <f t="shared" si="9"/>
        <v>877253.79481103551</v>
      </c>
      <c r="F64" s="1">
        <f t="shared" si="9"/>
        <v>938199.59579658369</v>
      </c>
      <c r="G64" s="1">
        <f t="shared" si="9"/>
        <v>519694.89322610246</v>
      </c>
      <c r="H64" s="1">
        <f t="shared" si="9"/>
        <v>364316.23149329051</v>
      </c>
      <c r="I64" s="1"/>
      <c r="J64" s="1"/>
      <c r="K64" s="1"/>
      <c r="L64" s="1"/>
    </row>
    <row r="65" spans="1:12" x14ac:dyDescent="0.2">
      <c r="B65">
        <f t="shared" si="13"/>
        <v>2011</v>
      </c>
      <c r="C65" s="1">
        <f t="shared" si="11"/>
        <v>353798.10072748439</v>
      </c>
      <c r="D65" s="1">
        <f t="shared" si="12"/>
        <v>881171.86631787918</v>
      </c>
      <c r="E65" s="1">
        <f t="shared" si="9"/>
        <v>922933.36838676594</v>
      </c>
      <c r="F65" s="1">
        <f t="shared" si="9"/>
        <v>987052.68451322149</v>
      </c>
      <c r="G65" s="1">
        <f t="shared" si="9"/>
        <v>546755.98005464906</v>
      </c>
      <c r="H65" s="1"/>
      <c r="I65" s="1"/>
      <c r="J65" s="1"/>
      <c r="K65" s="1"/>
      <c r="L65" s="1"/>
    </row>
    <row r="66" spans="1:12" x14ac:dyDescent="0.2">
      <c r="B66">
        <f t="shared" si="13"/>
        <v>2012</v>
      </c>
      <c r="C66" s="1">
        <f t="shared" si="11"/>
        <v>391841.65717151639</v>
      </c>
      <c r="D66" s="1">
        <f t="shared" si="12"/>
        <v>975923.39710401674</v>
      </c>
      <c r="E66" s="1">
        <f t="shared" si="9"/>
        <v>1022175.4717844534</v>
      </c>
      <c r="F66" s="1">
        <f t="shared" si="9"/>
        <v>1093189.4739400134</v>
      </c>
      <c r="G66" s="1"/>
      <c r="H66" s="1"/>
      <c r="I66" s="1"/>
      <c r="J66" s="1"/>
      <c r="K66" s="1"/>
      <c r="L66" s="1"/>
    </row>
    <row r="67" spans="1:12" x14ac:dyDescent="0.2">
      <c r="B67">
        <f t="shared" si="13"/>
        <v>2013</v>
      </c>
      <c r="C67" s="1">
        <f t="shared" si="11"/>
        <v>469647.52095103887</v>
      </c>
      <c r="D67" s="1">
        <f t="shared" si="12"/>
        <v>1169707.1909008229</v>
      </c>
      <c r="E67" s="1">
        <f t="shared" si="9"/>
        <v>1225143.2881481382</v>
      </c>
      <c r="F67" s="1"/>
      <c r="G67" s="1"/>
      <c r="H67" s="1"/>
      <c r="I67" s="1"/>
      <c r="J67" s="1"/>
      <c r="K67" s="1"/>
      <c r="L67" s="1"/>
    </row>
    <row r="68" spans="1:12" x14ac:dyDescent="0.2">
      <c r="B68">
        <f t="shared" si="13"/>
        <v>2014</v>
      </c>
      <c r="C68" s="1">
        <f t="shared" si="11"/>
        <v>390560.77540666045</v>
      </c>
      <c r="D68" s="1">
        <f t="shared" si="12"/>
        <v>972733.22459333949</v>
      </c>
      <c r="E68" s="1"/>
      <c r="F68" s="1"/>
      <c r="G68" s="1"/>
      <c r="H68" s="1"/>
      <c r="I68" s="1"/>
      <c r="J68" s="1"/>
      <c r="K68" s="1"/>
      <c r="L68" s="1"/>
    </row>
    <row r="69" spans="1:12" x14ac:dyDescent="0.2">
      <c r="B69">
        <f t="shared" si="13"/>
        <v>2015</v>
      </c>
      <c r="C69" s="1">
        <f t="shared" si="11"/>
        <v>344014</v>
      </c>
      <c r="D69" s="1"/>
      <c r="E69" s="1"/>
      <c r="F69" s="1"/>
      <c r="G69" s="1"/>
      <c r="H69" s="1"/>
      <c r="I69" s="1"/>
      <c r="J69" s="1"/>
      <c r="K69" s="1"/>
      <c r="L69" s="1"/>
    </row>
    <row r="71" spans="1:12" x14ac:dyDescent="0.2">
      <c r="A71" t="s">
        <v>32</v>
      </c>
    </row>
    <row r="72" spans="1:12" x14ac:dyDescent="0.2">
      <c r="C72">
        <f>$C$3</f>
        <v>1</v>
      </c>
      <c r="D72">
        <f>C72+1</f>
        <v>2</v>
      </c>
      <c r="E72">
        <f t="shared" ref="E72:L72" si="14">D72+1</f>
        <v>3</v>
      </c>
      <c r="F72">
        <f t="shared" si="14"/>
        <v>4</v>
      </c>
      <c r="G72">
        <f t="shared" si="14"/>
        <v>5</v>
      </c>
      <c r="H72">
        <f t="shared" si="14"/>
        <v>6</v>
      </c>
      <c r="I72">
        <f t="shared" si="14"/>
        <v>7</v>
      </c>
      <c r="J72">
        <f t="shared" si="14"/>
        <v>8</v>
      </c>
      <c r="K72">
        <f t="shared" si="14"/>
        <v>9</v>
      </c>
      <c r="L72">
        <f t="shared" si="14"/>
        <v>10</v>
      </c>
    </row>
    <row r="73" spans="1:12" x14ac:dyDescent="0.2">
      <c r="B73">
        <f>$B$4</f>
        <v>2006</v>
      </c>
      <c r="C73" s="1">
        <f>IF(C4&gt;0,D16,0)</f>
        <v>1</v>
      </c>
      <c r="D73" s="1">
        <f>IF(D4&gt;0,D16,0)</f>
        <v>1</v>
      </c>
      <c r="E73" s="1">
        <f>IF(E4&gt;0,E16,0)</f>
        <v>1</v>
      </c>
      <c r="F73" s="1">
        <f>IF(F4&gt;0,F16,0)</f>
        <v>1</v>
      </c>
      <c r="G73" s="1">
        <f>IF(G4&gt;0,G16,0)</f>
        <v>1</v>
      </c>
      <c r="H73" s="1">
        <f>IF(H4&gt;0,H16,0)</f>
        <v>1</v>
      </c>
      <c r="I73" s="1">
        <f>IF(I4&gt;0,I16,0)</f>
        <v>1</v>
      </c>
      <c r="J73" s="1">
        <f>IF(J4&gt;0,J16,0)</f>
        <v>1</v>
      </c>
      <c r="K73" s="1">
        <f>IF(K4&gt;0,K16,0)</f>
        <v>1</v>
      </c>
      <c r="L73" s="1">
        <f>IF(L4&gt;0,L16,0)</f>
        <v>1</v>
      </c>
    </row>
    <row r="74" spans="1:12" x14ac:dyDescent="0.2">
      <c r="B74">
        <f>B73+1</f>
        <v>2007</v>
      </c>
      <c r="C74" s="1">
        <f>IF(C5&gt;0,D17,0)</f>
        <v>1</v>
      </c>
      <c r="D74" s="1">
        <f>IF(D5&gt;0,D17,0)</f>
        <v>1</v>
      </c>
      <c r="E74" s="1">
        <f>IF(E5&gt;0,E17,0)</f>
        <v>1</v>
      </c>
      <c r="F74" s="1">
        <f>IF(F5&gt;0,F17,0)</f>
        <v>1</v>
      </c>
      <c r="G74" s="1">
        <f>IF(G5&gt;0,G17,0)</f>
        <v>1</v>
      </c>
      <c r="H74" s="1">
        <f>IF(H5&gt;0,H17,0)</f>
        <v>1</v>
      </c>
      <c r="I74" s="1">
        <f>IF(I5&gt;0,I17,0)</f>
        <v>1</v>
      </c>
      <c r="J74" s="1">
        <f>IF(J5&gt;0,J17,0)</f>
        <v>1</v>
      </c>
      <c r="K74" s="1">
        <f>IF(K5&gt;0,K17,0)</f>
        <v>1</v>
      </c>
      <c r="L74" s="1"/>
    </row>
    <row r="75" spans="1:12" x14ac:dyDescent="0.2">
      <c r="B75">
        <f t="shared" ref="B75:B82" si="15">B74+1</f>
        <v>2008</v>
      </c>
      <c r="C75" s="1">
        <f>IF(C6&gt;0,D18,0)</f>
        <v>1</v>
      </c>
      <c r="D75" s="1">
        <f>IF(D6&gt;0,D18,0)</f>
        <v>1</v>
      </c>
      <c r="E75" s="1">
        <f>IF(E6&gt;0,E18,0)</f>
        <v>1</v>
      </c>
      <c r="F75" s="1">
        <f>IF(F6&gt;0,F18,0)</f>
        <v>1</v>
      </c>
      <c r="G75" s="1">
        <f>IF(G6&gt;0,G18,0)</f>
        <v>1</v>
      </c>
      <c r="H75" s="1">
        <f>IF(H6&gt;0,H18,0)</f>
        <v>1</v>
      </c>
      <c r="I75" s="1">
        <f>IF(I6&gt;0,I18,0)</f>
        <v>1</v>
      </c>
      <c r="J75" s="1">
        <f>IF(J6&gt;0,J18,0)</f>
        <v>1</v>
      </c>
      <c r="K75" s="1"/>
      <c r="L75" s="1"/>
    </row>
    <row r="76" spans="1:12" x14ac:dyDescent="0.2">
      <c r="B76">
        <f t="shared" si="15"/>
        <v>2009</v>
      </c>
      <c r="C76" s="1">
        <f>IF(C7&gt;0,D19,0)</f>
        <v>1</v>
      </c>
      <c r="D76" s="1">
        <f>IF(D7&gt;0,D19,0)</f>
        <v>1</v>
      </c>
      <c r="E76" s="1">
        <f>IF(E7&gt;0,E19,0)</f>
        <v>1</v>
      </c>
      <c r="F76" s="1">
        <f>IF(F7&gt;0,F19,0)</f>
        <v>1</v>
      </c>
      <c r="G76" s="1">
        <f>IF(G7&gt;0,G19,0)</f>
        <v>1</v>
      </c>
      <c r="H76" s="1">
        <f>IF(H7&gt;0,H19,0)</f>
        <v>1</v>
      </c>
      <c r="I76" s="1">
        <f>IF(I7&gt;0,I19,0)</f>
        <v>1</v>
      </c>
      <c r="J76" s="1"/>
      <c r="K76" s="1"/>
      <c r="L76" s="1"/>
    </row>
    <row r="77" spans="1:12" x14ac:dyDescent="0.2">
      <c r="B77">
        <f t="shared" si="15"/>
        <v>2010</v>
      </c>
      <c r="C77" s="1">
        <f>IF(C8&gt;0,D20,0)</f>
        <v>1</v>
      </c>
      <c r="D77" s="1">
        <f>IF(D8&gt;0,D20,0)</f>
        <v>1</v>
      </c>
      <c r="E77" s="1">
        <f>IF(E8&gt;0,E20,0)</f>
        <v>1</v>
      </c>
      <c r="F77" s="1">
        <f>IF(F8&gt;0,F20,0)</f>
        <v>1</v>
      </c>
      <c r="G77" s="1">
        <f>IF(G8&gt;0,G20,0)</f>
        <v>1</v>
      </c>
      <c r="H77" s="1">
        <f>IF(H8&gt;0,H20,0)</f>
        <v>1</v>
      </c>
      <c r="I77" s="1"/>
      <c r="J77" s="1"/>
      <c r="K77" s="1"/>
      <c r="L77" s="1"/>
    </row>
    <row r="78" spans="1:12" x14ac:dyDescent="0.2">
      <c r="B78">
        <f t="shared" si="15"/>
        <v>2011</v>
      </c>
      <c r="C78" s="1">
        <f>IF(C9&gt;0,D21,0)</f>
        <v>1</v>
      </c>
      <c r="D78" s="1">
        <f>IF(D9&gt;0,D21,0)</f>
        <v>1</v>
      </c>
      <c r="E78" s="1">
        <f>IF(E9&gt;0,E21,0)</f>
        <v>1</v>
      </c>
      <c r="F78" s="1">
        <f>IF(F9&gt;0,F21,0)</f>
        <v>1</v>
      </c>
      <c r="G78" s="1">
        <f>IF(G9&gt;0,G21,0)</f>
        <v>1</v>
      </c>
      <c r="H78" s="1"/>
      <c r="I78" s="1"/>
      <c r="J78" s="1"/>
      <c r="K78" s="1"/>
      <c r="L78" s="1"/>
    </row>
    <row r="79" spans="1:12" x14ac:dyDescent="0.2">
      <c r="B79">
        <f t="shared" si="15"/>
        <v>2012</v>
      </c>
      <c r="C79" s="1">
        <f>IF(C10&gt;0,D22,0)</f>
        <v>1</v>
      </c>
      <c r="D79" s="1">
        <f>IF(D10&gt;0,D22,0)</f>
        <v>1</v>
      </c>
      <c r="E79" s="1">
        <f>IF(E10&gt;0,E22,0)</f>
        <v>1</v>
      </c>
      <c r="F79" s="1">
        <f>IF(F10&gt;0,F22,0)</f>
        <v>1</v>
      </c>
      <c r="G79" s="1"/>
      <c r="H79" s="1"/>
      <c r="I79" s="1"/>
      <c r="J79" s="1"/>
      <c r="K79" s="1"/>
      <c r="L79" s="1"/>
    </row>
    <row r="80" spans="1:12" x14ac:dyDescent="0.2">
      <c r="B80">
        <f t="shared" si="15"/>
        <v>2013</v>
      </c>
      <c r="C80" s="1">
        <f>IF(C11&gt;0,D23,0)</f>
        <v>1</v>
      </c>
      <c r="D80" s="1">
        <f>IF(D11&gt;0,D23,0)</f>
        <v>1</v>
      </c>
      <c r="E80" s="1">
        <f>IF(E11&gt;0,E23,0)</f>
        <v>1</v>
      </c>
      <c r="F80" s="1"/>
      <c r="G80" s="1"/>
      <c r="H80" s="1"/>
      <c r="I80" s="1"/>
      <c r="J80" s="1"/>
      <c r="K80" s="1"/>
      <c r="L80" s="1"/>
    </row>
    <row r="81" spans="1:12" x14ac:dyDescent="0.2">
      <c r="B81">
        <f t="shared" si="15"/>
        <v>2014</v>
      </c>
      <c r="C81" s="1">
        <f>IF(C12&gt;0,D24,0)</f>
        <v>1</v>
      </c>
      <c r="D81" s="1">
        <f>IF(D12&gt;0,D24,0)</f>
        <v>1</v>
      </c>
      <c r="E81" s="1"/>
      <c r="F81" s="1"/>
      <c r="G81" s="1"/>
      <c r="H81" s="1"/>
      <c r="I81" s="1"/>
      <c r="J81" s="1"/>
      <c r="K81" s="1"/>
      <c r="L81" s="1"/>
    </row>
    <row r="82" spans="1:12" x14ac:dyDescent="0.2">
      <c r="B82">
        <f t="shared" si="15"/>
        <v>2015</v>
      </c>
      <c r="C82" s="1">
        <f>IF(C13&gt;0,1,0)</f>
        <v>1</v>
      </c>
      <c r="D82" s="1"/>
      <c r="E82" s="1"/>
      <c r="F82" s="1"/>
      <c r="G82" s="1"/>
      <c r="H82" s="1"/>
      <c r="I82" s="1"/>
      <c r="J82" s="1"/>
      <c r="K82" s="1"/>
      <c r="L82" s="1"/>
    </row>
    <row r="84" spans="1:12" x14ac:dyDescent="0.2">
      <c r="A84" t="s">
        <v>14</v>
      </c>
    </row>
    <row r="85" spans="1:12" x14ac:dyDescent="0.2">
      <c r="C85">
        <f>$C$3</f>
        <v>1</v>
      </c>
      <c r="D85">
        <f>C85+1</f>
        <v>2</v>
      </c>
      <c r="E85">
        <f t="shared" ref="E85:L85" si="16">D85+1</f>
        <v>3</v>
      </c>
      <c r="F85">
        <f t="shared" si="16"/>
        <v>4</v>
      </c>
      <c r="G85">
        <f t="shared" si="16"/>
        <v>5</v>
      </c>
      <c r="H85">
        <f t="shared" si="16"/>
        <v>6</v>
      </c>
      <c r="I85">
        <f t="shared" si="16"/>
        <v>7</v>
      </c>
      <c r="J85">
        <f t="shared" si="16"/>
        <v>8</v>
      </c>
      <c r="K85">
        <f t="shared" si="16"/>
        <v>9</v>
      </c>
      <c r="L85">
        <f t="shared" si="16"/>
        <v>10</v>
      </c>
    </row>
    <row r="86" spans="1:12" x14ac:dyDescent="0.2">
      <c r="B86">
        <f>$B$4</f>
        <v>2006</v>
      </c>
      <c r="C86" s="9">
        <f>C73*(C34-C60)/SQRT(C60)</f>
        <v>168.92614903226266</v>
      </c>
      <c r="D86" s="9">
        <f t="shared" ref="D86:K94" si="17">D73*(D34-D60)/SQRT(D60)</f>
        <v>115.00984418819925</v>
      </c>
      <c r="E86" s="9">
        <f t="shared" si="17"/>
        <v>-111.93554665298755</v>
      </c>
      <c r="F86" s="9">
        <f t="shared" si="17"/>
        <v>-311.63050979589696</v>
      </c>
      <c r="G86" s="9">
        <f t="shared" si="17"/>
        <v>170.23427095222752</v>
      </c>
      <c r="H86" s="9">
        <f t="shared" si="17"/>
        <v>521.03621853124184</v>
      </c>
      <c r="I86" s="9">
        <f>I73*(I34-I60)/SQRT(I60)</f>
        <v>-235.5155947362432</v>
      </c>
      <c r="J86" s="9">
        <f t="shared" ref="J86:J87" si="18">J73*(J34-J60)/SQRT(J60)</f>
        <v>-98.638604602330332</v>
      </c>
      <c r="K86" s="9">
        <f>K73*(K34-K60)/SQRT(K60)</f>
        <v>-86.909703282759963</v>
      </c>
      <c r="L86" s="9"/>
    </row>
    <row r="87" spans="1:12" x14ac:dyDescent="0.2">
      <c r="B87">
        <f>B86+1</f>
        <v>2007</v>
      </c>
      <c r="C87" s="9">
        <f t="shared" ref="C87:C94" si="19">C74*(C35-C61)/SQRT(C61)</f>
        <v>-39.144603788397383</v>
      </c>
      <c r="D87" s="9">
        <f t="shared" si="17"/>
        <v>-54.509597803268996</v>
      </c>
      <c r="E87" s="9">
        <f t="shared" si="17"/>
        <v>-47.733717712683529</v>
      </c>
      <c r="F87" s="9">
        <f t="shared" si="17"/>
        <v>130.75989273958325</v>
      </c>
      <c r="G87" s="9">
        <f t="shared" si="17"/>
        <v>-177.74666033116171</v>
      </c>
      <c r="H87" s="9">
        <f t="shared" si="17"/>
        <v>-135.47447026320253</v>
      </c>
      <c r="I87" s="9">
        <f t="shared" si="17"/>
        <v>252.02414823182892</v>
      </c>
      <c r="J87" s="9">
        <f t="shared" si="18"/>
        <v>25.113975821976268</v>
      </c>
      <c r="K87" s="9">
        <f t="shared" si="17"/>
        <v>73.643332539998767</v>
      </c>
      <c r="L87" s="9"/>
    </row>
    <row r="88" spans="1:12" x14ac:dyDescent="0.2">
      <c r="B88">
        <f t="shared" ref="B88:B95" si="20">B87+1</f>
        <v>2008</v>
      </c>
      <c r="C88" s="9">
        <f t="shared" si="19"/>
        <v>-134.08779552211757</v>
      </c>
      <c r="D88" s="9">
        <f t="shared" si="17"/>
        <v>77.347107993444709</v>
      </c>
      <c r="E88" s="9">
        <f t="shared" si="17"/>
        <v>-45.706775337852378</v>
      </c>
      <c r="F88" s="9">
        <f t="shared" si="17"/>
        <v>-21.671506397179403</v>
      </c>
      <c r="G88" s="9">
        <f t="shared" si="17"/>
        <v>231.26996153030262</v>
      </c>
      <c r="H88" s="9">
        <f t="shared" si="17"/>
        <v>-403.76806907991062</v>
      </c>
      <c r="I88" s="9">
        <f t="shared" si="17"/>
        <v>207.21250111372521</v>
      </c>
      <c r="J88" s="9">
        <f t="shared" si="17"/>
        <v>58.765478455476362</v>
      </c>
      <c r="K88" s="9"/>
      <c r="L88" s="9"/>
    </row>
    <row r="89" spans="1:12" x14ac:dyDescent="0.2">
      <c r="B89">
        <f t="shared" si="20"/>
        <v>2009</v>
      </c>
      <c r="C89" s="9">
        <f t="shared" si="19"/>
        <v>-92.665212557148834</v>
      </c>
      <c r="D89" s="9">
        <f t="shared" si="17"/>
        <v>203.91821353112709</v>
      </c>
      <c r="E89" s="9">
        <f t="shared" si="17"/>
        <v>-184.50659401017487</v>
      </c>
      <c r="F89" s="9">
        <f t="shared" si="17"/>
        <v>533.15920990219888</v>
      </c>
      <c r="G89" s="9">
        <f t="shared" si="17"/>
        <v>-390.86521255743855</v>
      </c>
      <c r="H89" s="9">
        <f t="shared" si="17"/>
        <v>-71.769185928128081</v>
      </c>
      <c r="I89" s="9">
        <f t="shared" si="17"/>
        <v>-261.91607168122528</v>
      </c>
      <c r="J89" s="9"/>
      <c r="K89" s="9"/>
      <c r="L89" s="9"/>
    </row>
    <row r="90" spans="1:12" x14ac:dyDescent="0.2">
      <c r="B90">
        <f t="shared" si="20"/>
        <v>2010</v>
      </c>
      <c r="C90" s="9">
        <f t="shared" si="19"/>
        <v>184.29424479687316</v>
      </c>
      <c r="D90" s="9">
        <f t="shared" si="17"/>
        <v>-157.74909716046244</v>
      </c>
      <c r="E90" s="9">
        <f t="shared" si="17"/>
        <v>122.4930242522999</v>
      </c>
      <c r="F90" s="9">
        <f t="shared" si="17"/>
        <v>-174.17960950302839</v>
      </c>
      <c r="G90" s="9">
        <f t="shared" si="17"/>
        <v>-20.590817866837721</v>
      </c>
      <c r="H90" s="9">
        <f t="shared" si="17"/>
        <v>176.15177190011025</v>
      </c>
      <c r="I90" s="9"/>
      <c r="J90" s="9"/>
      <c r="K90" s="9"/>
      <c r="L90" s="9"/>
    </row>
    <row r="91" spans="1:12" x14ac:dyDescent="0.2">
      <c r="B91">
        <f t="shared" si="20"/>
        <v>2011</v>
      </c>
      <c r="C91" s="9">
        <f t="shared" si="19"/>
        <v>71.172221803528316</v>
      </c>
      <c r="D91" s="9">
        <f t="shared" si="17"/>
        <v>59.563954313704812</v>
      </c>
      <c r="E91" s="9">
        <f t="shared" si="17"/>
        <v>-78.521726755873672</v>
      </c>
      <c r="F91" s="9">
        <f t="shared" si="17"/>
        <v>-183.2055585624629</v>
      </c>
      <c r="G91" s="9">
        <f t="shared" si="17"/>
        <v>215.30655827743735</v>
      </c>
      <c r="H91" s="9"/>
      <c r="I91" s="9"/>
      <c r="J91" s="9"/>
      <c r="K91" s="9"/>
      <c r="L91" s="9"/>
    </row>
    <row r="92" spans="1:12" x14ac:dyDescent="0.2">
      <c r="B92">
        <f t="shared" si="20"/>
        <v>2012</v>
      </c>
      <c r="C92" s="9">
        <f t="shared" si="19"/>
        <v>78.262763022994648</v>
      </c>
      <c r="D92" s="9">
        <f t="shared" si="17"/>
        <v>-129.86527958635821</v>
      </c>
      <c r="E92" s="9">
        <f t="shared" si="17"/>
        <v>108.03127392645696</v>
      </c>
      <c r="F92" s="9">
        <f t="shared" si="17"/>
        <v>-28.616778883364372</v>
      </c>
      <c r="G92" s="9"/>
      <c r="H92" s="9"/>
      <c r="I92" s="9"/>
      <c r="J92" s="9"/>
      <c r="K92" s="9"/>
      <c r="L92" s="9"/>
    </row>
    <row r="93" spans="1:12" x14ac:dyDescent="0.2">
      <c r="B93">
        <f t="shared" si="20"/>
        <v>2013</v>
      </c>
      <c r="C93" s="9">
        <f t="shared" si="19"/>
        <v>-160.75613634287748</v>
      </c>
      <c r="D93" s="9">
        <f t="shared" si="17"/>
        <v>-99.913260465497743</v>
      </c>
      <c r="E93" s="9">
        <f t="shared" si="17"/>
        <v>197.15802834126256</v>
      </c>
      <c r="F93" s="9"/>
      <c r="G93" s="9"/>
      <c r="H93" s="9"/>
      <c r="I93" s="9"/>
      <c r="J93" s="9"/>
      <c r="K93" s="9"/>
      <c r="L93" s="9"/>
    </row>
    <row r="94" spans="1:12" x14ac:dyDescent="0.2">
      <c r="B94">
        <f t="shared" si="20"/>
        <v>2014</v>
      </c>
      <c r="C94" s="9">
        <f t="shared" si="19"/>
        <v>-22.201465852230772</v>
      </c>
      <c r="D94" s="9">
        <f t="shared" si="17"/>
        <v>14.067893987983451</v>
      </c>
      <c r="E94" s="9"/>
      <c r="F94" s="9"/>
      <c r="G94" s="9"/>
      <c r="H94" s="9"/>
      <c r="I94" s="9"/>
      <c r="J94" s="9"/>
      <c r="K94" s="9"/>
      <c r="L94" s="9"/>
    </row>
    <row r="95" spans="1:12" x14ac:dyDescent="0.2">
      <c r="B95">
        <f t="shared" si="20"/>
        <v>2015</v>
      </c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x14ac:dyDescent="0.2"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x14ac:dyDescent="0.2">
      <c r="C97" s="5">
        <f>SUMPRODUCT(C86:C94,C86:C94)</f>
        <v>128125.07671443507</v>
      </c>
      <c r="D97" s="5">
        <f t="shared" ref="D97:L97" si="21">SUMPRODUCT(D86:D94,D86:D94)</f>
        <v>119241.9718461166</v>
      </c>
      <c r="E97" s="5">
        <f t="shared" si="21"/>
        <v>122652.11380498362</v>
      </c>
      <c r="F97" s="5">
        <f t="shared" si="21"/>
        <v>463661.85456644872</v>
      </c>
      <c r="G97" s="5">
        <f t="shared" si="21"/>
        <v>313615.88757701789</v>
      </c>
      <c r="H97" s="5">
        <f t="shared" si="21"/>
        <v>489040.98951528547</v>
      </c>
      <c r="I97" s="5">
        <f t="shared" si="21"/>
        <v>230520.81587867552</v>
      </c>
      <c r="J97" s="5">
        <f t="shared" si="21"/>
        <v>13813.667557582728</v>
      </c>
      <c r="K97" s="5">
        <f t="shared" si="21"/>
        <v>12976.636952294219</v>
      </c>
      <c r="L97" s="5"/>
    </row>
    <row r="98" spans="1:12" x14ac:dyDescent="0.2">
      <c r="C98" s="5">
        <f>C97/SUM(C73:C82)</f>
        <v>12812.507671443507</v>
      </c>
      <c r="D98" s="5">
        <f t="shared" ref="D98:K98" si="22">D97/SUM(D73:D82)</f>
        <v>13249.107982901845</v>
      </c>
      <c r="E98" s="5">
        <f t="shared" si="22"/>
        <v>15331.514225622952</v>
      </c>
      <c r="F98" s="5">
        <f t="shared" si="22"/>
        <v>66237.407795206964</v>
      </c>
      <c r="G98" s="5">
        <f t="shared" si="22"/>
        <v>52269.31459616965</v>
      </c>
      <c r="H98" s="5">
        <f t="shared" si="22"/>
        <v>97808.197903057095</v>
      </c>
      <c r="I98" s="5">
        <f t="shared" si="22"/>
        <v>57630.203969668881</v>
      </c>
      <c r="J98" s="5">
        <f t="shared" si="22"/>
        <v>4604.5558525275765</v>
      </c>
      <c r="K98" s="5">
        <f t="shared" si="22"/>
        <v>6488.3184761471093</v>
      </c>
      <c r="L98" s="9"/>
    </row>
    <row r="99" spans="1:12" x14ac:dyDescent="0.2">
      <c r="C99" s="5">
        <f>C98*$Q$4/$Q$13</f>
        <v>19574.664498038692</v>
      </c>
      <c r="D99" s="5">
        <f t="shared" ref="D99:K99" si="23">D98*$Q$4/$Q$13</f>
        <v>20241.692751655599</v>
      </c>
      <c r="E99" s="5">
        <f t="shared" si="23"/>
        <v>23423.14673359062</v>
      </c>
      <c r="F99" s="5">
        <f t="shared" si="23"/>
        <v>101196.03968712175</v>
      </c>
      <c r="G99" s="5">
        <f t="shared" si="23"/>
        <v>79855.897299703633</v>
      </c>
      <c r="H99" s="5">
        <f t="shared" si="23"/>
        <v>149429.19124078166</v>
      </c>
      <c r="I99" s="5">
        <f t="shared" si="23"/>
        <v>88046.144953660798</v>
      </c>
      <c r="J99" s="5">
        <f t="shared" si="23"/>
        <v>7034.7381080282421</v>
      </c>
      <c r="K99" s="5">
        <f t="shared" si="23"/>
        <v>9912.7087830025284</v>
      </c>
      <c r="L99" s="5">
        <f>MIN(J99:K99)</f>
        <v>7034.7381080282421</v>
      </c>
    </row>
    <row r="101" spans="1:12" x14ac:dyDescent="0.2">
      <c r="A101" t="s">
        <v>22</v>
      </c>
    </row>
    <row r="102" spans="1:12" x14ac:dyDescent="0.2">
      <c r="C102">
        <f>$C$3</f>
        <v>1</v>
      </c>
      <c r="D102">
        <f>C102+1</f>
        <v>2</v>
      </c>
      <c r="E102">
        <f t="shared" ref="E102:L102" si="24">D102+1</f>
        <v>3</v>
      </c>
      <c r="F102">
        <f t="shared" si="24"/>
        <v>4</v>
      </c>
      <c r="G102">
        <f t="shared" si="24"/>
        <v>5</v>
      </c>
      <c r="H102">
        <f t="shared" si="24"/>
        <v>6</v>
      </c>
      <c r="I102">
        <f t="shared" si="24"/>
        <v>7</v>
      </c>
      <c r="J102">
        <f t="shared" si="24"/>
        <v>8</v>
      </c>
      <c r="K102">
        <f t="shared" si="24"/>
        <v>9</v>
      </c>
      <c r="L102">
        <f t="shared" si="24"/>
        <v>10</v>
      </c>
    </row>
    <row r="103" spans="1:12" x14ac:dyDescent="0.2">
      <c r="B103">
        <f>$B$4</f>
        <v>2006</v>
      </c>
      <c r="C103" s="9">
        <f>SQRT($Q$4/$Q$13)*C86/SQRT(C$99)</f>
        <v>1.492381347747159</v>
      </c>
      <c r="D103" s="9">
        <f t="shared" ref="D103:K111" si="25">SQRT($Q$4/$Q$13)*D86/SQRT(D$99)</f>
        <v>0.99917531302603424</v>
      </c>
      <c r="E103" s="9">
        <f t="shared" si="25"/>
        <v>-0.9040147143193884</v>
      </c>
      <c r="F103" s="9">
        <f t="shared" si="25"/>
        <v>-1.2108443124484938</v>
      </c>
      <c r="G103" s="9">
        <f t="shared" si="25"/>
        <v>0.7446009612252561</v>
      </c>
      <c r="H103" s="9">
        <f t="shared" si="25"/>
        <v>1.6660202838436453</v>
      </c>
      <c r="I103" s="9">
        <f t="shared" si="25"/>
        <v>-0.98105779094759082</v>
      </c>
      <c r="J103" s="9">
        <f t="shared" si="25"/>
        <v>-1.4536272214604578</v>
      </c>
      <c r="K103" s="9">
        <f t="shared" si="25"/>
        <v>-1.0789521574683707</v>
      </c>
      <c r="L103" s="9"/>
    </row>
    <row r="104" spans="1:12" x14ac:dyDescent="0.2">
      <c r="B104">
        <f>B103+1</f>
        <v>2007</v>
      </c>
      <c r="C104" s="9">
        <f t="shared" ref="C104:D104" si="26">SQRT($Q$4/$Q$13)*C87/SQRT(C$99)</f>
        <v>-0.3458237631854133</v>
      </c>
      <c r="D104" s="9">
        <f t="shared" si="25"/>
        <v>-0.47356506595104975</v>
      </c>
      <c r="E104" s="9">
        <f t="shared" si="25"/>
        <v>-0.3855074145053296</v>
      </c>
      <c r="F104" s="9">
        <f t="shared" si="25"/>
        <v>0.50806922763691498</v>
      </c>
      <c r="G104" s="9">
        <f t="shared" si="25"/>
        <v>-0.77745998732713051</v>
      </c>
      <c r="H104" s="9">
        <f t="shared" si="25"/>
        <v>-0.43318143225764033</v>
      </c>
      <c r="I104" s="9">
        <f t="shared" si="25"/>
        <v>1.0498254028853795</v>
      </c>
      <c r="J104" s="9">
        <f t="shared" si="25"/>
        <v>0.37010214247355661</v>
      </c>
      <c r="K104" s="9">
        <f t="shared" si="25"/>
        <v>0.91425502016360161</v>
      </c>
      <c r="L104" s="9"/>
    </row>
    <row r="105" spans="1:12" x14ac:dyDescent="0.2">
      <c r="B105">
        <f t="shared" ref="B105:B112" si="27">B104+1</f>
        <v>2008</v>
      </c>
      <c r="C105" s="9">
        <f t="shared" ref="C105:D105" si="28">SQRT($Q$4/$Q$13)*C88/SQRT(C$99)</f>
        <v>-1.1846012363635006</v>
      </c>
      <c r="D105" s="9">
        <f t="shared" si="25"/>
        <v>0.67197135503065375</v>
      </c>
      <c r="E105" s="9">
        <f t="shared" si="25"/>
        <v>-0.3691374070616224</v>
      </c>
      <c r="F105" s="9">
        <f t="shared" si="25"/>
        <v>-8.4204913955319413E-2</v>
      </c>
      <c r="G105" s="9">
        <f t="shared" si="25"/>
        <v>1.0115697309052214</v>
      </c>
      <c r="H105" s="9">
        <f t="shared" si="25"/>
        <v>-1.2910538061092167</v>
      </c>
      <c r="I105" s="9">
        <f t="shared" si="25"/>
        <v>0.86315914165692753</v>
      </c>
      <c r="J105" s="9">
        <f t="shared" si="25"/>
        <v>0.86602096115834937</v>
      </c>
      <c r="K105" s="9"/>
      <c r="L105" s="9"/>
    </row>
    <row r="106" spans="1:12" x14ac:dyDescent="0.2">
      <c r="B106">
        <f t="shared" si="27"/>
        <v>2009</v>
      </c>
      <c r="C106" s="9">
        <f t="shared" ref="C106:D106" si="29">SQRT($Q$4/$Q$13)*C89/SQRT(C$99)</f>
        <v>-0.81865262185609189</v>
      </c>
      <c r="D106" s="9">
        <f t="shared" si="25"/>
        <v>1.7715878694980416</v>
      </c>
      <c r="E106" s="9">
        <f t="shared" si="25"/>
        <v>-1.4901135596473174</v>
      </c>
      <c r="F106" s="9">
        <f t="shared" si="25"/>
        <v>2.0715968964734208</v>
      </c>
      <c r="G106" s="9">
        <f t="shared" si="25"/>
        <v>-1.7096358527094484</v>
      </c>
      <c r="H106" s="9">
        <f t="shared" si="25"/>
        <v>-0.2294829327762708</v>
      </c>
      <c r="I106" s="9">
        <f t="shared" si="25"/>
        <v>-1.0910309484389795</v>
      </c>
      <c r="J106" s="9"/>
      <c r="K106" s="9"/>
      <c r="L106" s="9"/>
    </row>
    <row r="107" spans="1:12" x14ac:dyDescent="0.2">
      <c r="B107">
        <f t="shared" si="27"/>
        <v>2010</v>
      </c>
      <c r="C107" s="9">
        <f t="shared" ref="C107:D107" si="30">SQRT($Q$4/$Q$13)*C90/SQRT(C$99)</f>
        <v>1.6281510885533415</v>
      </c>
      <c r="D107" s="9">
        <f t="shared" si="25"/>
        <v>-1.3704827151748467</v>
      </c>
      <c r="E107" s="9">
        <f t="shared" si="25"/>
        <v>0.98927909530698932</v>
      </c>
      <c r="F107" s="9">
        <f t="shared" si="25"/>
        <v>-0.676777089795777</v>
      </c>
      <c r="G107" s="9">
        <f t="shared" si="25"/>
        <v>-9.0063784984658668E-2</v>
      </c>
      <c r="H107" s="9">
        <f t="shared" si="25"/>
        <v>0.56324764878698319</v>
      </c>
      <c r="I107" s="9"/>
      <c r="J107" s="9"/>
      <c r="K107" s="9"/>
      <c r="L107" s="9"/>
    </row>
    <row r="108" spans="1:12" x14ac:dyDescent="0.2">
      <c r="B108">
        <f t="shared" si="27"/>
        <v>2011</v>
      </c>
      <c r="C108" s="9">
        <f t="shared" ref="C108:D108" si="31">SQRT($Q$4/$Q$13)*C91/SQRT(C$99)</f>
        <v>0.62877237719438839</v>
      </c>
      <c r="D108" s="9">
        <f t="shared" si="25"/>
        <v>0.51747598752569235</v>
      </c>
      <c r="E108" s="9">
        <f t="shared" si="25"/>
        <v>-0.63415776760475262</v>
      </c>
      <c r="F108" s="9">
        <f t="shared" si="25"/>
        <v>-0.71184752975438081</v>
      </c>
      <c r="G108" s="9">
        <f t="shared" si="25"/>
        <v>0.94174615578123522</v>
      </c>
      <c r="H108" s="9"/>
      <c r="I108" s="9"/>
      <c r="J108" s="9"/>
      <c r="K108" s="9"/>
      <c r="L108" s="9"/>
    </row>
    <row r="109" spans="1:12" x14ac:dyDescent="0.2">
      <c r="B109">
        <f t="shared" si="27"/>
        <v>2012</v>
      </c>
      <c r="C109" s="9">
        <f t="shared" ref="C109:D109" si="32">SQRT($Q$4/$Q$13)*C92/SQRT(C$99)</f>
        <v>0.69141390144616643</v>
      </c>
      <c r="D109" s="9">
        <f t="shared" si="25"/>
        <v>-1.1282354332171765</v>
      </c>
      <c r="E109" s="9">
        <f t="shared" si="25"/>
        <v>0.87248299719255462</v>
      </c>
      <c r="F109" s="9">
        <f t="shared" si="25"/>
        <v>-0.11119085860435264</v>
      </c>
      <c r="G109" s="9"/>
      <c r="H109" s="9"/>
      <c r="I109" s="9"/>
      <c r="J109" s="9"/>
      <c r="K109" s="9"/>
      <c r="L109" s="9"/>
    </row>
    <row r="110" spans="1:12" x14ac:dyDescent="0.2">
      <c r="B110">
        <f t="shared" si="27"/>
        <v>2013</v>
      </c>
      <c r="C110" s="9">
        <f t="shared" ref="C110:D110" si="33">SQRT($Q$4/$Q$13)*C93/SQRT(C$99)</f>
        <v>-1.4202032118081969</v>
      </c>
      <c r="D110" s="9">
        <f t="shared" si="25"/>
        <v>-0.86802015954134026</v>
      </c>
      <c r="E110" s="9">
        <f t="shared" si="25"/>
        <v>1.5922891699385233</v>
      </c>
      <c r="F110" s="9"/>
      <c r="G110" s="9"/>
      <c r="H110" s="9"/>
      <c r="I110" s="9"/>
      <c r="J110" s="9"/>
      <c r="K110" s="9"/>
      <c r="L110" s="9"/>
    </row>
    <row r="111" spans="1:12" x14ac:dyDescent="0.2">
      <c r="B111">
        <f t="shared" si="27"/>
        <v>2014</v>
      </c>
      <c r="C111" s="9">
        <f t="shared" ref="C111:D111" si="34">SQRT($Q$4/$Q$13)*C94/SQRT(C$99)</f>
        <v>-0.19613928169395914</v>
      </c>
      <c r="D111" s="9">
        <f t="shared" si="25"/>
        <v>0.12221816730800074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B112">
        <f t="shared" si="27"/>
        <v>2015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4" spans="1:5" x14ac:dyDescent="0.2">
      <c r="A114" t="s">
        <v>23</v>
      </c>
    </row>
    <row r="116" spans="1:5" x14ac:dyDescent="0.2">
      <c r="B116">
        <v>1</v>
      </c>
      <c r="C116" s="9">
        <f>C103</f>
        <v>1.492381347747159</v>
      </c>
      <c r="E116" s="9" t="s">
        <v>38</v>
      </c>
    </row>
    <row r="117" spans="1:5" x14ac:dyDescent="0.2">
      <c r="B117">
        <f>B116+1</f>
        <v>2</v>
      </c>
      <c r="C117" s="9">
        <f t="shared" ref="C117:C124" si="35">C104</f>
        <v>-0.3458237631854133</v>
      </c>
      <c r="E117" s="9"/>
    </row>
    <row r="118" spans="1:5" x14ac:dyDescent="0.2">
      <c r="B118">
        <f t="shared" ref="B118:B168" si="36">B117+1</f>
        <v>3</v>
      </c>
      <c r="C118" s="9">
        <f t="shared" si="35"/>
        <v>-1.1846012363635006</v>
      </c>
    </row>
    <row r="119" spans="1:5" x14ac:dyDescent="0.2">
      <c r="B119">
        <f t="shared" si="36"/>
        <v>4</v>
      </c>
      <c r="C119" s="9">
        <f t="shared" si="35"/>
        <v>-0.81865262185609189</v>
      </c>
    </row>
    <row r="120" spans="1:5" x14ac:dyDescent="0.2">
      <c r="B120">
        <f t="shared" si="36"/>
        <v>5</v>
      </c>
      <c r="C120" s="9">
        <f t="shared" si="35"/>
        <v>1.6281510885533415</v>
      </c>
    </row>
    <row r="121" spans="1:5" x14ac:dyDescent="0.2">
      <c r="B121">
        <f t="shared" si="36"/>
        <v>6</v>
      </c>
      <c r="C121" s="9">
        <f t="shared" si="35"/>
        <v>0.62877237719438839</v>
      </c>
    </row>
    <row r="122" spans="1:5" x14ac:dyDescent="0.2">
      <c r="B122">
        <f t="shared" si="36"/>
        <v>7</v>
      </c>
      <c r="C122" s="9">
        <f t="shared" si="35"/>
        <v>0.69141390144616643</v>
      </c>
    </row>
    <row r="123" spans="1:5" x14ac:dyDescent="0.2">
      <c r="B123">
        <f t="shared" si="36"/>
        <v>8</v>
      </c>
      <c r="C123" s="9">
        <f t="shared" si="35"/>
        <v>-1.4202032118081969</v>
      </c>
    </row>
    <row r="124" spans="1:5" x14ac:dyDescent="0.2">
      <c r="B124">
        <f t="shared" si="36"/>
        <v>9</v>
      </c>
      <c r="C124" s="9">
        <f t="shared" si="35"/>
        <v>-0.19613928169395914</v>
      </c>
    </row>
    <row r="125" spans="1:5" x14ac:dyDescent="0.2">
      <c r="B125">
        <f t="shared" si="36"/>
        <v>10</v>
      </c>
      <c r="C125" s="9">
        <f>D103</f>
        <v>0.99917531302603424</v>
      </c>
    </row>
    <row r="126" spans="1:5" x14ac:dyDescent="0.2">
      <c r="B126">
        <f t="shared" si="36"/>
        <v>11</v>
      </c>
      <c r="C126" s="9">
        <f t="shared" ref="C126:C133" si="37">D104</f>
        <v>-0.47356506595104975</v>
      </c>
    </row>
    <row r="127" spans="1:5" x14ac:dyDescent="0.2">
      <c r="B127">
        <f t="shared" si="36"/>
        <v>12</v>
      </c>
      <c r="C127" s="9">
        <f t="shared" si="37"/>
        <v>0.67197135503065375</v>
      </c>
    </row>
    <row r="128" spans="1:5" x14ac:dyDescent="0.2">
      <c r="B128">
        <f t="shared" si="36"/>
        <v>13</v>
      </c>
      <c r="C128" s="9">
        <f t="shared" si="37"/>
        <v>1.7715878694980416</v>
      </c>
    </row>
    <row r="129" spans="2:3" x14ac:dyDescent="0.2">
      <c r="B129">
        <f t="shared" si="36"/>
        <v>14</v>
      </c>
      <c r="C129" s="9">
        <f t="shared" si="37"/>
        <v>-1.3704827151748467</v>
      </c>
    </row>
    <row r="130" spans="2:3" x14ac:dyDescent="0.2">
      <c r="B130">
        <f t="shared" si="36"/>
        <v>15</v>
      </c>
      <c r="C130" s="9">
        <f t="shared" si="37"/>
        <v>0.51747598752569235</v>
      </c>
    </row>
    <row r="131" spans="2:3" x14ac:dyDescent="0.2">
      <c r="B131">
        <f t="shared" si="36"/>
        <v>16</v>
      </c>
      <c r="C131" s="9">
        <f t="shared" si="37"/>
        <v>-1.1282354332171765</v>
      </c>
    </row>
    <row r="132" spans="2:3" x14ac:dyDescent="0.2">
      <c r="B132">
        <f t="shared" si="36"/>
        <v>17</v>
      </c>
      <c r="C132" s="9">
        <f t="shared" si="37"/>
        <v>-0.86802015954134026</v>
      </c>
    </row>
    <row r="133" spans="2:3" x14ac:dyDescent="0.2">
      <c r="B133">
        <f t="shared" si="36"/>
        <v>18</v>
      </c>
      <c r="C133" s="9">
        <f t="shared" si="37"/>
        <v>0.12221816730800074</v>
      </c>
    </row>
    <row r="134" spans="2:3" x14ac:dyDescent="0.2">
      <c r="B134">
        <f t="shared" si="36"/>
        <v>19</v>
      </c>
      <c r="C134" s="9">
        <f>E103</f>
        <v>-0.9040147143193884</v>
      </c>
    </row>
    <row r="135" spans="2:3" x14ac:dyDescent="0.2">
      <c r="B135">
        <f t="shared" si="36"/>
        <v>20</v>
      </c>
      <c r="C135" s="9">
        <f t="shared" ref="C135:C141" si="38">E104</f>
        <v>-0.3855074145053296</v>
      </c>
    </row>
    <row r="136" spans="2:3" x14ac:dyDescent="0.2">
      <c r="B136">
        <f t="shared" si="36"/>
        <v>21</v>
      </c>
      <c r="C136" s="9">
        <f t="shared" si="38"/>
        <v>-0.3691374070616224</v>
      </c>
    </row>
    <row r="137" spans="2:3" x14ac:dyDescent="0.2">
      <c r="B137">
        <f t="shared" si="36"/>
        <v>22</v>
      </c>
      <c r="C137" s="9">
        <f t="shared" si="38"/>
        <v>-1.4901135596473174</v>
      </c>
    </row>
    <row r="138" spans="2:3" x14ac:dyDescent="0.2">
      <c r="B138">
        <f t="shared" si="36"/>
        <v>23</v>
      </c>
      <c r="C138" s="9">
        <f t="shared" si="38"/>
        <v>0.98927909530698932</v>
      </c>
    </row>
    <row r="139" spans="2:3" x14ac:dyDescent="0.2">
      <c r="B139">
        <f t="shared" si="36"/>
        <v>24</v>
      </c>
      <c r="C139" s="9">
        <f t="shared" si="38"/>
        <v>-0.63415776760475262</v>
      </c>
    </row>
    <row r="140" spans="2:3" x14ac:dyDescent="0.2">
      <c r="B140">
        <f t="shared" si="36"/>
        <v>25</v>
      </c>
      <c r="C140" s="9">
        <f t="shared" si="38"/>
        <v>0.87248299719255462</v>
      </c>
    </row>
    <row r="141" spans="2:3" x14ac:dyDescent="0.2">
      <c r="B141">
        <f t="shared" si="36"/>
        <v>26</v>
      </c>
      <c r="C141" s="9">
        <f t="shared" si="38"/>
        <v>1.5922891699385233</v>
      </c>
    </row>
    <row r="142" spans="2:3" x14ac:dyDescent="0.2">
      <c r="B142">
        <f t="shared" si="36"/>
        <v>27</v>
      </c>
      <c r="C142" s="9">
        <f>F103</f>
        <v>-1.2108443124484938</v>
      </c>
    </row>
    <row r="143" spans="2:3" x14ac:dyDescent="0.2">
      <c r="B143">
        <f t="shared" si="36"/>
        <v>28</v>
      </c>
      <c r="C143" s="9">
        <f t="shared" ref="C143:C148" si="39">F104</f>
        <v>0.50806922763691498</v>
      </c>
    </row>
    <row r="144" spans="2:3" x14ac:dyDescent="0.2">
      <c r="B144">
        <f t="shared" si="36"/>
        <v>29</v>
      </c>
      <c r="C144" s="9">
        <f t="shared" si="39"/>
        <v>-8.4204913955319413E-2</v>
      </c>
    </row>
    <row r="145" spans="2:3" x14ac:dyDescent="0.2">
      <c r="B145">
        <f t="shared" si="36"/>
        <v>30</v>
      </c>
      <c r="C145" s="9">
        <f t="shared" si="39"/>
        <v>2.0715968964734208</v>
      </c>
    </row>
    <row r="146" spans="2:3" x14ac:dyDescent="0.2">
      <c r="B146">
        <f t="shared" si="36"/>
        <v>31</v>
      </c>
      <c r="C146" s="9">
        <f t="shared" si="39"/>
        <v>-0.676777089795777</v>
      </c>
    </row>
    <row r="147" spans="2:3" x14ac:dyDescent="0.2">
      <c r="B147">
        <f t="shared" si="36"/>
        <v>32</v>
      </c>
      <c r="C147" s="9">
        <f t="shared" si="39"/>
        <v>-0.71184752975438081</v>
      </c>
    </row>
    <row r="148" spans="2:3" x14ac:dyDescent="0.2">
      <c r="B148">
        <f t="shared" si="36"/>
        <v>33</v>
      </c>
      <c r="C148" s="9">
        <f t="shared" si="39"/>
        <v>-0.11119085860435264</v>
      </c>
    </row>
    <row r="149" spans="2:3" x14ac:dyDescent="0.2">
      <c r="B149">
        <f t="shared" si="36"/>
        <v>34</v>
      </c>
      <c r="C149" s="9">
        <f>G103</f>
        <v>0.7446009612252561</v>
      </c>
    </row>
    <row r="150" spans="2:3" x14ac:dyDescent="0.2">
      <c r="B150">
        <f t="shared" si="36"/>
        <v>35</v>
      </c>
      <c r="C150" s="9">
        <f t="shared" ref="C150:C154" si="40">G104</f>
        <v>-0.77745998732713051</v>
      </c>
    </row>
    <row r="151" spans="2:3" x14ac:dyDescent="0.2">
      <c r="B151">
        <f t="shared" si="36"/>
        <v>36</v>
      </c>
      <c r="C151" s="9">
        <f t="shared" si="40"/>
        <v>1.0115697309052214</v>
      </c>
    </row>
    <row r="152" spans="2:3" x14ac:dyDescent="0.2">
      <c r="B152">
        <f t="shared" si="36"/>
        <v>37</v>
      </c>
      <c r="C152" s="9">
        <f t="shared" si="40"/>
        <v>-1.7096358527094484</v>
      </c>
    </row>
    <row r="153" spans="2:3" x14ac:dyDescent="0.2">
      <c r="B153">
        <f t="shared" si="36"/>
        <v>38</v>
      </c>
      <c r="C153" s="9">
        <f t="shared" si="40"/>
        <v>-9.0063784984658668E-2</v>
      </c>
    </row>
    <row r="154" spans="2:3" x14ac:dyDescent="0.2">
      <c r="B154">
        <f t="shared" si="36"/>
        <v>39</v>
      </c>
      <c r="C154" s="9">
        <f t="shared" si="40"/>
        <v>0.94174615578123522</v>
      </c>
    </row>
    <row r="155" spans="2:3" x14ac:dyDescent="0.2">
      <c r="B155">
        <f t="shared" si="36"/>
        <v>40</v>
      </c>
      <c r="C155" s="9">
        <f>H103</f>
        <v>1.6660202838436453</v>
      </c>
    </row>
    <row r="156" spans="2:3" x14ac:dyDescent="0.2">
      <c r="B156">
        <f t="shared" si="36"/>
        <v>41</v>
      </c>
      <c r="C156" s="9">
        <f t="shared" ref="C156:C159" si="41">H104</f>
        <v>-0.43318143225764033</v>
      </c>
    </row>
    <row r="157" spans="2:3" x14ac:dyDescent="0.2">
      <c r="B157">
        <f t="shared" si="36"/>
        <v>42</v>
      </c>
      <c r="C157" s="9">
        <f t="shared" si="41"/>
        <v>-1.2910538061092167</v>
      </c>
    </row>
    <row r="158" spans="2:3" x14ac:dyDescent="0.2">
      <c r="B158">
        <f t="shared" si="36"/>
        <v>43</v>
      </c>
      <c r="C158" s="9">
        <f t="shared" si="41"/>
        <v>-0.2294829327762708</v>
      </c>
    </row>
    <row r="159" spans="2:3" x14ac:dyDescent="0.2">
      <c r="B159">
        <f t="shared" si="36"/>
        <v>44</v>
      </c>
      <c r="C159" s="9">
        <f t="shared" si="41"/>
        <v>0.56324764878698319</v>
      </c>
    </row>
    <row r="160" spans="2:3" x14ac:dyDescent="0.2">
      <c r="B160">
        <f t="shared" si="36"/>
        <v>45</v>
      </c>
      <c r="C160" s="9">
        <f>I103</f>
        <v>-0.98105779094759082</v>
      </c>
    </row>
    <row r="161" spans="1:23" x14ac:dyDescent="0.2">
      <c r="B161">
        <f t="shared" si="36"/>
        <v>46</v>
      </c>
      <c r="C161" s="9">
        <f t="shared" ref="C161:C163" si="42">I104</f>
        <v>1.0498254028853795</v>
      </c>
    </row>
    <row r="162" spans="1:23" x14ac:dyDescent="0.2">
      <c r="B162">
        <f t="shared" si="36"/>
        <v>47</v>
      </c>
      <c r="C162" s="9">
        <f t="shared" si="42"/>
        <v>0.86315914165692753</v>
      </c>
    </row>
    <row r="163" spans="1:23" x14ac:dyDescent="0.2">
      <c r="B163">
        <f t="shared" si="36"/>
        <v>48</v>
      </c>
      <c r="C163" s="9">
        <f t="shared" si="42"/>
        <v>-1.0910309484389795</v>
      </c>
    </row>
    <row r="164" spans="1:23" x14ac:dyDescent="0.2">
      <c r="B164">
        <f t="shared" si="36"/>
        <v>49</v>
      </c>
      <c r="C164" s="9">
        <f>J103</f>
        <v>-1.4536272214604578</v>
      </c>
    </row>
    <row r="165" spans="1:23" x14ac:dyDescent="0.2">
      <c r="B165">
        <f t="shared" si="36"/>
        <v>50</v>
      </c>
      <c r="C165" s="9">
        <f t="shared" ref="C165:C166" si="43">J104</f>
        <v>0.37010214247355661</v>
      </c>
    </row>
    <row r="166" spans="1:23" x14ac:dyDescent="0.2">
      <c r="B166">
        <f t="shared" si="36"/>
        <v>51</v>
      </c>
      <c r="C166" s="9">
        <f t="shared" si="43"/>
        <v>0.86602096115834937</v>
      </c>
    </row>
    <row r="167" spans="1:23" x14ac:dyDescent="0.2">
      <c r="B167">
        <f t="shared" si="36"/>
        <v>52</v>
      </c>
      <c r="C167" s="9">
        <f>K103</f>
        <v>-1.0789521574683707</v>
      </c>
    </row>
    <row r="168" spans="1:23" x14ac:dyDescent="0.2">
      <c r="B168">
        <f t="shared" si="36"/>
        <v>53</v>
      </c>
      <c r="C168" s="9">
        <f>K104</f>
        <v>0.91425502016360161</v>
      </c>
    </row>
    <row r="170" spans="1:23" x14ac:dyDescent="0.2">
      <c r="A170" t="s">
        <v>35</v>
      </c>
    </row>
    <row r="171" spans="1:23" x14ac:dyDescent="0.2">
      <c r="C171">
        <f>$C$3</f>
        <v>1</v>
      </c>
      <c r="D171">
        <f>C171+1</f>
        <v>2</v>
      </c>
      <c r="E171">
        <f t="shared" ref="E171:L171" si="44">D171+1</f>
        <v>3</v>
      </c>
      <c r="F171">
        <f t="shared" si="44"/>
        <v>4</v>
      </c>
      <c r="G171">
        <f t="shared" si="44"/>
        <v>5</v>
      </c>
      <c r="H171">
        <f t="shared" si="44"/>
        <v>6</v>
      </c>
      <c r="I171">
        <f t="shared" si="44"/>
        <v>7</v>
      </c>
      <c r="J171">
        <f t="shared" si="44"/>
        <v>8</v>
      </c>
      <c r="K171">
        <f t="shared" si="44"/>
        <v>9</v>
      </c>
      <c r="L171">
        <f t="shared" si="44"/>
        <v>10</v>
      </c>
    </row>
    <row r="172" spans="1:23" x14ac:dyDescent="0.2">
      <c r="B172">
        <f>$B$4</f>
        <v>2006</v>
      </c>
      <c r="C172" s="3">
        <f ca="1">VLOOKUP(INT(RAND()*$B$168)+1,$B$116:$C$168,2,FALSE)</f>
        <v>0.91425502016360161</v>
      </c>
      <c r="D172" s="3">
        <f t="shared" ref="D172:K180" ca="1" si="45">VLOOKUP(INT(RAND()*$B$168)+1,$B$116:$C$168,2,FALSE)</f>
        <v>1.5922891699385233</v>
      </c>
      <c r="E172" s="3">
        <f t="shared" ca="1" si="45"/>
        <v>1.7715878694980416</v>
      </c>
      <c r="F172" s="3">
        <f t="shared" ca="1" si="45"/>
        <v>-0.98105779094759082</v>
      </c>
      <c r="G172" s="3">
        <f t="shared" ca="1" si="45"/>
        <v>-0.676777089795777</v>
      </c>
      <c r="H172" s="3">
        <f t="shared" ca="1" si="45"/>
        <v>-0.47356506595104975</v>
      </c>
      <c r="I172" s="3">
        <f t="shared" ca="1" si="45"/>
        <v>-0.47356506595104975</v>
      </c>
      <c r="J172" s="3">
        <f t="shared" ca="1" si="45"/>
        <v>-1.0910309484389795</v>
      </c>
      <c r="K172" s="3">
        <f t="shared" ca="1" si="45"/>
        <v>-0.43318143225764033</v>
      </c>
      <c r="L172" s="3">
        <f ca="1">VLOOKUP(INT(RAND()*$B$168)+1,$B$116:$C$168,2,FALSE)</f>
        <v>0.56324764878698319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">
      <c r="B173">
        <f>B172+1</f>
        <v>2007</v>
      </c>
      <c r="C173" s="3">
        <f t="shared" ref="C173:C181" ca="1" si="46">VLOOKUP(INT(RAND()*$B$168)+1,$B$116:$C$168,2,FALSE)</f>
        <v>-1.4536272214604578</v>
      </c>
      <c r="D173" s="3">
        <f t="shared" ca="1" si="45"/>
        <v>1.0498254028853795</v>
      </c>
      <c r="E173" s="3">
        <f t="shared" ca="1" si="45"/>
        <v>2.0715968964734208</v>
      </c>
      <c r="F173" s="3">
        <f t="shared" ca="1" si="45"/>
        <v>-0.81865262185609189</v>
      </c>
      <c r="G173" s="3">
        <f t="shared" ca="1" si="45"/>
        <v>0.62877237719438839</v>
      </c>
      <c r="H173" s="3">
        <f t="shared" ca="1" si="45"/>
        <v>0.12221816730800074</v>
      </c>
      <c r="I173" s="3">
        <f t="shared" ca="1" si="45"/>
        <v>0.12221816730800074</v>
      </c>
      <c r="J173" s="3">
        <f t="shared" ca="1" si="45"/>
        <v>-0.81865262185609189</v>
      </c>
      <c r="K173" s="3">
        <f t="shared" ca="1" si="45"/>
        <v>-0.77745998732713051</v>
      </c>
      <c r="L173" s="1"/>
      <c r="N173" s="3"/>
      <c r="O173" s="3"/>
      <c r="P173" s="3"/>
      <c r="Q173" s="3"/>
      <c r="R173" s="3"/>
      <c r="S173" s="3"/>
      <c r="T173" s="3"/>
      <c r="U173" s="3"/>
      <c r="V173" s="3"/>
      <c r="W173" s="1"/>
    </row>
    <row r="174" spans="1:23" x14ac:dyDescent="0.2">
      <c r="B174">
        <f t="shared" ref="B174:B181" si="47">B173+1</f>
        <v>2008</v>
      </c>
      <c r="C174" s="3">
        <f t="shared" ca="1" si="46"/>
        <v>0.86602096115834937</v>
      </c>
      <c r="D174" s="3">
        <f t="shared" ca="1" si="45"/>
        <v>0.69141390144616643</v>
      </c>
      <c r="E174" s="3">
        <f t="shared" ca="1" si="45"/>
        <v>0.12221816730800074</v>
      </c>
      <c r="F174" s="3">
        <f t="shared" ca="1" si="45"/>
        <v>-0.43318143225764033</v>
      </c>
      <c r="G174" s="3">
        <f t="shared" ca="1" si="45"/>
        <v>0.69141390144616643</v>
      </c>
      <c r="H174" s="3">
        <f t="shared" ca="1" si="45"/>
        <v>0.99917531302603424</v>
      </c>
      <c r="I174" s="3">
        <f t="shared" ca="1" si="45"/>
        <v>-1.2910538061092167</v>
      </c>
      <c r="J174" s="3">
        <f t="shared" ca="1" si="45"/>
        <v>0.91425502016360161</v>
      </c>
      <c r="K174" s="1"/>
      <c r="L174" s="1"/>
      <c r="N174" s="3"/>
      <c r="O174" s="3"/>
      <c r="P174" s="3"/>
      <c r="Q174" s="3"/>
      <c r="R174" s="3"/>
      <c r="S174" s="3"/>
      <c r="T174" s="3"/>
      <c r="U174" s="3"/>
      <c r="V174" s="1"/>
      <c r="W174" s="1"/>
    </row>
    <row r="175" spans="1:23" x14ac:dyDescent="0.2">
      <c r="B175">
        <f t="shared" si="47"/>
        <v>2009</v>
      </c>
      <c r="C175" s="3">
        <f t="shared" ca="1" si="46"/>
        <v>-0.77745998732713051</v>
      </c>
      <c r="D175" s="3">
        <f t="shared" ca="1" si="45"/>
        <v>1.7715878694980416</v>
      </c>
      <c r="E175" s="3">
        <f t="shared" ca="1" si="45"/>
        <v>-0.2294829327762708</v>
      </c>
      <c r="F175" s="3">
        <f t="shared" ca="1" si="45"/>
        <v>-0.77745998732713051</v>
      </c>
      <c r="G175" s="3">
        <f t="shared" ca="1" si="45"/>
        <v>-1.3704827151748467</v>
      </c>
      <c r="H175" s="3">
        <f t="shared" ca="1" si="45"/>
        <v>0.62877237719438839</v>
      </c>
      <c r="I175" s="3">
        <f t="shared" ca="1" si="45"/>
        <v>-0.77745998732713051</v>
      </c>
      <c r="J175" s="1"/>
      <c r="K175" s="1"/>
      <c r="L175" s="1"/>
      <c r="N175" s="3"/>
      <c r="O175" s="3"/>
      <c r="P175" s="3"/>
      <c r="Q175" s="3"/>
      <c r="R175" s="3"/>
      <c r="S175" s="3"/>
      <c r="T175" s="3"/>
      <c r="U175" s="1"/>
      <c r="V175" s="1"/>
      <c r="W175" s="1"/>
    </row>
    <row r="176" spans="1:23" x14ac:dyDescent="0.2">
      <c r="B176">
        <f t="shared" si="47"/>
        <v>2010</v>
      </c>
      <c r="C176" s="3">
        <f t="shared" ca="1" si="46"/>
        <v>-1.0910309484389795</v>
      </c>
      <c r="D176" s="3">
        <f t="shared" ca="1" si="45"/>
        <v>-1.4901135596473174</v>
      </c>
      <c r="E176" s="3">
        <f t="shared" ca="1" si="45"/>
        <v>-1.1282354332171765</v>
      </c>
      <c r="F176" s="3">
        <f t="shared" ca="1" si="45"/>
        <v>-0.3691374070616224</v>
      </c>
      <c r="G176" s="3">
        <f t="shared" ca="1" si="45"/>
        <v>0.51747598752569235</v>
      </c>
      <c r="H176" s="3">
        <f t="shared" ca="1" si="45"/>
        <v>0.98927909530698932</v>
      </c>
      <c r="I176" s="1"/>
      <c r="J176" s="1"/>
      <c r="K176" s="1"/>
      <c r="L176" s="1"/>
      <c r="N176" s="3"/>
      <c r="O176" s="3"/>
      <c r="P176" s="3"/>
      <c r="Q176" s="3"/>
      <c r="R176" s="3"/>
      <c r="S176" s="3"/>
      <c r="T176" s="1"/>
      <c r="U176" s="1"/>
      <c r="V176" s="1"/>
      <c r="W176" s="1"/>
    </row>
    <row r="177" spans="1:23" x14ac:dyDescent="0.2">
      <c r="B177">
        <f t="shared" si="47"/>
        <v>2011</v>
      </c>
      <c r="C177" s="3">
        <f t="shared" ca="1" si="46"/>
        <v>-1.4536272214604578</v>
      </c>
      <c r="D177" s="3">
        <f t="shared" ca="1" si="45"/>
        <v>0.99917531302603424</v>
      </c>
      <c r="E177" s="3">
        <f t="shared" ca="1" si="45"/>
        <v>-0.676777089795777</v>
      </c>
      <c r="F177" s="3">
        <f t="shared" ca="1" si="45"/>
        <v>0.87248299719255462</v>
      </c>
      <c r="G177" s="3">
        <f t="shared" ca="1" si="45"/>
        <v>-0.43318143225764033</v>
      </c>
      <c r="H177" s="1"/>
      <c r="I177" s="1"/>
      <c r="J177" s="1"/>
      <c r="K177" s="1"/>
      <c r="L177" s="1"/>
      <c r="N177" s="3"/>
      <c r="O177" s="3"/>
      <c r="P177" s="3"/>
      <c r="Q177" s="3"/>
      <c r="R177" s="3"/>
      <c r="S177" s="1"/>
      <c r="T177" s="1"/>
      <c r="U177" s="1"/>
      <c r="V177" s="1"/>
      <c r="W177" s="1"/>
    </row>
    <row r="178" spans="1:23" x14ac:dyDescent="0.2">
      <c r="B178">
        <f t="shared" si="47"/>
        <v>2012</v>
      </c>
      <c r="C178" s="3">
        <f t="shared" ca="1" si="46"/>
        <v>0.94174615578123522</v>
      </c>
      <c r="D178" s="3">
        <f t="shared" ca="1" si="45"/>
        <v>-1.0789521574683707</v>
      </c>
      <c r="E178" s="3">
        <f t="shared" ca="1" si="45"/>
        <v>-0.3458237631854133</v>
      </c>
      <c r="F178" s="3">
        <f t="shared" ca="1" si="45"/>
        <v>-0.2294829327762708</v>
      </c>
      <c r="G178" s="1"/>
      <c r="H178" s="1"/>
      <c r="I178" s="1"/>
      <c r="J178" s="1"/>
      <c r="K178" s="1"/>
      <c r="L178" s="1"/>
      <c r="N178" s="3"/>
      <c r="O178" s="3"/>
      <c r="P178" s="3"/>
      <c r="Q178" s="3"/>
      <c r="R178" s="1"/>
      <c r="S178" s="1"/>
      <c r="T178" s="1"/>
      <c r="U178" s="1"/>
      <c r="V178" s="1"/>
      <c r="W178" s="1"/>
    </row>
    <row r="179" spans="1:23" x14ac:dyDescent="0.2">
      <c r="B179">
        <f t="shared" si="47"/>
        <v>2013</v>
      </c>
      <c r="C179" s="3">
        <f t="shared" ca="1" si="46"/>
        <v>-1.1282354332171765</v>
      </c>
      <c r="D179" s="3">
        <f t="shared" ca="1" si="45"/>
        <v>-1.1282354332171765</v>
      </c>
      <c r="E179" s="3">
        <f t="shared" ca="1" si="45"/>
        <v>0.99917531302603424</v>
      </c>
      <c r="F179" s="1"/>
      <c r="G179" s="1"/>
      <c r="H179" s="1"/>
      <c r="I179" s="1"/>
      <c r="J179" s="1"/>
      <c r="K179" s="1"/>
      <c r="L179" s="1"/>
      <c r="N179" s="3"/>
      <c r="O179" s="3"/>
      <c r="P179" s="3"/>
      <c r="Q179" s="1"/>
      <c r="R179" s="1"/>
      <c r="S179" s="1"/>
      <c r="T179" s="1"/>
      <c r="U179" s="1"/>
      <c r="V179" s="1"/>
      <c r="W179" s="1"/>
    </row>
    <row r="180" spans="1:23" x14ac:dyDescent="0.2">
      <c r="B180">
        <f t="shared" si="47"/>
        <v>2014</v>
      </c>
      <c r="C180" s="3">
        <f t="shared" ca="1" si="46"/>
        <v>2.0715968964734208</v>
      </c>
      <c r="D180" s="3">
        <f t="shared" ca="1" si="45"/>
        <v>0.98927909530698932</v>
      </c>
      <c r="E180" s="1"/>
      <c r="F180" s="1"/>
      <c r="G180" s="1"/>
      <c r="H180" s="1"/>
      <c r="I180" s="1"/>
      <c r="J180" s="1"/>
      <c r="K180" s="1"/>
      <c r="L180" s="1"/>
      <c r="N180" s="3"/>
      <c r="O180" s="3"/>
      <c r="P180" s="1"/>
      <c r="Q180" s="1"/>
      <c r="R180" s="1"/>
      <c r="S180" s="1"/>
      <c r="T180" s="1"/>
      <c r="U180" s="1"/>
      <c r="V180" s="1"/>
      <c r="W180" s="1"/>
    </row>
    <row r="181" spans="1:23" x14ac:dyDescent="0.2">
      <c r="B181">
        <f t="shared" si="47"/>
        <v>2015</v>
      </c>
      <c r="C181" s="3">
        <f t="shared" ca="1" si="46"/>
        <v>-1.4536272214604578</v>
      </c>
      <c r="D181" s="1"/>
      <c r="E181" s="1"/>
      <c r="F181" s="1"/>
      <c r="G181" s="1"/>
      <c r="H181" s="1"/>
      <c r="I181" s="1"/>
      <c r="J181" s="1"/>
      <c r="K181" s="1"/>
      <c r="L181" s="1"/>
      <c r="N181" s="3"/>
      <c r="O181" s="1"/>
      <c r="P181" s="1"/>
      <c r="Q181" s="1"/>
      <c r="R181" s="1"/>
      <c r="S181" s="1"/>
      <c r="T181" s="1"/>
      <c r="U181" s="1"/>
      <c r="V181" s="1"/>
      <c r="W181" s="1"/>
    </row>
    <row r="183" spans="1:23" x14ac:dyDescent="0.2">
      <c r="A183" t="s">
        <v>36</v>
      </c>
    </row>
    <row r="184" spans="1:23" x14ac:dyDescent="0.2">
      <c r="C184">
        <f>$C$3</f>
        <v>1</v>
      </c>
      <c r="D184">
        <f>C184+1</f>
        <v>2</v>
      </c>
      <c r="E184">
        <f t="shared" ref="E184:L184" si="48">D184+1</f>
        <v>3</v>
      </c>
      <c r="F184">
        <f t="shared" si="48"/>
        <v>4</v>
      </c>
      <c r="G184">
        <f t="shared" si="48"/>
        <v>5</v>
      </c>
      <c r="H184">
        <f t="shared" si="48"/>
        <v>6</v>
      </c>
      <c r="I184">
        <f t="shared" si="48"/>
        <v>7</v>
      </c>
      <c r="J184">
        <f t="shared" si="48"/>
        <v>8</v>
      </c>
      <c r="K184">
        <f t="shared" si="48"/>
        <v>9</v>
      </c>
      <c r="L184">
        <f t="shared" si="48"/>
        <v>10</v>
      </c>
    </row>
    <row r="185" spans="1:23" x14ac:dyDescent="0.2">
      <c r="B185">
        <f>$B$4</f>
        <v>2006</v>
      </c>
      <c r="C185" s="1">
        <f ca="1">IF(C60&lt;=0,0,C172*SQRT(C$99*C60)+C60)</f>
        <v>336534.49337321986</v>
      </c>
      <c r="D185" s="1">
        <f t="shared" ref="D185:K193" ca="1" si="49">IF(D60&lt;=0,0,D172*SQRT(D$99*D60)+D60)</f>
        <v>858409.662046963</v>
      </c>
      <c r="E185" s="1">
        <f t="shared" ca="1" si="49"/>
        <v>932068.86710933526</v>
      </c>
      <c r="F185" s="1">
        <f t="shared" ca="1" si="49"/>
        <v>482543.34441802831</v>
      </c>
      <c r="G185" s="1">
        <f t="shared" ca="1" si="49"/>
        <v>293798.25744849112</v>
      </c>
      <c r="H185" s="1">
        <f t="shared" ca="1" si="49"/>
        <v>193552.91093389178</v>
      </c>
      <c r="I185" s="1">
        <f t="shared" ca="1" si="49"/>
        <v>195552.06228127977</v>
      </c>
      <c r="J185" s="1">
        <f t="shared" ca="1" si="49"/>
        <v>142992.13224490287</v>
      </c>
      <c r="K185" s="1">
        <f t="shared" ca="1" si="49"/>
        <v>250087.81894818682</v>
      </c>
      <c r="L185" s="1">
        <f ca="1">IF(L60&lt;=0,0,L172*SQRT(L$99*L60)+L60)</f>
        <v>80262.355686129187</v>
      </c>
    </row>
    <row r="186" spans="1:23" x14ac:dyDescent="0.2">
      <c r="B186">
        <f>B185+1</f>
        <v>2007</v>
      </c>
      <c r="C186" s="1">
        <f t="shared" ref="C186:C194" ca="1" si="50">IF(C61&lt;=0,0,C173*SQRT(C$99*C61)+C61)</f>
        <v>251396.32954273588</v>
      </c>
      <c r="D186" s="1">
        <f t="shared" ca="1" si="49"/>
        <v>1081343.0711673365</v>
      </c>
      <c r="E186" s="1">
        <f t="shared" ca="1" si="49"/>
        <v>1295228.2035484742</v>
      </c>
      <c r="F186" s="1">
        <f t="shared" ca="1" si="49"/>
        <v>782570.1617398276</v>
      </c>
      <c r="G186" s="1">
        <f t="shared" ca="1" si="49"/>
        <v>716726.30456745625</v>
      </c>
      <c r="H186" s="1">
        <f t="shared" ca="1" si="49"/>
        <v>437632.47302233841</v>
      </c>
      <c r="I186" s="1">
        <f t="shared" ca="1" si="49"/>
        <v>395902.70578659378</v>
      </c>
      <c r="J186" s="1">
        <f t="shared" ca="1" si="49"/>
        <v>218953.87461145263</v>
      </c>
      <c r="K186" s="1">
        <f t="shared" ca="1" si="49"/>
        <v>331973.54711199144</v>
      </c>
      <c r="L186" s="1"/>
    </row>
    <row r="187" spans="1:23" x14ac:dyDescent="0.2">
      <c r="B187">
        <f t="shared" ref="B187:B194" si="51">B186+1</f>
        <v>2008</v>
      </c>
      <c r="C187" s="1">
        <f t="shared" ca="1" si="50"/>
        <v>446258.06379761966</v>
      </c>
      <c r="D187" s="1">
        <f t="shared" ca="1" si="49"/>
        <v>1022043.2142064408</v>
      </c>
      <c r="E187" s="1">
        <f t="shared" ca="1" si="49"/>
        <v>989698.59886959544</v>
      </c>
      <c r="F187" s="1">
        <f t="shared" ca="1" si="49"/>
        <v>898296.62879186764</v>
      </c>
      <c r="G187" s="1">
        <f t="shared" ca="1" si="49"/>
        <v>723595.8386869902</v>
      </c>
      <c r="H187" s="1">
        <f t="shared" ca="1" si="49"/>
        <v>648662.08006388391</v>
      </c>
      <c r="I187" s="1">
        <f t="shared" ca="1" si="49"/>
        <v>136946.61904091848</v>
      </c>
      <c r="J187" s="1">
        <f t="shared" ca="1" si="49"/>
        <v>289380.3571042883</v>
      </c>
      <c r="K187" s="1"/>
      <c r="L187" s="1"/>
    </row>
    <row r="188" spans="1:23" x14ac:dyDescent="0.2">
      <c r="B188">
        <f t="shared" si="51"/>
        <v>2009</v>
      </c>
      <c r="C188" s="1">
        <f t="shared" ca="1" si="50"/>
        <v>300852.86594114872</v>
      </c>
      <c r="D188" s="1">
        <f t="shared" ca="1" si="49"/>
        <v>1154249.2866477568</v>
      </c>
      <c r="E188" s="1">
        <f t="shared" ca="1" si="49"/>
        <v>922300.48045822722</v>
      </c>
      <c r="F188" s="1">
        <f t="shared" ca="1" si="49"/>
        <v>772951.91113383882</v>
      </c>
      <c r="G188" s="1">
        <f t="shared" ca="1" si="49"/>
        <v>275179.66843785584</v>
      </c>
      <c r="H188" s="1">
        <f t="shared" ca="1" si="49"/>
        <v>550491.93920184823</v>
      </c>
      <c r="I188" s="1">
        <f t="shared" ca="1" si="49"/>
        <v>225134.13540965016</v>
      </c>
      <c r="J188" s="1"/>
      <c r="K188" s="1"/>
      <c r="L188" s="1"/>
    </row>
    <row r="189" spans="1:23" x14ac:dyDescent="0.2">
      <c r="B189">
        <f t="shared" si="51"/>
        <v>2010</v>
      </c>
      <c r="C189" s="1">
        <f t="shared" ca="1" si="50"/>
        <v>247767.65363126091</v>
      </c>
      <c r="D189" s="1">
        <f t="shared" ca="1" si="49"/>
        <v>643537.42497962527</v>
      </c>
      <c r="E189" s="1">
        <f t="shared" ca="1" si="49"/>
        <v>715525.88180426229</v>
      </c>
      <c r="F189" s="1">
        <f t="shared" ca="1" si="49"/>
        <v>824458.49256568472</v>
      </c>
      <c r="G189" s="1">
        <f t="shared" ca="1" si="49"/>
        <v>625113.6581173467</v>
      </c>
      <c r="H189" s="1">
        <f t="shared" ca="1" si="49"/>
        <v>595137.49574832432</v>
      </c>
      <c r="I189" s="1"/>
      <c r="J189" s="1"/>
      <c r="K189" s="1"/>
      <c r="L189" s="1"/>
    </row>
    <row r="190" spans="1:23" x14ac:dyDescent="0.2">
      <c r="B190">
        <f t="shared" si="51"/>
        <v>2011</v>
      </c>
      <c r="C190" s="1">
        <f t="shared" ca="1" si="50"/>
        <v>232828.02308395453</v>
      </c>
      <c r="D190" s="1">
        <f t="shared" ca="1" si="49"/>
        <v>1014614.7507285174</v>
      </c>
      <c r="E190" s="1">
        <f t="shared" ca="1" si="49"/>
        <v>823426.41213199066</v>
      </c>
      <c r="F190" s="1">
        <f t="shared" ca="1" si="49"/>
        <v>1262798.4790307563</v>
      </c>
      <c r="G190" s="1">
        <f t="shared" ca="1" si="49"/>
        <v>456241.07487995166</v>
      </c>
      <c r="H190" s="1"/>
      <c r="I190" s="1"/>
      <c r="J190" s="1"/>
      <c r="K190" s="1"/>
      <c r="L190" s="1"/>
    </row>
    <row r="191" spans="1:23" x14ac:dyDescent="0.2">
      <c r="B191">
        <f t="shared" si="51"/>
        <v>2012</v>
      </c>
      <c r="C191" s="1">
        <f t="shared" ca="1" si="50"/>
        <v>474319.31545639917</v>
      </c>
      <c r="D191" s="1">
        <f t="shared" ca="1" si="49"/>
        <v>824276.52147267165</v>
      </c>
      <c r="E191" s="1">
        <f t="shared" ca="1" si="49"/>
        <v>968664.8275551066</v>
      </c>
      <c r="F191" s="1">
        <f t="shared" ca="1" si="49"/>
        <v>1016862.17911085</v>
      </c>
      <c r="G191" s="1"/>
      <c r="H191" s="1"/>
      <c r="I191" s="1"/>
      <c r="J191" s="1"/>
      <c r="K191" s="1"/>
      <c r="L191" s="1"/>
    </row>
    <row r="192" spans="1:23" x14ac:dyDescent="0.2">
      <c r="B192">
        <f t="shared" si="51"/>
        <v>2013</v>
      </c>
      <c r="C192" s="1">
        <f t="shared" ca="1" si="50"/>
        <v>361471.02350117534</v>
      </c>
      <c r="D192" s="1">
        <f t="shared" ca="1" si="49"/>
        <v>996102.3907853514</v>
      </c>
      <c r="E192" s="1">
        <f t="shared" ca="1" si="49"/>
        <v>1394404.6213501419</v>
      </c>
      <c r="F192" s="1"/>
      <c r="G192" s="1"/>
      <c r="H192" s="1"/>
      <c r="I192" s="1"/>
      <c r="J192" s="1"/>
      <c r="K192" s="1"/>
      <c r="L192" s="1"/>
    </row>
    <row r="193" spans="1:14" x14ac:dyDescent="0.2">
      <c r="B193">
        <f t="shared" si="51"/>
        <v>2014</v>
      </c>
      <c r="C193" s="1">
        <f t="shared" ca="1" si="50"/>
        <v>571693.41976987256</v>
      </c>
      <c r="D193" s="1">
        <f t="shared" ca="1" si="49"/>
        <v>1111549.0951838987</v>
      </c>
      <c r="E193" s="1"/>
      <c r="F193" s="1"/>
      <c r="G193" s="1"/>
      <c r="H193" s="1"/>
      <c r="I193" s="1"/>
      <c r="J193" s="1"/>
      <c r="K193" s="1"/>
      <c r="L193" s="1"/>
    </row>
    <row r="194" spans="1:14" x14ac:dyDescent="0.2">
      <c r="B194">
        <f t="shared" si="51"/>
        <v>2015</v>
      </c>
      <c r="C194" s="1">
        <f t="shared" ca="1" si="50"/>
        <v>224728.33135583549</v>
      </c>
      <c r="D194" s="1"/>
      <c r="E194" s="1"/>
      <c r="F194" s="1"/>
      <c r="G194" s="1"/>
      <c r="H194" s="1"/>
      <c r="I194" s="1"/>
      <c r="J194" s="1"/>
      <c r="K194" s="1"/>
      <c r="L194" s="1"/>
    </row>
    <row r="196" spans="1:14" x14ac:dyDescent="0.2">
      <c r="A196" t="s">
        <v>37</v>
      </c>
    </row>
    <row r="197" spans="1:14" x14ac:dyDescent="0.2">
      <c r="C197">
        <f>$C$3</f>
        <v>1</v>
      </c>
      <c r="D197">
        <f>C197+1</f>
        <v>2</v>
      </c>
      <c r="E197">
        <f t="shared" ref="E197:L197" si="52">D197+1</f>
        <v>3</v>
      </c>
      <c r="F197">
        <f t="shared" si="52"/>
        <v>4</v>
      </c>
      <c r="G197">
        <f t="shared" si="52"/>
        <v>5</v>
      </c>
      <c r="H197">
        <f t="shared" si="52"/>
        <v>6</v>
      </c>
      <c r="I197">
        <f t="shared" si="52"/>
        <v>7</v>
      </c>
      <c r="J197">
        <f t="shared" si="52"/>
        <v>8</v>
      </c>
      <c r="K197">
        <f t="shared" si="52"/>
        <v>9</v>
      </c>
      <c r="L197">
        <f t="shared" si="52"/>
        <v>10</v>
      </c>
      <c r="N197" t="s">
        <v>40</v>
      </c>
    </row>
    <row r="198" spans="1:14" x14ac:dyDescent="0.2">
      <c r="B198">
        <f>$B$4</f>
        <v>2006</v>
      </c>
      <c r="C198" s="1">
        <f ca="1">C185</f>
        <v>336534.49337321986</v>
      </c>
      <c r="D198" s="1">
        <f ca="1">C198+D185</f>
        <v>1194944.1554201827</v>
      </c>
      <c r="E198" s="1">
        <f t="shared" ref="E198:K205" ca="1" si="53">D198+E185</f>
        <v>2127013.0225295182</v>
      </c>
      <c r="F198" s="1">
        <f t="shared" ca="1" si="53"/>
        <v>2609556.3669475466</v>
      </c>
      <c r="G198" s="1">
        <f t="shared" ca="1" si="53"/>
        <v>2903354.6243960378</v>
      </c>
      <c r="H198" s="1">
        <f t="shared" ca="1" si="53"/>
        <v>3096907.5353299296</v>
      </c>
      <c r="I198" s="1">
        <f t="shared" ca="1" si="53"/>
        <v>3292459.5976112094</v>
      </c>
      <c r="J198" s="1">
        <f t="shared" ca="1" si="53"/>
        <v>3435451.729856112</v>
      </c>
      <c r="K198" s="1">
        <f t="shared" ca="1" si="53"/>
        <v>3685539.548804299</v>
      </c>
      <c r="L198" s="1">
        <f ca="1">K198+L185</f>
        <v>3765801.904490428</v>
      </c>
      <c r="N198" s="1">
        <f ca="1">L198</f>
        <v>3765801.904490428</v>
      </c>
    </row>
    <row r="199" spans="1:14" x14ac:dyDescent="0.2">
      <c r="B199">
        <f>B198+1</f>
        <v>2007</v>
      </c>
      <c r="C199" s="1">
        <f t="shared" ref="C199:C207" ca="1" si="54">C186</f>
        <v>251396.32954273588</v>
      </c>
      <c r="D199" s="1">
        <f t="shared" ref="D199:D206" ca="1" si="55">C199+D186</f>
        <v>1332739.4007100724</v>
      </c>
      <c r="E199" s="1">
        <f t="shared" ca="1" si="53"/>
        <v>2627967.6042585466</v>
      </c>
      <c r="F199" s="1">
        <f t="shared" ca="1" si="53"/>
        <v>3410537.7659983742</v>
      </c>
      <c r="G199" s="1">
        <f t="shared" ca="1" si="53"/>
        <v>4127264.0705658305</v>
      </c>
      <c r="H199" s="1">
        <f t="shared" ca="1" si="53"/>
        <v>4564896.5435881689</v>
      </c>
      <c r="I199" s="1">
        <f t="shared" ca="1" si="53"/>
        <v>4960799.2493747631</v>
      </c>
      <c r="J199" s="1">
        <f t="shared" ca="1" si="53"/>
        <v>5179753.1239862153</v>
      </c>
      <c r="K199" s="1">
        <f t="shared" ca="1" si="53"/>
        <v>5511726.6710982071</v>
      </c>
      <c r="L199" s="1"/>
      <c r="N199" s="1">
        <f ca="1">K199*L212</f>
        <v>5631759.073589704</v>
      </c>
    </row>
    <row r="200" spans="1:14" x14ac:dyDescent="0.2">
      <c r="B200">
        <f t="shared" ref="B200:B207" si="56">B199+1</f>
        <v>2008</v>
      </c>
      <c r="C200" s="1">
        <f t="shared" ca="1" si="54"/>
        <v>446258.06379761966</v>
      </c>
      <c r="D200" s="1">
        <f t="shared" ca="1" si="55"/>
        <v>1468301.2780040605</v>
      </c>
      <c r="E200" s="1">
        <f t="shared" ca="1" si="53"/>
        <v>2457999.8768736562</v>
      </c>
      <c r="F200" s="1">
        <f t="shared" ca="1" si="53"/>
        <v>3356296.5056655239</v>
      </c>
      <c r="G200" s="1">
        <f t="shared" ca="1" si="53"/>
        <v>4079892.344352514</v>
      </c>
      <c r="H200" s="1">
        <f t="shared" ca="1" si="53"/>
        <v>4728554.4244163977</v>
      </c>
      <c r="I200" s="1">
        <f t="shared" ca="1" si="53"/>
        <v>4865501.0434573162</v>
      </c>
      <c r="J200" s="1">
        <f t="shared" ca="1" si="53"/>
        <v>5154881.4005616046</v>
      </c>
      <c r="K200" s="1"/>
      <c r="L200" s="1"/>
      <c r="N200" s="1">
        <f ca="1">J200*K212</f>
        <v>5623001.7879311806</v>
      </c>
    </row>
    <row r="201" spans="1:14" x14ac:dyDescent="0.2">
      <c r="B201">
        <f t="shared" si="56"/>
        <v>2009</v>
      </c>
      <c r="C201" s="1">
        <f t="shared" ca="1" si="54"/>
        <v>300852.86594114872</v>
      </c>
      <c r="D201" s="1">
        <f t="shared" ca="1" si="55"/>
        <v>1455102.1525889055</v>
      </c>
      <c r="E201" s="1">
        <f t="shared" ca="1" si="53"/>
        <v>2377402.6330471328</v>
      </c>
      <c r="F201" s="1">
        <f t="shared" ca="1" si="53"/>
        <v>3150354.5441809716</v>
      </c>
      <c r="G201" s="1">
        <f t="shared" ca="1" si="53"/>
        <v>3425534.2126188274</v>
      </c>
      <c r="H201" s="1">
        <f t="shared" ca="1" si="53"/>
        <v>3976026.1518206755</v>
      </c>
      <c r="I201" s="1">
        <f t="shared" ca="1" si="53"/>
        <v>4201160.2872303259</v>
      </c>
      <c r="J201" s="1"/>
      <c r="K201" s="1"/>
      <c r="L201" s="1"/>
      <c r="N201" s="1">
        <f ca="1">I201*J212</f>
        <v>4810194.8897156725</v>
      </c>
    </row>
    <row r="202" spans="1:14" x14ac:dyDescent="0.2">
      <c r="B202">
        <f t="shared" si="56"/>
        <v>2010</v>
      </c>
      <c r="C202" s="1">
        <f t="shared" ca="1" si="54"/>
        <v>247767.65363126091</v>
      </c>
      <c r="D202" s="1">
        <f t="shared" ca="1" si="55"/>
        <v>891305.07861088612</v>
      </c>
      <c r="E202" s="1">
        <f t="shared" ca="1" si="53"/>
        <v>1606830.9604151484</v>
      </c>
      <c r="F202" s="1">
        <f t="shared" ca="1" si="53"/>
        <v>2431289.4529808331</v>
      </c>
      <c r="G202" s="1">
        <f t="shared" ca="1" si="53"/>
        <v>3056403.1110981796</v>
      </c>
      <c r="H202" s="1">
        <f t="shared" ca="1" si="53"/>
        <v>3651540.6068465039</v>
      </c>
      <c r="I202" s="1"/>
      <c r="J202" s="1"/>
      <c r="K202" s="1"/>
      <c r="L202" s="1"/>
      <c r="N202" s="1">
        <f ca="1">H202*I212</f>
        <v>4424484.5987785272</v>
      </c>
    </row>
    <row r="203" spans="1:14" x14ac:dyDescent="0.2">
      <c r="B203">
        <f t="shared" si="56"/>
        <v>2011</v>
      </c>
      <c r="C203" s="1">
        <f t="shared" ca="1" si="54"/>
        <v>232828.02308395453</v>
      </c>
      <c r="D203" s="1">
        <f t="shared" ca="1" si="55"/>
        <v>1247442.7738124719</v>
      </c>
      <c r="E203" s="1">
        <f t="shared" ca="1" si="53"/>
        <v>2070869.1859444627</v>
      </c>
      <c r="F203" s="1">
        <f t="shared" ca="1" si="53"/>
        <v>3333667.6649752189</v>
      </c>
      <c r="G203" s="1">
        <f t="shared" ca="1" si="53"/>
        <v>3789908.7398551707</v>
      </c>
      <c r="H203" s="1"/>
      <c r="I203" s="1"/>
      <c r="J203" s="1"/>
      <c r="K203" s="1"/>
      <c r="L203" s="1"/>
      <c r="N203" s="1">
        <f ca="1">G203*H212</f>
        <v>5225262.1528692711</v>
      </c>
    </row>
    <row r="204" spans="1:14" x14ac:dyDescent="0.2">
      <c r="B204">
        <f t="shared" si="56"/>
        <v>2012</v>
      </c>
      <c r="C204" s="1">
        <f t="shared" ca="1" si="54"/>
        <v>474319.31545639917</v>
      </c>
      <c r="D204" s="1">
        <f t="shared" ca="1" si="55"/>
        <v>1298595.8369290708</v>
      </c>
      <c r="E204" s="1">
        <f t="shared" ca="1" si="53"/>
        <v>2267260.6644841773</v>
      </c>
      <c r="F204" s="1">
        <f t="shared" ca="1" si="53"/>
        <v>3284122.843595027</v>
      </c>
      <c r="G204" s="1"/>
      <c r="H204" s="1"/>
      <c r="I204" s="1"/>
      <c r="J204" s="1"/>
      <c r="K204" s="1"/>
      <c r="L204" s="1"/>
      <c r="N204" s="1">
        <f ca="1">F204*G212</f>
        <v>5292979.0991077833</v>
      </c>
    </row>
    <row r="205" spans="1:14" x14ac:dyDescent="0.2">
      <c r="B205">
        <f t="shared" si="56"/>
        <v>2013</v>
      </c>
      <c r="C205" s="1">
        <f t="shared" ca="1" si="54"/>
        <v>361471.02350117534</v>
      </c>
      <c r="D205" s="1">
        <f t="shared" ca="1" si="55"/>
        <v>1357573.4142865269</v>
      </c>
      <c r="E205" s="1">
        <f t="shared" ca="1" si="53"/>
        <v>2751978.035636669</v>
      </c>
      <c r="F205" s="1"/>
      <c r="G205" s="1"/>
      <c r="H205" s="1"/>
      <c r="I205" s="1"/>
      <c r="J205" s="1"/>
      <c r="K205" s="1"/>
      <c r="L205" s="1"/>
      <c r="N205" s="1">
        <f ca="1">E205*F212</f>
        <v>6159880.5379194347</v>
      </c>
    </row>
    <row r="206" spans="1:14" x14ac:dyDescent="0.2">
      <c r="B206">
        <f t="shared" si="56"/>
        <v>2014</v>
      </c>
      <c r="C206" s="1">
        <f t="shared" ca="1" si="54"/>
        <v>571693.41976987256</v>
      </c>
      <c r="D206" s="1">
        <f t="shared" ca="1" si="55"/>
        <v>1683242.5149537711</v>
      </c>
      <c r="E206" s="1"/>
      <c r="F206" s="1"/>
      <c r="G206" s="1"/>
      <c r="H206" s="1"/>
      <c r="I206" s="1"/>
      <c r="J206" s="1"/>
      <c r="K206" s="1"/>
      <c r="L206" s="1"/>
      <c r="N206" s="1">
        <f ca="1">D206*E212</f>
        <v>6724648.7539887344</v>
      </c>
    </row>
    <row r="207" spans="1:14" x14ac:dyDescent="0.2">
      <c r="B207">
        <f t="shared" si="56"/>
        <v>2015</v>
      </c>
      <c r="C207" s="1">
        <f t="shared" ca="1" si="54"/>
        <v>224728.33135583549</v>
      </c>
      <c r="D207" s="1"/>
      <c r="E207" s="1"/>
      <c r="F207" s="1"/>
      <c r="G207" s="1"/>
      <c r="H207" s="1"/>
      <c r="I207" s="1"/>
      <c r="J207" s="1"/>
      <c r="K207" s="1"/>
      <c r="L207" s="1"/>
      <c r="N207" s="1">
        <f ca="1">C207*D212</f>
        <v>3322898.8507998334</v>
      </c>
    </row>
    <row r="209" spans="1:13" x14ac:dyDescent="0.2">
      <c r="D209" s="1">
        <f ca="1">SUMPRODUCT(D198:D206,D16:D24)</f>
        <v>11929246.605315948</v>
      </c>
      <c r="E209" s="1">
        <f ca="1">SUMPRODUCT(E198:E205,E16:E23)</f>
        <v>18287321.983189311</v>
      </c>
      <c r="F209" s="1">
        <f ca="1">SUMPRODUCT(F198:F204,F16:F22)</f>
        <v>21575825.144343499</v>
      </c>
      <c r="G209" s="1">
        <f ca="1">SUMPRODUCT(G198:G203,G16:G21)</f>
        <v>21382357.102886558</v>
      </c>
      <c r="H209" s="1">
        <f ca="1">SUMPRODUCT(H198:H202,H16:H20)</f>
        <v>20017925.262001675</v>
      </c>
      <c r="I209" s="1">
        <f ca="1">SUMPRODUCT(I198:I201,I16:I19)</f>
        <v>17319920.177673616</v>
      </c>
      <c r="J209" s="1">
        <f ca="1">SUMPRODUCT(J198:J200,J16:J18)</f>
        <v>13770086.254403932</v>
      </c>
      <c r="K209" s="1">
        <f ca="1">SUMPRODUCT(K198:K199,K16:K17)</f>
        <v>9197266.2199025061</v>
      </c>
      <c r="L209" s="1">
        <f ca="1">SUMPRODUCT(L198,L16:L16)</f>
        <v>3765801.904490428</v>
      </c>
    </row>
    <row r="210" spans="1:13" x14ac:dyDescent="0.2">
      <c r="D210" s="1">
        <f ca="1">SUMPRODUCT(C198:C206,D16:D24)</f>
        <v>3223121.1880973866</v>
      </c>
      <c r="E210" s="1">
        <f ca="1">SUMPRODUCT(D198:D205,E16:E23)</f>
        <v>10246004.090362176</v>
      </c>
      <c r="F210" s="1">
        <f ca="1">SUMPRODUCT(E198:E204,F16:F22)</f>
        <v>15535343.947552642</v>
      </c>
      <c r="G210" s="1">
        <f ca="1">SUMPRODUCT(F198:F203,G16:G21)</f>
        <v>18291702.300748471</v>
      </c>
      <c r="H210" s="1">
        <f ca="1">SUMPRODUCT(G198:G202,H16:H20)</f>
        <v>17592448.363031387</v>
      </c>
      <c r="I210" s="1">
        <f ca="1">SUMPRODUCT(H198:H201,I16:I19)</f>
        <v>16366384.655155171</v>
      </c>
      <c r="J210" s="1">
        <f ca="1">SUMPRODUCT(I198:I200,J16:J18)</f>
        <v>13118759.890443288</v>
      </c>
      <c r="K210" s="1">
        <f ca="1">SUMPRODUCT(J198:J199,K16:K17)</f>
        <v>8615204.8538423274</v>
      </c>
      <c r="L210" s="1">
        <f ca="1">SUMPRODUCT(K198,L16:L16)</f>
        <v>3685539.548804299</v>
      </c>
    </row>
    <row r="211" spans="1:13" x14ac:dyDescent="0.2">
      <c r="D211" s="3">
        <f ca="1">D209/D210</f>
        <v>3.7011474000323892</v>
      </c>
      <c r="E211" s="3">
        <f t="shared" ref="E211:L211" ca="1" si="57">E209/E210</f>
        <v>1.7848247787048159</v>
      </c>
      <c r="F211" s="3">
        <f t="shared" ca="1" si="57"/>
        <v>1.3888218514622872</v>
      </c>
      <c r="G211" s="3">
        <f t="shared" ca="1" si="57"/>
        <v>1.1689648536435902</v>
      </c>
      <c r="H211" s="3">
        <f t="shared" ca="1" si="57"/>
        <v>1.1378703435087048</v>
      </c>
      <c r="I211" s="3">
        <f t="shared" ca="1" si="57"/>
        <v>1.0582618301237405</v>
      </c>
      <c r="J211" s="3">
        <f t="shared" ca="1" si="57"/>
        <v>1.0496484705414206</v>
      </c>
      <c r="K211" s="3">
        <f t="shared" ca="1" si="57"/>
        <v>1.0675621039702361</v>
      </c>
      <c r="L211" s="3">
        <f t="shared" ca="1" si="57"/>
        <v>1.0217776405932664</v>
      </c>
    </row>
    <row r="212" spans="1:13" x14ac:dyDescent="0.2">
      <c r="D212" s="3">
        <f ca="1">PRODUCT(D211:$L211)</f>
        <v>14.786292545991213</v>
      </c>
      <c r="E212" s="3">
        <f ca="1">PRODUCT(E211:$L211)</f>
        <v>3.9950563832885488</v>
      </c>
      <c r="F212" s="3">
        <f ca="1">PRODUCT(F211:$L211)</f>
        <v>2.2383465486105703</v>
      </c>
      <c r="G212" s="3">
        <f ca="1">PRODUCT(G211:$L211)</f>
        <v>1.6116873062256476</v>
      </c>
      <c r="H212" s="3">
        <f ca="1">PRODUCT(H211:$L211)</f>
        <v>1.3787303366753236</v>
      </c>
      <c r="I212" s="3">
        <f ca="1">PRODUCT(I211:$L211)</f>
        <v>1.2116761321188054</v>
      </c>
      <c r="J212" s="3">
        <f ca="1">PRODUCT(J211:$L211)</f>
        <v>1.1449681899394657</v>
      </c>
      <c r="K212" s="3">
        <f ca="1">PRODUCT(K211:$L211)</f>
        <v>1.0908110877814912</v>
      </c>
      <c r="L212" s="3">
        <f ca="1">PRODUCT(L211:$L211)</f>
        <v>1.0217776405932664</v>
      </c>
      <c r="M212">
        <v>1</v>
      </c>
    </row>
    <row r="213" spans="1:13" x14ac:dyDescent="0.2">
      <c r="D213" s="3">
        <f ca="1">1/D212</f>
        <v>6.7630205265424362E-2</v>
      </c>
      <c r="E213" s="3">
        <f t="shared" ref="E213:L213" ca="1" si="58">1/E212</f>
        <v>0.2503093583817822</v>
      </c>
      <c r="F213" s="3">
        <f t="shared" ca="1" si="58"/>
        <v>0.44675834518150881</v>
      </c>
      <c r="G213" s="3">
        <f t="shared" ca="1" si="58"/>
        <v>0.62046775211121064</v>
      </c>
      <c r="H213" s="3">
        <f t="shared" ca="1" si="58"/>
        <v>0.72530499503724877</v>
      </c>
      <c r="I213" s="3">
        <f t="shared" ca="1" si="58"/>
        <v>0.82530304385161357</v>
      </c>
      <c r="J213" s="3">
        <f t="shared" ca="1" si="58"/>
        <v>0.87338670959310216</v>
      </c>
      <c r="K213" s="3">
        <f t="shared" ca="1" si="58"/>
        <v>0.91674902391560376</v>
      </c>
      <c r="L213" s="3">
        <f t="shared" ca="1" si="58"/>
        <v>0.9786865167840022</v>
      </c>
      <c r="M213">
        <v>1</v>
      </c>
    </row>
    <row r="214" spans="1:13" x14ac:dyDescent="0.2">
      <c r="D214" s="3">
        <f ca="1">D213</f>
        <v>6.7630205265424362E-2</v>
      </c>
      <c r="E214" s="3">
        <f ca="1">E213-D213</f>
        <v>0.18267915311635785</v>
      </c>
      <c r="F214" s="3">
        <f t="shared" ref="F214:M214" ca="1" si="59">F213-E213</f>
        <v>0.19644898679972661</v>
      </c>
      <c r="G214" s="3">
        <f t="shared" ca="1" si="59"/>
        <v>0.17370940692970183</v>
      </c>
      <c r="H214" s="3">
        <f t="shared" ca="1" si="59"/>
        <v>0.10483724292603813</v>
      </c>
      <c r="I214" s="3">
        <f t="shared" ca="1" si="59"/>
        <v>9.9998048814364804E-2</v>
      </c>
      <c r="J214" s="3">
        <f t="shared" ca="1" si="59"/>
        <v>4.808366574148859E-2</v>
      </c>
      <c r="K214" s="3">
        <f t="shared" ca="1" si="59"/>
        <v>4.3362314322501594E-2</v>
      </c>
      <c r="L214" s="3">
        <f t="shared" ca="1" si="59"/>
        <v>6.1937492868398447E-2</v>
      </c>
      <c r="M214" s="3">
        <f t="shared" ca="1" si="59"/>
        <v>2.1313483215997797E-2</v>
      </c>
    </row>
    <row r="216" spans="1:13" x14ac:dyDescent="0.2">
      <c r="A216" t="s">
        <v>26</v>
      </c>
    </row>
    <row r="217" spans="1:13" x14ac:dyDescent="0.2">
      <c r="C217">
        <v>1</v>
      </c>
      <c r="D217" s="4">
        <f>C217+1</f>
        <v>2</v>
      </c>
      <c r="E217" s="4">
        <f t="shared" ref="E217:L217" si="60">D217+1</f>
        <v>3</v>
      </c>
      <c r="F217" s="4">
        <f t="shared" si="60"/>
        <v>4</v>
      </c>
      <c r="G217" s="4">
        <f t="shared" si="60"/>
        <v>5</v>
      </c>
      <c r="H217" s="4">
        <f t="shared" si="60"/>
        <v>6</v>
      </c>
      <c r="I217" s="4">
        <f t="shared" si="60"/>
        <v>7</v>
      </c>
      <c r="J217" s="4">
        <f t="shared" si="60"/>
        <v>8</v>
      </c>
      <c r="K217" s="4">
        <f t="shared" si="60"/>
        <v>9</v>
      </c>
      <c r="L217" s="4">
        <f t="shared" si="60"/>
        <v>10</v>
      </c>
    </row>
    <row r="218" spans="1:13" x14ac:dyDescent="0.2">
      <c r="B218">
        <f>B$4</f>
        <v>2006</v>
      </c>
      <c r="D218" s="1"/>
      <c r="E218" s="1"/>
      <c r="F218" s="1"/>
      <c r="G218" s="1"/>
      <c r="H218" s="1"/>
      <c r="I218" s="1"/>
      <c r="J218" s="1"/>
      <c r="K218" s="1"/>
      <c r="L218" s="1"/>
    </row>
    <row r="219" spans="1:13" x14ac:dyDescent="0.2">
      <c r="B219">
        <f>B$5</f>
        <v>2007</v>
      </c>
      <c r="D219" s="1"/>
      <c r="E219" s="1"/>
      <c r="F219" s="1"/>
      <c r="G219" s="1"/>
      <c r="H219" s="1"/>
      <c r="I219" s="1"/>
      <c r="J219" s="1"/>
      <c r="K219" s="1"/>
      <c r="L219" s="3">
        <f t="shared" ref="L219:L227" ca="1" si="61">VLOOKUP(INT(RAND()*$B$168)+1,$B$116:$C$168,2,FALSE)</f>
        <v>-1.4901135596473174</v>
      </c>
    </row>
    <row r="220" spans="1:13" x14ac:dyDescent="0.2">
      <c r="B220">
        <f>B$6</f>
        <v>2008</v>
      </c>
      <c r="D220" s="1"/>
      <c r="E220" s="1"/>
      <c r="F220" s="1"/>
      <c r="G220" s="1"/>
      <c r="H220" s="1"/>
      <c r="I220" s="1"/>
      <c r="J220" s="1"/>
      <c r="K220" s="3">
        <f t="shared" ref="K220:K227" ca="1" si="62">VLOOKUP(INT(RAND()*$B$168)+1,$B$116:$C$168,2,FALSE)</f>
        <v>-0.98105779094759082</v>
      </c>
      <c r="L220" s="3">
        <f t="shared" ca="1" si="61"/>
        <v>0.50806922763691498</v>
      </c>
    </row>
    <row r="221" spans="1:13" x14ac:dyDescent="0.2">
      <c r="B221">
        <f>B$7</f>
        <v>2009</v>
      </c>
      <c r="D221" s="1"/>
      <c r="E221" s="1"/>
      <c r="F221" s="1"/>
      <c r="G221" s="1"/>
      <c r="H221" s="1"/>
      <c r="I221" s="1"/>
      <c r="J221" s="3">
        <f t="shared" ref="J221:J227" ca="1" si="63">VLOOKUP(INT(RAND()*$B$168)+1,$B$116:$C$168,2,FALSE)</f>
        <v>0.91425502016360161</v>
      </c>
      <c r="K221" s="3">
        <f t="shared" ca="1" si="62"/>
        <v>-0.47356506595104975</v>
      </c>
      <c r="L221" s="3">
        <f t="shared" ca="1" si="61"/>
        <v>0.67197135503065375</v>
      </c>
    </row>
    <row r="222" spans="1:13" x14ac:dyDescent="0.2">
      <c r="B222">
        <f>B$8</f>
        <v>2010</v>
      </c>
      <c r="D222" s="1"/>
      <c r="E222" s="1"/>
      <c r="F222" s="1"/>
      <c r="G222" s="1"/>
      <c r="H222" s="1"/>
      <c r="I222" s="3">
        <f t="shared" ref="I222:I227" ca="1" si="64">VLOOKUP(INT(RAND()*$B$168)+1,$B$116:$C$168,2,FALSE)</f>
        <v>-0.2294829327762708</v>
      </c>
      <c r="J222" s="3">
        <f t="shared" ca="1" si="63"/>
        <v>1.0498254028853795</v>
      </c>
      <c r="K222" s="3">
        <f t="shared" ca="1" si="62"/>
        <v>0.91425502016360161</v>
      </c>
      <c r="L222" s="3">
        <f t="shared" ca="1" si="61"/>
        <v>1.6281510885533415</v>
      </c>
    </row>
    <row r="223" spans="1:13" x14ac:dyDescent="0.2">
      <c r="B223">
        <f>B$9</f>
        <v>2011</v>
      </c>
      <c r="D223" s="1"/>
      <c r="E223" s="1"/>
      <c r="F223" s="1"/>
      <c r="G223" s="1"/>
      <c r="H223" s="3">
        <f t="shared" ref="H223:H227" ca="1" si="65">VLOOKUP(INT(RAND()*$B$168)+1,$B$116:$C$168,2,FALSE)</f>
        <v>-0.71184752975438081</v>
      </c>
      <c r="I223" s="3">
        <f t="shared" ca="1" si="64"/>
        <v>-1.0910309484389795</v>
      </c>
      <c r="J223" s="3">
        <f t="shared" ca="1" si="63"/>
        <v>0.86602096115834937</v>
      </c>
      <c r="K223" s="3">
        <f t="shared" ca="1" si="62"/>
        <v>-1.1846012363635006</v>
      </c>
      <c r="L223" s="3">
        <f t="shared" ca="1" si="61"/>
        <v>-0.676777089795777</v>
      </c>
    </row>
    <row r="224" spans="1:13" x14ac:dyDescent="0.2">
      <c r="B224">
        <f>B$10</f>
        <v>2012</v>
      </c>
      <c r="D224" s="1"/>
      <c r="E224" s="1"/>
      <c r="F224" s="1"/>
      <c r="G224" s="3">
        <f t="shared" ref="G224:G227" ca="1" si="66">VLOOKUP(INT(RAND()*$B$168)+1,$B$116:$C$168,2,FALSE)</f>
        <v>-0.98105779094759082</v>
      </c>
      <c r="H224" s="3">
        <f t="shared" ca="1" si="65"/>
        <v>0.98927909530698932</v>
      </c>
      <c r="I224" s="3">
        <f t="shared" ca="1" si="64"/>
        <v>-0.71184752975438081</v>
      </c>
      <c r="J224" s="3">
        <f t="shared" ca="1" si="63"/>
        <v>1.492381347747159</v>
      </c>
      <c r="K224" s="3">
        <f t="shared" ca="1" si="62"/>
        <v>0.99917531302603424</v>
      </c>
      <c r="L224" s="3">
        <f t="shared" ca="1" si="61"/>
        <v>0.62877237719438839</v>
      </c>
    </row>
    <row r="225" spans="1:14" x14ac:dyDescent="0.2">
      <c r="B225">
        <f>B$11</f>
        <v>2013</v>
      </c>
      <c r="D225" s="1"/>
      <c r="E225" s="1"/>
      <c r="F225" s="3">
        <f t="shared" ref="F225:F227" ca="1" si="67">VLOOKUP(INT(RAND()*$B$168)+1,$B$116:$C$168,2,FALSE)</f>
        <v>-1.1846012363635006</v>
      </c>
      <c r="G225" s="3">
        <f t="shared" ca="1" si="66"/>
        <v>0.87248299719255462</v>
      </c>
      <c r="H225" s="3">
        <f t="shared" ca="1" si="65"/>
        <v>-1.3704827151748467</v>
      </c>
      <c r="I225" s="3">
        <f t="shared" ca="1" si="64"/>
        <v>-0.77745998732713051</v>
      </c>
      <c r="J225" s="3">
        <f t="shared" ca="1" si="63"/>
        <v>-1.4202032118081969</v>
      </c>
      <c r="K225" s="3">
        <f t="shared" ca="1" si="62"/>
        <v>-1.0789521574683707</v>
      </c>
      <c r="L225" s="3">
        <f t="shared" ca="1" si="61"/>
        <v>0.67197135503065375</v>
      </c>
    </row>
    <row r="226" spans="1:14" x14ac:dyDescent="0.2">
      <c r="B226">
        <f>B$12</f>
        <v>2014</v>
      </c>
      <c r="D226" s="1"/>
      <c r="E226" s="3">
        <f t="shared" ref="E226:E227" ca="1" si="68">VLOOKUP(INT(RAND()*$B$168)+1,$B$116:$C$168,2,FALSE)</f>
        <v>0.37010214247355661</v>
      </c>
      <c r="F226" s="3">
        <f t="shared" ca="1" si="67"/>
        <v>-0.47356506595104975</v>
      </c>
      <c r="G226" s="3">
        <f t="shared" ca="1" si="66"/>
        <v>-0.3458237631854133</v>
      </c>
      <c r="H226" s="3">
        <f t="shared" ca="1" si="65"/>
        <v>-1.1282354332171765</v>
      </c>
      <c r="I226" s="3">
        <f t="shared" ca="1" si="64"/>
        <v>0.69141390144616643</v>
      </c>
      <c r="J226" s="3">
        <f t="shared" ca="1" si="63"/>
        <v>-8.4204913955319413E-2</v>
      </c>
      <c r="K226" s="3">
        <f t="shared" ca="1" si="62"/>
        <v>-1.2910538061092167</v>
      </c>
      <c r="L226" s="3">
        <f t="shared" ca="1" si="61"/>
        <v>-1.2910538061092167</v>
      </c>
    </row>
    <row r="227" spans="1:14" x14ac:dyDescent="0.2">
      <c r="B227">
        <f>B$13</f>
        <v>2015</v>
      </c>
      <c r="C227" s="1"/>
      <c r="D227" s="3">
        <f ca="1">VLOOKUP(INT(RAND()*$B$168)+1,$B$116:$C$168,2,FALSE)</f>
        <v>-0.98105779094759082</v>
      </c>
      <c r="E227" s="3">
        <f t="shared" ca="1" si="68"/>
        <v>0.12221816730800074</v>
      </c>
      <c r="F227" s="3">
        <f t="shared" ca="1" si="67"/>
        <v>2.0715968964734208</v>
      </c>
      <c r="G227" s="3">
        <f t="shared" ca="1" si="66"/>
        <v>-0.81865262185609189</v>
      </c>
      <c r="H227" s="3">
        <f t="shared" ca="1" si="65"/>
        <v>-1.2910538061092167</v>
      </c>
      <c r="I227" s="3">
        <f t="shared" ca="1" si="64"/>
        <v>-1.4901135596473174</v>
      </c>
      <c r="J227" s="3">
        <f t="shared" ca="1" si="63"/>
        <v>1.5922891699385233</v>
      </c>
      <c r="K227" s="3">
        <f t="shared" ca="1" si="62"/>
        <v>0.7446009612252561</v>
      </c>
      <c r="L227" s="3">
        <f t="shared" ca="1" si="61"/>
        <v>1.0498254028853795</v>
      </c>
    </row>
    <row r="229" spans="1:14" x14ac:dyDescent="0.2">
      <c r="A229" t="s">
        <v>39</v>
      </c>
    </row>
    <row r="230" spans="1:14" x14ac:dyDescent="0.2">
      <c r="C230">
        <f>$C$3</f>
        <v>1</v>
      </c>
      <c r="D230">
        <f>C230+1</f>
        <v>2</v>
      </c>
      <c r="E230">
        <f t="shared" ref="E230:L230" si="69">D230+1</f>
        <v>3</v>
      </c>
      <c r="F230">
        <f t="shared" si="69"/>
        <v>4</v>
      </c>
      <c r="G230">
        <f t="shared" si="69"/>
        <v>5</v>
      </c>
      <c r="H230">
        <f t="shared" si="69"/>
        <v>6</v>
      </c>
      <c r="I230">
        <f t="shared" si="69"/>
        <v>7</v>
      </c>
      <c r="J230">
        <f t="shared" si="69"/>
        <v>8</v>
      </c>
      <c r="K230">
        <f t="shared" si="69"/>
        <v>9</v>
      </c>
      <c r="L230">
        <f t="shared" si="69"/>
        <v>10</v>
      </c>
      <c r="N230" t="s">
        <v>3</v>
      </c>
    </row>
    <row r="231" spans="1:14" x14ac:dyDescent="0.2">
      <c r="B231">
        <f>$B$4</f>
        <v>2006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>
        <f t="shared" ref="N231:N239" si="70">SUM(C231:L231)</f>
        <v>0</v>
      </c>
    </row>
    <row r="232" spans="1:14" x14ac:dyDescent="0.2">
      <c r="B232">
        <f>B231+1</f>
        <v>2007</v>
      </c>
      <c r="C232" s="1"/>
      <c r="D232" s="1"/>
      <c r="E232" s="1"/>
      <c r="F232" s="1"/>
      <c r="G232" s="1"/>
      <c r="H232" s="1"/>
      <c r="I232" s="1"/>
      <c r="J232" s="1"/>
      <c r="K232" s="1"/>
      <c r="L232" s="1">
        <f t="shared" ref="L232:L240" ca="1" si="71">(M$214*$N199) + L219*SQRT(ABS(L$99*M$214*$N199))</f>
        <v>76731.935214614845</v>
      </c>
      <c r="N232" s="1">
        <f t="shared" ca="1" si="70"/>
        <v>76731.935214614845</v>
      </c>
    </row>
    <row r="233" spans="1:14" x14ac:dyDescent="0.2">
      <c r="B233">
        <f t="shared" ref="B233:B240" si="72">B232+1</f>
        <v>2008</v>
      </c>
      <c r="C233" s="1"/>
      <c r="D233" s="1"/>
      <c r="E233" s="1"/>
      <c r="F233" s="1"/>
      <c r="G233" s="1"/>
      <c r="H233" s="1"/>
      <c r="I233" s="1"/>
      <c r="J233" s="1"/>
      <c r="K233" s="1">
        <f t="shared" ref="K233:K240" ca="1" si="73">(L$214*$N200) + K220*SQRT(ABS(K$99*L$214*$N200))</f>
        <v>290630.95473997429</v>
      </c>
      <c r="L233" s="1">
        <f t="shared" ca="1" si="71"/>
        <v>134598.00156599583</v>
      </c>
      <c r="N233" s="1">
        <f t="shared" ca="1" si="70"/>
        <v>425228.95630597009</v>
      </c>
    </row>
    <row r="234" spans="1:14" x14ac:dyDescent="0.2">
      <c r="B234">
        <f t="shared" si="72"/>
        <v>2009</v>
      </c>
      <c r="C234" s="1"/>
      <c r="D234" s="1"/>
      <c r="E234" s="1"/>
      <c r="F234" s="1"/>
      <c r="G234" s="1"/>
      <c r="H234" s="1"/>
      <c r="I234" s="1"/>
      <c r="J234" s="1">
        <f t="shared" ref="J234:J240" ca="1" si="74">(K$214*$N201) + J221*SQRT(ABS(J$99*K$214*$N201))</f>
        <v>243602.21023539494</v>
      </c>
      <c r="K234" s="1">
        <f t="shared" ca="1" si="73"/>
        <v>272195.83058512886</v>
      </c>
      <c r="L234" s="1">
        <f t="shared" ca="1" si="71"/>
        <v>120568.10470493745</v>
      </c>
      <c r="N234" s="1">
        <f t="shared" ca="1" si="70"/>
        <v>636366.1455254613</v>
      </c>
    </row>
    <row r="235" spans="1:14" x14ac:dyDescent="0.2">
      <c r="B235">
        <f t="shared" si="72"/>
        <v>2010</v>
      </c>
      <c r="C235" s="1"/>
      <c r="D235" s="1"/>
      <c r="E235" s="1"/>
      <c r="F235" s="1"/>
      <c r="G235" s="1"/>
      <c r="H235" s="1"/>
      <c r="I235" s="1">
        <f t="shared" ref="I235:I240" ca="1" si="75">(J$214*$N202) + I222*SQRT(ABS(I$99*J$214*$N202))</f>
        <v>181337.77043357099</v>
      </c>
      <c r="J235" s="1">
        <f t="shared" ca="1" si="74"/>
        <v>230424.02476477053</v>
      </c>
      <c r="K235" s="1">
        <f t="shared" ca="1" si="73"/>
        <v>321692.44632348575</v>
      </c>
      <c r="L235" s="1">
        <f t="shared" ca="1" si="71"/>
        <v>136236.23453588045</v>
      </c>
      <c r="N235" s="1">
        <f t="shared" ca="1" si="70"/>
        <v>869690.47605770756</v>
      </c>
    </row>
    <row r="236" spans="1:14" x14ac:dyDescent="0.2">
      <c r="B236">
        <f t="shared" si="72"/>
        <v>2011</v>
      </c>
      <c r="C236" s="1"/>
      <c r="D236" s="1"/>
      <c r="E236" s="1"/>
      <c r="F236" s="1"/>
      <c r="G236" s="1"/>
      <c r="H236" s="1">
        <f t="shared" ref="H236:H240" ca="1" si="76">(I$214*$N203) + H223*SQRT(ABS(H$99*I$214*$N203))</f>
        <v>323606.98490660172</v>
      </c>
      <c r="I236" s="1">
        <f t="shared" ca="1" si="75"/>
        <v>88977.205541949574</v>
      </c>
      <c r="J236" s="1">
        <f t="shared" ca="1" si="74"/>
        <v>261154.49576484799</v>
      </c>
      <c r="K236" s="1">
        <f t="shared" ca="1" si="73"/>
        <v>256543.23899798002</v>
      </c>
      <c r="L236" s="1">
        <f t="shared" ca="1" si="71"/>
        <v>92425.444987444309</v>
      </c>
      <c r="N236" s="1">
        <f t="shared" ca="1" si="70"/>
        <v>1022707.3701988236</v>
      </c>
    </row>
    <row r="237" spans="1:14" x14ac:dyDescent="0.2">
      <c r="B237">
        <f t="shared" si="72"/>
        <v>2012</v>
      </c>
      <c r="C237" s="1"/>
      <c r="D237" s="1"/>
      <c r="E237" s="1"/>
      <c r="F237" s="1"/>
      <c r="G237" s="1">
        <f t="shared" ref="G237:G240" ca="1" si="77">(H$214*$N204) + G224*SQRT(ABS(G$99*H$214*$N204))</f>
        <v>348384.25691403076</v>
      </c>
      <c r="H237" s="1">
        <f t="shared" ca="1" si="76"/>
        <v>807503.77781495405</v>
      </c>
      <c r="I237" s="1">
        <f t="shared" ca="1" si="75"/>
        <v>147946.61866446486</v>
      </c>
      <c r="J237" s="1">
        <f t="shared" ca="1" si="74"/>
        <v>289482.51587845071</v>
      </c>
      <c r="K237" s="1">
        <f t="shared" ca="1" si="73"/>
        <v>384793.17173709581</v>
      </c>
      <c r="L237" s="1">
        <f t="shared" ca="1" si="71"/>
        <v>130524.92739217661</v>
      </c>
      <c r="N237" s="1">
        <f t="shared" ca="1" si="70"/>
        <v>2108635.2684011729</v>
      </c>
    </row>
    <row r="238" spans="1:14" x14ac:dyDescent="0.2">
      <c r="B238">
        <f t="shared" si="72"/>
        <v>2013</v>
      </c>
      <c r="C238" s="1"/>
      <c r="D238" s="1"/>
      <c r="E238" s="1"/>
      <c r="F238" s="1">
        <f t="shared" ref="F238:F240" ca="1" si="78">(G$214*$N205) + F225*SQRT(ABS(F$99*G$214*$N205))</f>
        <v>680220.29232240957</v>
      </c>
      <c r="G238" s="1">
        <f t="shared" ca="1" si="77"/>
        <v>843916.79481148638</v>
      </c>
      <c r="H238" s="1">
        <f t="shared" ca="1" si="76"/>
        <v>200186.84539206908</v>
      </c>
      <c r="I238" s="1">
        <f t="shared" ca="1" si="75"/>
        <v>170639.22276973093</v>
      </c>
      <c r="J238" s="1">
        <f t="shared" ca="1" si="74"/>
        <v>205544.09370259615</v>
      </c>
      <c r="K238" s="1">
        <f t="shared" ca="1" si="73"/>
        <v>315174.44167908694</v>
      </c>
      <c r="L238" s="1">
        <f t="shared" ca="1" si="71"/>
        <v>151710.03157157206</v>
      </c>
      <c r="N238" s="1">
        <f t="shared" ca="1" si="70"/>
        <v>2567391.7222489514</v>
      </c>
    </row>
    <row r="239" spans="1:14" x14ac:dyDescent="0.2">
      <c r="B239">
        <f t="shared" si="72"/>
        <v>2014</v>
      </c>
      <c r="C239" s="1"/>
      <c r="D239" s="1"/>
      <c r="E239" s="1">
        <f t="shared" ref="E239:E240" ca="1" si="79">(F$214*$N206) + E226*SQRT(ABS(E$99*F$214*$N206))</f>
        <v>1386153.8714461736</v>
      </c>
      <c r="F239" s="1">
        <f t="shared" ca="1" si="78"/>
        <v>1005314.6955238576</v>
      </c>
      <c r="G239" s="1">
        <f t="shared" ca="1" si="77"/>
        <v>622939.41389596032</v>
      </c>
      <c r="H239" s="1">
        <f t="shared" ca="1" si="76"/>
        <v>314810.15905723785</v>
      </c>
      <c r="I239" s="1">
        <f t="shared" ca="1" si="75"/>
        <v>440007.0777994449</v>
      </c>
      <c r="J239" s="1">
        <f t="shared" ca="1" si="74"/>
        <v>287782.5811187884</v>
      </c>
      <c r="K239" s="1">
        <f t="shared" ca="1" si="73"/>
        <v>333551.05780115584</v>
      </c>
      <c r="L239" s="1">
        <f t="shared" ca="1" si="71"/>
        <v>102330.74152234217</v>
      </c>
      <c r="N239" s="1">
        <f t="shared" ca="1" si="70"/>
        <v>4492889.5981649607</v>
      </c>
    </row>
    <row r="240" spans="1:14" x14ac:dyDescent="0.2">
      <c r="B240">
        <f t="shared" si="72"/>
        <v>2015</v>
      </c>
      <c r="C240" s="1"/>
      <c r="D240" s="1">
        <f ca="1">(E$214*$N207) + D227*SQRT(ABS(D$99*E$214*$N207))</f>
        <v>498276.40247646871</v>
      </c>
      <c r="E240" s="1">
        <f t="shared" ca="1" si="79"/>
        <v>667892.80491492804</v>
      </c>
      <c r="F240" s="1">
        <f t="shared" ca="1" si="78"/>
        <v>1077895.3255357482</v>
      </c>
      <c r="G240" s="1">
        <f t="shared" ca="1" si="77"/>
        <v>211820.53209181409</v>
      </c>
      <c r="H240" s="1">
        <f t="shared" ca="1" si="76"/>
        <v>44598.950711741345</v>
      </c>
      <c r="I240" s="1">
        <f t="shared" ca="1" si="75"/>
        <v>-16961.6354253483</v>
      </c>
      <c r="J240" s="1">
        <f t="shared" ca="1" si="74"/>
        <v>194783.06711132702</v>
      </c>
      <c r="K240" s="1">
        <f t="shared" ca="1" si="73"/>
        <v>239444.21311240894</v>
      </c>
      <c r="L240" s="1">
        <f t="shared" ca="1" si="71"/>
        <v>94255.491053575621</v>
      </c>
      <c r="N240" s="1">
        <f ca="1">SUM(C240:L240)</f>
        <v>3012005.1515826634</v>
      </c>
    </row>
    <row r="241" spans="1:16" x14ac:dyDescent="0.2">
      <c r="N241" s="1">
        <f ca="1">SUM(N231:N240)</f>
        <v>15211646.623700326</v>
      </c>
    </row>
    <row r="243" spans="1:16" x14ac:dyDescent="0.2">
      <c r="A243" t="s">
        <v>28</v>
      </c>
    </row>
    <row r="244" spans="1:16" x14ac:dyDescent="0.2">
      <c r="C244">
        <v>1</v>
      </c>
      <c r="D244" s="4">
        <f>C244+1</f>
        <v>2</v>
      </c>
      <c r="E244" s="4">
        <f t="shared" ref="E244:L244" si="80">D244+1</f>
        <v>3</v>
      </c>
      <c r="F244" s="4">
        <f t="shared" si="80"/>
        <v>4</v>
      </c>
      <c r="G244" s="4">
        <f t="shared" si="80"/>
        <v>5</v>
      </c>
      <c r="H244" s="4">
        <f t="shared" si="80"/>
        <v>6</v>
      </c>
      <c r="I244" s="4">
        <f t="shared" si="80"/>
        <v>7</v>
      </c>
      <c r="J244" s="4">
        <f t="shared" si="80"/>
        <v>8</v>
      </c>
      <c r="K244" s="4">
        <f t="shared" si="80"/>
        <v>9</v>
      </c>
      <c r="L244" s="4">
        <f t="shared" si="80"/>
        <v>10</v>
      </c>
      <c r="N244" t="s">
        <v>2</v>
      </c>
      <c r="O244" t="s">
        <v>3</v>
      </c>
      <c r="P244" t="s">
        <v>29</v>
      </c>
    </row>
    <row r="245" spans="1:16" x14ac:dyDescent="0.2">
      <c r="B245">
        <f>B$4</f>
        <v>2006</v>
      </c>
      <c r="C245" s="1">
        <f>C4</f>
        <v>357848</v>
      </c>
      <c r="D245" s="1">
        <f>D4</f>
        <v>1124788</v>
      </c>
      <c r="E245" s="1">
        <f>E4</f>
        <v>1735330</v>
      </c>
      <c r="F245" s="1">
        <f>F4</f>
        <v>2218270</v>
      </c>
      <c r="G245" s="1">
        <f>G4</f>
        <v>2745596</v>
      </c>
      <c r="H245" s="1">
        <f>H4</f>
        <v>3319994</v>
      </c>
      <c r="I245" s="1">
        <f>I4</f>
        <v>3466336</v>
      </c>
      <c r="J245" s="1">
        <f>J4</f>
        <v>3606286</v>
      </c>
      <c r="K245" s="1">
        <f>K4</f>
        <v>3833515</v>
      </c>
      <c r="L245" s="1">
        <f>L4</f>
        <v>3901463</v>
      </c>
      <c r="N245" s="1">
        <f>L245</f>
        <v>3901463</v>
      </c>
      <c r="O245" s="1">
        <f>N245-L245</f>
        <v>0</v>
      </c>
      <c r="P245" s="1">
        <f>N4-N245</f>
        <v>0</v>
      </c>
    </row>
    <row r="246" spans="1:16" x14ac:dyDescent="0.2">
      <c r="B246">
        <f>B$5</f>
        <v>2007</v>
      </c>
      <c r="C246" s="1">
        <f>C5</f>
        <v>352118</v>
      </c>
      <c r="D246" s="1">
        <f>D5</f>
        <v>1236139</v>
      </c>
      <c r="E246" s="1">
        <f>E5</f>
        <v>2170033</v>
      </c>
      <c r="F246" s="1">
        <f>F5</f>
        <v>3353322</v>
      </c>
      <c r="G246" s="1">
        <f>G5</f>
        <v>3799067</v>
      </c>
      <c r="H246" s="1">
        <f>H5</f>
        <v>4120063</v>
      </c>
      <c r="I246" s="1">
        <f>I5</f>
        <v>4647867</v>
      </c>
      <c r="J246" s="1">
        <f>J5</f>
        <v>4914039</v>
      </c>
      <c r="K246" s="1">
        <f>K5</f>
        <v>5339085</v>
      </c>
      <c r="L246" s="1">
        <f ca="1">K246+L232</f>
        <v>5415816.9352146145</v>
      </c>
      <c r="N246" s="1">
        <f ca="1">L246</f>
        <v>5415816.9352146145</v>
      </c>
      <c r="O246" s="1">
        <f ca="1">N246-L246</f>
        <v>0</v>
      </c>
      <c r="P246" s="1">
        <f ca="1">N5-N246</f>
        <v>17901.879334175028</v>
      </c>
    </row>
    <row r="247" spans="1:16" x14ac:dyDescent="0.2">
      <c r="B247">
        <f>B$6</f>
        <v>2008</v>
      </c>
      <c r="C247" s="1">
        <f>C6</f>
        <v>290507</v>
      </c>
      <c r="D247" s="1">
        <f>D6</f>
        <v>1292306</v>
      </c>
      <c r="E247" s="1">
        <f>E6</f>
        <v>2218525</v>
      </c>
      <c r="F247" s="1">
        <f>F6</f>
        <v>3235179</v>
      </c>
      <c r="G247" s="1">
        <f>G6</f>
        <v>3985995</v>
      </c>
      <c r="H247" s="1">
        <f>H6</f>
        <v>4132918</v>
      </c>
      <c r="I247" s="1">
        <f>I6</f>
        <v>4628910</v>
      </c>
      <c r="J247" s="1">
        <f>J6</f>
        <v>4909315</v>
      </c>
      <c r="K247" s="1">
        <f ca="1">J247+K233</f>
        <v>5199945.9547399739</v>
      </c>
      <c r="L247" s="1"/>
      <c r="N247" s="1">
        <f ca="1">K247*L271</f>
        <v>5281964.9944725772</v>
      </c>
      <c r="O247" s="1">
        <f ca="1">N247-K247</f>
        <v>82019.039732603356</v>
      </c>
      <c r="P247" s="1">
        <f ca="1">N6-N247</f>
        <v>96861.295591661707</v>
      </c>
    </row>
    <row r="248" spans="1:16" x14ac:dyDescent="0.2">
      <c r="B248">
        <f>B$7</f>
        <v>2009</v>
      </c>
      <c r="C248" s="1">
        <f>C7</f>
        <v>310608</v>
      </c>
      <c r="D248" s="1">
        <f>D7</f>
        <v>1418858</v>
      </c>
      <c r="E248" s="1">
        <f>E7</f>
        <v>2195047</v>
      </c>
      <c r="F248" s="1">
        <f>F7</f>
        <v>3757447</v>
      </c>
      <c r="G248" s="1">
        <f>G7</f>
        <v>4029929</v>
      </c>
      <c r="H248" s="1">
        <f>H7</f>
        <v>4381982</v>
      </c>
      <c r="I248" s="1">
        <f>I7</f>
        <v>4588268</v>
      </c>
      <c r="J248" s="1">
        <f ca="1">I248+J234</f>
        <v>4831870.2102353945</v>
      </c>
      <c r="K248" s="1"/>
      <c r="L248" s="1"/>
      <c r="N248" s="1">
        <f ca="1">J248*K271</f>
        <v>5252684.1127301753</v>
      </c>
      <c r="O248" s="1">
        <f ca="1">N248-J248</f>
        <v>420813.90249478072</v>
      </c>
      <c r="P248" s="1">
        <f ca="1">N7-N248</f>
        <v>45221.708095286041</v>
      </c>
    </row>
    <row r="249" spans="1:16" x14ac:dyDescent="0.2">
      <c r="B249">
        <f>B$8</f>
        <v>2010</v>
      </c>
      <c r="C249" s="1">
        <f>C8</f>
        <v>443160</v>
      </c>
      <c r="D249" s="1">
        <f>D8</f>
        <v>1136350</v>
      </c>
      <c r="E249" s="1">
        <f>E8</f>
        <v>2128333</v>
      </c>
      <c r="F249" s="1">
        <f>F8</f>
        <v>2897821</v>
      </c>
      <c r="G249" s="1">
        <f>G8</f>
        <v>3402672</v>
      </c>
      <c r="H249" s="1">
        <f>H8</f>
        <v>3873311</v>
      </c>
      <c r="I249" s="1">
        <f ca="1">H249+I235</f>
        <v>4054648.7704335712</v>
      </c>
      <c r="J249" s="1"/>
      <c r="K249" s="1"/>
      <c r="L249" s="1"/>
      <c r="N249" s="1">
        <f ca="1">I249*J271</f>
        <v>4644326.9398192829</v>
      </c>
      <c r="O249" s="1">
        <f ca="1">N249-I249</f>
        <v>589678.16938571166</v>
      </c>
      <c r="P249" s="1">
        <f ca="1">N8-N249</f>
        <v>213872.69923045486</v>
      </c>
    </row>
    <row r="250" spans="1:16" x14ac:dyDescent="0.2">
      <c r="B250">
        <f>B$9</f>
        <v>2011</v>
      </c>
      <c r="C250" s="1">
        <f>C9</f>
        <v>396132</v>
      </c>
      <c r="D250" s="1">
        <f>D9</f>
        <v>1333217</v>
      </c>
      <c r="E250" s="1">
        <f>E9</f>
        <v>2180715</v>
      </c>
      <c r="F250" s="1">
        <f>F9</f>
        <v>2985752</v>
      </c>
      <c r="G250" s="1">
        <f>G9</f>
        <v>3691712</v>
      </c>
      <c r="H250" s="1">
        <f ca="1">G250+H236</f>
        <v>4015318.9849066017</v>
      </c>
      <c r="I250" s="1"/>
      <c r="J250" s="1"/>
      <c r="K250" s="1"/>
      <c r="L250" s="1"/>
      <c r="N250" s="1">
        <f ca="1">H250*I271</f>
        <v>4960608.8491746578</v>
      </c>
      <c r="O250" s="1">
        <f ca="1">N250-H250</f>
        <v>945289.86426805612</v>
      </c>
      <c r="P250" s="1">
        <f ca="1">N9-N250</f>
        <v>150562.60848700348</v>
      </c>
    </row>
    <row r="251" spans="1:16" x14ac:dyDescent="0.2">
      <c r="B251">
        <f>B$10</f>
        <v>2012</v>
      </c>
      <c r="C251" s="1">
        <f>C10</f>
        <v>440832</v>
      </c>
      <c r="D251" s="1">
        <f>D10</f>
        <v>1288463</v>
      </c>
      <c r="E251" s="1">
        <f>E10</f>
        <v>2419861</v>
      </c>
      <c r="F251" s="1">
        <f>F10</f>
        <v>3483130</v>
      </c>
      <c r="G251" s="1">
        <f ca="1">F251+G237</f>
        <v>3831514.2569140308</v>
      </c>
      <c r="H251" s="1"/>
      <c r="I251" s="1"/>
      <c r="J251" s="1"/>
      <c r="K251" s="1"/>
      <c r="L251" s="1"/>
      <c r="N251" s="1">
        <f ca="1">G251*H271</f>
        <v>5211939.4463997176</v>
      </c>
      <c r="O251" s="1">
        <f ca="1">N251-G251</f>
        <v>1380425.1894856868</v>
      </c>
      <c r="P251" s="1">
        <f ca="1">N10-N251</f>
        <v>448831.17373582814</v>
      </c>
    </row>
    <row r="252" spans="1:16" x14ac:dyDescent="0.2">
      <c r="B252">
        <f>B$11</f>
        <v>2013</v>
      </c>
      <c r="C252" s="1">
        <f>C11</f>
        <v>359480</v>
      </c>
      <c r="D252" s="1">
        <f>D11</f>
        <v>1421128</v>
      </c>
      <c r="E252" s="1">
        <f>E11</f>
        <v>2864498</v>
      </c>
      <c r="F252" s="1">
        <f ca="1">E252+F238</f>
        <v>3544718.2923224093</v>
      </c>
      <c r="G252" s="1"/>
      <c r="H252" s="1"/>
      <c r="I252" s="1"/>
      <c r="J252" s="1"/>
      <c r="K252" s="1"/>
      <c r="L252" s="1"/>
      <c r="N252" s="1">
        <f ca="1">F252*G271</f>
        <v>5603556.033807341</v>
      </c>
      <c r="O252" s="1">
        <f ca="1">N252-F252</f>
        <v>2058837.7414849317</v>
      </c>
      <c r="P252" s="1">
        <f ca="1">N11-N252</f>
        <v>1181242.9781451579</v>
      </c>
    </row>
    <row r="253" spans="1:16" x14ac:dyDescent="0.2">
      <c r="B253">
        <f>B$12</f>
        <v>2014</v>
      </c>
      <c r="C253" s="1">
        <f>C12</f>
        <v>376686</v>
      </c>
      <c r="D253" s="1">
        <f>D12</f>
        <v>1363294</v>
      </c>
      <c r="E253" s="1">
        <f ca="1">D253+E239</f>
        <v>2749447.8714461736</v>
      </c>
      <c r="F253" s="1"/>
      <c r="G253" s="1"/>
      <c r="H253" s="1"/>
      <c r="I253" s="1"/>
      <c r="J253" s="1"/>
      <c r="K253" s="1"/>
      <c r="L253" s="1"/>
      <c r="N253" s="1">
        <f ca="1">E253*F271</f>
        <v>6181590.0643753055</v>
      </c>
      <c r="O253" s="1">
        <f ca="1">N253-E253</f>
        <v>3432142.1929291319</v>
      </c>
      <c r="P253" s="1">
        <f ca="1">N12-N253</f>
        <v>-539323.80111366324</v>
      </c>
    </row>
    <row r="254" spans="1:16" x14ac:dyDescent="0.2">
      <c r="B254">
        <f>B$13</f>
        <v>2015</v>
      </c>
      <c r="C254" s="1">
        <f>C13</f>
        <v>344014</v>
      </c>
      <c r="D254" s="1">
        <f ca="1">C254+D240</f>
        <v>842290.40247646871</v>
      </c>
      <c r="E254" s="1"/>
      <c r="F254" s="1"/>
      <c r="G254" s="1"/>
      <c r="H254" s="1"/>
      <c r="I254" s="1"/>
      <c r="J254" s="1"/>
      <c r="K254" s="1"/>
      <c r="L254" s="1"/>
      <c r="N254" s="1">
        <f ca="1">D254*E271</f>
        <v>3368855.4563720343</v>
      </c>
      <c r="O254" s="1">
        <f ca="1">N254-D254</f>
        <v>2526565.0538955657</v>
      </c>
      <c r="P254" s="1">
        <f ca="1">N13-N254</f>
        <v>1600969.2380526927</v>
      </c>
    </row>
    <row r="255" spans="1:16" x14ac:dyDescent="0.2">
      <c r="O255" s="1">
        <f ca="1">SUM(O245:O254)</f>
        <v>11435771.153676469</v>
      </c>
      <c r="P255" s="1">
        <f ca="1">SUM(P245:P254)</f>
        <v>3216139.7795585967</v>
      </c>
    </row>
    <row r="256" spans="1:16" x14ac:dyDescent="0.2">
      <c r="A256" t="s">
        <v>15</v>
      </c>
      <c r="D256" s="4" t="s">
        <v>5</v>
      </c>
      <c r="E256" s="4" t="s">
        <v>6</v>
      </c>
      <c r="F256" s="4" t="s">
        <v>7</v>
      </c>
      <c r="G256" s="4" t="s">
        <v>8</v>
      </c>
      <c r="H256" s="4" t="s">
        <v>9</v>
      </c>
      <c r="I256" s="4" t="s">
        <v>10</v>
      </c>
      <c r="J256" s="4" t="s">
        <v>11</v>
      </c>
      <c r="K256" s="4" t="s">
        <v>12</v>
      </c>
      <c r="L256" s="4" t="s">
        <v>13</v>
      </c>
    </row>
    <row r="257" spans="2:12" x14ac:dyDescent="0.2">
      <c r="B257">
        <f>B245</f>
        <v>2006</v>
      </c>
      <c r="D257">
        <f>D16</f>
        <v>1</v>
      </c>
      <c r="E257">
        <f>E16</f>
        <v>1</v>
      </c>
      <c r="F257">
        <f>F16</f>
        <v>1</v>
      </c>
      <c r="G257">
        <f>G16</f>
        <v>1</v>
      </c>
      <c r="H257">
        <f>H16</f>
        <v>1</v>
      </c>
      <c r="I257">
        <f>I16</f>
        <v>1</v>
      </c>
      <c r="J257">
        <f>J16</f>
        <v>1</v>
      </c>
      <c r="K257">
        <f>K16</f>
        <v>1</v>
      </c>
      <c r="L257">
        <f>L16</f>
        <v>1</v>
      </c>
    </row>
    <row r="258" spans="2:12" x14ac:dyDescent="0.2">
      <c r="B258">
        <f t="shared" ref="B258:B266" si="81">B246</f>
        <v>2007</v>
      </c>
      <c r="D258">
        <f>D17</f>
        <v>1</v>
      </c>
      <c r="E258">
        <f>E17</f>
        <v>1</v>
      </c>
      <c r="F258">
        <f>F17</f>
        <v>1</v>
      </c>
      <c r="G258">
        <f>G17</f>
        <v>1</v>
      </c>
      <c r="H258">
        <f>H17</f>
        <v>1</v>
      </c>
      <c r="I258">
        <f>I17</f>
        <v>1</v>
      </c>
      <c r="J258">
        <f>J17</f>
        <v>1</v>
      </c>
      <c r="K258">
        <f>K17</f>
        <v>1</v>
      </c>
      <c r="L258" s="8">
        <v>1</v>
      </c>
    </row>
    <row r="259" spans="2:12" x14ac:dyDescent="0.2">
      <c r="B259">
        <f t="shared" si="81"/>
        <v>2008</v>
      </c>
      <c r="D259">
        <f>D18</f>
        <v>1</v>
      </c>
      <c r="E259">
        <f>E18</f>
        <v>1</v>
      </c>
      <c r="F259">
        <f>F18</f>
        <v>1</v>
      </c>
      <c r="G259">
        <f>G18</f>
        <v>1</v>
      </c>
      <c r="H259">
        <f>H18</f>
        <v>1</v>
      </c>
      <c r="I259">
        <f>I18</f>
        <v>1</v>
      </c>
      <c r="J259">
        <f>J18</f>
        <v>1</v>
      </c>
      <c r="K259" s="8">
        <v>1</v>
      </c>
    </row>
    <row r="260" spans="2:12" x14ac:dyDescent="0.2">
      <c r="B260">
        <f t="shared" si="81"/>
        <v>2009</v>
      </c>
      <c r="D260">
        <f>D19</f>
        <v>1</v>
      </c>
      <c r="E260">
        <f>E19</f>
        <v>1</v>
      </c>
      <c r="F260">
        <f>F19</f>
        <v>1</v>
      </c>
      <c r="G260">
        <f>G19</f>
        <v>1</v>
      </c>
      <c r="H260">
        <f>H19</f>
        <v>1</v>
      </c>
      <c r="I260">
        <f>I19</f>
        <v>1</v>
      </c>
      <c r="J260" s="8">
        <v>1</v>
      </c>
    </row>
    <row r="261" spans="2:12" x14ac:dyDescent="0.2">
      <c r="B261">
        <f t="shared" si="81"/>
        <v>2010</v>
      </c>
      <c r="D261">
        <f>D20</f>
        <v>1</v>
      </c>
      <c r="E261">
        <f>E20</f>
        <v>1</v>
      </c>
      <c r="F261">
        <f>F20</f>
        <v>1</v>
      </c>
      <c r="G261">
        <f>G20</f>
        <v>1</v>
      </c>
      <c r="H261">
        <f>H20</f>
        <v>1</v>
      </c>
      <c r="I261" s="8">
        <v>1</v>
      </c>
    </row>
    <row r="262" spans="2:12" x14ac:dyDescent="0.2">
      <c r="B262">
        <f t="shared" si="81"/>
        <v>2011</v>
      </c>
      <c r="D262">
        <f>D21</f>
        <v>1</v>
      </c>
      <c r="E262">
        <f>E21</f>
        <v>1</v>
      </c>
      <c r="F262">
        <f>F21</f>
        <v>1</v>
      </c>
      <c r="G262">
        <f>G21</f>
        <v>1</v>
      </c>
      <c r="H262" s="8">
        <v>1</v>
      </c>
    </row>
    <row r="263" spans="2:12" x14ac:dyDescent="0.2">
      <c r="B263">
        <f t="shared" si="81"/>
        <v>2012</v>
      </c>
      <c r="D263">
        <f>D22</f>
        <v>1</v>
      </c>
      <c r="E263">
        <f>E22</f>
        <v>1</v>
      </c>
      <c r="F263">
        <f>F22</f>
        <v>1</v>
      </c>
      <c r="G263" s="8">
        <v>1</v>
      </c>
    </row>
    <row r="264" spans="2:12" x14ac:dyDescent="0.2">
      <c r="B264">
        <f t="shared" si="81"/>
        <v>2013</v>
      </c>
      <c r="D264">
        <f>D23</f>
        <v>1</v>
      </c>
      <c r="E264">
        <f>E23</f>
        <v>1</v>
      </c>
      <c r="F264" s="8">
        <v>1</v>
      </c>
    </row>
    <row r="265" spans="2:12" x14ac:dyDescent="0.2">
      <c r="B265">
        <f t="shared" si="81"/>
        <v>2014</v>
      </c>
      <c r="D265">
        <f>D24</f>
        <v>1</v>
      </c>
      <c r="E265" s="8">
        <v>1</v>
      </c>
    </row>
    <row r="266" spans="2:12" x14ac:dyDescent="0.2">
      <c r="B266">
        <f t="shared" si="81"/>
        <v>2015</v>
      </c>
      <c r="D266" s="8">
        <v>1</v>
      </c>
    </row>
    <row r="268" spans="2:12" x14ac:dyDescent="0.2">
      <c r="D268" s="1">
        <f ca="1">SUMPRODUCT(D245:D254,D257:D266)</f>
        <v>12456833.402476469</v>
      </c>
      <c r="E268" s="1">
        <f ca="1">SUMPRODUCT(E245:E253,E257:E265)</f>
        <v>20661789.871446174</v>
      </c>
      <c r="F268" s="1">
        <f ca="1">SUMPRODUCT(F245:F252,F257:F264)</f>
        <v>25475639.292322408</v>
      </c>
      <c r="G268" s="1">
        <f ca="1">SUMPRODUCT(G245:G251,G257:G263)</f>
        <v>25486485.256914031</v>
      </c>
      <c r="H268" s="1">
        <f ca="1">SUMPRODUCT(H245:H250,H257:H262)</f>
        <v>23843586.984906603</v>
      </c>
      <c r="I268" s="1">
        <f ca="1">SUMPRODUCT(I245:I249,I257:I261)</f>
        <v>21386029.770433571</v>
      </c>
      <c r="J268" s="1">
        <f ca="1">SUMPRODUCT(J245:J248,J257:J260)</f>
        <v>18261510.210235395</v>
      </c>
      <c r="K268" s="1">
        <f ca="1">SUMPRODUCT(K245:K247,K257:K259)</f>
        <v>14372545.954739973</v>
      </c>
      <c r="L268" s="1">
        <f ca="1">SUMPRODUCT(L245:L246,L257:L258)</f>
        <v>9317279.9352146145</v>
      </c>
    </row>
    <row r="269" spans="2:12" x14ac:dyDescent="0.2">
      <c r="D269" s="1">
        <f>SUMPRODUCT(C245:C254,D257:D266)</f>
        <v>3671385</v>
      </c>
      <c r="E269" s="1">
        <f>SUMPRODUCT(D245:D253,E257:E265)</f>
        <v>11614543</v>
      </c>
      <c r="F269" s="1">
        <f>SUMPRODUCT(E245:E252,F257:F264)</f>
        <v>17912342</v>
      </c>
      <c r="G269" s="1">
        <f>SUMPRODUCT(F245:F251,G257:G263)</f>
        <v>21930921</v>
      </c>
      <c r="H269" s="1">
        <f>SUMPRODUCT(G245:G250,H257:H262)</f>
        <v>21654971</v>
      </c>
      <c r="I269" s="1">
        <f>SUMPRODUCT(H245:H249,I257:I261)</f>
        <v>19828268</v>
      </c>
      <c r="J269" s="1">
        <f>SUMPRODUCT(I245:I248,J257:J260)</f>
        <v>17331381</v>
      </c>
      <c r="K269" s="1">
        <f>SUMPRODUCT(J245:J247,K257:K259)</f>
        <v>13429640</v>
      </c>
      <c r="L269" s="1">
        <f>SUMPRODUCT(K245:K246,L257:L258)</f>
        <v>9172600</v>
      </c>
    </row>
    <row r="270" spans="2:12" x14ac:dyDescent="0.2">
      <c r="D270" s="3">
        <f ca="1">D268/D269</f>
        <v>3.3929520882382178</v>
      </c>
      <c r="E270" s="3">
        <f t="shared" ref="E270:L270" ca="1" si="82">E268/E269</f>
        <v>1.7789584894942636</v>
      </c>
      <c r="F270" s="3">
        <f t="shared" ca="1" si="82"/>
        <v>1.4222394420742084</v>
      </c>
      <c r="G270" s="3">
        <f t="shared" ca="1" si="82"/>
        <v>1.1621256242231701</v>
      </c>
      <c r="H270" s="3">
        <f t="shared" ca="1" si="82"/>
        <v>1.1010676017486518</v>
      </c>
      <c r="I270" s="3">
        <f t="shared" ca="1" si="82"/>
        <v>1.0785626747849872</v>
      </c>
      <c r="J270" s="3">
        <f t="shared" ca="1" si="82"/>
        <v>1.0536673453913104</v>
      </c>
      <c r="K270" s="3">
        <f t="shared" ca="1" si="82"/>
        <v>1.0702108138967219</v>
      </c>
      <c r="L270" s="3">
        <f t="shared" ca="1" si="82"/>
        <v>1.0157730561906781</v>
      </c>
    </row>
    <row r="271" spans="2:12" x14ac:dyDescent="0.2">
      <c r="D271" s="3">
        <f ca="1">PRODUCT(D270:$L270)</f>
        <v>13.570575091516064</v>
      </c>
      <c r="E271" s="3">
        <f ca="1">PRODUCT(E270:$L270)</f>
        <v>3.9996365225901416</v>
      </c>
      <c r="F271" s="3">
        <f ca="1">PRODUCT(F270:$L270)</f>
        <v>2.2483023331967629</v>
      </c>
      <c r="G271" s="3">
        <f ca="1">PRODUCT(G270:$L270)</f>
        <v>1.5808184379402499</v>
      </c>
      <c r="H271" s="3">
        <f ca="1">PRODUCT(H270:$L270)</f>
        <v>1.3602818877666152</v>
      </c>
      <c r="I271" s="3">
        <f ca="1">PRODUCT(I270:$L270)</f>
        <v>1.2354208639018114</v>
      </c>
      <c r="J271" s="3">
        <f ca="1">PRODUCT(J270:$L270)</f>
        <v>1.1454326139629245</v>
      </c>
      <c r="K271" s="3">
        <f ca="1">PRODUCT(K270:$L270)</f>
        <v>1.0870913092001864</v>
      </c>
      <c r="L271" s="3">
        <f ca="1">PRODUCT(L270:$L270)</f>
        <v>1.0157730561906781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9"/>
  <sheetViews>
    <sheetView workbookViewId="0"/>
  </sheetViews>
  <sheetFormatPr defaultRowHeight="12.75" x14ac:dyDescent="0.2"/>
  <cols>
    <col min="1" max="15" width="12.140625" customWidth="1"/>
    <col min="16" max="16" width="10.140625" bestFit="1" customWidth="1"/>
    <col min="17" max="17" width="10.28515625" bestFit="1" customWidth="1"/>
    <col min="18" max="18" width="8.140625" customWidth="1"/>
    <col min="19" max="19" width="13.5703125" customWidth="1"/>
  </cols>
  <sheetData>
    <row r="1" spans="1:19" x14ac:dyDescent="0.2">
      <c r="A1" s="11" t="s">
        <v>46</v>
      </c>
    </row>
    <row r="2" spans="1:19" x14ac:dyDescent="0.2">
      <c r="A2" t="s">
        <v>1</v>
      </c>
      <c r="N2" t="s">
        <v>45</v>
      </c>
    </row>
    <row r="3" spans="1:19" x14ac:dyDescent="0.2">
      <c r="C3">
        <f>'Basic Chain Ladder'!C16</f>
        <v>1</v>
      </c>
      <c r="D3">
        <f>'Basic Chain Ladder'!D16</f>
        <v>2</v>
      </c>
      <c r="E3">
        <f>'Basic Chain Ladder'!E16</f>
        <v>3</v>
      </c>
      <c r="F3">
        <f>'Basic Chain Ladder'!F16</f>
        <v>4</v>
      </c>
      <c r="G3">
        <f>'Basic Chain Ladder'!G16</f>
        <v>5</v>
      </c>
      <c r="H3">
        <f>'Basic Chain Ladder'!H16</f>
        <v>6</v>
      </c>
      <c r="I3">
        <f>'Basic Chain Ladder'!I16</f>
        <v>7</v>
      </c>
      <c r="J3">
        <f>'Basic Chain Ladder'!J16</f>
        <v>8</v>
      </c>
      <c r="K3">
        <f>'Basic Chain Ladder'!K16</f>
        <v>9</v>
      </c>
      <c r="L3">
        <f>'Basic Chain Ladder'!L16</f>
        <v>10</v>
      </c>
      <c r="N3" t="s">
        <v>47</v>
      </c>
      <c r="O3" t="s">
        <v>48</v>
      </c>
      <c r="P3" t="s">
        <v>3</v>
      </c>
      <c r="Q3" t="s">
        <v>2</v>
      </c>
      <c r="S3" t="s">
        <v>18</v>
      </c>
    </row>
    <row r="4" spans="1:19" x14ac:dyDescent="0.2">
      <c r="B4">
        <f>'Basic Chain Ladder'!B17</f>
        <v>2006</v>
      </c>
      <c r="C4" s="1">
        <f>'Bornhuetter-Ferguson'!C17</f>
        <v>5946975.4499999993</v>
      </c>
      <c r="D4" s="1">
        <f>'Bornhuetter-Ferguson'!D17</f>
        <v>9668212.0350000001</v>
      </c>
      <c r="E4" s="1">
        <f>'Bornhuetter-Ferguson'!E17</f>
        <v>10563929.324999999</v>
      </c>
      <c r="F4" s="1">
        <f>'Bornhuetter-Ferguson'!F17</f>
        <v>10771689.654999999</v>
      </c>
      <c r="G4" s="1">
        <f>'Bornhuetter-Ferguson'!G17</f>
        <v>10978393.645</v>
      </c>
      <c r="H4" s="1">
        <f>'Bornhuetter-Ferguson'!H17</f>
        <v>11040517.795</v>
      </c>
      <c r="I4" s="1">
        <f>'Bornhuetter-Ferguson'!I17</f>
        <v>11106331.215</v>
      </c>
      <c r="J4" s="1">
        <f>'Bornhuetter-Ferguson'!J17</f>
        <v>11121180.875</v>
      </c>
      <c r="K4" s="1">
        <f>'Bornhuetter-Ferguson'!K17</f>
        <v>11132310.404999999</v>
      </c>
      <c r="L4" s="1">
        <f>'Bornhuetter-Ferguson'!L17</f>
        <v>11148123.824999999</v>
      </c>
      <c r="N4" s="1">
        <f>'Bornhuetter-Ferguson'!P17</f>
        <v>11653101.425468065</v>
      </c>
      <c r="O4" s="13">
        <v>0.05</v>
      </c>
      <c r="P4" s="1">
        <f>N4*(1-M31)</f>
        <v>0</v>
      </c>
      <c r="Q4" s="1">
        <f>L4+P4</f>
        <v>11148123.824999999</v>
      </c>
      <c r="S4" s="1">
        <f>SUM(C74:L83)</f>
        <v>55</v>
      </c>
    </row>
    <row r="5" spans="1:19" x14ac:dyDescent="0.2">
      <c r="B5">
        <f>'Basic Chain Ladder'!B18</f>
        <v>2007</v>
      </c>
      <c r="C5" s="1">
        <f>'Bornhuetter-Ferguson'!C18</f>
        <v>6346756.1210883353</v>
      </c>
      <c r="D5" s="1">
        <f>'Bornhuetter-Ferguson'!D18</f>
        <v>9593161.7102224305</v>
      </c>
      <c r="E5" s="1">
        <f>'Bornhuetter-Ferguson'!E18</f>
        <v>10316383.455589319</v>
      </c>
      <c r="F5" s="1">
        <f>'Bornhuetter-Ferguson'!F18</f>
        <v>10468180.234918753</v>
      </c>
      <c r="G5" s="1">
        <f>'Bornhuetter-Ferguson'!G18</f>
        <v>10536004.327810626</v>
      </c>
      <c r="H5" s="1">
        <f>'Bornhuetter-Ferguson'!H18</f>
        <v>10572607.806514177</v>
      </c>
      <c r="I5" s="1">
        <f>'Bornhuetter-Ferguson'!I18</f>
        <v>10625359.878763413</v>
      </c>
      <c r="J5" s="1">
        <f>'Bornhuetter-Ferguson'!J18</f>
        <v>10636546.271505505</v>
      </c>
      <c r="K5" s="1">
        <f>'Bornhuetter-Ferguson'!K18</f>
        <v>10648191.800681584</v>
      </c>
      <c r="L5" s="1"/>
      <c r="N5" s="1">
        <f>'Bornhuetter-Ferguson'!P18</f>
        <v>11367305.671325175</v>
      </c>
      <c r="O5" s="13">
        <v>0.05</v>
      </c>
      <c r="P5" s="1">
        <f>N5*(1-L31)</f>
        <v>16124.325641767493</v>
      </c>
      <c r="Q5" s="1">
        <f>K5+P5</f>
        <v>10664316.126323352</v>
      </c>
    </row>
    <row r="6" spans="1:19" x14ac:dyDescent="0.2">
      <c r="B6">
        <f>'Basic Chain Ladder'!B19</f>
        <v>2008</v>
      </c>
      <c r="C6" s="1">
        <f>'Bornhuetter-Ferguson'!C19</f>
        <v>6269090.2112323251</v>
      </c>
      <c r="D6" s="1">
        <f>'Bornhuetter-Ferguson'!D19</f>
        <v>9245313.2727097049</v>
      </c>
      <c r="E6" s="1">
        <f>'Bornhuetter-Ferguson'!E19</f>
        <v>10092365.968752814</v>
      </c>
      <c r="F6" s="1">
        <f>'Bornhuetter-Ferguson'!F19</f>
        <v>10355134.288356848</v>
      </c>
      <c r="G6" s="1">
        <f>'Bornhuetter-Ferguson'!G19</f>
        <v>10507837.38729655</v>
      </c>
      <c r="H6" s="1">
        <f>'Bornhuetter-Ferguson'!H19</f>
        <v>10573281.572556423</v>
      </c>
      <c r="I6" s="1">
        <f>'Bornhuetter-Ferguson'!I19</f>
        <v>10626826.815041773</v>
      </c>
      <c r="J6" s="1">
        <f>'Bornhuetter-Ferguson'!J19</f>
        <v>10635751.022122664</v>
      </c>
      <c r="K6" s="1"/>
      <c r="L6" s="1"/>
      <c r="N6" s="1">
        <f>'Bornhuetter-Ferguson'!P19</f>
        <v>10962965.44966384</v>
      </c>
      <c r="O6" s="13">
        <v>0.05</v>
      </c>
      <c r="P6" s="1">
        <f>N6*(1-K31)</f>
        <v>26998.079463754682</v>
      </c>
      <c r="Q6" s="1">
        <f>J6+P6</f>
        <v>10662749.101586418</v>
      </c>
      <c r="S6" t="s">
        <v>19</v>
      </c>
    </row>
    <row r="7" spans="1:19" x14ac:dyDescent="0.2">
      <c r="B7">
        <f>'Basic Chain Ladder'!B20</f>
        <v>2009</v>
      </c>
      <c r="C7" s="1">
        <f>'Bornhuetter-Ferguson'!C20</f>
        <v>5863014.807540223</v>
      </c>
      <c r="D7" s="1">
        <f>'Bornhuetter-Ferguson'!D20</f>
        <v>8546239.1100235395</v>
      </c>
      <c r="E7" s="1">
        <f>'Bornhuetter-Ferguson'!E20</f>
        <v>9268770.8317457847</v>
      </c>
      <c r="F7" s="1">
        <f>'Bornhuetter-Ferguson'!F20</f>
        <v>9459423.5571675319</v>
      </c>
      <c r="G7" s="1">
        <f>'Bornhuetter-Ferguson'!G20</f>
        <v>9592399.1507406086</v>
      </c>
      <c r="H7" s="1">
        <f>'Bornhuetter-Ferguson'!H20</f>
        <v>9680739.5800374076</v>
      </c>
      <c r="I7" s="1">
        <f>'Bornhuetter-Ferguson'!I20</f>
        <v>9724068.2097572647</v>
      </c>
      <c r="J7" s="1"/>
      <c r="K7" s="1"/>
      <c r="L7" s="1"/>
      <c r="N7" s="1">
        <f>'Bornhuetter-Ferguson'!P20</f>
        <v>10616761.874836557</v>
      </c>
      <c r="O7" s="13">
        <v>0.05</v>
      </c>
      <c r="P7" s="1">
        <f>N7*(1-J31)</f>
        <v>37575.288506567675</v>
      </c>
      <c r="Q7" s="1">
        <f>I7+P7</f>
        <v>9761643.4982638322</v>
      </c>
      <c r="S7">
        <f>COUNT(B4:B13)</f>
        <v>10</v>
      </c>
    </row>
    <row r="8" spans="1:19" x14ac:dyDescent="0.2">
      <c r="B8">
        <f>'Basic Chain Ladder'!B21</f>
        <v>2010</v>
      </c>
      <c r="C8" s="1">
        <f>'Bornhuetter-Ferguson'!C21</f>
        <v>5778885.3596461331</v>
      </c>
      <c r="D8" s="1">
        <f>'Bornhuetter-Ferguson'!D21</f>
        <v>8524114.2689106427</v>
      </c>
      <c r="E8" s="1">
        <f>'Bornhuetter-Ferguson'!E21</f>
        <v>9178008.6292282678</v>
      </c>
      <c r="F8" s="1">
        <f>'Bornhuetter-Ferguson'!F21</f>
        <v>9451404.1160852052</v>
      </c>
      <c r="G8" s="1">
        <f>'Bornhuetter-Ferguson'!G21</f>
        <v>9681691.6721275542</v>
      </c>
      <c r="H8" s="1">
        <f>'Bornhuetter-Ferguson'!H21</f>
        <v>9786916.0519487821</v>
      </c>
      <c r="I8" s="1"/>
      <c r="J8" s="1"/>
      <c r="K8" s="1"/>
      <c r="L8" s="1"/>
      <c r="N8" s="1">
        <f>'Bornhuetter-Ferguson'!P21</f>
        <v>11044881.469608888</v>
      </c>
      <c r="O8" s="13">
        <v>0.05</v>
      </c>
      <c r="P8" s="1">
        <f>N8*(1-I31)</f>
        <v>95434.017278957908</v>
      </c>
      <c r="Q8" s="1">
        <f>H8+P8</f>
        <v>9882350.0692277402</v>
      </c>
    </row>
    <row r="9" spans="1:19" x14ac:dyDescent="0.2">
      <c r="B9">
        <f>'Basic Chain Ladder'!B22</f>
        <v>2011</v>
      </c>
      <c r="C9" s="1">
        <f>'Bornhuetter-Ferguson'!C22</f>
        <v>6184793.3995723631</v>
      </c>
      <c r="D9" s="1">
        <f>'Bornhuetter-Ferguson'!D22</f>
        <v>9013131.8745357301</v>
      </c>
      <c r="E9" s="1">
        <f>'Bornhuetter-Ferguson'!E22</f>
        <v>9585896.6549400445</v>
      </c>
      <c r="F9" s="1">
        <f>'Bornhuetter-Ferguson'!F22</f>
        <v>9830796.08111641</v>
      </c>
      <c r="G9" s="1">
        <f>'Bornhuetter-Ferguson'!G22</f>
        <v>9935752.9780491386</v>
      </c>
      <c r="H9" s="1"/>
      <c r="I9" s="1"/>
      <c r="J9" s="1"/>
      <c r="K9" s="1"/>
      <c r="L9" s="1"/>
      <c r="N9" s="1">
        <f>'Bornhuetter-Ferguson'!P22</f>
        <v>11480699.550932348</v>
      </c>
      <c r="O9" s="13">
        <v>0.05</v>
      </c>
      <c r="P9" s="1">
        <f>N9*(1-H31)</f>
        <v>178023.72140791357</v>
      </c>
      <c r="Q9" s="1">
        <f>G9+P9</f>
        <v>10113776.699457051</v>
      </c>
      <c r="S9" t="s">
        <v>20</v>
      </c>
    </row>
    <row r="10" spans="1:19" x14ac:dyDescent="0.2">
      <c r="B10">
        <f>'Basic Chain Ladder'!B23</f>
        <v>2012</v>
      </c>
      <c r="C10" s="1">
        <f>'Bornhuetter-Ferguson'!C23</f>
        <v>5600184.3963173702</v>
      </c>
      <c r="D10" s="1">
        <f>'Bornhuetter-Ferguson'!D23</f>
        <v>8493391.2994029485</v>
      </c>
      <c r="E10" s="1">
        <f>'Bornhuetter-Ferguson'!E23</f>
        <v>9056505.2100427933</v>
      </c>
      <c r="F10" s="1">
        <f>'Bornhuetter-Ferguson'!F23</f>
        <v>9282022.2196497843</v>
      </c>
      <c r="G10" s="1"/>
      <c r="H10" s="1"/>
      <c r="I10" s="1"/>
      <c r="J10" s="1"/>
      <c r="K10" s="1"/>
      <c r="L10" s="1"/>
      <c r="N10" s="1">
        <f>'Bornhuetter-Ferguson'!P23</f>
        <v>11413572.130157102</v>
      </c>
      <c r="O10" s="13">
        <v>0.05</v>
      </c>
      <c r="P10" s="1">
        <f>N10*(1-G31)</f>
        <v>341305.47333112411</v>
      </c>
      <c r="Q10" s="1">
        <f>F10+P10</f>
        <v>9623327.6929809079</v>
      </c>
      <c r="S10">
        <f>COUNT(D29:L29)</f>
        <v>9</v>
      </c>
    </row>
    <row r="11" spans="1:19" x14ac:dyDescent="0.2">
      <c r="B11">
        <f>'Basic Chain Ladder'!B24</f>
        <v>2013</v>
      </c>
      <c r="C11" s="1">
        <f>'Bornhuetter-Ferguson'!C24</f>
        <v>5288065.6150194677</v>
      </c>
      <c r="D11" s="1">
        <f>'Bornhuetter-Ferguson'!D24</f>
        <v>7728168.797233385</v>
      </c>
      <c r="E11" s="1">
        <f>'Bornhuetter-Ferguson'!E24</f>
        <v>8256211.3572572786</v>
      </c>
      <c r="F11" s="1"/>
      <c r="G11" s="1"/>
      <c r="H11" s="1"/>
      <c r="I11" s="1"/>
      <c r="J11" s="1"/>
      <c r="K11" s="1"/>
      <c r="L11" s="1"/>
      <c r="N11" s="1">
        <f>'Bornhuetter-Ferguson'!P24</f>
        <v>11126526.630091079</v>
      </c>
      <c r="O11" s="13">
        <v>0.05</v>
      </c>
      <c r="P11" s="1">
        <f>N11*(1-F31)</f>
        <v>574089.44007882266</v>
      </c>
      <c r="Q11" s="1">
        <f>E11+P11</f>
        <v>8830300.7973361015</v>
      </c>
    </row>
    <row r="12" spans="1:19" x14ac:dyDescent="0.2">
      <c r="B12">
        <f>'Basic Chain Ladder'!B25</f>
        <v>2014</v>
      </c>
      <c r="C12" s="1">
        <f>'Bornhuetter-Ferguson'!C25</f>
        <v>5290792.9454416083</v>
      </c>
      <c r="D12" s="1">
        <f>'Bornhuetter-Ferguson'!D25</f>
        <v>7648728.9110740349</v>
      </c>
      <c r="E12" s="1"/>
      <c r="F12" s="1"/>
      <c r="G12" s="1"/>
      <c r="H12" s="1"/>
      <c r="I12" s="1"/>
      <c r="J12" s="1"/>
      <c r="K12" s="1"/>
      <c r="L12" s="1"/>
      <c r="N12" s="1">
        <f>'Bornhuetter-Ferguson'!P25</f>
        <v>10986547.981863132</v>
      </c>
      <c r="O12" s="13">
        <v>0.05</v>
      </c>
      <c r="P12" s="1">
        <f>N12*(1-E31)</f>
        <v>1318645.6803366577</v>
      </c>
      <c r="Q12" s="1">
        <f>D12+P12</f>
        <v>8967374.5914106928</v>
      </c>
      <c r="S12" t="s">
        <v>33</v>
      </c>
    </row>
    <row r="13" spans="1:19" x14ac:dyDescent="0.2">
      <c r="B13">
        <f>'Basic Chain Ladder'!B26</f>
        <v>2015</v>
      </c>
      <c r="C13" s="1">
        <f>'Bornhuetter-Ferguson'!C26</f>
        <v>5675568.1390453307</v>
      </c>
      <c r="D13" s="1"/>
      <c r="E13" s="1"/>
      <c r="F13" s="1"/>
      <c r="G13" s="1"/>
      <c r="H13" s="1"/>
      <c r="I13" s="1"/>
      <c r="J13" s="1"/>
      <c r="K13" s="1"/>
      <c r="L13" s="1"/>
      <c r="N13" s="1">
        <f>'Bornhuetter-Ferguson'!P26</f>
        <v>11618437.196977511</v>
      </c>
      <c r="O13" s="13">
        <v>0.05</v>
      </c>
      <c r="P13" s="1">
        <f>N13*(1-D31)</f>
        <v>4768384.3723453963</v>
      </c>
      <c r="Q13" s="1">
        <f>C13+P13</f>
        <v>10443952.511390727</v>
      </c>
      <c r="S13" s="1">
        <f>S4-(S7+S10)</f>
        <v>36</v>
      </c>
    </row>
    <row r="14" spans="1:19" x14ac:dyDescent="0.2">
      <c r="P14" s="1">
        <f>SUM(P4:P13)</f>
        <v>7356580.3983909618</v>
      </c>
      <c r="Q14" s="1"/>
    </row>
    <row r="15" spans="1:19" x14ac:dyDescent="0.2">
      <c r="A15" t="s">
        <v>15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  <c r="I15" s="4" t="s">
        <v>10</v>
      </c>
      <c r="J15" s="4" t="s">
        <v>11</v>
      </c>
      <c r="K15" s="4" t="s">
        <v>12</v>
      </c>
      <c r="L15" s="4" t="s">
        <v>13</v>
      </c>
      <c r="S15" t="s">
        <v>34</v>
      </c>
    </row>
    <row r="16" spans="1:19" x14ac:dyDescent="0.2">
      <c r="B16">
        <f>$B$4</f>
        <v>2006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N16">
        <f>SUM(D16:L16)</f>
        <v>9</v>
      </c>
      <c r="S16" s="10">
        <f>SUMPRODUCT(C87:K95,C87:K95)/S13</f>
        <v>14714.098390521303</v>
      </c>
    </row>
    <row r="17" spans="2:19" x14ac:dyDescent="0.2">
      <c r="B17">
        <f>B16+1</f>
        <v>2007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SUM(D17:L17)</f>
        <v>8</v>
      </c>
    </row>
    <row r="18" spans="2:19" x14ac:dyDescent="0.2">
      <c r="B18">
        <f t="shared" ref="B18:B25" si="0">B17+1</f>
        <v>2008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N18">
        <f>SUM(D18:L18)</f>
        <v>7</v>
      </c>
    </row>
    <row r="19" spans="2:19" x14ac:dyDescent="0.2">
      <c r="B19">
        <f t="shared" si="0"/>
        <v>2009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N19">
        <f>SUM(D19:L19)</f>
        <v>6</v>
      </c>
      <c r="S19" s="12"/>
    </row>
    <row r="20" spans="2:19" x14ac:dyDescent="0.2">
      <c r="B20">
        <f t="shared" si="0"/>
        <v>2010</v>
      </c>
      <c r="D20">
        <v>1</v>
      </c>
      <c r="E20">
        <v>1</v>
      </c>
      <c r="F20">
        <v>1</v>
      </c>
      <c r="G20">
        <v>1</v>
      </c>
      <c r="H20">
        <v>1</v>
      </c>
      <c r="N20">
        <f>SUM(D20:L20)</f>
        <v>5</v>
      </c>
    </row>
    <row r="21" spans="2:19" x14ac:dyDescent="0.2">
      <c r="B21">
        <f t="shared" si="0"/>
        <v>2011</v>
      </c>
      <c r="D21">
        <v>1</v>
      </c>
      <c r="E21">
        <v>1</v>
      </c>
      <c r="F21">
        <v>1</v>
      </c>
      <c r="G21">
        <v>1</v>
      </c>
      <c r="N21">
        <f>SUM(D21:L21)</f>
        <v>4</v>
      </c>
    </row>
    <row r="22" spans="2:19" x14ac:dyDescent="0.2">
      <c r="B22">
        <f t="shared" si="0"/>
        <v>2012</v>
      </c>
      <c r="D22">
        <v>1</v>
      </c>
      <c r="E22">
        <v>1</v>
      </c>
      <c r="F22">
        <v>1</v>
      </c>
      <c r="N22">
        <f>SUM(D22:L22)</f>
        <v>3</v>
      </c>
    </row>
    <row r="23" spans="2:19" x14ac:dyDescent="0.2">
      <c r="B23">
        <f t="shared" si="0"/>
        <v>2013</v>
      </c>
      <c r="D23">
        <v>1</v>
      </c>
      <c r="E23">
        <v>1</v>
      </c>
      <c r="N23">
        <f>SUM(D23:L23)</f>
        <v>2</v>
      </c>
    </row>
    <row r="24" spans="2:19" x14ac:dyDescent="0.2">
      <c r="B24">
        <f t="shared" si="0"/>
        <v>2014</v>
      </c>
      <c r="D24">
        <v>1</v>
      </c>
      <c r="N24">
        <f>SUM(D24:L24)</f>
        <v>1</v>
      </c>
    </row>
    <row r="25" spans="2:19" x14ac:dyDescent="0.2">
      <c r="B25">
        <f t="shared" si="0"/>
        <v>2015</v>
      </c>
    </row>
    <row r="27" spans="2:19" x14ac:dyDescent="0.2">
      <c r="D27" s="1">
        <f>SUMPRODUCT(D4:D12,D16:D24)</f>
        <v>78460461.279112428</v>
      </c>
      <c r="E27" s="1">
        <f>SUMPRODUCT(E4:E11,E16:E23)</f>
        <v>76318071.432556301</v>
      </c>
      <c r="F27" s="1">
        <f>SUMPRODUCT(F4:F10,F16:F22)</f>
        <v>69618650.152294517</v>
      </c>
      <c r="G27" s="1">
        <f>SUMPRODUCT(G4:G9,G16:G21)</f>
        <v>61232079.161024474</v>
      </c>
      <c r="H27" s="1">
        <f>SUMPRODUCT(H4:H8,H16:H20)</f>
        <v>51654062.806056783</v>
      </c>
      <c r="I27" s="1">
        <f>SUMPRODUCT(I4:I7,I16:I19)</f>
        <v>42082586.118562445</v>
      </c>
      <c r="J27" s="1">
        <f>SUMPRODUCT(J4:J6,J16:J18)</f>
        <v>32393478.168628171</v>
      </c>
      <c r="K27" s="1">
        <f>SUMPRODUCT(K4:K5,K16:K17)</f>
        <v>21780502.205681585</v>
      </c>
      <c r="L27" s="1">
        <f>SUMPRODUCT(L4,L16)</f>
        <v>11148123.824999999</v>
      </c>
    </row>
    <row r="28" spans="2:19" x14ac:dyDescent="0.2">
      <c r="D28" s="1">
        <f>SUMPRODUCT(C4:C12,D16:D24)</f>
        <v>52568558.30585783</v>
      </c>
      <c r="E28" s="1">
        <f>SUMPRODUCT(D4:D11,E16:E23)</f>
        <v>70811732.368038386</v>
      </c>
      <c r="F28" s="1">
        <f>SUMPRODUCT(E4:E10,F16:F22)</f>
        <v>68061860.075299025</v>
      </c>
      <c r="G28" s="1">
        <f>SUMPRODUCT(F4:F9,G16:G21)</f>
        <v>60336627.93264474</v>
      </c>
      <c r="H28" s="1">
        <f>SUMPRODUCT(G4:G8,H16:H20)</f>
        <v>51296326.182975337</v>
      </c>
      <c r="I28" s="1">
        <f>SUMPRODUCT(H4:H7,I16:I19)</f>
        <v>41867146.754108004</v>
      </c>
      <c r="J28" s="1">
        <f>SUMPRODUCT(I4:I6,J16:J18)</f>
        <v>32358517.908805184</v>
      </c>
      <c r="K28" s="1">
        <f>SUMPRODUCT(J4:J5,K16:K17)</f>
        <v>21757727.146505505</v>
      </c>
      <c r="L28" s="1">
        <f>SUMPRODUCT(K4,L16)</f>
        <v>11132310.404999999</v>
      </c>
    </row>
    <row r="29" spans="2:19" x14ac:dyDescent="0.2">
      <c r="D29" s="3">
        <f>D27/D28</f>
        <v>1.4925359151492918</v>
      </c>
      <c r="E29" s="3">
        <f t="shared" ref="E29:L29" si="1">E27/E28</f>
        <v>1.0777602648654203</v>
      </c>
      <c r="F29" s="3">
        <f t="shared" si="1"/>
        <v>1.0228731638434971</v>
      </c>
      <c r="G29" s="3">
        <f t="shared" si="1"/>
        <v>1.014840922654467</v>
      </c>
      <c r="H29" s="3">
        <f t="shared" si="1"/>
        <v>1.0069739228849526</v>
      </c>
      <c r="I29" s="3">
        <f t="shared" si="1"/>
        <v>1.0051457856853667</v>
      </c>
      <c r="J29" s="3">
        <f t="shared" si="1"/>
        <v>1.001080403618037</v>
      </c>
      <c r="K29" s="3">
        <f t="shared" si="1"/>
        <v>1.0010467572749087</v>
      </c>
      <c r="L29" s="3">
        <f t="shared" si="1"/>
        <v>1.0014204975808882</v>
      </c>
    </row>
    <row r="30" spans="2:19" x14ac:dyDescent="0.2">
      <c r="D30" s="3">
        <f>PRODUCT(D29:$L29)</f>
        <v>1.6961091387790115</v>
      </c>
      <c r="E30" s="3">
        <f>PRODUCT(E29:$L29)</f>
        <v>1.1363941876128036</v>
      </c>
      <c r="F30" s="3">
        <f>PRODUCT(F29:$L29)</f>
        <v>1.0544034927421497</v>
      </c>
      <c r="G30" s="3">
        <f>PRODUCT(G29:$L29)</f>
        <v>1.0308252577281194</v>
      </c>
      <c r="H30" s="3">
        <f>PRODUCT(H29:$L29)</f>
        <v>1.015750581905825</v>
      </c>
      <c r="I30" s="3">
        <f>PRODUCT(I29:$L29)</f>
        <v>1.008715875179496</v>
      </c>
      <c r="J30" s="3">
        <f>PRODUCT(J29:$L29)</f>
        <v>1.0035518126275531</v>
      </c>
      <c r="K30" s="3">
        <f>PRODUCT(K29:$L29)</f>
        <v>1.0024687417719738</v>
      </c>
      <c r="L30" s="3">
        <f>PRODUCT(L29:$L29)</f>
        <v>1.0014204975808882</v>
      </c>
      <c r="M30">
        <v>1</v>
      </c>
    </row>
    <row r="31" spans="2:19" x14ac:dyDescent="0.2">
      <c r="D31" s="3">
        <f>1/D30</f>
        <v>0.58958470132404106</v>
      </c>
      <c r="E31" s="3">
        <f t="shared" ref="E31:M31" si="2">1/E30</f>
        <v>0.87997634174869932</v>
      </c>
      <c r="F31" s="3">
        <f t="shared" si="2"/>
        <v>0.94840353515838183</v>
      </c>
      <c r="G31" s="3">
        <f t="shared" si="2"/>
        <v>0.97009652460781126</v>
      </c>
      <c r="H31" s="3">
        <f t="shared" si="2"/>
        <v>0.98449365209688322</v>
      </c>
      <c r="I31" s="3">
        <f t="shared" si="2"/>
        <v>0.99135943490733203</v>
      </c>
      <c r="J31" s="3">
        <f t="shared" si="2"/>
        <v>0.99646075809653156</v>
      </c>
      <c r="K31" s="3">
        <f t="shared" si="2"/>
        <v>0.99753733790481092</v>
      </c>
      <c r="L31" s="3">
        <f t="shared" si="2"/>
        <v>0.9985815173702558</v>
      </c>
      <c r="M31" s="3">
        <f t="shared" si="2"/>
        <v>1</v>
      </c>
    </row>
    <row r="33" spans="1:12" x14ac:dyDescent="0.2">
      <c r="A33" t="s">
        <v>0</v>
      </c>
    </row>
    <row r="34" spans="1:12" x14ac:dyDescent="0.2">
      <c r="C34">
        <f>$C$3</f>
        <v>1</v>
      </c>
      <c r="D34">
        <f>C34+1</f>
        <v>2</v>
      </c>
      <c r="E34">
        <f t="shared" ref="E34:L34" si="3">D34+1</f>
        <v>3</v>
      </c>
      <c r="F34">
        <f t="shared" si="3"/>
        <v>4</v>
      </c>
      <c r="G34">
        <f t="shared" si="3"/>
        <v>5</v>
      </c>
      <c r="H34">
        <f t="shared" si="3"/>
        <v>6</v>
      </c>
      <c r="I34">
        <f t="shared" si="3"/>
        <v>7</v>
      </c>
      <c r="J34">
        <f t="shared" si="3"/>
        <v>8</v>
      </c>
      <c r="K34">
        <f t="shared" si="3"/>
        <v>9</v>
      </c>
      <c r="L34">
        <f t="shared" si="3"/>
        <v>10</v>
      </c>
    </row>
    <row r="35" spans="1:12" x14ac:dyDescent="0.2">
      <c r="B35">
        <f>$B$4</f>
        <v>2006</v>
      </c>
      <c r="C35" s="1">
        <f>'Bornhuetter-Ferguson'!C4</f>
        <v>5946975.4499999993</v>
      </c>
      <c r="D35" s="1">
        <f>'Bornhuetter-Ferguson'!D4</f>
        <v>3721236.5850000009</v>
      </c>
      <c r="E35" s="1">
        <f>'Bornhuetter-Ferguson'!E4</f>
        <v>895717.28999999911</v>
      </c>
      <c r="F35" s="1">
        <f>'Bornhuetter-Ferguson'!F4</f>
        <v>207760.33000000007</v>
      </c>
      <c r="G35" s="1">
        <f>'Bornhuetter-Ferguson'!G4</f>
        <v>206703.99000000022</v>
      </c>
      <c r="H35" s="1">
        <f>'Bornhuetter-Ferguson'!H4</f>
        <v>62124.150000000373</v>
      </c>
      <c r="I35" s="1">
        <f>'Bornhuetter-Ferguson'!I4</f>
        <v>65813.419999999925</v>
      </c>
      <c r="J35" s="1">
        <f>'Bornhuetter-Ferguson'!J4</f>
        <v>14849.660000000149</v>
      </c>
      <c r="K35" s="1">
        <f>'Bornhuetter-Ferguson'!K4</f>
        <v>11129.529999999329</v>
      </c>
      <c r="L35" s="1">
        <f>'Bornhuetter-Ferguson'!L4</f>
        <v>15813.419999999925</v>
      </c>
    </row>
    <row r="36" spans="1:12" x14ac:dyDescent="0.2">
      <c r="B36">
        <f>B35+1</f>
        <v>2007</v>
      </c>
      <c r="C36" s="1">
        <f>'Bornhuetter-Ferguson'!C5</f>
        <v>6346756.1210883353</v>
      </c>
      <c r="D36" s="1">
        <f>'Bornhuetter-Ferguson'!D5</f>
        <v>3246405.5891340952</v>
      </c>
      <c r="E36" s="1">
        <f>'Bornhuetter-Ferguson'!E5</f>
        <v>723221.74536688812</v>
      </c>
      <c r="F36" s="1">
        <f>'Bornhuetter-Ferguson'!F5</f>
        <v>151796.77932943404</v>
      </c>
      <c r="G36" s="1">
        <f>'Bornhuetter-Ferguson'!G5</f>
        <v>67824.092891873792</v>
      </c>
      <c r="H36" s="1">
        <f>'Bornhuetter-Ferguson'!H5</f>
        <v>36603.478703550994</v>
      </c>
      <c r="I36" s="1">
        <f>'Bornhuetter-Ferguson'!I5</f>
        <v>52752.072249235585</v>
      </c>
      <c r="J36" s="1">
        <f>'Bornhuetter-Ferguson'!J5</f>
        <v>11186.39274209179</v>
      </c>
      <c r="K36" s="1">
        <f>'Bornhuetter-Ferguson'!K5</f>
        <v>11645.529176078737</v>
      </c>
      <c r="L36" s="1"/>
    </row>
    <row r="37" spans="1:12" x14ac:dyDescent="0.2">
      <c r="B37">
        <f t="shared" ref="B37:B44" si="4">B36+1</f>
        <v>2008</v>
      </c>
      <c r="C37" s="1">
        <f>'Bornhuetter-Ferguson'!C6</f>
        <v>6269090.2112323251</v>
      </c>
      <c r="D37" s="1">
        <f>'Bornhuetter-Ferguson'!D6</f>
        <v>2976223.0614773799</v>
      </c>
      <c r="E37" s="1">
        <f>'Bornhuetter-Ferguson'!E6</f>
        <v>847052.69604310952</v>
      </c>
      <c r="F37" s="1">
        <f>'Bornhuetter-Ferguson'!F6</f>
        <v>262768.3196040336</v>
      </c>
      <c r="G37" s="1">
        <f>'Bornhuetter-Ferguson'!G6</f>
        <v>152703.09893970191</v>
      </c>
      <c r="H37" s="1">
        <f>'Bornhuetter-Ferguson'!H6</f>
        <v>65444.185259873047</v>
      </c>
      <c r="I37" s="1">
        <f>'Bornhuetter-Ferguson'!I6</f>
        <v>53545.242485349998</v>
      </c>
      <c r="J37" s="1">
        <f>'Bornhuetter-Ferguson'!J6</f>
        <v>8924.2070808913559</v>
      </c>
      <c r="K37" s="1"/>
      <c r="L37" s="1"/>
    </row>
    <row r="38" spans="1:12" x14ac:dyDescent="0.2">
      <c r="B38">
        <f t="shared" si="4"/>
        <v>2009</v>
      </c>
      <c r="C38" s="1">
        <f>'Bornhuetter-Ferguson'!C7</f>
        <v>5863014.807540223</v>
      </c>
      <c r="D38" s="1">
        <f>'Bornhuetter-Ferguson'!D7</f>
        <v>2683224.3024833165</v>
      </c>
      <c r="E38" s="1">
        <f>'Bornhuetter-Ferguson'!E7</f>
        <v>722531.72172224522</v>
      </c>
      <c r="F38" s="1">
        <f>'Bornhuetter-Ferguson'!F7</f>
        <v>190652.72542174719</v>
      </c>
      <c r="G38" s="1">
        <f>'Bornhuetter-Ferguson'!G7</f>
        <v>132975.59357307665</v>
      </c>
      <c r="H38" s="1">
        <f>'Bornhuetter-Ferguson'!H7</f>
        <v>88340.429296799004</v>
      </c>
      <c r="I38" s="1">
        <f>'Bornhuetter-Ferguson'!I7</f>
        <v>43328.629719857126</v>
      </c>
      <c r="J38" s="1"/>
      <c r="K38" s="1"/>
      <c r="L38" s="1"/>
    </row>
    <row r="39" spans="1:12" x14ac:dyDescent="0.2">
      <c r="B39">
        <f t="shared" si="4"/>
        <v>2010</v>
      </c>
      <c r="C39" s="1">
        <f>'Bornhuetter-Ferguson'!C8</f>
        <v>5778885.3596461331</v>
      </c>
      <c r="D39" s="1">
        <f>'Bornhuetter-Ferguson'!D8</f>
        <v>2745228.9092645096</v>
      </c>
      <c r="E39" s="1">
        <f>'Bornhuetter-Ferguson'!E8</f>
        <v>653894.36031762511</v>
      </c>
      <c r="F39" s="1">
        <f>'Bornhuetter-Ferguson'!F8</f>
        <v>273395.48685693741</v>
      </c>
      <c r="G39" s="1">
        <f>'Bornhuetter-Ferguson'!G8</f>
        <v>230287.55604234897</v>
      </c>
      <c r="H39" s="1">
        <f>'Bornhuetter-Ferguson'!H8</f>
        <v>105224.37982122786</v>
      </c>
      <c r="I39" s="1"/>
      <c r="J39" s="1"/>
      <c r="K39" s="1"/>
      <c r="L39" s="1"/>
    </row>
    <row r="40" spans="1:12" x14ac:dyDescent="0.2">
      <c r="B40">
        <f t="shared" si="4"/>
        <v>2011</v>
      </c>
      <c r="C40" s="1">
        <f>'Bornhuetter-Ferguson'!C9</f>
        <v>6184793.3995723631</v>
      </c>
      <c r="D40" s="1">
        <f>'Bornhuetter-Ferguson'!D9</f>
        <v>2828338.474963367</v>
      </c>
      <c r="E40" s="1">
        <f>'Bornhuetter-Ferguson'!E9</f>
        <v>572764.7804043144</v>
      </c>
      <c r="F40" s="1">
        <f>'Bornhuetter-Ferguson'!F9</f>
        <v>244899.42617636546</v>
      </c>
      <c r="G40" s="1">
        <f>'Bornhuetter-Ferguson'!G9</f>
        <v>104956.89693272859</v>
      </c>
      <c r="H40" s="1"/>
      <c r="I40" s="1"/>
      <c r="J40" s="1"/>
      <c r="K40" s="1"/>
      <c r="L40" s="1"/>
    </row>
    <row r="41" spans="1:12" x14ac:dyDescent="0.2">
      <c r="B41">
        <f t="shared" si="4"/>
        <v>2012</v>
      </c>
      <c r="C41" s="1">
        <f>'Bornhuetter-Ferguson'!C10</f>
        <v>5600184.3963173702</v>
      </c>
      <c r="D41" s="1">
        <f>'Bornhuetter-Ferguson'!D10</f>
        <v>2893206.9030855782</v>
      </c>
      <c r="E41" s="1">
        <f>'Bornhuetter-Ferguson'!E10</f>
        <v>563113.91063984483</v>
      </c>
      <c r="F41" s="1">
        <f>'Bornhuetter-Ferguson'!F10</f>
        <v>225517.00960699096</v>
      </c>
      <c r="G41" s="1"/>
      <c r="H41" s="1"/>
      <c r="I41" s="1"/>
      <c r="J41" s="1"/>
      <c r="K41" s="1"/>
      <c r="L41" s="1"/>
    </row>
    <row r="42" spans="1:12" x14ac:dyDescent="0.2">
      <c r="B42">
        <f t="shared" si="4"/>
        <v>2013</v>
      </c>
      <c r="C42" s="1">
        <f>'Bornhuetter-Ferguson'!C11</f>
        <v>5288065.6150194677</v>
      </c>
      <c r="D42" s="1">
        <f>'Bornhuetter-Ferguson'!D11</f>
        <v>2440103.1822139174</v>
      </c>
      <c r="E42" s="1">
        <f>'Bornhuetter-Ferguson'!E11</f>
        <v>528042.5600238936</v>
      </c>
      <c r="F42" s="1"/>
      <c r="G42" s="1"/>
      <c r="H42" s="1"/>
      <c r="I42" s="1"/>
      <c r="J42" s="1"/>
      <c r="K42" s="1"/>
      <c r="L42" s="1"/>
    </row>
    <row r="43" spans="1:12" x14ac:dyDescent="0.2">
      <c r="B43">
        <f t="shared" si="4"/>
        <v>2014</v>
      </c>
      <c r="C43" s="1">
        <f>'Bornhuetter-Ferguson'!C12</f>
        <v>5290792.9454416083</v>
      </c>
      <c r="D43" s="1">
        <f>'Bornhuetter-Ferguson'!D12</f>
        <v>2357935.9656324266</v>
      </c>
      <c r="E43" s="1"/>
      <c r="F43" s="1"/>
      <c r="G43" s="1"/>
      <c r="H43" s="1"/>
      <c r="I43" s="1"/>
      <c r="J43" s="1"/>
      <c r="K43" s="1"/>
      <c r="L43" s="1"/>
    </row>
    <row r="44" spans="1:12" x14ac:dyDescent="0.2">
      <c r="B44">
        <f t="shared" si="4"/>
        <v>2015</v>
      </c>
      <c r="C44" s="1">
        <f>'Bornhuetter-Ferguson'!C13</f>
        <v>5675568.1390453307</v>
      </c>
      <c r="D44" s="1"/>
      <c r="E44" s="1"/>
      <c r="F44" s="1"/>
      <c r="G44" s="1"/>
      <c r="H44" s="1"/>
      <c r="I44" s="1"/>
      <c r="J44" s="1"/>
      <c r="K44" s="1"/>
      <c r="L44" s="1"/>
    </row>
    <row r="46" spans="1:12" x14ac:dyDescent="0.2">
      <c r="A46" t="s">
        <v>31</v>
      </c>
    </row>
    <row r="47" spans="1:12" x14ac:dyDescent="0.2">
      <c r="C47">
        <f>$C$3</f>
        <v>1</v>
      </c>
      <c r="D47">
        <f>C47+1</f>
        <v>2</v>
      </c>
      <c r="E47">
        <f t="shared" ref="E47:L47" si="5">D47+1</f>
        <v>3</v>
      </c>
      <c r="F47">
        <f t="shared" si="5"/>
        <v>4</v>
      </c>
      <c r="G47">
        <f t="shared" si="5"/>
        <v>5</v>
      </c>
      <c r="H47">
        <f t="shared" si="5"/>
        <v>6</v>
      </c>
      <c r="I47">
        <f t="shared" si="5"/>
        <v>7</v>
      </c>
      <c r="J47">
        <f t="shared" si="5"/>
        <v>8</v>
      </c>
      <c r="K47">
        <f t="shared" si="5"/>
        <v>9</v>
      </c>
      <c r="L47">
        <f t="shared" si="5"/>
        <v>10</v>
      </c>
    </row>
    <row r="48" spans="1:12" x14ac:dyDescent="0.2">
      <c r="B48">
        <f>$B$4</f>
        <v>2006</v>
      </c>
      <c r="C48" s="1">
        <f t="shared" ref="C48:J56" si="6">D48/D$29</f>
        <v>6572763.2556860493</v>
      </c>
      <c r="D48" s="1">
        <f t="shared" si="6"/>
        <v>9810085.220885016</v>
      </c>
      <c r="E48" s="1">
        <f t="shared" si="6"/>
        <v>10572920.046013379</v>
      </c>
      <c r="F48" s="1">
        <f t="shared" si="6"/>
        <v>10814756.178530039</v>
      </c>
      <c r="G48" s="1">
        <f t="shared" si="6"/>
        <v>10975257.138502523</v>
      </c>
      <c r="H48" s="1">
        <f t="shared" si="6"/>
        <v>11051797.735428965</v>
      </c>
      <c r="I48" s="1">
        <f t="shared" si="6"/>
        <v>11108667.918013504</v>
      </c>
      <c r="J48" s="1">
        <f t="shared" si="6"/>
        <v>11120669.763023697</v>
      </c>
      <c r="K48" s="1">
        <f>L48/L$29</f>
        <v>11132310.404999999</v>
      </c>
      <c r="L48" s="1">
        <f>L4</f>
        <v>11148123.824999999</v>
      </c>
    </row>
    <row r="49" spans="1:12" x14ac:dyDescent="0.2">
      <c r="B49">
        <f>B48+1</f>
        <v>2007</v>
      </c>
      <c r="C49" s="1">
        <f t="shared" si="6"/>
        <v>6286928.8818593062</v>
      </c>
      <c r="D49" s="1">
        <f t="shared" si="6"/>
        <v>9383467.152164394</v>
      </c>
      <c r="E49" s="1">
        <f t="shared" si="6"/>
        <v>10113128.043272668</v>
      </c>
      <c r="F49" s="1">
        <f t="shared" si="6"/>
        <v>10344447.27797671</v>
      </c>
      <c r="G49" s="1">
        <f t="shared" si="6"/>
        <v>10497968.419932375</v>
      </c>
      <c r="H49" s="1">
        <f t="shared" si="6"/>
        <v>10571180.44214165</v>
      </c>
      <c r="I49" s="1">
        <f t="shared" si="6"/>
        <v>10625577.471138252</v>
      </c>
      <c r="J49" s="1">
        <f t="shared" si="6"/>
        <v>10637057.383481802</v>
      </c>
      <c r="K49" s="1">
        <f>K5</f>
        <v>10648191.800681584</v>
      </c>
      <c r="L49" s="1"/>
    </row>
    <row r="50" spans="1:12" x14ac:dyDescent="0.2">
      <c r="B50">
        <f t="shared" ref="B50:B57" si="7">B49+1</f>
        <v>2008</v>
      </c>
      <c r="C50" s="1">
        <f t="shared" si="6"/>
        <v>6286156.7697363002</v>
      </c>
      <c r="D50" s="1">
        <f t="shared" si="6"/>
        <v>9382314.7470902856</v>
      </c>
      <c r="E50" s="1">
        <f t="shared" si="6"/>
        <v>10111886.026874766</v>
      </c>
      <c r="F50" s="1">
        <f t="shared" si="6"/>
        <v>10343176.852734242</v>
      </c>
      <c r="G50" s="1">
        <f t="shared" si="6"/>
        <v>10496679.140407143</v>
      </c>
      <c r="H50" s="1">
        <f t="shared" si="6"/>
        <v>10569882.171280432</v>
      </c>
      <c r="I50" s="1">
        <f t="shared" si="6"/>
        <v>10624272.519653421</v>
      </c>
      <c r="J50" s="1">
        <f>J6</f>
        <v>10635751.022122664</v>
      </c>
      <c r="K50" s="1"/>
      <c r="L50" s="1"/>
    </row>
    <row r="51" spans="1:12" x14ac:dyDescent="0.2">
      <c r="B51">
        <f t="shared" si="7"/>
        <v>2009</v>
      </c>
      <c r="C51" s="1">
        <f t="shared" si="6"/>
        <v>5753524.9677628968</v>
      </c>
      <c r="D51" s="1">
        <f t="shared" si="6"/>
        <v>8587342.6530942954</v>
      </c>
      <c r="E51" s="1">
        <f t="shared" si="6"/>
        <v>9255096.6922890283</v>
      </c>
      <c r="F51" s="1">
        <f t="shared" si="6"/>
        <v>9466790.0353191644</v>
      </c>
      <c r="G51" s="1">
        <f t="shared" si="6"/>
        <v>9607285.9340194147</v>
      </c>
      <c r="H51" s="1">
        <f t="shared" si="6"/>
        <v>9674286.405256955</v>
      </c>
      <c r="I51" s="1">
        <f>I7</f>
        <v>9724068.2097572647</v>
      </c>
      <c r="J51" s="1"/>
      <c r="K51" s="1"/>
      <c r="L51" s="1"/>
    </row>
    <row r="52" spans="1:12" x14ac:dyDescent="0.2">
      <c r="B52">
        <f t="shared" si="7"/>
        <v>2010</v>
      </c>
      <c r="C52" s="1">
        <f t="shared" si="6"/>
        <v>5820508.4595891898</v>
      </c>
      <c r="D52" s="1">
        <f t="shared" si="6"/>
        <v>8687317.9203671459</v>
      </c>
      <c r="E52" s="1">
        <f t="shared" si="6"/>
        <v>9362846.0628250074</v>
      </c>
      <c r="F52" s="1">
        <f t="shared" si="6"/>
        <v>9577003.9748614449</v>
      </c>
      <c r="G52" s="1">
        <f t="shared" si="6"/>
        <v>9719135.5501138866</v>
      </c>
      <c r="H52" s="1">
        <f>H8</f>
        <v>9786916.0519487821</v>
      </c>
      <c r="I52" s="1"/>
      <c r="J52" s="1"/>
      <c r="K52" s="1"/>
      <c r="L52" s="1"/>
    </row>
    <row r="53" spans="1:12" x14ac:dyDescent="0.2">
      <c r="B53">
        <f t="shared" si="7"/>
        <v>2011</v>
      </c>
      <c r="C53" s="1">
        <f t="shared" si="6"/>
        <v>5950234.3560221093</v>
      </c>
      <c r="D53" s="1">
        <f t="shared" si="6"/>
        <v>8880938.4799182154</v>
      </c>
      <c r="E53" s="1">
        <f t="shared" si="6"/>
        <v>9571522.6083701588</v>
      </c>
      <c r="F53" s="1">
        <f t="shared" si="6"/>
        <v>9790453.6132231466</v>
      </c>
      <c r="G53" s="1">
        <f>G9</f>
        <v>9935752.9780491386</v>
      </c>
      <c r="H53" s="1"/>
      <c r="I53" s="1"/>
      <c r="J53" s="1"/>
      <c r="K53" s="1"/>
      <c r="L53" s="1"/>
    </row>
    <row r="54" spans="1:12" x14ac:dyDescent="0.2">
      <c r="B54">
        <f t="shared" si="7"/>
        <v>2012</v>
      </c>
      <c r="C54" s="1">
        <f t="shared" si="6"/>
        <v>5641230.7015198879</v>
      </c>
      <c r="D54" s="1">
        <f t="shared" si="6"/>
        <v>8419739.427661268</v>
      </c>
      <c r="E54" s="1">
        <f t="shared" si="6"/>
        <v>9074460.5956540313</v>
      </c>
      <c r="F54" s="1">
        <f>F10</f>
        <v>9282022.2196497843</v>
      </c>
      <c r="G54" s="1"/>
      <c r="H54" s="1"/>
      <c r="I54" s="1"/>
      <c r="J54" s="1"/>
      <c r="K54" s="1"/>
      <c r="L54" s="1"/>
    </row>
    <row r="55" spans="1:12" x14ac:dyDescent="0.2">
      <c r="B55">
        <f t="shared" si="7"/>
        <v>2013</v>
      </c>
      <c r="C55" s="1">
        <f t="shared" si="6"/>
        <v>5132557.7422312992</v>
      </c>
      <c r="D55" s="1">
        <f t="shared" si="6"/>
        <v>7660526.7668577759</v>
      </c>
      <c r="E55" s="1">
        <f>E11</f>
        <v>8256211.3572572786</v>
      </c>
      <c r="F55" s="1"/>
      <c r="G55" s="1"/>
      <c r="H55" s="1"/>
      <c r="I55" s="1"/>
      <c r="J55" s="1"/>
      <c r="K55" s="1"/>
      <c r="L55" s="1"/>
    </row>
    <row r="56" spans="1:12" x14ac:dyDescent="0.2">
      <c r="B56">
        <f t="shared" si="7"/>
        <v>2014</v>
      </c>
      <c r="C56" s="1">
        <f t="shared" si="6"/>
        <v>5124653.1714507965</v>
      </c>
      <c r="D56" s="1">
        <f>D12</f>
        <v>7648728.9110740349</v>
      </c>
      <c r="E56" s="1"/>
      <c r="F56" s="1"/>
      <c r="G56" s="1"/>
      <c r="H56" s="1"/>
      <c r="I56" s="1"/>
      <c r="J56" s="1"/>
      <c r="K56" s="1"/>
      <c r="L56" s="1"/>
    </row>
    <row r="57" spans="1:12" x14ac:dyDescent="0.2">
      <c r="B57">
        <f t="shared" si="7"/>
        <v>2015</v>
      </c>
      <c r="C57" s="1">
        <f>C13</f>
        <v>5675568.1390453307</v>
      </c>
      <c r="D57" s="1"/>
      <c r="E57" s="1"/>
      <c r="F57" s="1"/>
      <c r="G57" s="1"/>
      <c r="H57" s="1"/>
      <c r="I57" s="1"/>
      <c r="J57" s="1"/>
      <c r="K57" s="1"/>
      <c r="L57" s="1"/>
    </row>
    <row r="59" spans="1:12" x14ac:dyDescent="0.2">
      <c r="A59" t="s">
        <v>30</v>
      </c>
    </row>
    <row r="60" spans="1:12" x14ac:dyDescent="0.2">
      <c r="C60">
        <f>$C$3</f>
        <v>1</v>
      </c>
      <c r="D60">
        <f>C60+1</f>
        <v>2</v>
      </c>
      <c r="E60">
        <f t="shared" ref="E60:L60" si="8">D60+1</f>
        <v>3</v>
      </c>
      <c r="F60">
        <f t="shared" si="8"/>
        <v>4</v>
      </c>
      <c r="G60">
        <f t="shared" si="8"/>
        <v>5</v>
      </c>
      <c r="H60">
        <f t="shared" si="8"/>
        <v>6</v>
      </c>
      <c r="I60">
        <f t="shared" si="8"/>
        <v>7</v>
      </c>
      <c r="J60">
        <f t="shared" si="8"/>
        <v>8</v>
      </c>
      <c r="K60">
        <f t="shared" si="8"/>
        <v>9</v>
      </c>
      <c r="L60">
        <f t="shared" si="8"/>
        <v>10</v>
      </c>
    </row>
    <row r="61" spans="1:12" x14ac:dyDescent="0.2">
      <c r="B61">
        <f>$B$4</f>
        <v>2006</v>
      </c>
      <c r="C61" s="1">
        <f>C48</f>
        <v>6572763.2556860493</v>
      </c>
      <c r="D61" s="1">
        <f>D48-C48</f>
        <v>3237321.9651989667</v>
      </c>
      <c r="E61" s="1">
        <f t="shared" ref="E61:J68" si="9">E48-D48</f>
        <v>762834.82512836345</v>
      </c>
      <c r="F61" s="1">
        <f t="shared" si="9"/>
        <v>241836.1325166598</v>
      </c>
      <c r="G61" s="1">
        <f t="shared" si="9"/>
        <v>160500.95997248404</v>
      </c>
      <c r="H61" s="1">
        <f t="shared" si="9"/>
        <v>76540.596926441416</v>
      </c>
      <c r="I61" s="1">
        <f t="shared" si="9"/>
        <v>56870.182584539056</v>
      </c>
      <c r="J61" s="1">
        <f>J48-I48</f>
        <v>12001.845010193065</v>
      </c>
      <c r="K61" s="1">
        <f t="shared" ref="K61:K62" si="10">K48-J48</f>
        <v>11640.64197630249</v>
      </c>
      <c r="L61" s="1">
        <f>L48-K48</f>
        <v>15813.419999999925</v>
      </c>
    </row>
    <row r="62" spans="1:12" x14ac:dyDescent="0.2">
      <c r="B62">
        <f>B61+1</f>
        <v>2007</v>
      </c>
      <c r="C62" s="1">
        <f t="shared" ref="C62:C70" si="11">C49</f>
        <v>6286928.8818593062</v>
      </c>
      <c r="D62" s="1">
        <f t="shared" ref="D62:D69" si="12">D49-C49</f>
        <v>3096538.2703050878</v>
      </c>
      <c r="E62" s="1">
        <f t="shared" si="9"/>
        <v>729660.89110827446</v>
      </c>
      <c r="F62" s="1">
        <f t="shared" si="9"/>
        <v>231319.23470404185</v>
      </c>
      <c r="G62" s="1">
        <f t="shared" si="9"/>
        <v>153521.14195566438</v>
      </c>
      <c r="H62" s="1">
        <f t="shared" si="9"/>
        <v>73212.022209275514</v>
      </c>
      <c r="I62" s="1">
        <f t="shared" si="9"/>
        <v>54397.028996601701</v>
      </c>
      <c r="J62" s="1">
        <f t="shared" si="9"/>
        <v>11479.912343550473</v>
      </c>
      <c r="K62" s="1">
        <f t="shared" si="10"/>
        <v>11134.417199781165</v>
      </c>
      <c r="L62" s="1"/>
    </row>
    <row r="63" spans="1:12" x14ac:dyDescent="0.2">
      <c r="B63">
        <f t="shared" ref="B63:B70" si="13">B62+1</f>
        <v>2008</v>
      </c>
      <c r="C63" s="1">
        <f t="shared" si="11"/>
        <v>6286156.7697363002</v>
      </c>
      <c r="D63" s="1">
        <f t="shared" si="12"/>
        <v>3096157.9773539854</v>
      </c>
      <c r="E63" s="1">
        <f t="shared" si="9"/>
        <v>729571.27978448011</v>
      </c>
      <c r="F63" s="1">
        <f t="shared" si="9"/>
        <v>231290.82585947588</v>
      </c>
      <c r="G63" s="1">
        <f t="shared" si="9"/>
        <v>153502.28767290153</v>
      </c>
      <c r="H63" s="1">
        <f t="shared" si="9"/>
        <v>73203.030873289332</v>
      </c>
      <c r="I63" s="1">
        <f t="shared" si="9"/>
        <v>54390.348372988403</v>
      </c>
      <c r="J63" s="1">
        <f t="shared" si="9"/>
        <v>11478.502469243482</v>
      </c>
      <c r="K63" s="1"/>
      <c r="L63" s="1"/>
    </row>
    <row r="64" spans="1:12" x14ac:dyDescent="0.2">
      <c r="B64">
        <f t="shared" si="13"/>
        <v>2009</v>
      </c>
      <c r="C64" s="1">
        <f t="shared" si="11"/>
        <v>5753524.9677628968</v>
      </c>
      <c r="D64" s="1">
        <f t="shared" si="12"/>
        <v>2833817.6853313986</v>
      </c>
      <c r="E64" s="1">
        <f t="shared" si="9"/>
        <v>667754.0391947329</v>
      </c>
      <c r="F64" s="1">
        <f t="shared" si="9"/>
        <v>211693.34303013608</v>
      </c>
      <c r="G64" s="1">
        <f t="shared" si="9"/>
        <v>140495.89870025031</v>
      </c>
      <c r="H64" s="1">
        <f t="shared" si="9"/>
        <v>67000.471237540245</v>
      </c>
      <c r="I64" s="1">
        <f t="shared" si="9"/>
        <v>49781.80450030975</v>
      </c>
      <c r="J64" s="1"/>
      <c r="K64" s="1"/>
      <c r="L64" s="1"/>
    </row>
    <row r="65" spans="1:12" x14ac:dyDescent="0.2">
      <c r="B65">
        <f t="shared" si="13"/>
        <v>2010</v>
      </c>
      <c r="C65" s="1">
        <f t="shared" si="11"/>
        <v>5820508.4595891898</v>
      </c>
      <c r="D65" s="1">
        <f t="shared" si="12"/>
        <v>2866809.4607779561</v>
      </c>
      <c r="E65" s="1">
        <f t="shared" si="9"/>
        <v>675528.14245786145</v>
      </c>
      <c r="F65" s="1">
        <f t="shared" si="9"/>
        <v>214157.91203643754</v>
      </c>
      <c r="G65" s="1">
        <f t="shared" si="9"/>
        <v>142131.57525244169</v>
      </c>
      <c r="H65" s="1">
        <f t="shared" si="9"/>
        <v>67780.501834895462</v>
      </c>
      <c r="I65" s="1"/>
      <c r="J65" s="1"/>
      <c r="K65" s="1"/>
      <c r="L65" s="1"/>
    </row>
    <row r="66" spans="1:12" x14ac:dyDescent="0.2">
      <c r="B66">
        <f t="shared" si="13"/>
        <v>2011</v>
      </c>
      <c r="C66" s="1">
        <f t="shared" si="11"/>
        <v>5950234.3560221093</v>
      </c>
      <c r="D66" s="1">
        <f t="shared" si="12"/>
        <v>2930704.1238961061</v>
      </c>
      <c r="E66" s="1">
        <f t="shared" si="9"/>
        <v>690584.1284519434</v>
      </c>
      <c r="F66" s="1">
        <f t="shared" si="9"/>
        <v>218931.00485298783</v>
      </c>
      <c r="G66" s="1">
        <f t="shared" si="9"/>
        <v>145299.36482599191</v>
      </c>
      <c r="H66" s="1"/>
      <c r="I66" s="1"/>
      <c r="J66" s="1"/>
      <c r="K66" s="1"/>
      <c r="L66" s="1"/>
    </row>
    <row r="67" spans="1:12" x14ac:dyDescent="0.2">
      <c r="B67">
        <f t="shared" si="13"/>
        <v>2012</v>
      </c>
      <c r="C67" s="1">
        <f t="shared" si="11"/>
        <v>5641230.7015198879</v>
      </c>
      <c r="D67" s="1">
        <f t="shared" si="12"/>
        <v>2778508.7261413801</v>
      </c>
      <c r="E67" s="1">
        <f t="shared" si="9"/>
        <v>654721.16799276322</v>
      </c>
      <c r="F67" s="1">
        <f t="shared" si="9"/>
        <v>207561.62399575301</v>
      </c>
      <c r="G67" s="1"/>
      <c r="H67" s="1"/>
      <c r="I67" s="1"/>
      <c r="J67" s="1"/>
      <c r="K67" s="1"/>
      <c r="L67" s="1"/>
    </row>
    <row r="68" spans="1:12" x14ac:dyDescent="0.2">
      <c r="B68">
        <f t="shared" si="13"/>
        <v>2013</v>
      </c>
      <c r="C68" s="1">
        <f t="shared" si="11"/>
        <v>5132557.7422312992</v>
      </c>
      <c r="D68" s="1">
        <f t="shared" si="12"/>
        <v>2527969.0246264767</v>
      </c>
      <c r="E68" s="1">
        <f t="shared" si="9"/>
        <v>595684.59039950278</v>
      </c>
      <c r="F68" s="1"/>
      <c r="G68" s="1"/>
      <c r="H68" s="1"/>
      <c r="I68" s="1"/>
      <c r="J68" s="1"/>
      <c r="K68" s="1"/>
      <c r="L68" s="1"/>
    </row>
    <row r="69" spans="1:12" x14ac:dyDescent="0.2">
      <c r="B69">
        <f t="shared" si="13"/>
        <v>2014</v>
      </c>
      <c r="C69" s="1">
        <f t="shared" si="11"/>
        <v>5124653.1714507965</v>
      </c>
      <c r="D69" s="1">
        <f t="shared" si="12"/>
        <v>2524075.7396232383</v>
      </c>
      <c r="E69" s="1"/>
      <c r="F69" s="1"/>
      <c r="G69" s="1"/>
      <c r="H69" s="1"/>
      <c r="I69" s="1"/>
      <c r="J69" s="1"/>
      <c r="K69" s="1"/>
      <c r="L69" s="1"/>
    </row>
    <row r="70" spans="1:12" x14ac:dyDescent="0.2">
      <c r="B70">
        <f t="shared" si="13"/>
        <v>2015</v>
      </c>
      <c r="C70" s="1">
        <f t="shared" si="11"/>
        <v>5675568.1390453307</v>
      </c>
      <c r="D70" s="1"/>
      <c r="E70" s="1"/>
      <c r="F70" s="1"/>
      <c r="G70" s="1"/>
      <c r="H70" s="1"/>
      <c r="I70" s="1"/>
      <c r="J70" s="1"/>
      <c r="K70" s="1"/>
      <c r="L70" s="1"/>
    </row>
    <row r="72" spans="1:12" x14ac:dyDescent="0.2">
      <c r="A72" t="s">
        <v>32</v>
      </c>
    </row>
    <row r="73" spans="1:12" x14ac:dyDescent="0.2">
      <c r="C73">
        <f>$C$3</f>
        <v>1</v>
      </c>
      <c r="D73">
        <f>C73+1</f>
        <v>2</v>
      </c>
      <c r="E73">
        <f t="shared" ref="E73:L73" si="14">D73+1</f>
        <v>3</v>
      </c>
      <c r="F73">
        <f t="shared" si="14"/>
        <v>4</v>
      </c>
      <c r="G73">
        <f t="shared" si="14"/>
        <v>5</v>
      </c>
      <c r="H73">
        <f t="shared" si="14"/>
        <v>6</v>
      </c>
      <c r="I73">
        <f t="shared" si="14"/>
        <v>7</v>
      </c>
      <c r="J73">
        <f t="shared" si="14"/>
        <v>8</v>
      </c>
      <c r="K73">
        <f t="shared" si="14"/>
        <v>9</v>
      </c>
      <c r="L73">
        <f t="shared" si="14"/>
        <v>10</v>
      </c>
    </row>
    <row r="74" spans="1:12" x14ac:dyDescent="0.2">
      <c r="B74">
        <f>$B$4</f>
        <v>2006</v>
      </c>
      <c r="C74" s="1">
        <f>IF(C4&gt;0,D16,0)</f>
        <v>1</v>
      </c>
      <c r="D74" s="1">
        <f>IF(D4&gt;0,D16,0)</f>
        <v>1</v>
      </c>
      <c r="E74" s="1">
        <f>IF(E4&gt;0,E16,0)</f>
        <v>1</v>
      </c>
      <c r="F74" s="1">
        <f>IF(F4&gt;0,F16,0)</f>
        <v>1</v>
      </c>
      <c r="G74" s="1">
        <f>IF(G4&gt;0,G16,0)</f>
        <v>1</v>
      </c>
      <c r="H74" s="1">
        <f>IF(H4&gt;0,H16,0)</f>
        <v>1</v>
      </c>
      <c r="I74" s="1">
        <f>IF(I4&gt;0,I16,0)</f>
        <v>1</v>
      </c>
      <c r="J74" s="1">
        <f>IF(J4&gt;0,J16,0)</f>
        <v>1</v>
      </c>
      <c r="K74" s="1">
        <f>IF(K4&gt;0,K16,0)</f>
        <v>1</v>
      </c>
      <c r="L74" s="1">
        <f>IF(L4&gt;0,L16,0)</f>
        <v>1</v>
      </c>
    </row>
    <row r="75" spans="1:12" x14ac:dyDescent="0.2">
      <c r="B75">
        <f>B74+1</f>
        <v>2007</v>
      </c>
      <c r="C75" s="1">
        <f>IF(C5&gt;0,D17,0)</f>
        <v>1</v>
      </c>
      <c r="D75" s="1">
        <f>IF(D5&gt;0,D17,0)</f>
        <v>1</v>
      </c>
      <c r="E75" s="1">
        <f>IF(E5&gt;0,E17,0)</f>
        <v>1</v>
      </c>
      <c r="F75" s="1">
        <f>IF(F5&gt;0,F17,0)</f>
        <v>1</v>
      </c>
      <c r="G75" s="1">
        <f>IF(G5&gt;0,G17,0)</f>
        <v>1</v>
      </c>
      <c r="H75" s="1">
        <f>IF(H5&gt;0,H17,0)</f>
        <v>1</v>
      </c>
      <c r="I75" s="1">
        <f>IF(I5&gt;0,I17,0)</f>
        <v>1</v>
      </c>
      <c r="J75" s="1">
        <f>IF(J5&gt;0,J17,0)</f>
        <v>1</v>
      </c>
      <c r="K75" s="1">
        <f>IF(K5&gt;0,K17,0)</f>
        <v>1</v>
      </c>
      <c r="L75" s="1"/>
    </row>
    <row r="76" spans="1:12" x14ac:dyDescent="0.2">
      <c r="B76">
        <f t="shared" ref="B76:B83" si="15">B75+1</f>
        <v>2008</v>
      </c>
      <c r="C76" s="1">
        <f>IF(C6&gt;0,D18,0)</f>
        <v>1</v>
      </c>
      <c r="D76" s="1">
        <f>IF(D6&gt;0,D18,0)</f>
        <v>1</v>
      </c>
      <c r="E76" s="1">
        <f>IF(E6&gt;0,E18,0)</f>
        <v>1</v>
      </c>
      <c r="F76" s="1">
        <f>IF(F6&gt;0,F18,0)</f>
        <v>1</v>
      </c>
      <c r="G76" s="1">
        <f>IF(G6&gt;0,G18,0)</f>
        <v>1</v>
      </c>
      <c r="H76" s="1">
        <f>IF(H6&gt;0,H18,0)</f>
        <v>1</v>
      </c>
      <c r="I76" s="1">
        <f>IF(I6&gt;0,I18,0)</f>
        <v>1</v>
      </c>
      <c r="J76" s="1">
        <f>IF(J6&gt;0,J18,0)</f>
        <v>1</v>
      </c>
      <c r="K76" s="1"/>
      <c r="L76" s="1"/>
    </row>
    <row r="77" spans="1:12" x14ac:dyDescent="0.2">
      <c r="B77">
        <f t="shared" si="15"/>
        <v>2009</v>
      </c>
      <c r="C77" s="1">
        <f>IF(C7&gt;0,D19,0)</f>
        <v>1</v>
      </c>
      <c r="D77" s="1">
        <f>IF(D7&gt;0,D19,0)</f>
        <v>1</v>
      </c>
      <c r="E77" s="1">
        <f>IF(E7&gt;0,E19,0)</f>
        <v>1</v>
      </c>
      <c r="F77" s="1">
        <f>IF(F7&gt;0,F19,0)</f>
        <v>1</v>
      </c>
      <c r="G77" s="1">
        <f>IF(G7&gt;0,G19,0)</f>
        <v>1</v>
      </c>
      <c r="H77" s="1">
        <f>IF(H7&gt;0,H19,0)</f>
        <v>1</v>
      </c>
      <c r="I77" s="1">
        <f>IF(I7&gt;0,I19,0)</f>
        <v>1</v>
      </c>
      <c r="J77" s="1"/>
      <c r="K77" s="1"/>
      <c r="L77" s="1"/>
    </row>
    <row r="78" spans="1:12" x14ac:dyDescent="0.2">
      <c r="B78">
        <f t="shared" si="15"/>
        <v>2010</v>
      </c>
      <c r="C78" s="1">
        <f>IF(C8&gt;0,D20,0)</f>
        <v>1</v>
      </c>
      <c r="D78" s="1">
        <f>IF(D8&gt;0,D20,0)</f>
        <v>1</v>
      </c>
      <c r="E78" s="1">
        <f>IF(E8&gt;0,E20,0)</f>
        <v>1</v>
      </c>
      <c r="F78" s="1">
        <f>IF(F8&gt;0,F20,0)</f>
        <v>1</v>
      </c>
      <c r="G78" s="1">
        <f>IF(G8&gt;0,G20,0)</f>
        <v>1</v>
      </c>
      <c r="H78" s="1">
        <f>IF(H8&gt;0,H20,0)</f>
        <v>1</v>
      </c>
      <c r="I78" s="1"/>
      <c r="J78" s="1"/>
      <c r="K78" s="1"/>
      <c r="L78" s="1"/>
    </row>
    <row r="79" spans="1:12" x14ac:dyDescent="0.2">
      <c r="B79">
        <f t="shared" si="15"/>
        <v>2011</v>
      </c>
      <c r="C79" s="1">
        <f>IF(C9&gt;0,D21,0)</f>
        <v>1</v>
      </c>
      <c r="D79" s="1">
        <f>IF(D9&gt;0,D21,0)</f>
        <v>1</v>
      </c>
      <c r="E79" s="1">
        <f>IF(E9&gt;0,E21,0)</f>
        <v>1</v>
      </c>
      <c r="F79" s="1">
        <f>IF(F9&gt;0,F21,0)</f>
        <v>1</v>
      </c>
      <c r="G79" s="1">
        <f>IF(G9&gt;0,G21,0)</f>
        <v>1</v>
      </c>
      <c r="H79" s="1"/>
      <c r="I79" s="1"/>
      <c r="J79" s="1"/>
      <c r="K79" s="1"/>
      <c r="L79" s="1"/>
    </row>
    <row r="80" spans="1:12" x14ac:dyDescent="0.2">
      <c r="B80">
        <f t="shared" si="15"/>
        <v>2012</v>
      </c>
      <c r="C80" s="1">
        <f>IF(C10&gt;0,D22,0)</f>
        <v>1</v>
      </c>
      <c r="D80" s="1">
        <f>IF(D10&gt;0,D22,0)</f>
        <v>1</v>
      </c>
      <c r="E80" s="1">
        <f>IF(E10&gt;0,E22,0)</f>
        <v>1</v>
      </c>
      <c r="F80" s="1">
        <f>IF(F10&gt;0,F22,0)</f>
        <v>1</v>
      </c>
      <c r="G80" s="1"/>
      <c r="H80" s="1"/>
      <c r="I80" s="1"/>
      <c r="J80" s="1"/>
      <c r="K80" s="1"/>
      <c r="L80" s="1"/>
    </row>
    <row r="81" spans="1:12" x14ac:dyDescent="0.2">
      <c r="B81">
        <f t="shared" si="15"/>
        <v>2013</v>
      </c>
      <c r="C81" s="1">
        <f>IF(C11&gt;0,D23,0)</f>
        <v>1</v>
      </c>
      <c r="D81" s="1">
        <f>IF(D11&gt;0,D23,0)</f>
        <v>1</v>
      </c>
      <c r="E81" s="1">
        <f>IF(E11&gt;0,E23,0)</f>
        <v>1</v>
      </c>
      <c r="F81" s="1"/>
      <c r="G81" s="1"/>
      <c r="H81" s="1"/>
      <c r="I81" s="1"/>
      <c r="J81" s="1"/>
      <c r="K81" s="1"/>
      <c r="L81" s="1"/>
    </row>
    <row r="82" spans="1:12" x14ac:dyDescent="0.2">
      <c r="B82">
        <f t="shared" si="15"/>
        <v>2014</v>
      </c>
      <c r="C82" s="1">
        <f>IF(C12&gt;0,D24,0)</f>
        <v>1</v>
      </c>
      <c r="D82" s="1">
        <f>IF(D12&gt;0,D24,0)</f>
        <v>1</v>
      </c>
      <c r="E82" s="1"/>
      <c r="F82" s="1"/>
      <c r="G82" s="1"/>
      <c r="H82" s="1"/>
      <c r="I82" s="1"/>
      <c r="J82" s="1"/>
      <c r="K82" s="1"/>
      <c r="L82" s="1"/>
    </row>
    <row r="83" spans="1:12" x14ac:dyDescent="0.2">
      <c r="B83">
        <f t="shared" si="15"/>
        <v>2015</v>
      </c>
      <c r="C83" s="1">
        <f>IF(C13&gt;0,1,0)</f>
        <v>1</v>
      </c>
      <c r="D83" s="1"/>
      <c r="E83" s="1"/>
      <c r="F83" s="1"/>
      <c r="G83" s="1"/>
      <c r="H83" s="1"/>
      <c r="I83" s="1"/>
      <c r="J83" s="1"/>
      <c r="K83" s="1"/>
      <c r="L83" s="1"/>
    </row>
    <row r="85" spans="1:12" x14ac:dyDescent="0.2">
      <c r="A85" t="s">
        <v>14</v>
      </c>
    </row>
    <row r="86" spans="1:12" x14ac:dyDescent="0.2">
      <c r="C86">
        <f>$C$3</f>
        <v>1</v>
      </c>
      <c r="D86">
        <f>C86+1</f>
        <v>2</v>
      </c>
      <c r="E86">
        <f t="shared" ref="E86:L86" si="16">D86+1</f>
        <v>3</v>
      </c>
      <c r="F86">
        <f t="shared" si="16"/>
        <v>4</v>
      </c>
      <c r="G86">
        <f t="shared" si="16"/>
        <v>5</v>
      </c>
      <c r="H86">
        <f t="shared" si="16"/>
        <v>6</v>
      </c>
      <c r="I86">
        <f t="shared" si="16"/>
        <v>7</v>
      </c>
      <c r="J86">
        <f t="shared" si="16"/>
        <v>8</v>
      </c>
      <c r="K86">
        <f t="shared" si="16"/>
        <v>9</v>
      </c>
      <c r="L86">
        <f t="shared" si="16"/>
        <v>10</v>
      </c>
    </row>
    <row r="87" spans="1:12" x14ac:dyDescent="0.2">
      <c r="B87">
        <f>$B$4</f>
        <v>2006</v>
      </c>
      <c r="C87" s="9">
        <f>C74*(C35-C61)/SQRT(C61)</f>
        <v>-244.09175010063063</v>
      </c>
      <c r="D87" s="9">
        <f t="shared" ref="D87:K95" si="17">D74*(D35-D61)/SQRT(D61)</f>
        <v>268.95263035239907</v>
      </c>
      <c r="E87" s="9">
        <f t="shared" si="17"/>
        <v>152.14315559131737</v>
      </c>
      <c r="F87" s="9">
        <f t="shared" si="17"/>
        <v>-69.292383161012054</v>
      </c>
      <c r="G87" s="9">
        <f t="shared" si="17"/>
        <v>115.32717149226765</v>
      </c>
      <c r="H87" s="9">
        <f t="shared" si="17"/>
        <v>-52.108949141697771</v>
      </c>
      <c r="I87" s="9">
        <f>I74*(I35-I61)/SQRT(I61)</f>
        <v>37.501828965361547</v>
      </c>
      <c r="J87" s="9">
        <f t="shared" ref="J87:J88" si="18">J74*(J35-J61)/SQRT(J61)</f>
        <v>25.994876868251946</v>
      </c>
      <c r="K87" s="9">
        <f>K74*(K35-K61)/SQRT(K61)</f>
        <v>-4.7372640372270896</v>
      </c>
      <c r="L87" s="9"/>
    </row>
    <row r="88" spans="1:12" x14ac:dyDescent="0.2">
      <c r="B88">
        <f>B87+1</f>
        <v>2007</v>
      </c>
      <c r="C88" s="9">
        <f t="shared" ref="C88:C95" si="19">C75*(C36-C62)/SQRT(C62)</f>
        <v>23.860508160833344</v>
      </c>
      <c r="D88" s="9">
        <f t="shared" si="17"/>
        <v>85.166482730428029</v>
      </c>
      <c r="E88" s="9">
        <f t="shared" si="17"/>
        <v>-7.5382011192973239</v>
      </c>
      <c r="F88" s="9">
        <f t="shared" si="17"/>
        <v>-165.34227452137355</v>
      </c>
      <c r="G88" s="9">
        <f t="shared" si="17"/>
        <v>-218.71661273621515</v>
      </c>
      <c r="H88" s="9">
        <f t="shared" si="17"/>
        <v>-135.29796022483598</v>
      </c>
      <c r="I88" s="9">
        <f t="shared" si="17"/>
        <v>-7.0528864657647441</v>
      </c>
      <c r="J88" s="9">
        <f t="shared" si="18"/>
        <v>-2.7394780378388566</v>
      </c>
      <c r="K88" s="9">
        <f t="shared" si="17"/>
        <v>4.8437566086241075</v>
      </c>
      <c r="L88" s="9"/>
    </row>
    <row r="89" spans="1:12" x14ac:dyDescent="0.2">
      <c r="B89">
        <f t="shared" ref="B89:B96" si="20">B88+1</f>
        <v>2008</v>
      </c>
      <c r="C89" s="9">
        <f t="shared" si="19"/>
        <v>-6.8069623740604372</v>
      </c>
      <c r="D89" s="9">
        <f t="shared" si="17"/>
        <v>-68.160705805911547</v>
      </c>
      <c r="E89" s="9">
        <f t="shared" si="17"/>
        <v>137.5419916412927</v>
      </c>
      <c r="F89" s="9">
        <f t="shared" si="17"/>
        <v>65.451701772364913</v>
      </c>
      <c r="G89" s="9">
        <f t="shared" si="17"/>
        <v>-2.0398203800499424</v>
      </c>
      <c r="H89" s="9">
        <f t="shared" si="17"/>
        <v>-28.676924894211773</v>
      </c>
      <c r="I89" s="9">
        <f t="shared" si="17"/>
        <v>-3.6236830711253889</v>
      </c>
      <c r="J89" s="9">
        <f t="shared" si="17"/>
        <v>-23.841221536554091</v>
      </c>
      <c r="K89" s="9"/>
      <c r="L89" s="9"/>
    </row>
    <row r="90" spans="1:12" x14ac:dyDescent="0.2">
      <c r="B90">
        <f t="shared" si="20"/>
        <v>2009</v>
      </c>
      <c r="C90" s="9">
        <f t="shared" si="19"/>
        <v>45.646430221197214</v>
      </c>
      <c r="D90" s="9">
        <f t="shared" si="17"/>
        <v>-89.458154800329197</v>
      </c>
      <c r="E90" s="9">
        <f t="shared" si="17"/>
        <v>67.034039785919191</v>
      </c>
      <c r="F90" s="9">
        <f t="shared" si="17"/>
        <v>-45.730387659294593</v>
      </c>
      <c r="G90" s="9">
        <f t="shared" si="17"/>
        <v>-20.063358740732561</v>
      </c>
      <c r="H90" s="9">
        <f t="shared" si="17"/>
        <v>82.443160612430788</v>
      </c>
      <c r="I90" s="9">
        <f t="shared" si="17"/>
        <v>-28.922651884324424</v>
      </c>
      <c r="J90" s="9"/>
      <c r="K90" s="9"/>
      <c r="L90" s="9"/>
    </row>
    <row r="91" spans="1:12" x14ac:dyDescent="0.2">
      <c r="B91">
        <f t="shared" si="20"/>
        <v>2010</v>
      </c>
      <c r="C91" s="9">
        <f t="shared" si="19"/>
        <v>-17.252576405859237</v>
      </c>
      <c r="D91" s="9">
        <f t="shared" si="17"/>
        <v>-71.806654721574787</v>
      </c>
      <c r="E91" s="9">
        <f t="shared" si="17"/>
        <v>-26.321505674492318</v>
      </c>
      <c r="F91" s="9">
        <f t="shared" si="17"/>
        <v>128.00596508191825</v>
      </c>
      <c r="G91" s="9">
        <f t="shared" si="17"/>
        <v>233.83337439350677</v>
      </c>
      <c r="H91" s="9">
        <f t="shared" si="17"/>
        <v>143.82302913162039</v>
      </c>
      <c r="I91" s="9"/>
      <c r="J91" s="9"/>
      <c r="K91" s="9"/>
      <c r="L91" s="9"/>
    </row>
    <row r="92" spans="1:12" x14ac:dyDescent="0.2">
      <c r="B92">
        <f t="shared" si="20"/>
        <v>2011</v>
      </c>
      <c r="C92" s="9">
        <f t="shared" si="19"/>
        <v>96.157939033954278</v>
      </c>
      <c r="D92" s="9">
        <f t="shared" si="17"/>
        <v>-59.795466194961371</v>
      </c>
      <c r="E92" s="9">
        <f t="shared" si="17"/>
        <v>-141.77782801297298</v>
      </c>
      <c r="F92" s="9">
        <f t="shared" si="17"/>
        <v>55.4998633131407</v>
      </c>
      <c r="G92" s="9">
        <f t="shared" si="17"/>
        <v>-105.8353143672182</v>
      </c>
      <c r="H92" s="9"/>
      <c r="I92" s="9"/>
      <c r="J92" s="9"/>
      <c r="K92" s="9"/>
      <c r="L92" s="9"/>
    </row>
    <row r="93" spans="1:12" x14ac:dyDescent="0.2">
      <c r="B93">
        <f t="shared" si="20"/>
        <v>2012</v>
      </c>
      <c r="C93" s="9">
        <f t="shared" si="19"/>
        <v>-17.281726973930766</v>
      </c>
      <c r="D93" s="9">
        <f t="shared" si="17"/>
        <v>68.809853401065268</v>
      </c>
      <c r="E93" s="9">
        <f t="shared" si="17"/>
        <v>-113.21440531851785</v>
      </c>
      <c r="F93" s="9">
        <f t="shared" si="17"/>
        <v>39.411340472109821</v>
      </c>
      <c r="G93" s="9"/>
      <c r="H93" s="9"/>
      <c r="I93" s="9"/>
      <c r="J93" s="9"/>
      <c r="K93" s="9"/>
      <c r="L93" s="9"/>
    </row>
    <row r="94" spans="1:12" x14ac:dyDescent="0.2">
      <c r="B94">
        <f t="shared" si="20"/>
        <v>2013</v>
      </c>
      <c r="C94" s="9">
        <f t="shared" si="19"/>
        <v>68.641293460261963</v>
      </c>
      <c r="D94" s="9">
        <f t="shared" si="17"/>
        <v>-55.262967654269808</v>
      </c>
      <c r="E94" s="9">
        <f t="shared" si="17"/>
        <v>-87.64122763480556</v>
      </c>
      <c r="F94" s="9"/>
      <c r="G94" s="9"/>
      <c r="H94" s="9"/>
      <c r="I94" s="9"/>
      <c r="J94" s="9"/>
      <c r="K94" s="9"/>
      <c r="L94" s="9"/>
    </row>
    <row r="95" spans="1:12" x14ac:dyDescent="0.2">
      <c r="B95">
        <f t="shared" si="20"/>
        <v>2014</v>
      </c>
      <c r="C95" s="9">
        <f t="shared" si="19"/>
        <v>73.390758494234547</v>
      </c>
      <c r="D95" s="9">
        <f t="shared" si="17"/>
        <v>-104.57368787707313</v>
      </c>
      <c r="E95" s="9"/>
      <c r="F95" s="9"/>
      <c r="G95" s="9"/>
      <c r="H95" s="9"/>
      <c r="I95" s="9"/>
      <c r="J95" s="9"/>
      <c r="K95" s="9"/>
      <c r="L95" s="9"/>
    </row>
    <row r="96" spans="1:12" x14ac:dyDescent="0.2">
      <c r="B96">
        <f t="shared" si="20"/>
        <v>2015</v>
      </c>
      <c r="C96" s="9"/>
      <c r="D96" s="9"/>
      <c r="E96" s="9"/>
      <c r="F96" s="9"/>
      <c r="G96" s="9"/>
      <c r="H96" s="9"/>
      <c r="I96" s="9"/>
      <c r="J96" s="9"/>
      <c r="K96" s="9"/>
      <c r="L96" s="9"/>
    </row>
    <row r="98" spans="1:12" x14ac:dyDescent="0.2">
      <c r="A98" t="s">
        <v>22</v>
      </c>
    </row>
    <row r="99" spans="1:12" x14ac:dyDescent="0.2">
      <c r="C99">
        <f>$C$3</f>
        <v>1</v>
      </c>
      <c r="D99">
        <f>C99+1</f>
        <v>2</v>
      </c>
      <c r="E99">
        <f t="shared" ref="E99:L99" si="21">D99+1</f>
        <v>3</v>
      </c>
      <c r="F99">
        <f t="shared" si="21"/>
        <v>4</v>
      </c>
      <c r="G99">
        <f t="shared" si="21"/>
        <v>5</v>
      </c>
      <c r="H99">
        <f t="shared" si="21"/>
        <v>6</v>
      </c>
      <c r="I99">
        <f t="shared" si="21"/>
        <v>7</v>
      </c>
      <c r="J99">
        <f t="shared" si="21"/>
        <v>8</v>
      </c>
      <c r="K99">
        <f t="shared" si="21"/>
        <v>9</v>
      </c>
      <c r="L99">
        <f t="shared" si="21"/>
        <v>10</v>
      </c>
    </row>
    <row r="100" spans="1:12" x14ac:dyDescent="0.2">
      <c r="B100">
        <f>$B$4</f>
        <v>2006</v>
      </c>
      <c r="C100" s="9">
        <f>SQRT($S$4/$S$13)*C87/SQRT($S$16)</f>
        <v>-2.4872324073695693</v>
      </c>
      <c r="D100" s="9">
        <f>SQRT($S$4/$S$13)*D87/SQRT($S$16)</f>
        <v>2.7405584088114052</v>
      </c>
      <c r="E100" s="9">
        <f>SQRT($S$4/$S$13)*E87/SQRT($S$16)</f>
        <v>1.550299782725912</v>
      </c>
      <c r="F100" s="9">
        <f>SQRT($S$4/$S$13)*F87/SQRT($S$16)</f>
        <v>-0.70607163458366029</v>
      </c>
      <c r="G100" s="9">
        <f>SQRT($S$4/$S$13)*G87/SQRT($S$16)</f>
        <v>1.1751543354807343</v>
      </c>
      <c r="H100" s="9">
        <f>SQRT($S$4/$S$13)*H87/SQRT($S$16)</f>
        <v>-0.53097684360807296</v>
      </c>
      <c r="I100" s="9">
        <f>SQRT($S$4/$S$13)*I87/SQRT($S$16)</f>
        <v>0.38213403074796121</v>
      </c>
      <c r="J100" s="9">
        <f>SQRT($S$4/$S$13)*J87/SQRT($S$16)</f>
        <v>0.26488113648102674</v>
      </c>
      <c r="K100" s="9">
        <f>SQRT($S$4/$S$13)*K87/SQRT($S$16)</f>
        <v>-4.8271507049296121E-2</v>
      </c>
      <c r="L100" s="9"/>
    </row>
    <row r="101" spans="1:12" x14ac:dyDescent="0.2">
      <c r="B101">
        <f>B100+1</f>
        <v>2007</v>
      </c>
      <c r="C101" s="9">
        <f>SQRT($S$4/$S$13)*C88/SQRT($S$16)</f>
        <v>0.24313246608893663</v>
      </c>
      <c r="D101" s="9">
        <f>SQRT($S$4/$S$13)*D88/SQRT($S$16)</f>
        <v>0.86782464291182149</v>
      </c>
      <c r="E101" s="9">
        <f>SQRT($S$4/$S$13)*E88/SQRT($S$16)</f>
        <v>-7.6812338431987925E-2</v>
      </c>
      <c r="F101" s="9">
        <f>SQRT($S$4/$S$13)*F88/SQRT($S$16)</f>
        <v>-1.684795423557798</v>
      </c>
      <c r="G101" s="9">
        <f>SQRT($S$4/$S$13)*G88/SQRT($S$16)</f>
        <v>-2.2286662576811471</v>
      </c>
      <c r="H101" s="9">
        <f>SQRT($S$4/$S$13)*H88/SQRT($S$16)</f>
        <v>-1.3786515569800144</v>
      </c>
      <c r="I101" s="9">
        <f>SQRT($S$4/$S$13)*I88/SQRT($S$16)</f>
        <v>-7.186710642992343E-2</v>
      </c>
      <c r="J101" s="9">
        <f>SQRT($S$4/$S$13)*J88/SQRT($S$16)</f>
        <v>-2.791457946522544E-2</v>
      </c>
      <c r="K101" s="9">
        <f>SQRT($S$4/$S$13)*K88/SQRT($S$16)</f>
        <v>4.9356639072863424E-2</v>
      </c>
      <c r="L101" s="9"/>
    </row>
    <row r="102" spans="1:12" x14ac:dyDescent="0.2">
      <c r="B102">
        <f t="shared" ref="B102:B109" si="22">B101+1</f>
        <v>2008</v>
      </c>
      <c r="C102" s="9">
        <f>SQRT($S$4/$S$13)*C89/SQRT($S$16)</f>
        <v>-6.9361202930982135E-2</v>
      </c>
      <c r="D102" s="9">
        <f>SQRT($S$4/$S$13)*D89/SQRT($S$16)</f>
        <v>-0.6945401322238639</v>
      </c>
      <c r="E102" s="9">
        <f>SQRT($S$4/$S$13)*E89/SQRT($S$16)</f>
        <v>1.4015176622861774</v>
      </c>
      <c r="F102" s="9">
        <f>SQRT($S$4/$S$13)*F89/SQRT($S$16)</f>
        <v>0.66693607505620356</v>
      </c>
      <c r="G102" s="9">
        <f>SQRT($S$4/$S$13)*G89/SQRT($S$16)</f>
        <v>-2.0785247155553167E-2</v>
      </c>
      <c r="H102" s="9">
        <f>SQRT($S$4/$S$13)*H89/SQRT($S$16)</f>
        <v>-0.29221051883638566</v>
      </c>
      <c r="I102" s="9">
        <f>SQRT($S$4/$S$13)*I89/SQRT($S$16)</f>
        <v>-3.6924402257855204E-2</v>
      </c>
      <c r="J102" s="9">
        <f>SQRT($S$4/$S$13)*J89/SQRT($S$16)</f>
        <v>-0.24293594032796215</v>
      </c>
      <c r="K102" s="9"/>
      <c r="L102" s="9"/>
    </row>
    <row r="103" spans="1:12" x14ac:dyDescent="0.2">
      <c r="B103">
        <f t="shared" si="22"/>
        <v>2009</v>
      </c>
      <c r="C103" s="9">
        <f>SQRT($S$4/$S$13)*C90/SQRT($S$16)</f>
        <v>0.46512543123677691</v>
      </c>
      <c r="D103" s="9">
        <f>SQRT($S$4/$S$13)*D90/SQRT($S$16)</f>
        <v>-0.91155568195619874</v>
      </c>
      <c r="E103" s="9">
        <f>SQRT($S$4/$S$13)*E90/SQRT($S$16)</f>
        <v>0.68305969408512401</v>
      </c>
      <c r="F103" s="9">
        <f>SQRT($S$4/$S$13)*F90/SQRT($S$16)</f>
        <v>-0.46598093602458496</v>
      </c>
      <c r="G103" s="9">
        <f>SQRT($S$4/$S$13)*G90/SQRT($S$16)</f>
        <v>-0.20444048616988716</v>
      </c>
      <c r="H103" s="9">
        <f>SQRT($S$4/$S$13)*H90/SQRT($S$16)</f>
        <v>0.84007468813130726</v>
      </c>
      <c r="I103" s="9">
        <f>SQRT($S$4/$S$13)*I90/SQRT($S$16)</f>
        <v>-0.29471441392059722</v>
      </c>
      <c r="J103" s="9"/>
      <c r="K103" s="9"/>
      <c r="L103" s="9"/>
    </row>
    <row r="104" spans="1:12" x14ac:dyDescent="0.2">
      <c r="B104">
        <f t="shared" si="22"/>
        <v>2010</v>
      </c>
      <c r="C104" s="9">
        <f>SQRT($S$4/$S$13)*C91/SQRT($S$16)</f>
        <v>-0.17579933418307625</v>
      </c>
      <c r="D104" s="9">
        <f>SQRT($S$4/$S$13)*D91/SQRT($S$16)</f>
        <v>-0.73169141773397639</v>
      </c>
      <c r="E104" s="9">
        <f>SQRT($S$4/$S$13)*E91/SQRT($S$16)</f>
        <v>-0.26820940034789875</v>
      </c>
      <c r="F104" s="9">
        <f>SQRT($S$4/$S$13)*F91/SQRT($S$16)</f>
        <v>1.3043479943796019</v>
      </c>
      <c r="G104" s="9">
        <f>SQRT($S$4/$S$13)*G91/SQRT($S$16)</f>
        <v>2.3827021866832405</v>
      </c>
      <c r="H104" s="9">
        <f>SQRT($S$4/$S$13)*H91/SQRT($S$16)</f>
        <v>1.4655198253720074</v>
      </c>
      <c r="I104" s="9"/>
      <c r="J104" s="9"/>
      <c r="K104" s="9"/>
      <c r="L104" s="9"/>
    </row>
    <row r="105" spans="1:12" x14ac:dyDescent="0.2">
      <c r="B105">
        <f t="shared" si="22"/>
        <v>2011</v>
      </c>
      <c r="C105" s="9">
        <f>SQRT($S$4/$S$13)*C92/SQRT($S$16)</f>
        <v>0.97982476709072708</v>
      </c>
      <c r="D105" s="9">
        <f>SQRT($S$4/$S$13)*D92/SQRT($S$16)</f>
        <v>-0.6093004834148027</v>
      </c>
      <c r="E105" s="9">
        <f>SQRT($S$4/$S$13)*E92/SQRT($S$16)</f>
        <v>-1.4446797498684674</v>
      </c>
      <c r="F105" s="9">
        <f>SQRT($S$4/$S$13)*F92/SQRT($S$16)</f>
        <v>0.5655293904038764</v>
      </c>
      <c r="G105" s="9">
        <f>SQRT($S$4/$S$13)*G92/SQRT($S$16)</f>
        <v>-1.0784347427955583</v>
      </c>
      <c r="H105" s="9"/>
      <c r="I105" s="9"/>
      <c r="J105" s="9"/>
      <c r="K105" s="9"/>
      <c r="L105" s="9"/>
    </row>
    <row r="106" spans="1:12" x14ac:dyDescent="0.2">
      <c r="B106">
        <f t="shared" si="22"/>
        <v>2012</v>
      </c>
      <c r="C106" s="9">
        <f>SQRT($S$4/$S$13)*C93/SQRT($S$16)</f>
        <v>-0.17609637100456182</v>
      </c>
      <c r="D106" s="9">
        <f>SQRT($S$4/$S$13)*D93/SQRT($S$16)</f>
        <v>0.70115477993386122</v>
      </c>
      <c r="E106" s="9">
        <f>SQRT($S$4/$S$13)*E93/SQRT($S$16)</f>
        <v>-1.1536257893730584</v>
      </c>
      <c r="F106" s="9">
        <f>SQRT($S$4/$S$13)*F93/SQRT($S$16)</f>
        <v>0.40159146386428479</v>
      </c>
      <c r="G106" s="9"/>
      <c r="H106" s="9"/>
      <c r="I106" s="9"/>
      <c r="J106" s="9"/>
      <c r="K106" s="9"/>
      <c r="L106" s="9"/>
    </row>
    <row r="107" spans="1:12" x14ac:dyDescent="0.2">
      <c r="B107">
        <f t="shared" si="22"/>
        <v>2013</v>
      </c>
      <c r="C107" s="9">
        <f>SQRT($S$4/$S$13)*C94/SQRT($S$16)</f>
        <v>0.69943719731512277</v>
      </c>
      <c r="D107" s="9">
        <f>SQRT($S$4/$S$13)*D94/SQRT($S$16)</f>
        <v>-0.56311548432279857</v>
      </c>
      <c r="E107" s="9">
        <f>SQRT($S$4/$S$13)*E94/SQRT($S$16)</f>
        <v>-0.89304165956069592</v>
      </c>
      <c r="F107" s="9"/>
      <c r="G107" s="9"/>
      <c r="H107" s="9"/>
      <c r="I107" s="9"/>
      <c r="J107" s="9"/>
      <c r="K107" s="9"/>
      <c r="L107" s="9"/>
    </row>
    <row r="108" spans="1:12" x14ac:dyDescent="0.2">
      <c r="B108">
        <f t="shared" si="22"/>
        <v>2014</v>
      </c>
      <c r="C108" s="9">
        <f>SQRT($S$4/$S$13)*C95/SQRT($S$16)</f>
        <v>0.74783302939586749</v>
      </c>
      <c r="D108" s="9">
        <f>SQRT($S$4/$S$13)*D95/SQRT($S$16)</f>
        <v>-1.0655790920372221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B109">
        <f t="shared" si="22"/>
        <v>2015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1" spans="1:12" x14ac:dyDescent="0.2">
      <c r="A111" t="s">
        <v>23</v>
      </c>
    </row>
    <row r="113" spans="2:5" x14ac:dyDescent="0.2">
      <c r="B113">
        <v>1</v>
      </c>
      <c r="C113" s="9">
        <f>C100</f>
        <v>-2.4872324073695693</v>
      </c>
      <c r="E113" s="9" t="s">
        <v>38</v>
      </c>
    </row>
    <row r="114" spans="2:5" x14ac:dyDescent="0.2">
      <c r="B114">
        <f>B113+1</f>
        <v>2</v>
      </c>
      <c r="C114" s="9">
        <f t="shared" ref="C114:C121" si="23">C101</f>
        <v>0.24313246608893663</v>
      </c>
      <c r="E114" s="9"/>
    </row>
    <row r="115" spans="2:5" x14ac:dyDescent="0.2">
      <c r="B115">
        <f t="shared" ref="B115:B165" si="24">B114+1</f>
        <v>3</v>
      </c>
      <c r="C115" s="9">
        <f t="shared" si="23"/>
        <v>-6.9361202930982135E-2</v>
      </c>
    </row>
    <row r="116" spans="2:5" x14ac:dyDescent="0.2">
      <c r="B116">
        <f t="shared" si="24"/>
        <v>4</v>
      </c>
      <c r="C116" s="9">
        <f t="shared" si="23"/>
        <v>0.46512543123677691</v>
      </c>
    </row>
    <row r="117" spans="2:5" x14ac:dyDescent="0.2">
      <c r="B117">
        <f t="shared" si="24"/>
        <v>5</v>
      </c>
      <c r="C117" s="9">
        <f t="shared" si="23"/>
        <v>-0.17579933418307625</v>
      </c>
    </row>
    <row r="118" spans="2:5" x14ac:dyDescent="0.2">
      <c r="B118">
        <f t="shared" si="24"/>
        <v>6</v>
      </c>
      <c r="C118" s="9">
        <f t="shared" si="23"/>
        <v>0.97982476709072708</v>
      </c>
    </row>
    <row r="119" spans="2:5" x14ac:dyDescent="0.2">
      <c r="B119">
        <f t="shared" si="24"/>
        <v>7</v>
      </c>
      <c r="C119" s="9">
        <f t="shared" si="23"/>
        <v>-0.17609637100456182</v>
      </c>
    </row>
    <row r="120" spans="2:5" x14ac:dyDescent="0.2">
      <c r="B120">
        <f t="shared" si="24"/>
        <v>8</v>
      </c>
      <c r="C120" s="9">
        <f t="shared" si="23"/>
        <v>0.69943719731512277</v>
      </c>
    </row>
    <row r="121" spans="2:5" x14ac:dyDescent="0.2">
      <c r="B121">
        <f t="shared" si="24"/>
        <v>9</v>
      </c>
      <c r="C121" s="9">
        <f t="shared" si="23"/>
        <v>0.74783302939586749</v>
      </c>
    </row>
    <row r="122" spans="2:5" x14ac:dyDescent="0.2">
      <c r="B122">
        <f t="shared" si="24"/>
        <v>10</v>
      </c>
      <c r="C122" s="9">
        <f>D100</f>
        <v>2.7405584088114052</v>
      </c>
    </row>
    <row r="123" spans="2:5" x14ac:dyDescent="0.2">
      <c r="B123">
        <f t="shared" si="24"/>
        <v>11</v>
      </c>
      <c r="C123" s="9">
        <f t="shared" ref="C123:C130" si="25">D101</f>
        <v>0.86782464291182149</v>
      </c>
    </row>
    <row r="124" spans="2:5" x14ac:dyDescent="0.2">
      <c r="B124">
        <f t="shared" si="24"/>
        <v>12</v>
      </c>
      <c r="C124" s="9">
        <f t="shared" si="25"/>
        <v>-0.6945401322238639</v>
      </c>
    </row>
    <row r="125" spans="2:5" x14ac:dyDescent="0.2">
      <c r="B125">
        <f t="shared" si="24"/>
        <v>13</v>
      </c>
      <c r="C125" s="9">
        <f t="shared" si="25"/>
        <v>-0.91155568195619874</v>
      </c>
    </row>
    <row r="126" spans="2:5" x14ac:dyDescent="0.2">
      <c r="B126">
        <f t="shared" si="24"/>
        <v>14</v>
      </c>
      <c r="C126" s="9">
        <f t="shared" si="25"/>
        <v>-0.73169141773397639</v>
      </c>
    </row>
    <row r="127" spans="2:5" x14ac:dyDescent="0.2">
      <c r="B127">
        <f t="shared" si="24"/>
        <v>15</v>
      </c>
      <c r="C127" s="9">
        <f t="shared" si="25"/>
        <v>-0.6093004834148027</v>
      </c>
    </row>
    <row r="128" spans="2:5" x14ac:dyDescent="0.2">
      <c r="B128">
        <f t="shared" si="24"/>
        <v>16</v>
      </c>
      <c r="C128" s="9">
        <f t="shared" si="25"/>
        <v>0.70115477993386122</v>
      </c>
    </row>
    <row r="129" spans="2:3" x14ac:dyDescent="0.2">
      <c r="B129">
        <f t="shared" si="24"/>
        <v>17</v>
      </c>
      <c r="C129" s="9">
        <f t="shared" si="25"/>
        <v>-0.56311548432279857</v>
      </c>
    </row>
    <row r="130" spans="2:3" x14ac:dyDescent="0.2">
      <c r="B130">
        <f t="shared" si="24"/>
        <v>18</v>
      </c>
      <c r="C130" s="9">
        <f t="shared" si="25"/>
        <v>-1.0655790920372221</v>
      </c>
    </row>
    <row r="131" spans="2:3" x14ac:dyDescent="0.2">
      <c r="B131">
        <f t="shared" si="24"/>
        <v>19</v>
      </c>
      <c r="C131" s="9">
        <f>E100</f>
        <v>1.550299782725912</v>
      </c>
    </row>
    <row r="132" spans="2:3" x14ac:dyDescent="0.2">
      <c r="B132">
        <f t="shared" si="24"/>
        <v>20</v>
      </c>
      <c r="C132" s="9">
        <f t="shared" ref="C132:C138" si="26">E101</f>
        <v>-7.6812338431987925E-2</v>
      </c>
    </row>
    <row r="133" spans="2:3" x14ac:dyDescent="0.2">
      <c r="B133">
        <f t="shared" si="24"/>
        <v>21</v>
      </c>
      <c r="C133" s="9">
        <f t="shared" si="26"/>
        <v>1.4015176622861774</v>
      </c>
    </row>
    <row r="134" spans="2:3" x14ac:dyDescent="0.2">
      <c r="B134">
        <f t="shared" si="24"/>
        <v>22</v>
      </c>
      <c r="C134" s="9">
        <f t="shared" si="26"/>
        <v>0.68305969408512401</v>
      </c>
    </row>
    <row r="135" spans="2:3" x14ac:dyDescent="0.2">
      <c r="B135">
        <f t="shared" si="24"/>
        <v>23</v>
      </c>
      <c r="C135" s="9">
        <f t="shared" si="26"/>
        <v>-0.26820940034789875</v>
      </c>
    </row>
    <row r="136" spans="2:3" x14ac:dyDescent="0.2">
      <c r="B136">
        <f t="shared" si="24"/>
        <v>24</v>
      </c>
      <c r="C136" s="9">
        <f t="shared" si="26"/>
        <v>-1.4446797498684674</v>
      </c>
    </row>
    <row r="137" spans="2:3" x14ac:dyDescent="0.2">
      <c r="B137">
        <f t="shared" si="24"/>
        <v>25</v>
      </c>
      <c r="C137" s="9">
        <f t="shared" si="26"/>
        <v>-1.1536257893730584</v>
      </c>
    </row>
    <row r="138" spans="2:3" x14ac:dyDescent="0.2">
      <c r="B138">
        <f t="shared" si="24"/>
        <v>26</v>
      </c>
      <c r="C138" s="9">
        <f t="shared" si="26"/>
        <v>-0.89304165956069592</v>
      </c>
    </row>
    <row r="139" spans="2:3" x14ac:dyDescent="0.2">
      <c r="B139">
        <f t="shared" si="24"/>
        <v>27</v>
      </c>
      <c r="C139" s="9">
        <f>F100</f>
        <v>-0.70607163458366029</v>
      </c>
    </row>
    <row r="140" spans="2:3" x14ac:dyDescent="0.2">
      <c r="B140">
        <f t="shared" si="24"/>
        <v>28</v>
      </c>
      <c r="C140" s="9">
        <f t="shared" ref="C140:C145" si="27">F101</f>
        <v>-1.684795423557798</v>
      </c>
    </row>
    <row r="141" spans="2:3" x14ac:dyDescent="0.2">
      <c r="B141">
        <f t="shared" si="24"/>
        <v>29</v>
      </c>
      <c r="C141" s="9">
        <f t="shared" si="27"/>
        <v>0.66693607505620356</v>
      </c>
    </row>
    <row r="142" spans="2:3" x14ac:dyDescent="0.2">
      <c r="B142">
        <f t="shared" si="24"/>
        <v>30</v>
      </c>
      <c r="C142" s="9">
        <f t="shared" si="27"/>
        <v>-0.46598093602458496</v>
      </c>
    </row>
    <row r="143" spans="2:3" x14ac:dyDescent="0.2">
      <c r="B143">
        <f t="shared" si="24"/>
        <v>31</v>
      </c>
      <c r="C143" s="9">
        <f t="shared" si="27"/>
        <v>1.3043479943796019</v>
      </c>
    </row>
    <row r="144" spans="2:3" x14ac:dyDescent="0.2">
      <c r="B144">
        <f t="shared" si="24"/>
        <v>32</v>
      </c>
      <c r="C144" s="9">
        <f t="shared" si="27"/>
        <v>0.5655293904038764</v>
      </c>
    </row>
    <row r="145" spans="2:3" x14ac:dyDescent="0.2">
      <c r="B145">
        <f t="shared" si="24"/>
        <v>33</v>
      </c>
      <c r="C145" s="9">
        <f t="shared" si="27"/>
        <v>0.40159146386428479</v>
      </c>
    </row>
    <row r="146" spans="2:3" x14ac:dyDescent="0.2">
      <c r="B146">
        <f t="shared" si="24"/>
        <v>34</v>
      </c>
      <c r="C146" s="9">
        <f>G100</f>
        <v>1.1751543354807343</v>
      </c>
    </row>
    <row r="147" spans="2:3" x14ac:dyDescent="0.2">
      <c r="B147">
        <f t="shared" si="24"/>
        <v>35</v>
      </c>
      <c r="C147" s="9">
        <f t="shared" ref="C147:C151" si="28">G101</f>
        <v>-2.2286662576811471</v>
      </c>
    </row>
    <row r="148" spans="2:3" x14ac:dyDescent="0.2">
      <c r="B148">
        <f t="shared" si="24"/>
        <v>36</v>
      </c>
      <c r="C148" s="9">
        <f t="shared" si="28"/>
        <v>-2.0785247155553167E-2</v>
      </c>
    </row>
    <row r="149" spans="2:3" x14ac:dyDescent="0.2">
      <c r="B149">
        <f t="shared" si="24"/>
        <v>37</v>
      </c>
      <c r="C149" s="9">
        <f t="shared" si="28"/>
        <v>-0.20444048616988716</v>
      </c>
    </row>
    <row r="150" spans="2:3" x14ac:dyDescent="0.2">
      <c r="B150">
        <f t="shared" si="24"/>
        <v>38</v>
      </c>
      <c r="C150" s="9">
        <f t="shared" si="28"/>
        <v>2.3827021866832405</v>
      </c>
    </row>
    <row r="151" spans="2:3" x14ac:dyDescent="0.2">
      <c r="B151">
        <f t="shared" si="24"/>
        <v>39</v>
      </c>
      <c r="C151" s="9">
        <f t="shared" si="28"/>
        <v>-1.0784347427955583</v>
      </c>
    </row>
    <row r="152" spans="2:3" x14ac:dyDescent="0.2">
      <c r="B152">
        <f t="shared" si="24"/>
        <v>40</v>
      </c>
      <c r="C152" s="9">
        <f>H100</f>
        <v>-0.53097684360807296</v>
      </c>
    </row>
    <row r="153" spans="2:3" x14ac:dyDescent="0.2">
      <c r="B153">
        <f t="shared" si="24"/>
        <v>41</v>
      </c>
      <c r="C153" s="9">
        <f t="shared" ref="C153:C156" si="29">H101</f>
        <v>-1.3786515569800144</v>
      </c>
    </row>
    <row r="154" spans="2:3" x14ac:dyDescent="0.2">
      <c r="B154">
        <f t="shared" si="24"/>
        <v>42</v>
      </c>
      <c r="C154" s="9">
        <f t="shared" si="29"/>
        <v>-0.29221051883638566</v>
      </c>
    </row>
    <row r="155" spans="2:3" x14ac:dyDescent="0.2">
      <c r="B155">
        <f t="shared" si="24"/>
        <v>43</v>
      </c>
      <c r="C155" s="9">
        <f t="shared" si="29"/>
        <v>0.84007468813130726</v>
      </c>
    </row>
    <row r="156" spans="2:3" x14ac:dyDescent="0.2">
      <c r="B156">
        <f t="shared" si="24"/>
        <v>44</v>
      </c>
      <c r="C156" s="9">
        <f t="shared" si="29"/>
        <v>1.4655198253720074</v>
      </c>
    </row>
    <row r="157" spans="2:3" x14ac:dyDescent="0.2">
      <c r="B157">
        <f t="shared" si="24"/>
        <v>45</v>
      </c>
      <c r="C157" s="9">
        <f>I100</f>
        <v>0.38213403074796121</v>
      </c>
    </row>
    <row r="158" spans="2:3" x14ac:dyDescent="0.2">
      <c r="B158">
        <f t="shared" si="24"/>
        <v>46</v>
      </c>
      <c r="C158" s="9">
        <f t="shared" ref="C158:C160" si="30">I101</f>
        <v>-7.186710642992343E-2</v>
      </c>
    </row>
    <row r="159" spans="2:3" x14ac:dyDescent="0.2">
      <c r="B159">
        <f t="shared" si="24"/>
        <v>47</v>
      </c>
      <c r="C159" s="9">
        <f t="shared" si="30"/>
        <v>-3.6924402257855204E-2</v>
      </c>
    </row>
    <row r="160" spans="2:3" x14ac:dyDescent="0.2">
      <c r="B160">
        <f t="shared" si="24"/>
        <v>48</v>
      </c>
      <c r="C160" s="9">
        <f t="shared" si="30"/>
        <v>-0.29471441392059722</v>
      </c>
    </row>
    <row r="161" spans="1:23" x14ac:dyDescent="0.2">
      <c r="B161">
        <f t="shared" si="24"/>
        <v>49</v>
      </c>
      <c r="C161" s="9">
        <f>J100</f>
        <v>0.26488113648102674</v>
      </c>
    </row>
    <row r="162" spans="1:23" x14ac:dyDescent="0.2">
      <c r="B162">
        <f t="shared" si="24"/>
        <v>50</v>
      </c>
      <c r="C162" s="9">
        <f t="shared" ref="C162:C163" si="31">J101</f>
        <v>-2.791457946522544E-2</v>
      </c>
    </row>
    <row r="163" spans="1:23" x14ac:dyDescent="0.2">
      <c r="B163">
        <f t="shared" si="24"/>
        <v>51</v>
      </c>
      <c r="C163" s="9">
        <f t="shared" si="31"/>
        <v>-0.24293594032796215</v>
      </c>
    </row>
    <row r="164" spans="1:23" x14ac:dyDescent="0.2">
      <c r="B164">
        <f t="shared" si="24"/>
        <v>52</v>
      </c>
      <c r="C164" s="9">
        <f>K100</f>
        <v>-4.8271507049296121E-2</v>
      </c>
    </row>
    <row r="165" spans="1:23" x14ac:dyDescent="0.2">
      <c r="B165">
        <f t="shared" si="24"/>
        <v>53</v>
      </c>
      <c r="C165" s="9">
        <f>K101</f>
        <v>4.9356639072863424E-2</v>
      </c>
    </row>
    <row r="167" spans="1:23" x14ac:dyDescent="0.2">
      <c r="A167" t="s">
        <v>35</v>
      </c>
    </row>
    <row r="168" spans="1:23" x14ac:dyDescent="0.2">
      <c r="C168">
        <f>$C$3</f>
        <v>1</v>
      </c>
      <c r="D168">
        <f>C168+1</f>
        <v>2</v>
      </c>
      <c r="E168">
        <f t="shared" ref="E168:L168" si="32">D168+1</f>
        <v>3</v>
      </c>
      <c r="F168">
        <f t="shared" si="32"/>
        <v>4</v>
      </c>
      <c r="G168">
        <f t="shared" si="32"/>
        <v>5</v>
      </c>
      <c r="H168">
        <f t="shared" si="32"/>
        <v>6</v>
      </c>
      <c r="I168">
        <f t="shared" si="32"/>
        <v>7</v>
      </c>
      <c r="J168">
        <f t="shared" si="32"/>
        <v>8</v>
      </c>
      <c r="K168">
        <f t="shared" si="32"/>
        <v>9</v>
      </c>
      <c r="L168">
        <f t="shared" si="32"/>
        <v>10</v>
      </c>
    </row>
    <row r="169" spans="1:23" x14ac:dyDescent="0.2">
      <c r="B169">
        <f>$B$4</f>
        <v>2006</v>
      </c>
      <c r="C169" s="3">
        <f ca="1">VLOOKUP(INT(RAND()*$B$165)+1,$B$113:$C$165,2,FALSE)</f>
        <v>0.70115477993386122</v>
      </c>
      <c r="D169" s="3">
        <f t="shared" ref="D169:K177" ca="1" si="33">VLOOKUP(INT(RAND()*$B$165)+1,$B$113:$C$165,2,FALSE)</f>
        <v>-0.89304165956069592</v>
      </c>
      <c r="E169" s="3">
        <f t="shared" ca="1" si="33"/>
        <v>1.4015176622861774</v>
      </c>
      <c r="F169" s="3">
        <f t="shared" ca="1" si="33"/>
        <v>0.97982476709072708</v>
      </c>
      <c r="G169" s="3">
        <f t="shared" ca="1" si="33"/>
        <v>0.86782464291182149</v>
      </c>
      <c r="H169" s="3">
        <f t="shared" ca="1" si="33"/>
        <v>-7.6812338431987925E-2</v>
      </c>
      <c r="I169" s="3">
        <f t="shared" ca="1" si="33"/>
        <v>2.7405584088114052</v>
      </c>
      <c r="J169" s="3">
        <f t="shared" ca="1" si="33"/>
        <v>-2.791457946522544E-2</v>
      </c>
      <c r="K169" s="3">
        <f t="shared" ca="1" si="33"/>
        <v>-0.29221051883638566</v>
      </c>
      <c r="L169" s="3">
        <f ca="1">VLOOKUP(INT(RAND()*$B$165)+1,$B$113:$C$165,2,FALSE)</f>
        <v>-1.684795423557798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">
      <c r="B170">
        <f>B169+1</f>
        <v>2007</v>
      </c>
      <c r="C170" s="3">
        <f t="shared" ref="C170:C178" ca="1" si="34">VLOOKUP(INT(RAND()*$B$165)+1,$B$113:$C$165,2,FALSE)</f>
        <v>0.5655293904038764</v>
      </c>
      <c r="D170" s="3">
        <f t="shared" ca="1" si="33"/>
        <v>1.1751543354807343</v>
      </c>
      <c r="E170" s="3">
        <f t="shared" ca="1" si="33"/>
        <v>0.24313246608893663</v>
      </c>
      <c r="F170" s="3">
        <f t="shared" ca="1" si="33"/>
        <v>-1.4446797498684674</v>
      </c>
      <c r="G170" s="3">
        <f t="shared" ca="1" si="33"/>
        <v>1.550299782725912</v>
      </c>
      <c r="H170" s="3">
        <f t="shared" ca="1" si="33"/>
        <v>2.3827021866832405</v>
      </c>
      <c r="I170" s="3">
        <f t="shared" ca="1" si="33"/>
        <v>-0.53097684360807296</v>
      </c>
      <c r="J170" s="3">
        <f t="shared" ca="1" si="33"/>
        <v>-0.17579933418307625</v>
      </c>
      <c r="K170" s="3">
        <f t="shared" ca="1" si="33"/>
        <v>-0.6093004834148027</v>
      </c>
      <c r="L170" s="1"/>
      <c r="N170" s="3"/>
      <c r="O170" s="3"/>
      <c r="P170" s="3"/>
      <c r="Q170" s="3"/>
      <c r="R170" s="3"/>
      <c r="S170" s="3"/>
      <c r="T170" s="3"/>
      <c r="U170" s="3"/>
      <c r="V170" s="3"/>
      <c r="W170" s="1"/>
    </row>
    <row r="171" spans="1:23" x14ac:dyDescent="0.2">
      <c r="B171">
        <f t="shared" ref="B171:B178" si="35">B170+1</f>
        <v>2008</v>
      </c>
      <c r="C171" s="3">
        <f t="shared" ca="1" si="34"/>
        <v>0.46512543123677691</v>
      </c>
      <c r="D171" s="3">
        <f t="shared" ca="1" si="33"/>
        <v>-0.56311548432279857</v>
      </c>
      <c r="E171" s="3">
        <f t="shared" ca="1" si="33"/>
        <v>-0.29221051883638566</v>
      </c>
      <c r="F171" s="3">
        <f t="shared" ca="1" si="33"/>
        <v>0.70115477993386122</v>
      </c>
      <c r="G171" s="3">
        <f t="shared" ca="1" si="33"/>
        <v>2.3827021866832405</v>
      </c>
      <c r="H171" s="3">
        <f t="shared" ca="1" si="33"/>
        <v>-0.73169141773397639</v>
      </c>
      <c r="I171" s="3">
        <f t="shared" ca="1" si="33"/>
        <v>1.4015176622861774</v>
      </c>
      <c r="J171" s="3">
        <f t="shared" ca="1" si="33"/>
        <v>0.97982476709072708</v>
      </c>
      <c r="K171" s="1"/>
      <c r="L171" s="1"/>
      <c r="N171" s="3"/>
      <c r="O171" s="3"/>
      <c r="P171" s="3"/>
      <c r="Q171" s="3"/>
      <c r="R171" s="3"/>
      <c r="S171" s="3"/>
      <c r="T171" s="3"/>
      <c r="U171" s="3"/>
      <c r="V171" s="1"/>
      <c r="W171" s="1"/>
    </row>
    <row r="172" spans="1:23" x14ac:dyDescent="0.2">
      <c r="B172">
        <f t="shared" si="35"/>
        <v>2009</v>
      </c>
      <c r="C172" s="3">
        <f t="shared" ca="1" si="34"/>
        <v>-7.186710642992343E-2</v>
      </c>
      <c r="D172" s="3">
        <f t="shared" ca="1" si="33"/>
        <v>-0.17579933418307625</v>
      </c>
      <c r="E172" s="3">
        <f t="shared" ca="1" si="33"/>
        <v>-0.29221051883638566</v>
      </c>
      <c r="F172" s="3">
        <f t="shared" ca="1" si="33"/>
        <v>0.69943719731512277</v>
      </c>
      <c r="G172" s="3">
        <f t="shared" ca="1" si="33"/>
        <v>-7.6812338431987925E-2</v>
      </c>
      <c r="H172" s="3">
        <f t="shared" ca="1" si="33"/>
        <v>-7.6812338431987925E-2</v>
      </c>
      <c r="I172" s="3">
        <f t="shared" ca="1" si="33"/>
        <v>-2.0785247155553167E-2</v>
      </c>
      <c r="J172" s="1"/>
      <c r="K172" s="1"/>
      <c r="L172" s="1"/>
      <c r="N172" s="3"/>
      <c r="O172" s="3"/>
      <c r="P172" s="3"/>
      <c r="Q172" s="3"/>
      <c r="R172" s="3"/>
      <c r="S172" s="3"/>
      <c r="T172" s="3"/>
      <c r="U172" s="1"/>
      <c r="V172" s="1"/>
      <c r="W172" s="1"/>
    </row>
    <row r="173" spans="1:23" x14ac:dyDescent="0.2">
      <c r="B173">
        <f t="shared" si="35"/>
        <v>2010</v>
      </c>
      <c r="C173" s="3">
        <f t="shared" ca="1" si="34"/>
        <v>2.3827021866832405</v>
      </c>
      <c r="D173" s="3">
        <f t="shared" ca="1" si="33"/>
        <v>-0.46598093602458496</v>
      </c>
      <c r="E173" s="3">
        <f t="shared" ca="1" si="33"/>
        <v>-7.6812338431987925E-2</v>
      </c>
      <c r="F173" s="3">
        <f t="shared" ca="1" si="33"/>
        <v>-0.20444048616988716</v>
      </c>
      <c r="G173" s="3">
        <f t="shared" ca="1" si="33"/>
        <v>-0.29471441392059722</v>
      </c>
      <c r="H173" s="3">
        <f t="shared" ca="1" si="33"/>
        <v>-0.17609637100456182</v>
      </c>
      <c r="I173" s="1"/>
      <c r="J173" s="1"/>
      <c r="K173" s="1"/>
      <c r="L173" s="1"/>
      <c r="N173" s="3"/>
      <c r="O173" s="3"/>
      <c r="P173" s="3"/>
      <c r="Q173" s="3"/>
      <c r="R173" s="3"/>
      <c r="S173" s="3"/>
      <c r="T173" s="1"/>
      <c r="U173" s="1"/>
      <c r="V173" s="1"/>
      <c r="W173" s="1"/>
    </row>
    <row r="174" spans="1:23" x14ac:dyDescent="0.2">
      <c r="B174">
        <f t="shared" si="35"/>
        <v>2011</v>
      </c>
      <c r="C174" s="3">
        <f t="shared" ca="1" si="34"/>
        <v>-0.70607163458366029</v>
      </c>
      <c r="D174" s="3">
        <f t="shared" ca="1" si="33"/>
        <v>-0.89304165956069592</v>
      </c>
      <c r="E174" s="3">
        <f t="shared" ca="1" si="33"/>
        <v>-0.29221051883638566</v>
      </c>
      <c r="F174" s="3">
        <f t="shared" ca="1" si="33"/>
        <v>-2.4872324073695693</v>
      </c>
      <c r="G174" s="3">
        <f t="shared" ca="1" si="33"/>
        <v>0.38213403074796121</v>
      </c>
      <c r="H174" s="1"/>
      <c r="I174" s="1"/>
      <c r="J174" s="1"/>
      <c r="K174" s="1"/>
      <c r="L174" s="1"/>
      <c r="N174" s="3"/>
      <c r="O174" s="3"/>
      <c r="P174" s="3"/>
      <c r="Q174" s="3"/>
      <c r="R174" s="3"/>
      <c r="S174" s="1"/>
      <c r="T174" s="1"/>
      <c r="U174" s="1"/>
      <c r="V174" s="1"/>
      <c r="W174" s="1"/>
    </row>
    <row r="175" spans="1:23" x14ac:dyDescent="0.2">
      <c r="B175">
        <f t="shared" si="35"/>
        <v>2012</v>
      </c>
      <c r="C175" s="3">
        <f t="shared" ca="1" si="34"/>
        <v>-0.46598093602458496</v>
      </c>
      <c r="D175" s="3">
        <f t="shared" ca="1" si="33"/>
        <v>-2.4872324073695693</v>
      </c>
      <c r="E175" s="3">
        <f t="shared" ca="1" si="33"/>
        <v>-1.1536257893730584</v>
      </c>
      <c r="F175" s="3">
        <f t="shared" ca="1" si="33"/>
        <v>-0.6945401322238639</v>
      </c>
      <c r="G175" s="1"/>
      <c r="H175" s="1"/>
      <c r="I175" s="1"/>
      <c r="J175" s="1"/>
      <c r="K175" s="1"/>
      <c r="L175" s="1"/>
      <c r="N175" s="3"/>
      <c r="O175" s="3"/>
      <c r="P175" s="3"/>
      <c r="Q175" s="3"/>
      <c r="R175" s="1"/>
      <c r="S175" s="1"/>
      <c r="T175" s="1"/>
      <c r="U175" s="1"/>
      <c r="V175" s="1"/>
      <c r="W175" s="1"/>
    </row>
    <row r="176" spans="1:23" x14ac:dyDescent="0.2">
      <c r="B176">
        <f t="shared" si="35"/>
        <v>2013</v>
      </c>
      <c r="C176" s="3">
        <f t="shared" ca="1" si="34"/>
        <v>1.1751543354807343</v>
      </c>
      <c r="D176" s="3">
        <f t="shared" ca="1" si="33"/>
        <v>-1.0784347427955583</v>
      </c>
      <c r="E176" s="3">
        <f t="shared" ca="1" si="33"/>
        <v>0.26488113648102674</v>
      </c>
      <c r="F176" s="1"/>
      <c r="G176" s="1"/>
      <c r="H176" s="1"/>
      <c r="I176" s="1"/>
      <c r="J176" s="1"/>
      <c r="K176" s="1"/>
      <c r="L176" s="1"/>
      <c r="N176" s="3"/>
      <c r="O176" s="3"/>
      <c r="P176" s="3"/>
      <c r="Q176" s="1"/>
      <c r="R176" s="1"/>
      <c r="S176" s="1"/>
      <c r="T176" s="1"/>
      <c r="U176" s="1"/>
      <c r="V176" s="1"/>
      <c r="W176" s="1"/>
    </row>
    <row r="177" spans="1:23" x14ac:dyDescent="0.2">
      <c r="B177">
        <f t="shared" si="35"/>
        <v>2014</v>
      </c>
      <c r="C177" s="3">
        <f t="shared" ca="1" si="34"/>
        <v>-0.29221051883638566</v>
      </c>
      <c r="D177" s="3">
        <f t="shared" ca="1" si="33"/>
        <v>-0.17579933418307625</v>
      </c>
      <c r="E177" s="1"/>
      <c r="F177" s="1"/>
      <c r="G177" s="1"/>
      <c r="H177" s="1"/>
      <c r="I177" s="1"/>
      <c r="J177" s="1"/>
      <c r="K177" s="1"/>
      <c r="L177" s="1"/>
      <c r="N177" s="3"/>
      <c r="O177" s="3"/>
      <c r="P177" s="1"/>
      <c r="Q177" s="1"/>
      <c r="R177" s="1"/>
      <c r="S177" s="1"/>
      <c r="T177" s="1"/>
      <c r="U177" s="1"/>
      <c r="V177" s="1"/>
      <c r="W177" s="1"/>
    </row>
    <row r="178" spans="1:23" x14ac:dyDescent="0.2">
      <c r="B178">
        <f t="shared" si="35"/>
        <v>2015</v>
      </c>
      <c r="C178" s="3">
        <f t="shared" ca="1" si="34"/>
        <v>2.3827021866832405</v>
      </c>
      <c r="D178" s="1"/>
      <c r="E178" s="1"/>
      <c r="F178" s="1"/>
      <c r="G178" s="1"/>
      <c r="H178" s="1"/>
      <c r="I178" s="1"/>
      <c r="J178" s="1"/>
      <c r="K178" s="1"/>
      <c r="L178" s="1"/>
      <c r="N178" s="3"/>
      <c r="O178" s="1"/>
      <c r="P178" s="1"/>
      <c r="Q178" s="1"/>
      <c r="R178" s="1"/>
      <c r="S178" s="1"/>
      <c r="T178" s="1"/>
      <c r="U178" s="1"/>
      <c r="V178" s="1"/>
      <c r="W178" s="1"/>
    </row>
    <row r="180" spans="1:23" x14ac:dyDescent="0.2">
      <c r="A180" t="s">
        <v>36</v>
      </c>
    </row>
    <row r="181" spans="1:23" x14ac:dyDescent="0.2">
      <c r="C181">
        <f>$C$3</f>
        <v>1</v>
      </c>
      <c r="D181">
        <f>C181+1</f>
        <v>2</v>
      </c>
      <c r="E181">
        <f t="shared" ref="E181:L181" si="36">D181+1</f>
        <v>3</v>
      </c>
      <c r="F181">
        <f t="shared" si="36"/>
        <v>4</v>
      </c>
      <c r="G181">
        <f t="shared" si="36"/>
        <v>5</v>
      </c>
      <c r="H181">
        <f t="shared" si="36"/>
        <v>6</v>
      </c>
      <c r="I181">
        <f t="shared" si="36"/>
        <v>7</v>
      </c>
      <c r="J181">
        <f t="shared" si="36"/>
        <v>8</v>
      </c>
      <c r="K181">
        <f t="shared" si="36"/>
        <v>9</v>
      </c>
      <c r="L181">
        <f t="shared" si="36"/>
        <v>10</v>
      </c>
    </row>
    <row r="182" spans="1:23" x14ac:dyDescent="0.2">
      <c r="B182">
        <f>$B$4</f>
        <v>2006</v>
      </c>
      <c r="C182" s="1">
        <f ca="1">IF(C61&lt;=0,0,C169*SQRT($S$16*C61)+C61)</f>
        <v>6790812.5682389904</v>
      </c>
      <c r="D182" s="1">
        <f ca="1">IF(D61&lt;=0,0,D169*SQRT($S$16*D61)+D61)</f>
        <v>3042413.1445585513</v>
      </c>
      <c r="E182" s="1">
        <f ca="1">IF(E61&lt;=0,0,E169*SQRT($S$16*E61)+E61)</f>
        <v>911319.16713430802</v>
      </c>
      <c r="F182" s="1">
        <f ca="1">IF(F61&lt;=0,0,F169*SQRT($S$16*F61)+F61)</f>
        <v>300284.96429274877</v>
      </c>
      <c r="G182" s="1">
        <f ca="1">IF(G61&lt;=0,0,G169*SQRT($S$16*G61)+G61)</f>
        <v>202674.26366744941</v>
      </c>
      <c r="H182" s="1">
        <f ca="1">IF(H61&lt;=0,0,H169*SQRT($S$16*H61)+H61)</f>
        <v>73962.829466975178</v>
      </c>
      <c r="I182" s="1">
        <f ca="1">IF(I61&lt;=0,0,I169*SQRT($S$16*I61)+I61)</f>
        <v>136147.36411672039</v>
      </c>
      <c r="J182" s="1">
        <f ca="1">IF(J61&lt;=0,0,J169*SQRT($S$16*J61)+J61)</f>
        <v>11630.889416311249</v>
      </c>
      <c r="K182" s="1">
        <f ca="1">IF(K61&lt;=0,0,K169*SQRT($S$16*K61)+K61)</f>
        <v>7816.3491456490619</v>
      </c>
      <c r="L182" s="1">
        <f ca="1">IF(L61&lt;=0,0,L169*SQRT($S$16*L61)+L61)</f>
        <v>-9886.2120213885064</v>
      </c>
    </row>
    <row r="183" spans="1:23" x14ac:dyDescent="0.2">
      <c r="B183">
        <f>B182+1</f>
        <v>2007</v>
      </c>
      <c r="C183" s="1">
        <f ca="1">IF(C62&lt;=0,0,C170*SQRT($S$16*C62)+C62)</f>
        <v>6458933.9650845323</v>
      </c>
      <c r="D183" s="1">
        <f ca="1">IF(D62&lt;=0,0,D170*SQRT($S$16*D62)+D62)</f>
        <v>3347380.100584574</v>
      </c>
      <c r="E183" s="1">
        <f ca="1">IF(E62&lt;=0,0,E170*SQRT($S$16*E62)+E62)</f>
        <v>754853.33602529613</v>
      </c>
      <c r="F183" s="1">
        <f ca="1">IF(F62&lt;=0,0,F170*SQRT($S$16*F62)+F62)</f>
        <v>147035.40001990646</v>
      </c>
      <c r="G183" s="1">
        <f ca="1">IF(G62&lt;=0,0,G170*SQRT($S$16*G62)+G62)</f>
        <v>227204.02494439244</v>
      </c>
      <c r="H183" s="1">
        <f ca="1">IF(H62&lt;=0,0,H170*SQRT($S$16*H62)+H62)</f>
        <v>151415.81073701649</v>
      </c>
      <c r="I183" s="1">
        <f ca="1">IF(I62&lt;=0,0,I170*SQRT($S$16*I62)+I62)</f>
        <v>39374.951447347543</v>
      </c>
      <c r="J183" s="1">
        <f ca="1">IF(J62&lt;=0,0,J170*SQRT($S$16*J62)+J62)</f>
        <v>9195.0852512329839</v>
      </c>
      <c r="K183" s="1">
        <f ca="1">IF(K62&lt;=0,0,K170*SQRT($S$16*K62)+K62)</f>
        <v>3335.5397568411208</v>
      </c>
      <c r="L183" s="1"/>
    </row>
    <row r="184" spans="1:23" x14ac:dyDescent="0.2">
      <c r="B184">
        <f t="shared" ref="B184:B191" si="37">B183+1</f>
        <v>2008</v>
      </c>
      <c r="C184" s="1">
        <f ca="1">IF(C63&lt;=0,0,C171*SQRT($S$16*C63)+C63)</f>
        <v>6427615.4224310592</v>
      </c>
      <c r="D184" s="1">
        <f ca="1">IF(D63&lt;=0,0,D171*SQRT($S$16*D63)+D63)</f>
        <v>2975965.8966899221</v>
      </c>
      <c r="E184" s="1">
        <f ca="1">IF(E63&lt;=0,0,E171*SQRT($S$16*E63)+E63)</f>
        <v>699295.41632897372</v>
      </c>
      <c r="F184" s="1">
        <f ca="1">IF(F63&lt;=0,0,F171*SQRT($S$16*F63)+F63)</f>
        <v>272194.27494261187</v>
      </c>
      <c r="G184" s="1">
        <f ca="1">IF(G63&lt;=0,0,G171*SQRT($S$16*G63)+G63)</f>
        <v>266740.76407123148</v>
      </c>
      <c r="H184" s="1">
        <f ca="1">IF(H63&lt;=0,0,H171*SQRT($S$16*H63)+H63)</f>
        <v>49189.3176243411</v>
      </c>
      <c r="I184" s="1">
        <f ca="1">IF(I63&lt;=0,0,I171*SQRT($S$16*I63)+I63)</f>
        <v>94038.808369460254</v>
      </c>
      <c r="J184" s="1">
        <f ca="1">IF(J63&lt;=0,0,J171*SQRT($S$16*J63)+J63)</f>
        <v>24212.297554225093</v>
      </c>
      <c r="K184" s="1"/>
      <c r="L184" s="1"/>
    </row>
    <row r="185" spans="1:23" x14ac:dyDescent="0.2">
      <c r="B185">
        <f t="shared" si="37"/>
        <v>2009</v>
      </c>
      <c r="C185" s="1">
        <f ca="1">IF(C64&lt;=0,0,C172*SQRT($S$16*C64)+C64)</f>
        <v>5732614.4884338714</v>
      </c>
      <c r="D185" s="1">
        <f ca="1">IF(D64&lt;=0,0,D172*SQRT($S$16*D64)+D64)</f>
        <v>2797919.7056880891</v>
      </c>
      <c r="E185" s="1">
        <f ca="1">IF(E64&lt;=0,0,E172*SQRT($S$16*E64)+E64)</f>
        <v>638789.21244729939</v>
      </c>
      <c r="F185" s="1">
        <f ca="1">IF(F64&lt;=0,0,F172*SQRT($S$16*F64)+F64)</f>
        <v>250729.68857488819</v>
      </c>
      <c r="G185" s="1">
        <f ca="1">IF(G64&lt;=0,0,G172*SQRT($S$16*G64)+G64)</f>
        <v>137003.45319762555</v>
      </c>
      <c r="H185" s="1">
        <f ca="1">IF(H64&lt;=0,0,H172*SQRT($S$16*H64)+H64)</f>
        <v>64588.696491838709</v>
      </c>
      <c r="I185" s="1">
        <f ca="1">IF(I64&lt;=0,0,I172*SQRT($S$16*I64)+I64)</f>
        <v>49219.259410371065</v>
      </c>
      <c r="J185" s="1"/>
      <c r="K185" s="1"/>
      <c r="L185" s="1"/>
    </row>
    <row r="186" spans="1:23" x14ac:dyDescent="0.2">
      <c r="B186">
        <f t="shared" si="37"/>
        <v>2010</v>
      </c>
      <c r="C186" s="1">
        <f ca="1">IF(C65&lt;=0,0,C173*SQRT($S$16*C65)+C65)</f>
        <v>6517804.2665210487</v>
      </c>
      <c r="D186" s="1">
        <f ca="1">IF(D65&lt;=0,0,D173*SQRT($S$16*D65)+D65)</f>
        <v>2771104.512737887</v>
      </c>
      <c r="E186" s="1">
        <f ca="1">IF(E65&lt;=0,0,E173*SQRT($S$16*E65)+E65)</f>
        <v>667870.06882464245</v>
      </c>
      <c r="F186" s="1">
        <f ca="1">IF(F65&lt;=0,0,F173*SQRT($S$16*F65)+F65)</f>
        <v>202681.64104085576</v>
      </c>
      <c r="G186" s="1">
        <f ca="1">IF(G65&lt;=0,0,G173*SQRT($S$16*G65)+G65)</f>
        <v>128653.94649695623</v>
      </c>
      <c r="H186" s="1">
        <f ca="1">IF(H65&lt;=0,0,H173*SQRT($S$16*H65)+H65)</f>
        <v>62219.287622662843</v>
      </c>
      <c r="I186" s="1"/>
      <c r="J186" s="1"/>
      <c r="K186" s="1"/>
      <c r="L186" s="1"/>
    </row>
    <row r="187" spans="1:23" x14ac:dyDescent="0.2">
      <c r="B187">
        <f t="shared" si="37"/>
        <v>2011</v>
      </c>
      <c r="C187" s="1">
        <f ca="1">IF(C66&lt;=0,0,C174*SQRT($S$16*C66)+C66)</f>
        <v>5741313.0999802062</v>
      </c>
      <c r="D187" s="1">
        <f ca="1">IF(D66&lt;=0,0,D174*SQRT($S$16*D66)+D66)</f>
        <v>2745255.1074235169</v>
      </c>
      <c r="E187" s="1">
        <f ca="1">IF(E66&lt;=0,0,E174*SQRT($S$16*E66)+E66)</f>
        <v>661128.31846185925</v>
      </c>
      <c r="F187" s="1">
        <f ca="1">IF(F66&lt;=0,0,F174*SQRT($S$16*F66)+F66)</f>
        <v>77762.819928961282</v>
      </c>
      <c r="G187" s="1">
        <f ca="1">IF(G66&lt;=0,0,G174*SQRT($S$16*G66)+G66)</f>
        <v>162968.46370216249</v>
      </c>
      <c r="H187" s="1"/>
      <c r="I187" s="1"/>
      <c r="J187" s="1"/>
      <c r="K187" s="1"/>
      <c r="L187" s="1"/>
    </row>
    <row r="188" spans="1:23" x14ac:dyDescent="0.2">
      <c r="B188">
        <f t="shared" si="37"/>
        <v>2012</v>
      </c>
      <c r="C188" s="1">
        <f ca="1">IF(C67&lt;=0,0,C175*SQRT($S$16*C67)+C67)</f>
        <v>5506978.3480479149</v>
      </c>
      <c r="D188" s="1">
        <f ca="1">IF(D67&lt;=0,0,D175*SQRT($S$16*D67)+D67)</f>
        <v>2275600.1078752694</v>
      </c>
      <c r="E188" s="1">
        <f ca="1">IF(E67&lt;=0,0,E175*SQRT($S$16*E67)+E67)</f>
        <v>541491.56742814719</v>
      </c>
      <c r="F188" s="1">
        <f ca="1">IF(F67&lt;=0,0,F175*SQRT($S$16*F67)+F67)</f>
        <v>169178.73117597838</v>
      </c>
      <c r="G188" s="1"/>
      <c r="H188" s="1"/>
      <c r="I188" s="1"/>
      <c r="J188" s="1"/>
      <c r="K188" s="1"/>
      <c r="L188" s="1"/>
    </row>
    <row r="189" spans="1:23" x14ac:dyDescent="0.2">
      <c r="B189">
        <f t="shared" si="37"/>
        <v>2013</v>
      </c>
      <c r="C189" s="1">
        <f ca="1">IF(C68&lt;=0,0,C176*SQRT($S$16*C68)+C68)</f>
        <v>5455502.8106883541</v>
      </c>
      <c r="D189" s="1">
        <f ca="1">IF(D68&lt;=0,0,D176*SQRT($S$16*D68)+D68)</f>
        <v>2319977.0525949001</v>
      </c>
      <c r="E189" s="1">
        <f ca="1">IF(E68&lt;=0,0,E176*SQRT($S$16*E68)+E68)</f>
        <v>620483.12634807592</v>
      </c>
      <c r="F189" s="1"/>
      <c r="G189" s="1"/>
      <c r="H189" s="1"/>
      <c r="I189" s="1"/>
      <c r="J189" s="1"/>
      <c r="K189" s="1"/>
      <c r="L189" s="1"/>
    </row>
    <row r="190" spans="1:23" x14ac:dyDescent="0.2">
      <c r="B190">
        <f t="shared" si="37"/>
        <v>2014</v>
      </c>
      <c r="C190" s="1">
        <f ca="1">IF(C69&lt;=0,0,C177*SQRT($S$16*C69)+C69)</f>
        <v>5044412.4338098215</v>
      </c>
      <c r="D190" s="1">
        <f ca="1">IF(D69&lt;=0,0,D177*SQRT($S$16*D69)+D69)</f>
        <v>2490196.375924584</v>
      </c>
      <c r="E190" s="1"/>
      <c r="F190" s="1"/>
      <c r="G190" s="1"/>
      <c r="H190" s="1"/>
      <c r="I190" s="1"/>
      <c r="J190" s="1"/>
      <c r="K190" s="1"/>
      <c r="L190" s="1"/>
    </row>
    <row r="191" spans="1:23" x14ac:dyDescent="0.2">
      <c r="B191">
        <f t="shared" si="37"/>
        <v>2015</v>
      </c>
      <c r="C191" s="1">
        <f ca="1">IF(C70&lt;=0,0,C178*SQRT($S$16*C70)+C70)</f>
        <v>6364127.302444797</v>
      </c>
      <c r="D191" s="1"/>
      <c r="E191" s="1"/>
      <c r="F191" s="1"/>
      <c r="G191" s="1"/>
      <c r="H191" s="1"/>
      <c r="I191" s="1"/>
      <c r="J191" s="1"/>
      <c r="K191" s="1"/>
      <c r="L191" s="1"/>
    </row>
    <row r="193" spans="1:14" x14ac:dyDescent="0.2">
      <c r="A193" t="s">
        <v>37</v>
      </c>
    </row>
    <row r="194" spans="1:14" x14ac:dyDescent="0.2">
      <c r="C194">
        <f>$C$3</f>
        <v>1</v>
      </c>
      <c r="D194">
        <f>C194+1</f>
        <v>2</v>
      </c>
      <c r="E194">
        <f t="shared" ref="E194:L194" si="38">D194+1</f>
        <v>3</v>
      </c>
      <c r="F194">
        <f t="shared" si="38"/>
        <v>4</v>
      </c>
      <c r="G194">
        <f t="shared" si="38"/>
        <v>5</v>
      </c>
      <c r="H194">
        <f t="shared" si="38"/>
        <v>6</v>
      </c>
      <c r="I194">
        <f t="shared" si="38"/>
        <v>7</v>
      </c>
      <c r="J194">
        <f t="shared" si="38"/>
        <v>8</v>
      </c>
      <c r="K194">
        <f t="shared" si="38"/>
        <v>9</v>
      </c>
      <c r="L194">
        <f t="shared" si="38"/>
        <v>10</v>
      </c>
      <c r="N194" t="s">
        <v>49</v>
      </c>
    </row>
    <row r="195" spans="1:14" x14ac:dyDescent="0.2">
      <c r="B195">
        <f>$B$4</f>
        <v>2006</v>
      </c>
      <c r="C195" s="1">
        <f ca="1">C182</f>
        <v>6790812.5682389904</v>
      </c>
      <c r="D195" s="1">
        <f ca="1">C195+D182</f>
        <v>9833225.7127975412</v>
      </c>
      <c r="E195" s="1">
        <f t="shared" ref="E195:K202" ca="1" si="39">D195+E182</f>
        <v>10744544.879931848</v>
      </c>
      <c r="F195" s="1">
        <f t="shared" ca="1" si="39"/>
        <v>11044829.844224596</v>
      </c>
      <c r="G195" s="1">
        <f t="shared" ca="1" si="39"/>
        <v>11247504.107892046</v>
      </c>
      <c r="H195" s="1">
        <f t="shared" ca="1" si="39"/>
        <v>11321466.93735902</v>
      </c>
      <c r="I195" s="1">
        <f t="shared" ca="1" si="39"/>
        <v>11457614.301475741</v>
      </c>
      <c r="J195" s="1">
        <f t="shared" ca="1" si="39"/>
        <v>11469245.190892052</v>
      </c>
      <c r="K195" s="1">
        <f t="shared" ca="1" si="39"/>
        <v>11477061.540037701</v>
      </c>
      <c r="L195" s="1">
        <f ca="1">K195+L182</f>
        <v>11467175.328016313</v>
      </c>
      <c r="N195" s="1">
        <f ca="1">_xlfn.NORM.INV(RAND(),N4,N4*O4)</f>
        <v>12139503.272608716</v>
      </c>
    </row>
    <row r="196" spans="1:14" x14ac:dyDescent="0.2">
      <c r="B196">
        <f>B195+1</f>
        <v>2007</v>
      </c>
      <c r="C196" s="1">
        <f t="shared" ref="C196:C204" ca="1" si="40">C183</f>
        <v>6458933.9650845323</v>
      </c>
      <c r="D196" s="1">
        <f t="shared" ref="D196:D203" ca="1" si="41">C196+D183</f>
        <v>9806314.0656691063</v>
      </c>
      <c r="E196" s="1">
        <f t="shared" ca="1" si="39"/>
        <v>10561167.401694402</v>
      </c>
      <c r="F196" s="1">
        <f t="shared" ca="1" si="39"/>
        <v>10708202.801714309</v>
      </c>
      <c r="G196" s="1">
        <f t="shared" ca="1" si="39"/>
        <v>10935406.826658702</v>
      </c>
      <c r="H196" s="1">
        <f t="shared" ca="1" si="39"/>
        <v>11086822.637395717</v>
      </c>
      <c r="I196" s="1">
        <f t="shared" ca="1" si="39"/>
        <v>11126197.588843064</v>
      </c>
      <c r="J196" s="1">
        <f t="shared" ca="1" si="39"/>
        <v>11135392.674094297</v>
      </c>
      <c r="K196" s="1">
        <f t="shared" ca="1" si="39"/>
        <v>11138728.213851139</v>
      </c>
      <c r="L196" s="1"/>
      <c r="N196" s="1">
        <f t="shared" ref="N196:N204" ca="1" si="42">_xlfn.NORM.INV(RAND(),N5,N5*O5)</f>
        <v>11236825.764591122</v>
      </c>
    </row>
    <row r="197" spans="1:14" x14ac:dyDescent="0.2">
      <c r="B197">
        <f t="shared" ref="B197:B204" si="43">B196+1</f>
        <v>2008</v>
      </c>
      <c r="C197" s="1">
        <f t="shared" ca="1" si="40"/>
        <v>6427615.4224310592</v>
      </c>
      <c r="D197" s="1">
        <f t="shared" ca="1" si="41"/>
        <v>9403581.3191209808</v>
      </c>
      <c r="E197" s="1">
        <f t="shared" ca="1" si="39"/>
        <v>10102876.735449955</v>
      </c>
      <c r="F197" s="1">
        <f t="shared" ca="1" si="39"/>
        <v>10375071.010392567</v>
      </c>
      <c r="G197" s="1">
        <f t="shared" ca="1" si="39"/>
        <v>10641811.774463799</v>
      </c>
      <c r="H197" s="1">
        <f t="shared" ca="1" si="39"/>
        <v>10691001.092088141</v>
      </c>
      <c r="I197" s="1">
        <f t="shared" ca="1" si="39"/>
        <v>10785039.9004576</v>
      </c>
      <c r="J197" s="1">
        <f t="shared" ca="1" si="39"/>
        <v>10809252.198011825</v>
      </c>
      <c r="K197" s="1"/>
      <c r="L197" s="1"/>
      <c r="N197" s="1">
        <f t="shared" ca="1" si="42"/>
        <v>10670886.775301231</v>
      </c>
    </row>
    <row r="198" spans="1:14" x14ac:dyDescent="0.2">
      <c r="B198">
        <f t="shared" si="43"/>
        <v>2009</v>
      </c>
      <c r="C198" s="1">
        <f t="shared" ca="1" si="40"/>
        <v>5732614.4884338714</v>
      </c>
      <c r="D198" s="1">
        <f t="shared" ca="1" si="41"/>
        <v>8530534.1941219606</v>
      </c>
      <c r="E198" s="1">
        <f t="shared" ca="1" si="39"/>
        <v>9169323.4065692592</v>
      </c>
      <c r="F198" s="1">
        <f t="shared" ca="1" si="39"/>
        <v>9420053.0951441471</v>
      </c>
      <c r="G198" s="1">
        <f t="shared" ca="1" si="39"/>
        <v>9557056.5483417735</v>
      </c>
      <c r="H198" s="1">
        <f t="shared" ca="1" si="39"/>
        <v>9621645.2448336128</v>
      </c>
      <c r="I198" s="1">
        <f t="shared" ca="1" si="39"/>
        <v>9670864.504243983</v>
      </c>
      <c r="J198" s="1"/>
      <c r="K198" s="1"/>
      <c r="L198" s="1"/>
      <c r="N198" s="1">
        <f t="shared" ca="1" si="42"/>
        <v>10848463.083919724</v>
      </c>
    </row>
    <row r="199" spans="1:14" x14ac:dyDescent="0.2">
      <c r="B199">
        <f t="shared" si="43"/>
        <v>2010</v>
      </c>
      <c r="C199" s="1">
        <f t="shared" ca="1" si="40"/>
        <v>6517804.2665210487</v>
      </c>
      <c r="D199" s="1">
        <f t="shared" ca="1" si="41"/>
        <v>9288908.7792589366</v>
      </c>
      <c r="E199" s="1">
        <f t="shared" ca="1" si="39"/>
        <v>9956778.8480835799</v>
      </c>
      <c r="F199" s="1">
        <f t="shared" ca="1" si="39"/>
        <v>10159460.489124436</v>
      </c>
      <c r="G199" s="1">
        <f t="shared" ca="1" si="39"/>
        <v>10288114.435621392</v>
      </c>
      <c r="H199" s="1">
        <f t="shared" ca="1" si="39"/>
        <v>10350333.723244054</v>
      </c>
      <c r="I199" s="1"/>
      <c r="J199" s="1"/>
      <c r="K199" s="1"/>
      <c r="L199" s="1"/>
      <c r="N199" s="1">
        <f t="shared" ca="1" si="42"/>
        <v>10230954.105362704</v>
      </c>
    </row>
    <row r="200" spans="1:14" x14ac:dyDescent="0.2">
      <c r="B200">
        <f t="shared" si="43"/>
        <v>2011</v>
      </c>
      <c r="C200" s="1">
        <f t="shared" ca="1" si="40"/>
        <v>5741313.0999802062</v>
      </c>
      <c r="D200" s="1">
        <f t="shared" ca="1" si="41"/>
        <v>8486568.2074037232</v>
      </c>
      <c r="E200" s="1">
        <f t="shared" ca="1" si="39"/>
        <v>9147696.5258655827</v>
      </c>
      <c r="F200" s="1">
        <f t="shared" ca="1" si="39"/>
        <v>9225459.3457945436</v>
      </c>
      <c r="G200" s="1">
        <f t="shared" ca="1" si="39"/>
        <v>9388427.8094967064</v>
      </c>
      <c r="H200" s="1"/>
      <c r="I200" s="1"/>
      <c r="J200" s="1"/>
      <c r="K200" s="1"/>
      <c r="L200" s="1"/>
      <c r="N200" s="1">
        <f t="shared" ca="1" si="42"/>
        <v>10335587.529519623</v>
      </c>
    </row>
    <row r="201" spans="1:14" x14ac:dyDescent="0.2">
      <c r="B201">
        <f t="shared" si="43"/>
        <v>2012</v>
      </c>
      <c r="C201" s="1">
        <f t="shared" ca="1" si="40"/>
        <v>5506978.3480479149</v>
      </c>
      <c r="D201" s="1">
        <f t="shared" ca="1" si="41"/>
        <v>7782578.4559231848</v>
      </c>
      <c r="E201" s="1">
        <f t="shared" ca="1" si="39"/>
        <v>8324070.0233513322</v>
      </c>
      <c r="F201" s="1">
        <f t="shared" ca="1" si="39"/>
        <v>8493248.7545273099</v>
      </c>
      <c r="G201" s="1"/>
      <c r="H201" s="1"/>
      <c r="I201" s="1"/>
      <c r="J201" s="1"/>
      <c r="K201" s="1"/>
      <c r="L201" s="1"/>
      <c r="N201" s="1">
        <f t="shared" ca="1" si="42"/>
        <v>12364502.876066092</v>
      </c>
    </row>
    <row r="202" spans="1:14" x14ac:dyDescent="0.2">
      <c r="B202">
        <f t="shared" si="43"/>
        <v>2013</v>
      </c>
      <c r="C202" s="1">
        <f t="shared" ca="1" si="40"/>
        <v>5455502.8106883541</v>
      </c>
      <c r="D202" s="1">
        <f t="shared" ca="1" si="41"/>
        <v>7775479.8632832542</v>
      </c>
      <c r="E202" s="1">
        <f t="shared" ca="1" si="39"/>
        <v>8395962.9896313306</v>
      </c>
      <c r="F202" s="1"/>
      <c r="G202" s="1"/>
      <c r="H202" s="1"/>
      <c r="I202" s="1"/>
      <c r="J202" s="1"/>
      <c r="K202" s="1"/>
      <c r="L202" s="1"/>
      <c r="N202" s="1">
        <f t="shared" ca="1" si="42"/>
        <v>10679704.467752468</v>
      </c>
    </row>
    <row r="203" spans="1:14" x14ac:dyDescent="0.2">
      <c r="B203">
        <f t="shared" si="43"/>
        <v>2014</v>
      </c>
      <c r="C203" s="1">
        <f t="shared" ca="1" si="40"/>
        <v>5044412.4338098215</v>
      </c>
      <c r="D203" s="1">
        <f t="shared" ca="1" si="41"/>
        <v>7534608.8097344059</v>
      </c>
      <c r="E203" s="1"/>
      <c r="F203" s="1"/>
      <c r="G203" s="1"/>
      <c r="H203" s="1"/>
      <c r="I203" s="1"/>
      <c r="J203" s="1"/>
      <c r="K203" s="1"/>
      <c r="L203" s="1"/>
      <c r="N203" s="1">
        <f t="shared" ca="1" si="42"/>
        <v>11602241.391286584</v>
      </c>
    </row>
    <row r="204" spans="1:14" x14ac:dyDescent="0.2">
      <c r="B204">
        <f t="shared" si="43"/>
        <v>2015</v>
      </c>
      <c r="C204" s="1">
        <f t="shared" ca="1" si="40"/>
        <v>6364127.302444797</v>
      </c>
      <c r="D204" s="1"/>
      <c r="E204" s="1"/>
      <c r="F204" s="1"/>
      <c r="G204" s="1"/>
      <c r="H204" s="1"/>
      <c r="I204" s="1"/>
      <c r="J204" s="1"/>
      <c r="K204" s="1"/>
      <c r="L204" s="1"/>
      <c r="N204" s="1">
        <f t="shared" ca="1" si="42"/>
        <v>11790226.896602625</v>
      </c>
    </row>
    <row r="206" spans="1:14" x14ac:dyDescent="0.2">
      <c r="D206" s="1">
        <f ca="1">SUMPRODUCT(D195:D203,D16:D24)</f>
        <v>78441799.407313079</v>
      </c>
      <c r="E206" s="1">
        <f ca="1">SUMPRODUCT(E195:E202,E16:E23)</f>
        <v>76402420.810577288</v>
      </c>
      <c r="F206" s="1">
        <f ca="1">SUMPRODUCT(F195:F201,F16:F22)</f>
        <v>69426325.340921909</v>
      </c>
      <c r="G206" s="1">
        <f ca="1">SUMPRODUCT(G195:G200,G16:G21)</f>
        <v>62058321.50247442</v>
      </c>
      <c r="H206" s="1">
        <f ca="1">SUMPRODUCT(H195:H199,H16:H20)</f>
        <v>53071269.634920545</v>
      </c>
      <c r="I206" s="1">
        <f ca="1">SUMPRODUCT(I195:I198,I16:I19)</f>
        <v>43039716.295020387</v>
      </c>
      <c r="J206" s="1">
        <f ca="1">SUMPRODUCT(J195:J197,J16:J18)</f>
        <v>33413890.062998176</v>
      </c>
      <c r="K206" s="1">
        <f ca="1">SUMPRODUCT(K195:K196,K16:K17)</f>
        <v>22615789.753888838</v>
      </c>
      <c r="L206" s="1">
        <f ca="1">SUMPRODUCT(L195,L16:L16)</f>
        <v>11467175.328016313</v>
      </c>
    </row>
    <row r="207" spans="1:14" x14ac:dyDescent="0.2">
      <c r="D207" s="1">
        <f ca="1">SUMPRODUCT(C195:C203,D16:D24)</f>
        <v>53675987.403235801</v>
      </c>
      <c r="E207" s="1">
        <f ca="1">SUMPRODUCT(D195:D202,E16:E23)</f>
        <v>70907190.597578675</v>
      </c>
      <c r="F207" s="1">
        <f ca="1">SUMPRODUCT(E195:E201,F16:F22)</f>
        <v>68006457.820945963</v>
      </c>
      <c r="G207" s="1">
        <f ca="1">SUMPRODUCT(F195:F200,G16:G21)</f>
        <v>60933076.586394593</v>
      </c>
      <c r="H207" s="1">
        <f ca="1">SUMPRODUCT(G195:G199,H16:H20)</f>
        <v>52669893.692977712</v>
      </c>
      <c r="I207" s="1">
        <f ca="1">SUMPRODUCT(H195:H198,I16:I19)</f>
        <v>42720935.911676489</v>
      </c>
      <c r="J207" s="1">
        <f ca="1">SUMPRODUCT(I195:I197,J16:J18)</f>
        <v>33368851.790776402</v>
      </c>
      <c r="K207" s="1">
        <f ca="1">SUMPRODUCT(J195:J196,K16:K17)</f>
        <v>22604637.864986349</v>
      </c>
      <c r="L207" s="1">
        <f ca="1">SUMPRODUCT(K195,L16:L16)</f>
        <v>11477061.540037701</v>
      </c>
    </row>
    <row r="208" spans="1:14" x14ac:dyDescent="0.2">
      <c r="D208" s="3">
        <f ca="1">D206/D207</f>
        <v>1.4613946235963289</v>
      </c>
      <c r="E208" s="3">
        <f t="shared" ref="E208:L208" ca="1" si="44">E206/E207</f>
        <v>1.0774989132510668</v>
      </c>
      <c r="F208" s="3">
        <f t="shared" ca="1" si="44"/>
        <v>1.0208784219244931</v>
      </c>
      <c r="G208" s="3">
        <f t="shared" ca="1" si="44"/>
        <v>1.0184668980973641</v>
      </c>
      <c r="H208" s="3">
        <f t="shared" ca="1" si="44"/>
        <v>1.0076205952547108</v>
      </c>
      <c r="I208" s="3">
        <f t="shared" ca="1" si="44"/>
        <v>1.0074619241489222</v>
      </c>
      <c r="J208" s="3">
        <f t="shared" ca="1" si="44"/>
        <v>1.0013497099781605</v>
      </c>
      <c r="K208" s="3">
        <f t="shared" ca="1" si="44"/>
        <v>1.0004933451696549</v>
      </c>
      <c r="L208" s="3">
        <f t="shared" ca="1" si="44"/>
        <v>0.99913861122144376</v>
      </c>
    </row>
    <row r="209" spans="1:13" x14ac:dyDescent="0.2">
      <c r="D209" s="3">
        <f ca="1">PRODUCT(D208:$L208)</f>
        <v>1.663629791172482</v>
      </c>
      <c r="E209" s="3">
        <f ca="1">PRODUCT(E208:$L208)</f>
        <v>1.1383850496715768</v>
      </c>
      <c r="F209" s="3">
        <f ca="1">PRODUCT(F208:$L208)</f>
        <v>1.0565069121385953</v>
      </c>
      <c r="G209" s="3">
        <f ca="1">PRODUCT(G208:$L208)</f>
        <v>1.034899836698417</v>
      </c>
      <c r="H209" s="3">
        <f ca="1">PRODUCT(H208:$L208)</f>
        <v>1.0161349756499223</v>
      </c>
      <c r="I209" s="3">
        <f ca="1">PRODUCT(I208:$L208)</f>
        <v>1.0084499864684278</v>
      </c>
      <c r="J209" s="3">
        <f ca="1">PRODUCT(J208:$L208)</f>
        <v>1.0009807440815595</v>
      </c>
      <c r="K209" s="3">
        <f ca="1">PRODUCT(K208:$L208)</f>
        <v>0.99963153142910555</v>
      </c>
      <c r="L209" s="3">
        <f ca="1">PRODUCT(L208:$L208)</f>
        <v>0.99913861122144376</v>
      </c>
      <c r="M209">
        <v>1</v>
      </c>
    </row>
    <row r="210" spans="1:13" x14ac:dyDescent="0.2">
      <c r="D210" s="3">
        <f ca="1">1/D209</f>
        <v>0.60109527089871762</v>
      </c>
      <c r="E210" s="3">
        <f t="shared" ref="E210:L210" ca="1" si="45">1/E209</f>
        <v>0.87843739716056457</v>
      </c>
      <c r="F210" s="3">
        <f t="shared" ca="1" si="45"/>
        <v>0.9465153407996042</v>
      </c>
      <c r="G210" s="3">
        <f t="shared" ca="1" si="45"/>
        <v>0.96627708744282348</v>
      </c>
      <c r="H210" s="3">
        <f t="shared" ca="1" si="45"/>
        <v>0.98412122795044787</v>
      </c>
      <c r="I210" s="3">
        <f t="shared" ca="1" si="45"/>
        <v>0.99162081751022735</v>
      </c>
      <c r="J210" s="3">
        <f t="shared" ca="1" si="45"/>
        <v>0.99902021683498088</v>
      </c>
      <c r="K210" s="3">
        <f t="shared" ca="1" si="45"/>
        <v>1.0003686043900273</v>
      </c>
      <c r="L210" s="3">
        <f t="shared" ca="1" si="45"/>
        <v>1.0008621314088775</v>
      </c>
      <c r="M210">
        <v>1</v>
      </c>
    </row>
    <row r="211" spans="1:13" x14ac:dyDescent="0.2">
      <c r="D211" s="3">
        <f ca="1">D210</f>
        <v>0.60109527089871762</v>
      </c>
      <c r="E211" s="3">
        <f ca="1">E210-D210</f>
        <v>0.27734212626184696</v>
      </c>
      <c r="F211" s="3">
        <f t="shared" ref="F211:M211" ca="1" si="46">F210-E210</f>
        <v>6.8077943639039629E-2</v>
      </c>
      <c r="G211" s="3">
        <f t="shared" ca="1" si="46"/>
        <v>1.976174664321928E-2</v>
      </c>
      <c r="H211" s="3">
        <f t="shared" ca="1" si="46"/>
        <v>1.7844140507624395E-2</v>
      </c>
      <c r="I211" s="3">
        <f t="shared" ca="1" si="46"/>
        <v>7.4995895597794737E-3</v>
      </c>
      <c r="J211" s="3">
        <f t="shared" ca="1" si="46"/>
        <v>7.3993993247535306E-3</v>
      </c>
      <c r="K211" s="3">
        <f t="shared" ca="1" si="46"/>
        <v>1.3483875550464042E-3</v>
      </c>
      <c r="L211" s="3">
        <f t="shared" ca="1" si="46"/>
        <v>4.9352701885019279E-4</v>
      </c>
      <c r="M211" s="3">
        <f t="shared" ca="1" si="46"/>
        <v>-8.6213140887747564E-4</v>
      </c>
    </row>
    <row r="213" spans="1:13" x14ac:dyDescent="0.2">
      <c r="A213" t="s">
        <v>26</v>
      </c>
    </row>
    <row r="214" spans="1:13" x14ac:dyDescent="0.2">
      <c r="C214">
        <v>1</v>
      </c>
      <c r="D214" s="4">
        <f>C214+1</f>
        <v>2</v>
      </c>
      <c r="E214" s="4">
        <f t="shared" ref="E214:L214" si="47">D214+1</f>
        <v>3</v>
      </c>
      <c r="F214" s="4">
        <f t="shared" si="47"/>
        <v>4</v>
      </c>
      <c r="G214" s="4">
        <f t="shared" si="47"/>
        <v>5</v>
      </c>
      <c r="H214" s="4">
        <f t="shared" si="47"/>
        <v>6</v>
      </c>
      <c r="I214" s="4">
        <f t="shared" si="47"/>
        <v>7</v>
      </c>
      <c r="J214" s="4">
        <f t="shared" si="47"/>
        <v>8</v>
      </c>
      <c r="K214" s="4">
        <f t="shared" si="47"/>
        <v>9</v>
      </c>
      <c r="L214" s="4">
        <f t="shared" si="47"/>
        <v>10</v>
      </c>
    </row>
    <row r="215" spans="1:13" x14ac:dyDescent="0.2">
      <c r="B215">
        <f>B$4</f>
        <v>2006</v>
      </c>
      <c r="D215" s="1"/>
      <c r="E215" s="1"/>
      <c r="F215" s="1"/>
      <c r="G215" s="1"/>
      <c r="H215" s="1"/>
      <c r="I215" s="1"/>
      <c r="J215" s="1"/>
      <c r="K215" s="1"/>
      <c r="L215" s="1"/>
    </row>
    <row r="216" spans="1:13" x14ac:dyDescent="0.2">
      <c r="B216">
        <f>B$5</f>
        <v>2007</v>
      </c>
      <c r="D216" s="1"/>
      <c r="E216" s="1"/>
      <c r="F216" s="1"/>
      <c r="G216" s="1"/>
      <c r="H216" s="1"/>
      <c r="I216" s="1"/>
      <c r="J216" s="1"/>
      <c r="K216" s="1"/>
      <c r="L216" s="3">
        <f t="shared" ref="L216:L224" ca="1" si="48">VLOOKUP(INT(RAND()*$B$165)+1,$B$113:$C$165,2,FALSE)</f>
        <v>-3.6924402257855204E-2</v>
      </c>
    </row>
    <row r="217" spans="1:13" x14ac:dyDescent="0.2">
      <c r="B217">
        <f>B$6</f>
        <v>2008</v>
      </c>
      <c r="D217" s="1"/>
      <c r="E217" s="1"/>
      <c r="F217" s="1"/>
      <c r="G217" s="1"/>
      <c r="H217" s="1"/>
      <c r="I217" s="1"/>
      <c r="J217" s="1"/>
      <c r="K217" s="3">
        <f t="shared" ref="K217:K224" ca="1" si="49">VLOOKUP(INT(RAND()*$B$165)+1,$B$113:$C$165,2,FALSE)</f>
        <v>0.46512543123677691</v>
      </c>
      <c r="L217" s="3">
        <f t="shared" ca="1" si="48"/>
        <v>-0.6093004834148027</v>
      </c>
    </row>
    <row r="218" spans="1:13" x14ac:dyDescent="0.2">
      <c r="B218">
        <f>B$7</f>
        <v>2009</v>
      </c>
      <c r="D218" s="1"/>
      <c r="E218" s="1"/>
      <c r="F218" s="1"/>
      <c r="G218" s="1"/>
      <c r="H218" s="1"/>
      <c r="I218" s="1"/>
      <c r="J218" s="3">
        <f t="shared" ref="J218:J224" ca="1" si="50">VLOOKUP(INT(RAND()*$B$165)+1,$B$113:$C$165,2,FALSE)</f>
        <v>1.1751543354807343</v>
      </c>
      <c r="K218" s="3">
        <f t="shared" ca="1" si="49"/>
        <v>-0.6945401322238639</v>
      </c>
      <c r="L218" s="3">
        <f t="shared" ca="1" si="48"/>
        <v>0.24313246608893663</v>
      </c>
    </row>
    <row r="219" spans="1:13" x14ac:dyDescent="0.2">
      <c r="B219">
        <f>B$8</f>
        <v>2010</v>
      </c>
      <c r="D219" s="1"/>
      <c r="E219" s="1"/>
      <c r="F219" s="1"/>
      <c r="G219" s="1"/>
      <c r="H219" s="1"/>
      <c r="I219" s="3">
        <f t="shared" ref="I219:I224" ca="1" si="51">VLOOKUP(INT(RAND()*$B$165)+1,$B$113:$C$165,2,FALSE)</f>
        <v>-0.6945401322238639</v>
      </c>
      <c r="J219" s="3">
        <f t="shared" ca="1" si="50"/>
        <v>-0.6945401322238639</v>
      </c>
      <c r="K219" s="3">
        <f t="shared" ca="1" si="49"/>
        <v>0.86782464291182149</v>
      </c>
      <c r="L219" s="3">
        <f t="shared" ca="1" si="48"/>
        <v>0.97982476709072708</v>
      </c>
    </row>
    <row r="220" spans="1:13" x14ac:dyDescent="0.2">
      <c r="B220">
        <f>B$9</f>
        <v>2011</v>
      </c>
      <c r="D220" s="1"/>
      <c r="E220" s="1"/>
      <c r="F220" s="1"/>
      <c r="G220" s="1"/>
      <c r="H220" s="3">
        <f t="shared" ref="H220:H224" ca="1" si="52">VLOOKUP(INT(RAND()*$B$165)+1,$B$113:$C$165,2,FALSE)</f>
        <v>-0.73169141773397639</v>
      </c>
      <c r="I220" s="3">
        <f t="shared" ca="1" si="51"/>
        <v>-7.6812338431987925E-2</v>
      </c>
      <c r="J220" s="3">
        <f t="shared" ca="1" si="50"/>
        <v>-4.8271507049296121E-2</v>
      </c>
      <c r="K220" s="3">
        <f t="shared" ca="1" si="49"/>
        <v>-0.6093004834148027</v>
      </c>
      <c r="L220" s="3">
        <f t="shared" ca="1" si="48"/>
        <v>2.7405584088114052</v>
      </c>
    </row>
    <row r="221" spans="1:13" x14ac:dyDescent="0.2">
      <c r="B221">
        <f>B$10</f>
        <v>2012</v>
      </c>
      <c r="D221" s="1"/>
      <c r="E221" s="1"/>
      <c r="F221" s="1"/>
      <c r="G221" s="3">
        <f t="shared" ref="G221:G224" ca="1" si="53">VLOOKUP(INT(RAND()*$B$165)+1,$B$113:$C$165,2,FALSE)</f>
        <v>-0.20444048616988716</v>
      </c>
      <c r="H221" s="3">
        <f t="shared" ca="1" si="52"/>
        <v>0.40159146386428479</v>
      </c>
      <c r="I221" s="3">
        <f t="shared" ca="1" si="51"/>
        <v>-2.4872324073695693</v>
      </c>
      <c r="J221" s="3">
        <f t="shared" ca="1" si="50"/>
        <v>1.3043479943796019</v>
      </c>
      <c r="K221" s="3">
        <f t="shared" ca="1" si="49"/>
        <v>0.84007468813130726</v>
      </c>
      <c r="L221" s="3">
        <f t="shared" ca="1" si="48"/>
        <v>-7.6812338431987925E-2</v>
      </c>
    </row>
    <row r="222" spans="1:13" x14ac:dyDescent="0.2">
      <c r="B222">
        <f>B$11</f>
        <v>2013</v>
      </c>
      <c r="D222" s="1"/>
      <c r="E222" s="1"/>
      <c r="F222" s="3">
        <f t="shared" ref="F222:F224" ca="1" si="54">VLOOKUP(INT(RAND()*$B$165)+1,$B$113:$C$165,2,FALSE)</f>
        <v>-0.73169141773397639</v>
      </c>
      <c r="G222" s="3">
        <f t="shared" ca="1" si="53"/>
        <v>-7.6812338431987925E-2</v>
      </c>
      <c r="H222" s="3">
        <f t="shared" ca="1" si="52"/>
        <v>-2.4872324073695693</v>
      </c>
      <c r="I222" s="3">
        <f t="shared" ca="1" si="51"/>
        <v>4.9356639072863424E-2</v>
      </c>
      <c r="J222" s="3">
        <f t="shared" ca="1" si="50"/>
        <v>-7.6812338431987925E-2</v>
      </c>
      <c r="K222" s="3">
        <f t="shared" ca="1" si="49"/>
        <v>1.550299782725912</v>
      </c>
      <c r="L222" s="3">
        <f t="shared" ca="1" si="48"/>
        <v>-0.20444048616988716</v>
      </c>
    </row>
    <row r="223" spans="1:13" x14ac:dyDescent="0.2">
      <c r="B223">
        <f>B$12</f>
        <v>2014</v>
      </c>
      <c r="D223" s="1"/>
      <c r="E223" s="3">
        <f t="shared" ref="E223:E224" ca="1" si="55">VLOOKUP(INT(RAND()*$B$165)+1,$B$113:$C$165,2,FALSE)</f>
        <v>-1.1536257893730584</v>
      </c>
      <c r="F223" s="3">
        <f t="shared" ca="1" si="54"/>
        <v>0.68305969408512401</v>
      </c>
      <c r="G223" s="3">
        <f t="shared" ca="1" si="53"/>
        <v>0.70115477993386122</v>
      </c>
      <c r="H223" s="3">
        <f t="shared" ca="1" si="52"/>
        <v>-1.1536257893730584</v>
      </c>
      <c r="I223" s="3">
        <f t="shared" ca="1" si="51"/>
        <v>-2.2286662576811471</v>
      </c>
      <c r="J223" s="3">
        <f t="shared" ca="1" si="50"/>
        <v>0.84007468813130726</v>
      </c>
      <c r="K223" s="3">
        <f t="shared" ca="1" si="49"/>
        <v>-0.46598093602458496</v>
      </c>
      <c r="L223" s="3">
        <f t="shared" ca="1" si="48"/>
        <v>1.4655198253720074</v>
      </c>
    </row>
    <row r="224" spans="1:13" x14ac:dyDescent="0.2">
      <c r="B224">
        <f>B$13</f>
        <v>2015</v>
      </c>
      <c r="C224" s="1"/>
      <c r="D224" s="3">
        <f ca="1">VLOOKUP(INT(RAND()*$B$165)+1,$B$113:$C$165,2,FALSE)</f>
        <v>-0.53097684360807296</v>
      </c>
      <c r="E224" s="3">
        <f t="shared" ca="1" si="55"/>
        <v>0.86782464291182149</v>
      </c>
      <c r="F224" s="3">
        <f t="shared" ca="1" si="54"/>
        <v>0.5655293904038764</v>
      </c>
      <c r="G224" s="3">
        <f t="shared" ca="1" si="53"/>
        <v>0.40159146386428479</v>
      </c>
      <c r="H224" s="3">
        <f t="shared" ca="1" si="52"/>
        <v>-1.4446797498684674</v>
      </c>
      <c r="I224" s="3">
        <f t="shared" ca="1" si="51"/>
        <v>0.46512543123677691</v>
      </c>
      <c r="J224" s="3">
        <f t="shared" ca="1" si="50"/>
        <v>-1.3786515569800144</v>
      </c>
      <c r="K224" s="3">
        <f t="shared" ca="1" si="49"/>
        <v>1.4655198253720074</v>
      </c>
      <c r="L224" s="3">
        <f t="shared" ca="1" si="48"/>
        <v>-2.791457946522544E-2</v>
      </c>
    </row>
    <row r="226" spans="1:14" x14ac:dyDescent="0.2">
      <c r="A226" t="s">
        <v>39</v>
      </c>
    </row>
    <row r="227" spans="1:14" x14ac:dyDescent="0.2">
      <c r="C227">
        <f>$C$3</f>
        <v>1</v>
      </c>
      <c r="D227">
        <f>C227+1</f>
        <v>2</v>
      </c>
      <c r="E227">
        <f t="shared" ref="E227:L227" si="56">D227+1</f>
        <v>3</v>
      </c>
      <c r="F227">
        <f t="shared" si="56"/>
        <v>4</v>
      </c>
      <c r="G227">
        <f t="shared" si="56"/>
        <v>5</v>
      </c>
      <c r="H227">
        <f t="shared" si="56"/>
        <v>6</v>
      </c>
      <c r="I227">
        <f t="shared" si="56"/>
        <v>7</v>
      </c>
      <c r="J227">
        <f t="shared" si="56"/>
        <v>8</v>
      </c>
      <c r="K227">
        <f t="shared" si="56"/>
        <v>9</v>
      </c>
      <c r="L227">
        <f t="shared" si="56"/>
        <v>10</v>
      </c>
      <c r="N227" t="s">
        <v>3</v>
      </c>
    </row>
    <row r="228" spans="1:14" x14ac:dyDescent="0.2">
      <c r="B228">
        <f>$B$4</f>
        <v>2006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>
        <f t="shared" ref="N228:N236" si="57">SUM(C228:L228)</f>
        <v>0</v>
      </c>
    </row>
    <row r="229" spans="1:14" x14ac:dyDescent="0.2">
      <c r="B229">
        <f>B228+1</f>
        <v>2007</v>
      </c>
      <c r="C229" s="1"/>
      <c r="D229" s="1"/>
      <c r="E229" s="1"/>
      <c r="F229" s="1"/>
      <c r="G229" s="1"/>
      <c r="H229" s="1"/>
      <c r="I229" s="1"/>
      <c r="J229" s="1"/>
      <c r="K229" s="1"/>
      <c r="L229" s="1">
        <f ca="1">(M$211*$N196) + L216*SQRT(ABS($S$16*M$211*$N196))</f>
        <v>-10128.468411227817</v>
      </c>
      <c r="N229" s="1">
        <f t="shared" ca="1" si="57"/>
        <v>-10128.468411227817</v>
      </c>
    </row>
    <row r="230" spans="1:14" x14ac:dyDescent="0.2">
      <c r="B230">
        <f t="shared" ref="B230:B237" si="58">B229+1</f>
        <v>2008</v>
      </c>
      <c r="C230" s="1"/>
      <c r="D230" s="1"/>
      <c r="E230" s="1"/>
      <c r="F230" s="1"/>
      <c r="G230" s="1"/>
      <c r="H230" s="1"/>
      <c r="I230" s="1"/>
      <c r="J230" s="1"/>
      <c r="K230" s="1">
        <f ca="1">(L$211*$N197) + K217*SQRT(ABS($S$16*L$211*$N197))</f>
        <v>9360.7932615672253</v>
      </c>
      <c r="L230" s="1">
        <f ca="1">(M$211*$N197) + L217*SQRT(ABS($S$16*M$211*$N197))</f>
        <v>-16288.712588612983</v>
      </c>
      <c r="N230" s="1">
        <f t="shared" ca="1" si="57"/>
        <v>-6927.9193270457581</v>
      </c>
    </row>
    <row r="231" spans="1:14" x14ac:dyDescent="0.2">
      <c r="B231">
        <f t="shared" si="58"/>
        <v>2009</v>
      </c>
      <c r="C231" s="1"/>
      <c r="D231" s="1"/>
      <c r="E231" s="1"/>
      <c r="F231" s="1"/>
      <c r="G231" s="1"/>
      <c r="H231" s="1"/>
      <c r="I231" s="1"/>
      <c r="J231" s="1">
        <f ca="1">(K$211*$N198) + J218*SQRT(ABS($S$16*K$211*$N198))</f>
        <v>31868.565748213157</v>
      </c>
      <c r="K231" s="1">
        <f ca="1">(L$211*$N198) + K218*SQRT(ABS($S$16*L$211*$N198))</f>
        <v>-810.57397364646749</v>
      </c>
      <c r="L231" s="1">
        <f ca="1">(M$211*$N198) + L218*SQRT(ABS($S$16*M$211*$N198))</f>
        <v>-6500.5965007848481</v>
      </c>
      <c r="N231" s="1">
        <f t="shared" ca="1" si="57"/>
        <v>24557.39527378184</v>
      </c>
    </row>
    <row r="232" spans="1:14" x14ac:dyDescent="0.2">
      <c r="B232">
        <f t="shared" si="58"/>
        <v>2010</v>
      </c>
      <c r="C232" s="1"/>
      <c r="D232" s="1"/>
      <c r="E232" s="1"/>
      <c r="F232" s="1"/>
      <c r="G232" s="1"/>
      <c r="H232" s="1"/>
      <c r="I232" s="1">
        <f ca="1">(J$211*$N199) + I219*SQRT(ABS($S$16*J$211*$N199))</f>
        <v>52522.538999558194</v>
      </c>
      <c r="J232" s="1">
        <f ca="1">(K$211*$N199) + J219*SQRT(ABS($S$16*K$211*$N199))</f>
        <v>3899.976521734061</v>
      </c>
      <c r="K232" s="1">
        <f ca="1">(L$211*$N199) + K219*SQRT(ABS($S$16*L$211*$N199))</f>
        <v>12529.437319178927</v>
      </c>
      <c r="L232" s="1">
        <f ca="1">(M$211*$N199) + L219*SQRT(ABS($S$16*M$211*$N199))</f>
        <v>2342.0363914715599</v>
      </c>
      <c r="N232" s="1">
        <f t="shared" ca="1" si="57"/>
        <v>71293.989231942731</v>
      </c>
    </row>
    <row r="233" spans="1:14" x14ac:dyDescent="0.2">
      <c r="B233">
        <f t="shared" si="58"/>
        <v>2011</v>
      </c>
      <c r="C233" s="1"/>
      <c r="D233" s="1"/>
      <c r="E233" s="1"/>
      <c r="F233" s="1"/>
      <c r="G233" s="1"/>
      <c r="H233" s="1">
        <f ca="1">(I$211*$N200) + H220*SQRT(ABS($S$16*I$211*$N200))</f>
        <v>52802.187752521408</v>
      </c>
      <c r="I233" s="1">
        <f ca="1">(J$211*$N200) + I220*SQRT(ABS($S$16*J$211*$N200))</f>
        <v>73900.440724251763</v>
      </c>
      <c r="J233" s="1">
        <f ca="1">(K$211*$N200) + J220*SQRT(ABS($S$16*K$211*$N200))</f>
        <v>13245.131587920852</v>
      </c>
      <c r="K233" s="1">
        <f ca="1">(L$211*$N200) + K220*SQRT(ABS($S$16*L$211*$N200))</f>
        <v>-177.74049138566079</v>
      </c>
      <c r="L233" s="1">
        <f ca="1">(M$211*$N200) + L220*SQRT(ABS($S$16*M$211*$N200))</f>
        <v>22469.890624628548</v>
      </c>
      <c r="N233" s="1">
        <f t="shared" ca="1" si="57"/>
        <v>162239.9101979369</v>
      </c>
    </row>
    <row r="234" spans="1:14" x14ac:dyDescent="0.2">
      <c r="B234">
        <f t="shared" si="58"/>
        <v>2012</v>
      </c>
      <c r="C234" s="1"/>
      <c r="D234" s="1"/>
      <c r="E234" s="1"/>
      <c r="F234" s="1"/>
      <c r="G234" s="1">
        <f ca="1">(H$211*$N201) + G221*SQRT(ABS($S$16*H$211*$N201))</f>
        <v>208985.42995260429</v>
      </c>
      <c r="H234" s="1">
        <f ca="1">(I$211*$N201) + H221*SQRT(ABS($S$16*I$211*$N201))</f>
        <v>107562.70023509592</v>
      </c>
      <c r="I234" s="1">
        <f ca="1">(J$211*$N201) + I221*SQRT(ABS($S$16*J$211*$N201))</f>
        <v>232.14391580811935</v>
      </c>
      <c r="J234" s="1">
        <f ca="1">(K$211*$N201) + J221*SQRT(ABS($S$16*K$211*$N201))</f>
        <v>37101.560078366878</v>
      </c>
      <c r="K234" s="1">
        <f ca="1">(L$211*$N201) + K221*SQRT(ABS($S$16*L$211*$N201))</f>
        <v>14062.499542288348</v>
      </c>
      <c r="L234" s="1">
        <f ca="1">(M$211*$N201) + L221*SQRT(ABS($S$16*M$211*$N201))</f>
        <v>-11621.821425300783</v>
      </c>
      <c r="N234" s="1">
        <f t="shared" ca="1" si="57"/>
        <v>356322.5122988628</v>
      </c>
    </row>
    <row r="235" spans="1:14" x14ac:dyDescent="0.2">
      <c r="B235">
        <f t="shared" si="58"/>
        <v>2013</v>
      </c>
      <c r="C235" s="1"/>
      <c r="D235" s="1"/>
      <c r="E235" s="1"/>
      <c r="F235" s="1">
        <f ca="1">(G$211*$N202) + F222*SQRT(ABS($S$16*G$211*$N202))</f>
        <v>170275.26171433114</v>
      </c>
      <c r="G235" s="1">
        <f ca="1">(H$211*$N202) + G222*SQRT(ABS($S$16*H$211*$N202))</f>
        <v>186502.66875973169</v>
      </c>
      <c r="H235" s="1">
        <f ca="1">(I$211*$N202) + H222*SQRT(ABS($S$16*I$211*$N202))</f>
        <v>-5291.5955866613513</v>
      </c>
      <c r="I235" s="1">
        <f ca="1">(J$211*$N202) + I222*SQRT(ABS($S$16*J$211*$N202))</f>
        <v>80706.421825473619</v>
      </c>
      <c r="J235" s="1">
        <f ca="1">(K$211*$N202) + J222*SQRT(ABS($S$16*K$211*$N202))</f>
        <v>13282.269905472858</v>
      </c>
      <c r="K235" s="1">
        <f ca="1">(L$211*$N202) + K222*SQRT(ABS($S$16*L$211*$N202))</f>
        <v>18923.392877888429</v>
      </c>
      <c r="L235" s="1">
        <f ca="1">(M$211*$N202) + L222*SQRT(ABS($S$16*M$211*$N202))</f>
        <v>-11586.887421080295</v>
      </c>
      <c r="N235" s="1">
        <f t="shared" ca="1" si="57"/>
        <v>452811.53207515605</v>
      </c>
    </row>
    <row r="236" spans="1:14" x14ac:dyDescent="0.2">
      <c r="B236">
        <f t="shared" si="58"/>
        <v>2014</v>
      </c>
      <c r="C236" s="1"/>
      <c r="D236" s="1"/>
      <c r="E236" s="1">
        <f ca="1">(F$211*$N203) + E223*SQRT(ABS($S$16*F$211*$N203))</f>
        <v>665489.50966940681</v>
      </c>
      <c r="F236" s="1">
        <f ca="1">(G$211*$N203) + F223*SQRT(ABS($S$16*G$211*$N203))</f>
        <v>268954.83899574407</v>
      </c>
      <c r="G236" s="1">
        <f ca="1">(H$211*$N203) + G223*SQRT(ABS($S$16*H$211*$N203))</f>
        <v>245731.00329335956</v>
      </c>
      <c r="H236" s="1">
        <f ca="1">(I$211*$N203) + H223*SQRT(ABS($S$16*I$211*$N203))</f>
        <v>45733.779072242978</v>
      </c>
      <c r="I236" s="1">
        <f ca="1">(J$211*$N203) + I223*SQRT(ABS($S$16*J$211*$N203))</f>
        <v>6639.4285782559018</v>
      </c>
      <c r="J236" s="1">
        <f ca="1">(K$211*$N203) + J223*SQRT(ABS($S$16*K$211*$N203))</f>
        <v>28389.998867916125</v>
      </c>
      <c r="K236" s="1">
        <f ca="1">(L$211*$N203) + K223*SQRT(ABS($S$16*L$211*$N203))</f>
        <v>1448.8015384689061</v>
      </c>
      <c r="L236" s="1">
        <f ca="1">(M$211*$N203) + L223*SQRT(ABS($S$16*M$211*$N203))</f>
        <v>7776.7067336544424</v>
      </c>
      <c r="N236" s="1">
        <f t="shared" ca="1" si="57"/>
        <v>1270164.0667490489</v>
      </c>
    </row>
    <row r="237" spans="1:14" x14ac:dyDescent="0.2">
      <c r="B237">
        <f t="shared" si="58"/>
        <v>2015</v>
      </c>
      <c r="C237" s="1"/>
      <c r="D237" s="1">
        <f ca="1">(E$211*$N204) + D224*SQRT(ABS($S$16*E$211*$N204))</f>
        <v>3153457.311107331</v>
      </c>
      <c r="E237" s="1">
        <f ca="1">(F$211*$N204) + E224*SQRT(ABS($S$16*F$211*$N204))</f>
        <v>896965.56553262577</v>
      </c>
      <c r="F237" s="1">
        <f ca="1">(G$211*$N204) + F224*SQRT(ABS($S$16*G$211*$N204))</f>
        <v>266108.2651239484</v>
      </c>
      <c r="G237" s="1">
        <f ca="1">(H$211*$N204) + G224*SQRT(ABS($S$16*H$211*$N204))</f>
        <v>232730.42815060267</v>
      </c>
      <c r="H237" s="1">
        <f ca="1">(I$211*$N204) + H224*SQRT(ABS($S$16*I$211*$N204))</f>
        <v>36312.202176994491</v>
      </c>
      <c r="I237" s="1">
        <f ca="1">(J$211*$N204) + I224*SQRT(ABS($S$16*J$211*$N204))</f>
        <v>103905.24812818276</v>
      </c>
      <c r="J237" s="1">
        <f ca="1">(K$211*$N204) + J224*SQRT(ABS($S$16*K$211*$N204))</f>
        <v>-5187.9906946386127</v>
      </c>
      <c r="K237" s="1">
        <f ca="1">(L$211*$N204) + K224*SQRT(ABS($S$16*L$211*$N204))</f>
        <v>19379.275894114806</v>
      </c>
      <c r="L237" s="1">
        <f ca="1">(M$211*$N204) + L224*SQRT(ABS($S$16*M$211*$N204))</f>
        <v>-10506.110945483664</v>
      </c>
      <c r="N237" s="1">
        <f ca="1">SUM(C237:L237)</f>
        <v>4693164.1944736782</v>
      </c>
    </row>
    <row r="238" spans="1:14" x14ac:dyDescent="0.2">
      <c r="N238" s="1">
        <f ca="1">SUM(N228:N237)</f>
        <v>7013497.2125621336</v>
      </c>
    </row>
    <row r="240" spans="1:14" x14ac:dyDescent="0.2">
      <c r="A240" t="s">
        <v>28</v>
      </c>
    </row>
    <row r="241" spans="1:16" x14ac:dyDescent="0.2">
      <c r="C241">
        <v>1</v>
      </c>
      <c r="D241" s="4">
        <f>C241+1</f>
        <v>2</v>
      </c>
      <c r="E241" s="4">
        <f t="shared" ref="E241:L241" si="59">D241+1</f>
        <v>3</v>
      </c>
      <c r="F241" s="4">
        <f t="shared" si="59"/>
        <v>4</v>
      </c>
      <c r="G241" s="4">
        <f t="shared" si="59"/>
        <v>5</v>
      </c>
      <c r="H241" s="4">
        <f t="shared" si="59"/>
        <v>6</v>
      </c>
      <c r="I241" s="4">
        <f t="shared" si="59"/>
        <v>7</v>
      </c>
      <c r="J241" s="4">
        <f t="shared" si="59"/>
        <v>8</v>
      </c>
      <c r="K241" s="4">
        <f t="shared" si="59"/>
        <v>9</v>
      </c>
      <c r="L241" s="4">
        <f t="shared" si="59"/>
        <v>10</v>
      </c>
      <c r="N241" t="s">
        <v>2</v>
      </c>
      <c r="O241" t="s">
        <v>3</v>
      </c>
      <c r="P241" t="s">
        <v>29</v>
      </c>
    </row>
    <row r="242" spans="1:16" x14ac:dyDescent="0.2">
      <c r="B242">
        <f>B$4</f>
        <v>2006</v>
      </c>
      <c r="C242" s="1">
        <f>C4</f>
        <v>5946975.4499999993</v>
      </c>
      <c r="D242" s="1">
        <f>D4</f>
        <v>9668212.0350000001</v>
      </c>
      <c r="E242" s="1">
        <f>E4</f>
        <v>10563929.324999999</v>
      </c>
      <c r="F242" s="1">
        <f>F4</f>
        <v>10771689.654999999</v>
      </c>
      <c r="G242" s="1">
        <f>G4</f>
        <v>10978393.645</v>
      </c>
      <c r="H242" s="1">
        <f>H4</f>
        <v>11040517.795</v>
      </c>
      <c r="I242" s="1">
        <f>I4</f>
        <v>11106331.215</v>
      </c>
      <c r="J242" s="1">
        <f>J4</f>
        <v>11121180.875</v>
      </c>
      <c r="K242" s="1">
        <f>K4</f>
        <v>11132310.404999999</v>
      </c>
      <c r="L242" s="1">
        <f>L4</f>
        <v>11148123.824999999</v>
      </c>
      <c r="N242" s="1">
        <f ca="1">L242+O242</f>
        <v>11148123.824999999</v>
      </c>
      <c r="O242" s="1">
        <f ca="1">N195*(1-M$269)</f>
        <v>0</v>
      </c>
      <c r="P242" s="1">
        <f ca="1">Q4-N242</f>
        <v>0</v>
      </c>
    </row>
    <row r="243" spans="1:16" x14ac:dyDescent="0.2">
      <c r="B243">
        <f>B$5</f>
        <v>2007</v>
      </c>
      <c r="C243" s="1">
        <f>C5</f>
        <v>6346756.1210883353</v>
      </c>
      <c r="D243" s="1">
        <f>D5</f>
        <v>9593161.7102224305</v>
      </c>
      <c r="E243" s="1">
        <f>E5</f>
        <v>10316383.455589319</v>
      </c>
      <c r="F243" s="1">
        <f>F5</f>
        <v>10468180.234918753</v>
      </c>
      <c r="G243" s="1">
        <f>G5</f>
        <v>10536004.327810626</v>
      </c>
      <c r="H243" s="1">
        <f>H5</f>
        <v>10572607.806514177</v>
      </c>
      <c r="I243" s="1">
        <f>I5</f>
        <v>10625359.878763413</v>
      </c>
      <c r="J243" s="1">
        <f>J5</f>
        <v>10636546.271505505</v>
      </c>
      <c r="K243" s="1">
        <f>K5</f>
        <v>10648191.800681584</v>
      </c>
      <c r="L243" s="1">
        <f ca="1">K243+L229</f>
        <v>10638063.332270356</v>
      </c>
      <c r="N243" s="1">
        <f ca="1">L243+O243</f>
        <v>10640995.502549717</v>
      </c>
      <c r="O243" s="1">
        <f ca="1">N196*(1-L$269)</f>
        <v>2932.1702793621648</v>
      </c>
      <c r="P243" s="1">
        <f t="shared" ref="P243:P251" ca="1" si="60">Q5-N243</f>
        <v>23320.623773634434</v>
      </c>
    </row>
    <row r="244" spans="1:16" x14ac:dyDescent="0.2">
      <c r="B244">
        <f>B$6</f>
        <v>2008</v>
      </c>
      <c r="C244" s="1">
        <f>C6</f>
        <v>6269090.2112323251</v>
      </c>
      <c r="D244" s="1">
        <f>D6</f>
        <v>9245313.2727097049</v>
      </c>
      <c r="E244" s="1">
        <f>E6</f>
        <v>10092365.968752814</v>
      </c>
      <c r="F244" s="1">
        <f>F6</f>
        <v>10355134.288356848</v>
      </c>
      <c r="G244" s="1">
        <f>G6</f>
        <v>10507837.38729655</v>
      </c>
      <c r="H244" s="1">
        <f>H6</f>
        <v>10573281.572556423</v>
      </c>
      <c r="I244" s="1">
        <f>I6</f>
        <v>10626826.815041773</v>
      </c>
      <c r="J244" s="1">
        <f>J6</f>
        <v>10635751.022122664</v>
      </c>
      <c r="K244" s="1">
        <f ca="1">J244+K230</f>
        <v>10645111.815384232</v>
      </c>
      <c r="L244" s="1"/>
      <c r="N244" s="1">
        <f ca="1">K244+O244</f>
        <v>10658469.077932721</v>
      </c>
      <c r="O244" s="1">
        <f ca="1">N197*(1-K$269)</f>
        <v>13357.262548489265</v>
      </c>
      <c r="P244" s="1">
        <f t="shared" ca="1" si="60"/>
        <v>4280.0236536972225</v>
      </c>
    </row>
    <row r="245" spans="1:16" x14ac:dyDescent="0.2">
      <c r="B245">
        <f>B$7</f>
        <v>2009</v>
      </c>
      <c r="C245" s="1">
        <f>C7</f>
        <v>5863014.807540223</v>
      </c>
      <c r="D245" s="1">
        <f>D7</f>
        <v>8546239.1100235395</v>
      </c>
      <c r="E245" s="1">
        <f>E7</f>
        <v>9268770.8317457847</v>
      </c>
      <c r="F245" s="1">
        <f>F7</f>
        <v>9459423.5571675319</v>
      </c>
      <c r="G245" s="1">
        <f>G7</f>
        <v>9592399.1507406086</v>
      </c>
      <c r="H245" s="1">
        <f>H7</f>
        <v>9680739.5800374076</v>
      </c>
      <c r="I245" s="1">
        <f>I7</f>
        <v>9724068.2097572647</v>
      </c>
      <c r="J245" s="1">
        <f ca="1">I245+J231</f>
        <v>9755936.7755054776</v>
      </c>
      <c r="K245" s="1"/>
      <c r="L245" s="1"/>
      <c r="N245" s="1">
        <f ca="1">J245+O245</f>
        <v>9786695.2653157264</v>
      </c>
      <c r="O245" s="1">
        <f ca="1">N198*(1-J$269)</f>
        <v>30758.489810249132</v>
      </c>
      <c r="P245" s="1">
        <f t="shared" ca="1" si="60"/>
        <v>-25051.767051894218</v>
      </c>
    </row>
    <row r="246" spans="1:16" x14ac:dyDescent="0.2">
      <c r="B246">
        <f>B$8</f>
        <v>2010</v>
      </c>
      <c r="C246" s="1">
        <f>C8</f>
        <v>5778885.3596461331</v>
      </c>
      <c r="D246" s="1">
        <f>D8</f>
        <v>8524114.2689106427</v>
      </c>
      <c r="E246" s="1">
        <f>E8</f>
        <v>9178008.6292282678</v>
      </c>
      <c r="F246" s="1">
        <f>F8</f>
        <v>9451404.1160852052</v>
      </c>
      <c r="G246" s="1">
        <f>G8</f>
        <v>9681691.6721275542</v>
      </c>
      <c r="H246" s="1">
        <f>H8</f>
        <v>9786916.0519487821</v>
      </c>
      <c r="I246" s="1">
        <f ca="1">H246+I232</f>
        <v>9839438.5909483396</v>
      </c>
      <c r="J246" s="1"/>
      <c r="K246" s="1"/>
      <c r="L246" s="1"/>
      <c r="N246" s="1">
        <f ca="1">I246+O246</f>
        <v>9921097.0057699047</v>
      </c>
      <c r="O246" s="1">
        <f ca="1">N199*(1-I$269)</f>
        <v>81658.414821564598</v>
      </c>
      <c r="P246" s="1">
        <f t="shared" ca="1" si="60"/>
        <v>-38746.936542164534</v>
      </c>
    </row>
    <row r="247" spans="1:16" x14ac:dyDescent="0.2">
      <c r="B247">
        <f>B$9</f>
        <v>2011</v>
      </c>
      <c r="C247" s="1">
        <f>C9</f>
        <v>6184793.3995723631</v>
      </c>
      <c r="D247" s="1">
        <f>D9</f>
        <v>9013131.8745357301</v>
      </c>
      <c r="E247" s="1">
        <f>E9</f>
        <v>9585896.6549400445</v>
      </c>
      <c r="F247" s="1">
        <f>F9</f>
        <v>9830796.08111641</v>
      </c>
      <c r="G247" s="1">
        <f>G9</f>
        <v>9935752.9780491386</v>
      </c>
      <c r="H247" s="1">
        <f ca="1">G247+H233</f>
        <v>9988555.1658016592</v>
      </c>
      <c r="I247" s="1"/>
      <c r="J247" s="1"/>
      <c r="K247" s="1"/>
      <c r="L247" s="1"/>
      <c r="N247" s="1">
        <f ca="1">H247+O247</f>
        <v>10139334.148314033</v>
      </c>
      <c r="O247" s="1">
        <f ca="1">N200*(1-H$269)</f>
        <v>150778.98251237409</v>
      </c>
      <c r="P247" s="1">
        <f t="shared" ca="1" si="60"/>
        <v>-25557.448856981471</v>
      </c>
    </row>
    <row r="248" spans="1:16" x14ac:dyDescent="0.2">
      <c r="B248">
        <f>B$10</f>
        <v>2012</v>
      </c>
      <c r="C248" s="1">
        <f>C10</f>
        <v>5600184.3963173702</v>
      </c>
      <c r="D248" s="1">
        <f>D10</f>
        <v>8493391.2994029485</v>
      </c>
      <c r="E248" s="1">
        <f>E10</f>
        <v>9056505.2100427933</v>
      </c>
      <c r="F248" s="1">
        <f>F10</f>
        <v>9282022.2196497843</v>
      </c>
      <c r="G248" s="1">
        <f ca="1">F248+G234</f>
        <v>9491007.649602389</v>
      </c>
      <c r="H248" s="1"/>
      <c r="I248" s="1"/>
      <c r="J248" s="1"/>
      <c r="K248" s="1"/>
      <c r="L248" s="1"/>
      <c r="N248" s="1">
        <f ca="1">G248+O248</f>
        <v>9861656.720856078</v>
      </c>
      <c r="O248" s="1">
        <f ca="1">N201*(1-G$269)</f>
        <v>370649.07125368959</v>
      </c>
      <c r="P248" s="1">
        <f t="shared" ca="1" si="60"/>
        <v>-238329.02787517011</v>
      </c>
    </row>
    <row r="249" spans="1:16" x14ac:dyDescent="0.2">
      <c r="B249">
        <f>B$11</f>
        <v>2013</v>
      </c>
      <c r="C249" s="1">
        <f>C11</f>
        <v>5288065.6150194677</v>
      </c>
      <c r="D249" s="1">
        <f>D11</f>
        <v>7728168.797233385</v>
      </c>
      <c r="E249" s="1">
        <f>E11</f>
        <v>8256211.3572572786</v>
      </c>
      <c r="F249" s="1">
        <f ca="1">E249+F235</f>
        <v>8426486.6189716104</v>
      </c>
      <c r="G249" s="1"/>
      <c r="H249" s="1"/>
      <c r="I249" s="1"/>
      <c r="J249" s="1"/>
      <c r="K249" s="1"/>
      <c r="L249" s="1"/>
      <c r="N249" s="1">
        <f ca="1">F249+O249</f>
        <v>8975878.0204696059</v>
      </c>
      <c r="O249" s="1">
        <f ca="1">N202*(1-F$269)</f>
        <v>549391.40149799595</v>
      </c>
      <c r="P249" s="1">
        <f t="shared" ca="1" si="60"/>
        <v>-145577.22313350439</v>
      </c>
    </row>
    <row r="250" spans="1:16" x14ac:dyDescent="0.2">
      <c r="B250">
        <f>B$12</f>
        <v>2014</v>
      </c>
      <c r="C250" s="1">
        <f>C12</f>
        <v>5290792.9454416083</v>
      </c>
      <c r="D250" s="1">
        <f>D12</f>
        <v>7648728.9110740349</v>
      </c>
      <c r="E250" s="1">
        <f ca="1">D250+E236</f>
        <v>8314218.4207434412</v>
      </c>
      <c r="F250" s="1"/>
      <c r="G250" s="1"/>
      <c r="H250" s="1"/>
      <c r="I250" s="1"/>
      <c r="J250" s="1"/>
      <c r="K250" s="1"/>
      <c r="L250" s="1"/>
      <c r="N250" s="1">
        <f ca="1">E250+O250</f>
        <v>9713638.1734260451</v>
      </c>
      <c r="O250" s="1">
        <f ca="1">N203*(1-E$269)</f>
        <v>1399419.7526826037</v>
      </c>
      <c r="P250" s="1">
        <f t="shared" ca="1" si="60"/>
        <v>-746263.58201535232</v>
      </c>
    </row>
    <row r="251" spans="1:16" x14ac:dyDescent="0.2">
      <c r="B251">
        <f>B$13</f>
        <v>2015</v>
      </c>
      <c r="C251" s="1">
        <f>C13</f>
        <v>5675568.1390453307</v>
      </c>
      <c r="D251" s="1">
        <f ca="1">C251+D237</f>
        <v>8829025.4501526617</v>
      </c>
      <c r="E251" s="1"/>
      <c r="F251" s="1"/>
      <c r="G251" s="1"/>
      <c r="H251" s="1"/>
      <c r="I251" s="1"/>
      <c r="J251" s="1"/>
      <c r="K251" s="1"/>
      <c r="L251" s="1"/>
      <c r="N251" s="1">
        <f ca="1">D251+O251</f>
        <v>13701089.880792648</v>
      </c>
      <c r="O251" s="1">
        <f ca="1">N204*(1-D$269)</f>
        <v>4872064.4306399859</v>
      </c>
      <c r="P251" s="1">
        <f t="shared" ca="1" si="60"/>
        <v>-3257137.3694019206</v>
      </c>
    </row>
    <row r="252" spans="1:16" x14ac:dyDescent="0.2">
      <c r="O252" s="1">
        <f ca="1">SUM(O242:O251)</f>
        <v>7471009.9760463145</v>
      </c>
      <c r="P252" s="1">
        <f ca="1">SUM(P242:P251)</f>
        <v>-4449062.707449656</v>
      </c>
    </row>
    <row r="253" spans="1:16" x14ac:dyDescent="0.2">
      <c r="A253" t="s">
        <v>15</v>
      </c>
      <c r="D253" s="4" t="s">
        <v>5</v>
      </c>
      <c r="E253" s="4" t="s">
        <v>6</v>
      </c>
      <c r="F253" s="4" t="s">
        <v>7</v>
      </c>
      <c r="G253" s="4" t="s">
        <v>8</v>
      </c>
      <c r="H253" s="4" t="s">
        <v>9</v>
      </c>
      <c r="I253" s="4" t="s">
        <v>10</v>
      </c>
      <c r="J253" s="4" t="s">
        <v>11</v>
      </c>
      <c r="K253" s="4" t="s">
        <v>12</v>
      </c>
      <c r="L253" s="4" t="s">
        <v>13</v>
      </c>
    </row>
    <row r="254" spans="1:16" x14ac:dyDescent="0.2">
      <c r="B254">
        <f>B242</f>
        <v>2006</v>
      </c>
      <c r="D254">
        <f>D16</f>
        <v>1</v>
      </c>
      <c r="E254">
        <f>E16</f>
        <v>1</v>
      </c>
      <c r="F254">
        <f>F16</f>
        <v>1</v>
      </c>
      <c r="G254">
        <f>G16</f>
        <v>1</v>
      </c>
      <c r="H254">
        <f>H16</f>
        <v>1</v>
      </c>
      <c r="I254">
        <f>I16</f>
        <v>1</v>
      </c>
      <c r="J254">
        <f>J16</f>
        <v>1</v>
      </c>
      <c r="K254">
        <f>K16</f>
        <v>1</v>
      </c>
      <c r="L254">
        <f>L16</f>
        <v>1</v>
      </c>
    </row>
    <row r="255" spans="1:16" x14ac:dyDescent="0.2">
      <c r="B255">
        <f t="shared" ref="B255:B263" si="61">B243</f>
        <v>2007</v>
      </c>
      <c r="D255">
        <f>D17</f>
        <v>1</v>
      </c>
      <c r="E255">
        <f>E17</f>
        <v>1</v>
      </c>
      <c r="F255">
        <f>F17</f>
        <v>1</v>
      </c>
      <c r="G255">
        <f>G17</f>
        <v>1</v>
      </c>
      <c r="H255">
        <f>H17</f>
        <v>1</v>
      </c>
      <c r="I255">
        <f>I17</f>
        <v>1</v>
      </c>
      <c r="J255">
        <f>J17</f>
        <v>1</v>
      </c>
      <c r="K255">
        <f>K17</f>
        <v>1</v>
      </c>
      <c r="L255" s="8">
        <v>1</v>
      </c>
    </row>
    <row r="256" spans="1:16" x14ac:dyDescent="0.2">
      <c r="B256">
        <f t="shared" si="61"/>
        <v>2008</v>
      </c>
      <c r="D256">
        <f>D18</f>
        <v>1</v>
      </c>
      <c r="E256">
        <f>E18</f>
        <v>1</v>
      </c>
      <c r="F256">
        <f>F18</f>
        <v>1</v>
      </c>
      <c r="G256">
        <f>G18</f>
        <v>1</v>
      </c>
      <c r="H256">
        <f>H18</f>
        <v>1</v>
      </c>
      <c r="I256">
        <f>I18</f>
        <v>1</v>
      </c>
      <c r="J256">
        <f>J18</f>
        <v>1</v>
      </c>
      <c r="K256" s="8">
        <v>1</v>
      </c>
    </row>
    <row r="257" spans="2:13" x14ac:dyDescent="0.2">
      <c r="B257">
        <f t="shared" si="61"/>
        <v>2009</v>
      </c>
      <c r="D257">
        <f>D19</f>
        <v>1</v>
      </c>
      <c r="E257">
        <f>E19</f>
        <v>1</v>
      </c>
      <c r="F257">
        <f>F19</f>
        <v>1</v>
      </c>
      <c r="G257">
        <f>G19</f>
        <v>1</v>
      </c>
      <c r="H257">
        <f>H19</f>
        <v>1</v>
      </c>
      <c r="I257">
        <f>I19</f>
        <v>1</v>
      </c>
      <c r="J257" s="8">
        <v>1</v>
      </c>
    </row>
    <row r="258" spans="2:13" x14ac:dyDescent="0.2">
      <c r="B258">
        <f t="shared" si="61"/>
        <v>2010</v>
      </c>
      <c r="D258">
        <f>D20</f>
        <v>1</v>
      </c>
      <c r="E258">
        <f>E20</f>
        <v>1</v>
      </c>
      <c r="F258">
        <f>F20</f>
        <v>1</v>
      </c>
      <c r="G258">
        <f>G20</f>
        <v>1</v>
      </c>
      <c r="H258">
        <f>H20</f>
        <v>1</v>
      </c>
      <c r="I258" s="8">
        <v>1</v>
      </c>
    </row>
    <row r="259" spans="2:13" x14ac:dyDescent="0.2">
      <c r="B259">
        <f t="shared" si="61"/>
        <v>2011</v>
      </c>
      <c r="D259">
        <f>D21</f>
        <v>1</v>
      </c>
      <c r="E259">
        <f>E21</f>
        <v>1</v>
      </c>
      <c r="F259">
        <f>F21</f>
        <v>1</v>
      </c>
      <c r="G259">
        <f>G21</f>
        <v>1</v>
      </c>
      <c r="H259" s="8">
        <v>1</v>
      </c>
    </row>
    <row r="260" spans="2:13" x14ac:dyDescent="0.2">
      <c r="B260">
        <f t="shared" si="61"/>
        <v>2012</v>
      </c>
      <c r="D260">
        <f>D22</f>
        <v>1</v>
      </c>
      <c r="E260">
        <f>E22</f>
        <v>1</v>
      </c>
      <c r="F260">
        <f>F22</f>
        <v>1</v>
      </c>
      <c r="G260" s="8">
        <v>1</v>
      </c>
    </row>
    <row r="261" spans="2:13" x14ac:dyDescent="0.2">
      <c r="B261">
        <f t="shared" si="61"/>
        <v>2013</v>
      </c>
      <c r="D261">
        <f>D23</f>
        <v>1</v>
      </c>
      <c r="E261">
        <f>E23</f>
        <v>1</v>
      </c>
      <c r="F261" s="8">
        <v>1</v>
      </c>
    </row>
    <row r="262" spans="2:13" x14ac:dyDescent="0.2">
      <c r="B262">
        <f t="shared" si="61"/>
        <v>2014</v>
      </c>
      <c r="D262">
        <f>D24</f>
        <v>1</v>
      </c>
      <c r="E262" s="8">
        <v>1</v>
      </c>
    </row>
    <row r="263" spans="2:13" x14ac:dyDescent="0.2">
      <c r="B263">
        <f t="shared" si="61"/>
        <v>2015</v>
      </c>
      <c r="D263" s="8">
        <v>1</v>
      </c>
    </row>
    <row r="265" spans="2:13" x14ac:dyDescent="0.2">
      <c r="D265" s="1">
        <f ca="1">SUMPRODUCT(D242:D251,D254:D263)</f>
        <v>87289486.729265094</v>
      </c>
      <c r="E265" s="1">
        <f ca="1">SUMPRODUCT(E242:E250,E254:E262)</f>
        <v>84632289.853299737</v>
      </c>
      <c r="F265" s="1">
        <f ca="1">SUMPRODUCT(F242:F249,F254:F261)</f>
        <v>78045136.771266133</v>
      </c>
      <c r="G265" s="1">
        <f ca="1">SUMPRODUCT(G242:G248,G254:G260)</f>
        <v>70723086.810626864</v>
      </c>
      <c r="H265" s="1">
        <f ca="1">SUMPRODUCT(H242:H247,H254:H259)</f>
        <v>61642617.971858442</v>
      </c>
      <c r="I265" s="1">
        <f ca="1">SUMPRODUCT(I242:I246,I254:I258)</f>
        <v>51922024.709510788</v>
      </c>
      <c r="J265" s="1">
        <f ca="1">SUMPRODUCT(J242:J245,J254:J257)</f>
        <v>42149414.944133647</v>
      </c>
      <c r="K265" s="1">
        <f ca="1">SUMPRODUCT(K242:K244,K254:K256)</f>
        <v>32425614.021065816</v>
      </c>
      <c r="L265" s="1">
        <f ca="1">SUMPRODUCT(L242:L243,L254:L255)</f>
        <v>21786187.157270357</v>
      </c>
    </row>
    <row r="266" spans="2:13" x14ac:dyDescent="0.2">
      <c r="D266" s="1">
        <f>SUMPRODUCT(C242:C251,D254:D263)</f>
        <v>58244126.444903158</v>
      </c>
      <c r="E266" s="1">
        <f>SUMPRODUCT(D242:D250,E254:E262)</f>
        <v>78460461.279112428</v>
      </c>
      <c r="F266" s="1">
        <f>SUMPRODUCT(E242:E249,F254:F261)</f>
        <v>76318071.432556301</v>
      </c>
      <c r="G266" s="1">
        <f>SUMPRODUCT(F242:F248,G254:G260)</f>
        <v>69618650.152294517</v>
      </c>
      <c r="H266" s="1">
        <f>SUMPRODUCT(G242:G247,H254:H259)</f>
        <v>61232079.161024474</v>
      </c>
      <c r="I266" s="1">
        <f>SUMPRODUCT(H242:H246,I254:I258)</f>
        <v>51654062.806056783</v>
      </c>
      <c r="J266" s="1">
        <f>SUMPRODUCT(I242:I245,J254:J257)</f>
        <v>42082586.118562445</v>
      </c>
      <c r="K266" s="1">
        <f>SUMPRODUCT(J242:J244,K254:K256)</f>
        <v>32393478.168628171</v>
      </c>
      <c r="L266" s="1">
        <f>SUMPRODUCT(K242:K243,L254:L255)</f>
        <v>21780502.205681585</v>
      </c>
    </row>
    <row r="267" spans="2:13" x14ac:dyDescent="0.2">
      <c r="D267" s="3">
        <f ca="1">D265/D266</f>
        <v>1.4986830785733871</v>
      </c>
      <c r="E267" s="3">
        <f t="shared" ref="E267:L267" ca="1" si="62">E265/E266</f>
        <v>1.0786616401888318</v>
      </c>
      <c r="F267" s="3">
        <f t="shared" ca="1" si="62"/>
        <v>1.0226298346681371</v>
      </c>
      <c r="G267" s="3">
        <f t="shared" ca="1" si="62"/>
        <v>1.0158640918190216</v>
      </c>
      <c r="H267" s="3">
        <f t="shared" ca="1" si="62"/>
        <v>1.0067046361394059</v>
      </c>
      <c r="I267" s="3">
        <f t="shared" ca="1" si="62"/>
        <v>1.005187624920427</v>
      </c>
      <c r="J267" s="3">
        <f t="shared" ca="1" si="62"/>
        <v>1.0015880398933401</v>
      </c>
      <c r="K267" s="3">
        <f t="shared" ca="1" si="62"/>
        <v>1.0009920469876794</v>
      </c>
      <c r="L267" s="3">
        <f t="shared" ca="1" si="62"/>
        <v>1.0002610110425869</v>
      </c>
    </row>
    <row r="268" spans="2:13" x14ac:dyDescent="0.2">
      <c r="D268" s="3">
        <f ca="1">PRODUCT(D267:$L267)</f>
        <v>1.7042425578483513</v>
      </c>
      <c r="E268" s="3">
        <f ca="1">PRODUCT(E267:$L267)</f>
        <v>1.137160072208621</v>
      </c>
      <c r="F268" s="3">
        <f ca="1">PRODUCT(F267:$L267)</f>
        <v>1.0542324208447316</v>
      </c>
      <c r="G268" s="3">
        <f ca="1">PRODUCT(G267:$L267)</f>
        <v>1.0309032507220466</v>
      </c>
      <c r="H268" s="3">
        <f ca="1">PRODUCT(H267:$L267)</f>
        <v>1.0148043020952691</v>
      </c>
      <c r="I268" s="3">
        <f ca="1">PRODUCT(I267:$L267)</f>
        <v>1.0080457223152606</v>
      </c>
      <c r="J268" s="3">
        <f ca="1">PRODUCT(J267:$L267)</f>
        <v>1.0028433471761651</v>
      </c>
      <c r="K268" s="3">
        <f ca="1">PRODUCT(K267:$L267)</f>
        <v>1.0012533169654849</v>
      </c>
      <c r="L268" s="3">
        <f ca="1">PRODUCT(L267:$L267)</f>
        <v>1.0002610110425869</v>
      </c>
    </row>
    <row r="269" spans="2:13" x14ac:dyDescent="0.2">
      <c r="D269" s="3">
        <f ca="1">1/D268</f>
        <v>0.58677093550728188</v>
      </c>
      <c r="E269" s="3">
        <f t="shared" ref="E269:L269" ca="1" si="63">1/E268</f>
        <v>0.87938367204343948</v>
      </c>
      <c r="F269" s="3">
        <f t="shared" ca="1" si="63"/>
        <v>0.94855743404165427</v>
      </c>
      <c r="G269" s="3">
        <f t="shared" ca="1" si="63"/>
        <v>0.97002313194724932</v>
      </c>
      <c r="H269" s="3">
        <f t="shared" ca="1" si="63"/>
        <v>0.98541166797903534</v>
      </c>
      <c r="I269" s="3">
        <f t="shared" ca="1" si="63"/>
        <v>0.99201849466035996</v>
      </c>
      <c r="J269" s="3">
        <f t="shared" ca="1" si="63"/>
        <v>0.9971647145247845</v>
      </c>
      <c r="K269" s="3">
        <f t="shared" ca="1" si="63"/>
        <v>0.99874825187168081</v>
      </c>
      <c r="L269" s="3">
        <f t="shared" ca="1" si="63"/>
        <v>0.99973905706640021</v>
      </c>
      <c r="M269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3"/>
  <sheetViews>
    <sheetView workbookViewId="0"/>
  </sheetViews>
  <sheetFormatPr defaultRowHeight="12.75" x14ac:dyDescent="0.2"/>
  <cols>
    <col min="1" max="15" width="12.140625" customWidth="1"/>
    <col min="16" max="16" width="11" customWidth="1"/>
    <col min="17" max="17" width="10.28515625" bestFit="1" customWidth="1"/>
    <col min="19" max="19" width="12.7109375" customWidth="1"/>
  </cols>
  <sheetData>
    <row r="1" spans="1:19" x14ac:dyDescent="0.2">
      <c r="A1" s="11" t="s">
        <v>50</v>
      </c>
    </row>
    <row r="2" spans="1:19" x14ac:dyDescent="0.2">
      <c r="A2" t="s">
        <v>1</v>
      </c>
      <c r="N2" t="s">
        <v>45</v>
      </c>
    </row>
    <row r="3" spans="1:19" x14ac:dyDescent="0.2">
      <c r="C3">
        <f>'Basic Chain Ladder'!C16</f>
        <v>1</v>
      </c>
      <c r="D3">
        <f>'Basic Chain Ladder'!D16</f>
        <v>2</v>
      </c>
      <c r="E3">
        <f>'Basic Chain Ladder'!E16</f>
        <v>3</v>
      </c>
      <c r="F3">
        <f>'Basic Chain Ladder'!F16</f>
        <v>4</v>
      </c>
      <c r="G3">
        <f>'Basic Chain Ladder'!G16</f>
        <v>5</v>
      </c>
      <c r="H3">
        <f>'Basic Chain Ladder'!H16</f>
        <v>6</v>
      </c>
      <c r="I3">
        <f>'Basic Chain Ladder'!I16</f>
        <v>7</v>
      </c>
      <c r="J3">
        <f>'Basic Chain Ladder'!J16</f>
        <v>8</v>
      </c>
      <c r="K3">
        <f>'Basic Chain Ladder'!K16</f>
        <v>9</v>
      </c>
      <c r="L3">
        <f>'Basic Chain Ladder'!L16</f>
        <v>10</v>
      </c>
      <c r="N3" t="s">
        <v>47</v>
      </c>
      <c r="O3" t="s">
        <v>48</v>
      </c>
      <c r="P3" t="s">
        <v>3</v>
      </c>
      <c r="Q3" t="s">
        <v>2</v>
      </c>
      <c r="S3" t="s">
        <v>18</v>
      </c>
    </row>
    <row r="4" spans="1:19" x14ac:dyDescent="0.2">
      <c r="B4">
        <f>'Basic Chain Ladder'!B17</f>
        <v>2006</v>
      </c>
      <c r="C4" s="1">
        <f>'Bornhuetter-Ferguson'!C17</f>
        <v>5946975.4499999993</v>
      </c>
      <c r="D4" s="1">
        <f>'Bornhuetter-Ferguson'!D17</f>
        <v>9668212.0350000001</v>
      </c>
      <c r="E4" s="1">
        <f>'Bornhuetter-Ferguson'!E17</f>
        <v>10563929.324999999</v>
      </c>
      <c r="F4" s="1">
        <f>'Bornhuetter-Ferguson'!F17</f>
        <v>10771689.654999999</v>
      </c>
      <c r="G4" s="1">
        <f>'Bornhuetter-Ferguson'!G17</f>
        <v>10978393.645</v>
      </c>
      <c r="H4" s="1">
        <f>'Bornhuetter-Ferguson'!H17</f>
        <v>11040517.795</v>
      </c>
      <c r="I4" s="1">
        <f>'Bornhuetter-Ferguson'!I17</f>
        <v>11106331.215</v>
      </c>
      <c r="J4" s="1">
        <f>'Bornhuetter-Ferguson'!J17</f>
        <v>11121180.875</v>
      </c>
      <c r="K4" s="1">
        <f>'Bornhuetter-Ferguson'!K17</f>
        <v>11132310.404999999</v>
      </c>
      <c r="L4" s="1">
        <f>'Bornhuetter-Ferguson'!L17</f>
        <v>11148123.824999999</v>
      </c>
      <c r="N4" s="1">
        <f>'Bornhuetter-Ferguson'!P17</f>
        <v>11653101.425468065</v>
      </c>
      <c r="O4" s="13">
        <v>0.05</v>
      </c>
      <c r="P4" s="1">
        <f>N4*(1-M31)</f>
        <v>0</v>
      </c>
      <c r="Q4" s="1">
        <f>L4+P4</f>
        <v>11148123.824999999</v>
      </c>
      <c r="S4" s="1">
        <f>SUM(C74:L83)</f>
        <v>55</v>
      </c>
    </row>
    <row r="5" spans="1:19" x14ac:dyDescent="0.2">
      <c r="B5">
        <f>'Basic Chain Ladder'!B18</f>
        <v>2007</v>
      </c>
      <c r="C5" s="1">
        <f>'Bornhuetter-Ferguson'!C18</f>
        <v>6346756.1210883353</v>
      </c>
      <c r="D5" s="1">
        <f>'Bornhuetter-Ferguson'!D18</f>
        <v>9593161.7102224305</v>
      </c>
      <c r="E5" s="1">
        <f>'Bornhuetter-Ferguson'!E18</f>
        <v>10316383.455589319</v>
      </c>
      <c r="F5" s="1">
        <f>'Bornhuetter-Ferguson'!F18</f>
        <v>10468180.234918753</v>
      </c>
      <c r="G5" s="1">
        <f>'Bornhuetter-Ferguson'!G18</f>
        <v>10536004.327810626</v>
      </c>
      <c r="H5" s="1">
        <f>'Bornhuetter-Ferguson'!H18</f>
        <v>10572607.806514177</v>
      </c>
      <c r="I5" s="1">
        <f>'Bornhuetter-Ferguson'!I18</f>
        <v>10625359.878763413</v>
      </c>
      <c r="J5" s="1">
        <f>'Bornhuetter-Ferguson'!J18</f>
        <v>10636546.271505505</v>
      </c>
      <c r="K5" s="1">
        <f>'Bornhuetter-Ferguson'!K18</f>
        <v>10648191.800681584</v>
      </c>
      <c r="L5" s="1"/>
      <c r="N5" s="1">
        <f>'Bornhuetter-Ferguson'!P18</f>
        <v>11367305.671325175</v>
      </c>
      <c r="O5" s="13">
        <v>0.05</v>
      </c>
      <c r="P5" s="1">
        <f>N5*(1-L31)</f>
        <v>16124.325641767493</v>
      </c>
      <c r="Q5" s="1">
        <f>K5+P5</f>
        <v>10664316.126323352</v>
      </c>
    </row>
    <row r="6" spans="1:19" x14ac:dyDescent="0.2">
      <c r="B6">
        <f>'Basic Chain Ladder'!B19</f>
        <v>2008</v>
      </c>
      <c r="C6" s="1">
        <f>'Bornhuetter-Ferguson'!C19</f>
        <v>6269090.2112323251</v>
      </c>
      <c r="D6" s="1">
        <f>'Bornhuetter-Ferguson'!D19</f>
        <v>9245313.2727097049</v>
      </c>
      <c r="E6" s="1">
        <f>'Bornhuetter-Ferguson'!E19</f>
        <v>10092365.968752814</v>
      </c>
      <c r="F6" s="1">
        <f>'Bornhuetter-Ferguson'!F19</f>
        <v>10355134.288356848</v>
      </c>
      <c r="G6" s="1">
        <f>'Bornhuetter-Ferguson'!G19</f>
        <v>10507837.38729655</v>
      </c>
      <c r="H6" s="1">
        <f>'Bornhuetter-Ferguson'!H19</f>
        <v>10573281.572556423</v>
      </c>
      <c r="I6" s="1">
        <f>'Bornhuetter-Ferguson'!I19</f>
        <v>10626826.815041773</v>
      </c>
      <c r="J6" s="1">
        <f>'Bornhuetter-Ferguson'!J19</f>
        <v>10635751.022122664</v>
      </c>
      <c r="K6" s="1"/>
      <c r="L6" s="1"/>
      <c r="N6" s="1">
        <f>'Bornhuetter-Ferguson'!P19</f>
        <v>10962965.44966384</v>
      </c>
      <c r="O6" s="13">
        <v>0.05</v>
      </c>
      <c r="P6" s="1">
        <f>N6*(1-K31)</f>
        <v>26998.079463754682</v>
      </c>
      <c r="Q6" s="1">
        <f>J6+P6</f>
        <v>10662749.101586418</v>
      </c>
      <c r="S6" t="s">
        <v>19</v>
      </c>
    </row>
    <row r="7" spans="1:19" x14ac:dyDescent="0.2">
      <c r="B7">
        <f>'Basic Chain Ladder'!B20</f>
        <v>2009</v>
      </c>
      <c r="C7" s="1">
        <f>'Bornhuetter-Ferguson'!C20</f>
        <v>5863014.807540223</v>
      </c>
      <c r="D7" s="1">
        <f>'Bornhuetter-Ferguson'!D20</f>
        <v>8546239.1100235395</v>
      </c>
      <c r="E7" s="1">
        <f>'Bornhuetter-Ferguson'!E20</f>
        <v>9268770.8317457847</v>
      </c>
      <c r="F7" s="1">
        <f>'Bornhuetter-Ferguson'!F20</f>
        <v>9459423.5571675319</v>
      </c>
      <c r="G7" s="1">
        <f>'Bornhuetter-Ferguson'!G20</f>
        <v>9592399.1507406086</v>
      </c>
      <c r="H7" s="1">
        <f>'Bornhuetter-Ferguson'!H20</f>
        <v>9680739.5800374076</v>
      </c>
      <c r="I7" s="1">
        <f>'Bornhuetter-Ferguson'!I20</f>
        <v>9724068.2097572647</v>
      </c>
      <c r="J7" s="1"/>
      <c r="K7" s="1"/>
      <c r="L7" s="1"/>
      <c r="N7" s="1">
        <f>'Bornhuetter-Ferguson'!P20</f>
        <v>10616761.874836557</v>
      </c>
      <c r="O7" s="13">
        <v>0.05</v>
      </c>
      <c r="P7" s="1">
        <f>N7*(1-J31)</f>
        <v>37575.288506567675</v>
      </c>
      <c r="Q7" s="1">
        <f>I7+P7</f>
        <v>9761643.4982638322</v>
      </c>
      <c r="S7">
        <f>COUNT(B4:B13)</f>
        <v>10</v>
      </c>
    </row>
    <row r="8" spans="1:19" x14ac:dyDescent="0.2">
      <c r="B8">
        <f>'Basic Chain Ladder'!B21</f>
        <v>2010</v>
      </c>
      <c r="C8" s="1">
        <f>'Bornhuetter-Ferguson'!C21</f>
        <v>5778885.3596461331</v>
      </c>
      <c r="D8" s="1">
        <f>'Bornhuetter-Ferguson'!D21</f>
        <v>8524114.2689106427</v>
      </c>
      <c r="E8" s="1">
        <f>'Bornhuetter-Ferguson'!E21</f>
        <v>9178008.6292282678</v>
      </c>
      <c r="F8" s="1">
        <f>'Bornhuetter-Ferguson'!F21</f>
        <v>9451404.1160852052</v>
      </c>
      <c r="G8" s="1">
        <f>'Bornhuetter-Ferguson'!G21</f>
        <v>9681691.6721275542</v>
      </c>
      <c r="H8" s="1">
        <f>'Bornhuetter-Ferguson'!H21</f>
        <v>9786916.0519487821</v>
      </c>
      <c r="I8" s="1"/>
      <c r="J8" s="1"/>
      <c r="K8" s="1"/>
      <c r="L8" s="1"/>
      <c r="N8" s="1">
        <f>'Bornhuetter-Ferguson'!P21</f>
        <v>11044881.469608888</v>
      </c>
      <c r="O8" s="13">
        <v>0.05</v>
      </c>
      <c r="P8" s="1">
        <f>N8*(1-I31)</f>
        <v>95434.017278957908</v>
      </c>
      <c r="Q8" s="1">
        <f>H8+P8</f>
        <v>9882350.0692277402</v>
      </c>
    </row>
    <row r="9" spans="1:19" x14ac:dyDescent="0.2">
      <c r="B9">
        <f>'Basic Chain Ladder'!B22</f>
        <v>2011</v>
      </c>
      <c r="C9" s="1">
        <f>'Bornhuetter-Ferguson'!C22</f>
        <v>6184793.3995723631</v>
      </c>
      <c r="D9" s="1">
        <f>'Bornhuetter-Ferguson'!D22</f>
        <v>9013131.8745357301</v>
      </c>
      <c r="E9" s="1">
        <f>'Bornhuetter-Ferguson'!E22</f>
        <v>9585896.6549400445</v>
      </c>
      <c r="F9" s="1">
        <f>'Bornhuetter-Ferguson'!F22</f>
        <v>9830796.08111641</v>
      </c>
      <c r="G9" s="1">
        <f>'Bornhuetter-Ferguson'!G22</f>
        <v>9935752.9780491386</v>
      </c>
      <c r="H9" s="1"/>
      <c r="I9" s="1"/>
      <c r="J9" s="1"/>
      <c r="K9" s="1"/>
      <c r="L9" s="1"/>
      <c r="N9" s="1">
        <f>'Bornhuetter-Ferguson'!P22</f>
        <v>11480699.550932348</v>
      </c>
      <c r="O9" s="13">
        <v>0.05</v>
      </c>
      <c r="P9" s="1">
        <f>N9*(1-H31)</f>
        <v>178023.72140791357</v>
      </c>
      <c r="Q9" s="1">
        <f>G9+P9</f>
        <v>10113776.699457051</v>
      </c>
      <c r="S9" t="s">
        <v>20</v>
      </c>
    </row>
    <row r="10" spans="1:19" x14ac:dyDescent="0.2">
      <c r="B10">
        <f>'Basic Chain Ladder'!B23</f>
        <v>2012</v>
      </c>
      <c r="C10" s="1">
        <f>'Bornhuetter-Ferguson'!C23</f>
        <v>5600184.3963173702</v>
      </c>
      <c r="D10" s="1">
        <f>'Bornhuetter-Ferguson'!D23</f>
        <v>8493391.2994029485</v>
      </c>
      <c r="E10" s="1">
        <f>'Bornhuetter-Ferguson'!E23</f>
        <v>9056505.2100427933</v>
      </c>
      <c r="F10" s="1">
        <f>'Bornhuetter-Ferguson'!F23</f>
        <v>9282022.2196497843</v>
      </c>
      <c r="G10" s="1"/>
      <c r="H10" s="1"/>
      <c r="I10" s="1"/>
      <c r="J10" s="1"/>
      <c r="K10" s="1"/>
      <c r="L10" s="1"/>
      <c r="N10" s="1">
        <f>'Bornhuetter-Ferguson'!P23</f>
        <v>11413572.130157102</v>
      </c>
      <c r="O10" s="13">
        <v>0.05</v>
      </c>
      <c r="P10" s="1">
        <f>N10*(1-G31)</f>
        <v>341305.47333112411</v>
      </c>
      <c r="Q10" s="1">
        <f>F10+P10</f>
        <v>9623327.6929809079</v>
      </c>
      <c r="S10">
        <f>COUNT(D29:L29)</f>
        <v>9</v>
      </c>
    </row>
    <row r="11" spans="1:19" x14ac:dyDescent="0.2">
      <c r="B11">
        <f>'Basic Chain Ladder'!B24</f>
        <v>2013</v>
      </c>
      <c r="C11" s="1">
        <f>'Bornhuetter-Ferguson'!C24</f>
        <v>5288065.6150194677</v>
      </c>
      <c r="D11" s="1">
        <f>'Bornhuetter-Ferguson'!D24</f>
        <v>7728168.797233385</v>
      </c>
      <c r="E11" s="1">
        <f>'Bornhuetter-Ferguson'!E24</f>
        <v>8256211.3572572786</v>
      </c>
      <c r="F11" s="1"/>
      <c r="G11" s="1"/>
      <c r="H11" s="1"/>
      <c r="I11" s="1"/>
      <c r="J11" s="1"/>
      <c r="K11" s="1"/>
      <c r="L11" s="1"/>
      <c r="N11" s="1">
        <f>'Bornhuetter-Ferguson'!P24</f>
        <v>11126526.630091079</v>
      </c>
      <c r="O11" s="13">
        <v>0.05</v>
      </c>
      <c r="P11" s="1">
        <f>N11*(1-F31)</f>
        <v>574089.44007882266</v>
      </c>
      <c r="Q11" s="1">
        <f>E11+P11</f>
        <v>8830300.7973361015</v>
      </c>
    </row>
    <row r="12" spans="1:19" x14ac:dyDescent="0.2">
      <c r="B12">
        <f>'Basic Chain Ladder'!B25</f>
        <v>2014</v>
      </c>
      <c r="C12" s="1">
        <f>'Bornhuetter-Ferguson'!C25</f>
        <v>5290792.9454416083</v>
      </c>
      <c r="D12" s="1">
        <f>'Bornhuetter-Ferguson'!D25</f>
        <v>7648728.9110740349</v>
      </c>
      <c r="E12" s="1"/>
      <c r="F12" s="1"/>
      <c r="G12" s="1"/>
      <c r="H12" s="1"/>
      <c r="I12" s="1"/>
      <c r="J12" s="1"/>
      <c r="K12" s="1"/>
      <c r="L12" s="1"/>
      <c r="N12" s="1">
        <f>'Bornhuetter-Ferguson'!P25</f>
        <v>10986547.981863132</v>
      </c>
      <c r="O12" s="13">
        <v>0.05</v>
      </c>
      <c r="P12" s="1">
        <f>N12*(1-E31)</f>
        <v>1318645.6803366577</v>
      </c>
      <c r="Q12" s="1">
        <f>D12+P12</f>
        <v>8967374.5914106928</v>
      </c>
      <c r="S12" t="s">
        <v>33</v>
      </c>
    </row>
    <row r="13" spans="1:19" x14ac:dyDescent="0.2">
      <c r="B13">
        <f>'Basic Chain Ladder'!B26</f>
        <v>2015</v>
      </c>
      <c r="C13" s="1">
        <f>'Bornhuetter-Ferguson'!C26</f>
        <v>5675568.1390453307</v>
      </c>
      <c r="D13" s="1"/>
      <c r="E13" s="1"/>
      <c r="F13" s="1"/>
      <c r="G13" s="1"/>
      <c r="H13" s="1"/>
      <c r="I13" s="1"/>
      <c r="J13" s="1"/>
      <c r="K13" s="1"/>
      <c r="L13" s="1"/>
      <c r="N13" s="1">
        <f>'Bornhuetter-Ferguson'!P26</f>
        <v>11618437.196977511</v>
      </c>
      <c r="O13" s="13">
        <v>0.05</v>
      </c>
      <c r="P13" s="1">
        <f>N13*(1-D31)</f>
        <v>4768384.3723453963</v>
      </c>
      <c r="Q13" s="1">
        <f>C13+P13</f>
        <v>10443952.511390727</v>
      </c>
      <c r="S13" s="1">
        <f>S4-(S7+S10)</f>
        <v>36</v>
      </c>
    </row>
    <row r="14" spans="1:19" x14ac:dyDescent="0.2">
      <c r="P14" s="1">
        <f>SUM(P4:P13)</f>
        <v>7356580.3983909618</v>
      </c>
      <c r="Q14" s="1"/>
    </row>
    <row r="15" spans="1:19" x14ac:dyDescent="0.2">
      <c r="A15" t="s">
        <v>15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  <c r="I15" s="4" t="s">
        <v>10</v>
      </c>
      <c r="J15" s="4" t="s">
        <v>11</v>
      </c>
      <c r="K15" s="4" t="s">
        <v>12</v>
      </c>
      <c r="L15" s="4" t="s">
        <v>13</v>
      </c>
    </row>
    <row r="16" spans="1:19" x14ac:dyDescent="0.2">
      <c r="B16">
        <f>$B$4</f>
        <v>2006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N16">
        <f>SUM(D16:L16)</f>
        <v>9</v>
      </c>
      <c r="S16" s="10"/>
    </row>
    <row r="17" spans="2:14" x14ac:dyDescent="0.2">
      <c r="B17">
        <f>B16+1</f>
        <v>2007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ref="N17:N24" si="0">SUM(D17:L17)</f>
        <v>8</v>
      </c>
    </row>
    <row r="18" spans="2:14" x14ac:dyDescent="0.2">
      <c r="B18">
        <f t="shared" ref="B18:B25" si="1">B17+1</f>
        <v>2008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N18">
        <f t="shared" si="0"/>
        <v>7</v>
      </c>
    </row>
    <row r="19" spans="2:14" x14ac:dyDescent="0.2">
      <c r="B19">
        <f t="shared" si="1"/>
        <v>2009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N19">
        <f t="shared" si="0"/>
        <v>6</v>
      </c>
    </row>
    <row r="20" spans="2:14" x14ac:dyDescent="0.2">
      <c r="B20">
        <f t="shared" si="1"/>
        <v>2010</v>
      </c>
      <c r="D20">
        <v>1</v>
      </c>
      <c r="E20">
        <v>1</v>
      </c>
      <c r="F20">
        <v>1</v>
      </c>
      <c r="G20">
        <v>1</v>
      </c>
      <c r="H20">
        <v>1</v>
      </c>
      <c r="N20">
        <f t="shared" si="0"/>
        <v>5</v>
      </c>
    </row>
    <row r="21" spans="2:14" x14ac:dyDescent="0.2">
      <c r="B21">
        <f t="shared" si="1"/>
        <v>2011</v>
      </c>
      <c r="D21">
        <v>1</v>
      </c>
      <c r="E21">
        <v>1</v>
      </c>
      <c r="F21">
        <v>1</v>
      </c>
      <c r="G21">
        <v>1</v>
      </c>
      <c r="N21">
        <f t="shared" si="0"/>
        <v>4</v>
      </c>
    </row>
    <row r="22" spans="2:14" x14ac:dyDescent="0.2">
      <c r="B22">
        <f t="shared" si="1"/>
        <v>2012</v>
      </c>
      <c r="D22">
        <v>1</v>
      </c>
      <c r="E22">
        <v>1</v>
      </c>
      <c r="F22">
        <v>1</v>
      </c>
      <c r="N22">
        <f t="shared" si="0"/>
        <v>3</v>
      </c>
    </row>
    <row r="23" spans="2:14" x14ac:dyDescent="0.2">
      <c r="B23">
        <f t="shared" si="1"/>
        <v>2013</v>
      </c>
      <c r="D23">
        <v>1</v>
      </c>
      <c r="E23">
        <v>1</v>
      </c>
      <c r="N23">
        <f t="shared" si="0"/>
        <v>2</v>
      </c>
    </row>
    <row r="24" spans="2:14" x14ac:dyDescent="0.2">
      <c r="B24">
        <f t="shared" si="1"/>
        <v>2014</v>
      </c>
      <c r="D24">
        <v>1</v>
      </c>
      <c r="N24">
        <f t="shared" si="0"/>
        <v>1</v>
      </c>
    </row>
    <row r="25" spans="2:14" x14ac:dyDescent="0.2">
      <c r="B25">
        <f t="shared" si="1"/>
        <v>2015</v>
      </c>
    </row>
    <row r="27" spans="2:14" x14ac:dyDescent="0.2">
      <c r="D27" s="1">
        <f>SUMPRODUCT(D4:D12,D16:D24)</f>
        <v>78460461.279112428</v>
      </c>
      <c r="E27" s="1">
        <f>SUMPRODUCT(E4:E11,E16:E23)</f>
        <v>76318071.432556301</v>
      </c>
      <c r="F27" s="1">
        <f>SUMPRODUCT(F4:F10,F16:F22)</f>
        <v>69618650.152294517</v>
      </c>
      <c r="G27" s="1">
        <f>SUMPRODUCT(G4:G9,G16:G21)</f>
        <v>61232079.161024474</v>
      </c>
      <c r="H27" s="1">
        <f>SUMPRODUCT(H4:H8,H16:H20)</f>
        <v>51654062.806056783</v>
      </c>
      <c r="I27" s="1">
        <f>SUMPRODUCT(I4:I7,I16:I19)</f>
        <v>42082586.118562445</v>
      </c>
      <c r="J27" s="1">
        <f>SUMPRODUCT(J4:J6,J16:J18)</f>
        <v>32393478.168628171</v>
      </c>
      <c r="K27" s="1">
        <f>SUMPRODUCT(K4:K5,K16:K17)</f>
        <v>21780502.205681585</v>
      </c>
      <c r="L27" s="1">
        <f>SUMPRODUCT(L4,L16)</f>
        <v>11148123.824999999</v>
      </c>
    </row>
    <row r="28" spans="2:14" x14ac:dyDescent="0.2">
      <c r="D28" s="1">
        <f>SUMPRODUCT(C4:C12,D16:D24)</f>
        <v>52568558.30585783</v>
      </c>
      <c r="E28" s="1">
        <f>SUMPRODUCT(D4:D11,E16:E23)</f>
        <v>70811732.368038386</v>
      </c>
      <c r="F28" s="1">
        <f>SUMPRODUCT(E4:E10,F16:F22)</f>
        <v>68061860.075299025</v>
      </c>
      <c r="G28" s="1">
        <f>SUMPRODUCT(F4:F9,G16:G21)</f>
        <v>60336627.93264474</v>
      </c>
      <c r="H28" s="1">
        <f>SUMPRODUCT(G4:G8,H16:H20)</f>
        <v>51296326.182975337</v>
      </c>
      <c r="I28" s="1">
        <f>SUMPRODUCT(H4:H7,I16:I19)</f>
        <v>41867146.754108004</v>
      </c>
      <c r="J28" s="1">
        <f>SUMPRODUCT(I4:I6,J16:J18)</f>
        <v>32358517.908805184</v>
      </c>
      <c r="K28" s="1">
        <f>SUMPRODUCT(J4:J5,K16:K17)</f>
        <v>21757727.146505505</v>
      </c>
      <c r="L28" s="1">
        <f>SUMPRODUCT(K4,L16)</f>
        <v>11132310.404999999</v>
      </c>
    </row>
    <row r="29" spans="2:14" x14ac:dyDescent="0.2">
      <c r="D29" s="3">
        <f>D27/D28</f>
        <v>1.4925359151492918</v>
      </c>
      <c r="E29" s="3">
        <f t="shared" ref="E29:L29" si="2">E27/E28</f>
        <v>1.0777602648654203</v>
      </c>
      <c r="F29" s="3">
        <f t="shared" si="2"/>
        <v>1.0228731638434971</v>
      </c>
      <c r="G29" s="3">
        <f t="shared" si="2"/>
        <v>1.014840922654467</v>
      </c>
      <c r="H29" s="3">
        <f t="shared" si="2"/>
        <v>1.0069739228849526</v>
      </c>
      <c r="I29" s="3">
        <f t="shared" si="2"/>
        <v>1.0051457856853667</v>
      </c>
      <c r="J29" s="3">
        <f t="shared" si="2"/>
        <v>1.001080403618037</v>
      </c>
      <c r="K29" s="3">
        <f t="shared" si="2"/>
        <v>1.0010467572749087</v>
      </c>
      <c r="L29" s="3">
        <f t="shared" si="2"/>
        <v>1.0014204975808882</v>
      </c>
    </row>
    <row r="30" spans="2:14" x14ac:dyDescent="0.2">
      <c r="D30" s="3">
        <f>PRODUCT(D29:$L29)</f>
        <v>1.6961091387790115</v>
      </c>
      <c r="E30" s="3">
        <f>PRODUCT(E29:$L29)</f>
        <v>1.1363941876128036</v>
      </c>
      <c r="F30" s="3">
        <f>PRODUCT(F29:$L29)</f>
        <v>1.0544034927421497</v>
      </c>
      <c r="G30" s="3">
        <f>PRODUCT(G29:$L29)</f>
        <v>1.0308252577281194</v>
      </c>
      <c r="H30" s="3">
        <f>PRODUCT(H29:$L29)</f>
        <v>1.015750581905825</v>
      </c>
      <c r="I30" s="3">
        <f>PRODUCT(I29:$L29)</f>
        <v>1.008715875179496</v>
      </c>
      <c r="J30" s="3">
        <f>PRODUCT(J29:$L29)</f>
        <v>1.0035518126275531</v>
      </c>
      <c r="K30" s="3">
        <f>PRODUCT(K29:$L29)</f>
        <v>1.0024687417719738</v>
      </c>
      <c r="L30" s="3">
        <f>PRODUCT(L29:$L29)</f>
        <v>1.0014204975808882</v>
      </c>
      <c r="M30">
        <v>1</v>
      </c>
    </row>
    <row r="31" spans="2:14" x14ac:dyDescent="0.2">
      <c r="D31" s="3">
        <f>1/D30</f>
        <v>0.58958470132404106</v>
      </c>
      <c r="E31" s="3">
        <f t="shared" ref="E31:L31" si="3">1/E30</f>
        <v>0.87997634174869932</v>
      </c>
      <c r="F31" s="3">
        <f t="shared" si="3"/>
        <v>0.94840353515838183</v>
      </c>
      <c r="G31" s="3">
        <f t="shared" si="3"/>
        <v>0.97009652460781126</v>
      </c>
      <c r="H31" s="3">
        <f t="shared" si="3"/>
        <v>0.98449365209688322</v>
      </c>
      <c r="I31" s="3">
        <f t="shared" si="3"/>
        <v>0.99135943490733203</v>
      </c>
      <c r="J31" s="3">
        <f t="shared" si="3"/>
        <v>0.99646075809653156</v>
      </c>
      <c r="K31" s="3">
        <f t="shared" si="3"/>
        <v>0.99753733790481092</v>
      </c>
      <c r="L31" s="3">
        <f t="shared" si="3"/>
        <v>0.9985815173702558</v>
      </c>
      <c r="M31">
        <v>1</v>
      </c>
    </row>
    <row r="33" spans="1:12" x14ac:dyDescent="0.2">
      <c r="A33" t="s">
        <v>0</v>
      </c>
    </row>
    <row r="34" spans="1:12" x14ac:dyDescent="0.2">
      <c r="C34">
        <f>$C$3</f>
        <v>1</v>
      </c>
      <c r="D34">
        <f>C34+1</f>
        <v>2</v>
      </c>
      <c r="E34">
        <f t="shared" ref="E34:L34" si="4">D34+1</f>
        <v>3</v>
      </c>
      <c r="F34">
        <f t="shared" si="4"/>
        <v>4</v>
      </c>
      <c r="G34">
        <f t="shared" si="4"/>
        <v>5</v>
      </c>
      <c r="H34">
        <f t="shared" si="4"/>
        <v>6</v>
      </c>
      <c r="I34">
        <f t="shared" si="4"/>
        <v>7</v>
      </c>
      <c r="J34">
        <f t="shared" si="4"/>
        <v>8</v>
      </c>
      <c r="K34">
        <f t="shared" si="4"/>
        <v>9</v>
      </c>
      <c r="L34">
        <f t="shared" si="4"/>
        <v>10</v>
      </c>
    </row>
    <row r="35" spans="1:12" x14ac:dyDescent="0.2">
      <c r="B35">
        <f>$B$4</f>
        <v>2006</v>
      </c>
      <c r="C35" s="1">
        <f>'Bornhuetter-Ferguson'!C4</f>
        <v>5946975.4499999993</v>
      </c>
      <c r="D35" s="1">
        <f>'Bornhuetter-Ferguson'!D4</f>
        <v>3721236.5850000009</v>
      </c>
      <c r="E35" s="1">
        <f>'Bornhuetter-Ferguson'!E4</f>
        <v>895717.28999999911</v>
      </c>
      <c r="F35" s="1">
        <f>'Bornhuetter-Ferguson'!F4</f>
        <v>207760.33000000007</v>
      </c>
      <c r="G35" s="1">
        <f>'Bornhuetter-Ferguson'!G4</f>
        <v>206703.99000000022</v>
      </c>
      <c r="H35" s="1">
        <f>'Bornhuetter-Ferguson'!H4</f>
        <v>62124.150000000373</v>
      </c>
      <c r="I35" s="1">
        <f>'Bornhuetter-Ferguson'!I4</f>
        <v>65813.419999999925</v>
      </c>
      <c r="J35" s="1">
        <f>'Bornhuetter-Ferguson'!J4</f>
        <v>14849.660000000149</v>
      </c>
      <c r="K35" s="1">
        <f>'Bornhuetter-Ferguson'!K4</f>
        <v>11129.529999999329</v>
      </c>
      <c r="L35" s="1">
        <f>'Bornhuetter-Ferguson'!L4</f>
        <v>15813.419999999925</v>
      </c>
    </row>
    <row r="36" spans="1:12" x14ac:dyDescent="0.2">
      <c r="B36">
        <f>B35+1</f>
        <v>2007</v>
      </c>
      <c r="C36" s="1">
        <f>'Bornhuetter-Ferguson'!C5</f>
        <v>6346756.1210883353</v>
      </c>
      <c r="D36" s="1">
        <f>'Bornhuetter-Ferguson'!D5</f>
        <v>3246405.5891340952</v>
      </c>
      <c r="E36" s="1">
        <f>'Bornhuetter-Ferguson'!E5</f>
        <v>723221.74536688812</v>
      </c>
      <c r="F36" s="1">
        <f>'Bornhuetter-Ferguson'!F5</f>
        <v>151796.77932943404</v>
      </c>
      <c r="G36" s="1">
        <f>'Bornhuetter-Ferguson'!G5</f>
        <v>67824.092891873792</v>
      </c>
      <c r="H36" s="1">
        <f>'Bornhuetter-Ferguson'!H5</f>
        <v>36603.478703550994</v>
      </c>
      <c r="I36" s="1">
        <f>'Bornhuetter-Ferguson'!I5</f>
        <v>52752.072249235585</v>
      </c>
      <c r="J36" s="1">
        <f>'Bornhuetter-Ferguson'!J5</f>
        <v>11186.39274209179</v>
      </c>
      <c r="K36" s="1">
        <f>'Bornhuetter-Ferguson'!K5</f>
        <v>11645.529176078737</v>
      </c>
      <c r="L36" s="1"/>
    </row>
    <row r="37" spans="1:12" x14ac:dyDescent="0.2">
      <c r="B37">
        <f t="shared" ref="B37:B44" si="5">B36+1</f>
        <v>2008</v>
      </c>
      <c r="C37" s="1">
        <f>'Bornhuetter-Ferguson'!C6</f>
        <v>6269090.2112323251</v>
      </c>
      <c r="D37" s="1">
        <f>'Bornhuetter-Ferguson'!D6</f>
        <v>2976223.0614773799</v>
      </c>
      <c r="E37" s="1">
        <f>'Bornhuetter-Ferguson'!E6</f>
        <v>847052.69604310952</v>
      </c>
      <c r="F37" s="1">
        <f>'Bornhuetter-Ferguson'!F6</f>
        <v>262768.3196040336</v>
      </c>
      <c r="G37" s="1">
        <f>'Bornhuetter-Ferguson'!G6</f>
        <v>152703.09893970191</v>
      </c>
      <c r="H37" s="1">
        <f>'Bornhuetter-Ferguson'!H6</f>
        <v>65444.185259873047</v>
      </c>
      <c r="I37" s="1">
        <f>'Bornhuetter-Ferguson'!I6</f>
        <v>53545.242485349998</v>
      </c>
      <c r="J37" s="1">
        <f>'Bornhuetter-Ferguson'!J6</f>
        <v>8924.2070808913559</v>
      </c>
      <c r="K37" s="1"/>
      <c r="L37" s="1"/>
    </row>
    <row r="38" spans="1:12" x14ac:dyDescent="0.2">
      <c r="B38">
        <f t="shared" si="5"/>
        <v>2009</v>
      </c>
      <c r="C38" s="1">
        <f>'Bornhuetter-Ferguson'!C7</f>
        <v>5863014.807540223</v>
      </c>
      <c r="D38" s="1">
        <f>'Bornhuetter-Ferguson'!D7</f>
        <v>2683224.3024833165</v>
      </c>
      <c r="E38" s="1">
        <f>'Bornhuetter-Ferguson'!E7</f>
        <v>722531.72172224522</v>
      </c>
      <c r="F38" s="1">
        <f>'Bornhuetter-Ferguson'!F7</f>
        <v>190652.72542174719</v>
      </c>
      <c r="G38" s="1">
        <f>'Bornhuetter-Ferguson'!G7</f>
        <v>132975.59357307665</v>
      </c>
      <c r="H38" s="1">
        <f>'Bornhuetter-Ferguson'!H7</f>
        <v>88340.429296799004</v>
      </c>
      <c r="I38" s="1">
        <f>'Bornhuetter-Ferguson'!I7</f>
        <v>43328.629719857126</v>
      </c>
      <c r="J38" s="1"/>
      <c r="K38" s="1"/>
      <c r="L38" s="1"/>
    </row>
    <row r="39" spans="1:12" x14ac:dyDescent="0.2">
      <c r="B39">
        <f t="shared" si="5"/>
        <v>2010</v>
      </c>
      <c r="C39" s="1">
        <f>'Bornhuetter-Ferguson'!C8</f>
        <v>5778885.3596461331</v>
      </c>
      <c r="D39" s="1">
        <f>'Bornhuetter-Ferguson'!D8</f>
        <v>2745228.9092645096</v>
      </c>
      <c r="E39" s="1">
        <f>'Bornhuetter-Ferguson'!E8</f>
        <v>653894.36031762511</v>
      </c>
      <c r="F39" s="1">
        <f>'Bornhuetter-Ferguson'!F8</f>
        <v>273395.48685693741</v>
      </c>
      <c r="G39" s="1">
        <f>'Bornhuetter-Ferguson'!G8</f>
        <v>230287.55604234897</v>
      </c>
      <c r="H39" s="1">
        <f>'Bornhuetter-Ferguson'!H8</f>
        <v>105224.37982122786</v>
      </c>
      <c r="I39" s="1"/>
      <c r="J39" s="1"/>
      <c r="K39" s="1"/>
      <c r="L39" s="1"/>
    </row>
    <row r="40" spans="1:12" x14ac:dyDescent="0.2">
      <c r="B40">
        <f t="shared" si="5"/>
        <v>2011</v>
      </c>
      <c r="C40" s="1">
        <f>'Bornhuetter-Ferguson'!C9</f>
        <v>6184793.3995723631</v>
      </c>
      <c r="D40" s="1">
        <f>'Bornhuetter-Ferguson'!D9</f>
        <v>2828338.474963367</v>
      </c>
      <c r="E40" s="1">
        <f>'Bornhuetter-Ferguson'!E9</f>
        <v>572764.7804043144</v>
      </c>
      <c r="F40" s="1">
        <f>'Bornhuetter-Ferguson'!F9</f>
        <v>244899.42617636546</v>
      </c>
      <c r="G40" s="1">
        <f>'Bornhuetter-Ferguson'!G9</f>
        <v>104956.89693272859</v>
      </c>
      <c r="H40" s="1"/>
      <c r="I40" s="1"/>
      <c r="J40" s="1"/>
      <c r="K40" s="1"/>
      <c r="L40" s="1"/>
    </row>
    <row r="41" spans="1:12" x14ac:dyDescent="0.2">
      <c r="B41">
        <f t="shared" si="5"/>
        <v>2012</v>
      </c>
      <c r="C41" s="1">
        <f>'Bornhuetter-Ferguson'!C10</f>
        <v>5600184.3963173702</v>
      </c>
      <c r="D41" s="1">
        <f>'Bornhuetter-Ferguson'!D10</f>
        <v>2893206.9030855782</v>
      </c>
      <c r="E41" s="1">
        <f>'Bornhuetter-Ferguson'!E10</f>
        <v>563113.91063984483</v>
      </c>
      <c r="F41" s="1">
        <f>'Bornhuetter-Ferguson'!F10</f>
        <v>225517.00960699096</v>
      </c>
      <c r="G41" s="1"/>
      <c r="H41" s="1"/>
      <c r="I41" s="1"/>
      <c r="J41" s="1"/>
      <c r="K41" s="1"/>
      <c r="L41" s="1"/>
    </row>
    <row r="42" spans="1:12" x14ac:dyDescent="0.2">
      <c r="B42">
        <f t="shared" si="5"/>
        <v>2013</v>
      </c>
      <c r="C42" s="1">
        <f>'Bornhuetter-Ferguson'!C11</f>
        <v>5288065.6150194677</v>
      </c>
      <c r="D42" s="1">
        <f>'Bornhuetter-Ferguson'!D11</f>
        <v>2440103.1822139174</v>
      </c>
      <c r="E42" s="1">
        <f>'Bornhuetter-Ferguson'!E11</f>
        <v>528042.5600238936</v>
      </c>
      <c r="F42" s="1"/>
      <c r="G42" s="1"/>
      <c r="H42" s="1"/>
      <c r="I42" s="1"/>
      <c r="J42" s="1"/>
      <c r="K42" s="1"/>
      <c r="L42" s="1"/>
    </row>
    <row r="43" spans="1:12" x14ac:dyDescent="0.2">
      <c r="B43">
        <f t="shared" si="5"/>
        <v>2014</v>
      </c>
      <c r="C43" s="1">
        <f>'Bornhuetter-Ferguson'!C12</f>
        <v>5290792.9454416083</v>
      </c>
      <c r="D43" s="1">
        <f>'Bornhuetter-Ferguson'!D12</f>
        <v>2357935.9656324266</v>
      </c>
      <c r="E43" s="1"/>
      <c r="F43" s="1"/>
      <c r="G43" s="1"/>
      <c r="H43" s="1"/>
      <c r="I43" s="1"/>
      <c r="J43" s="1"/>
      <c r="K43" s="1"/>
      <c r="L43" s="1"/>
    </row>
    <row r="44" spans="1:12" x14ac:dyDescent="0.2">
      <c r="B44">
        <f t="shared" si="5"/>
        <v>2015</v>
      </c>
      <c r="C44" s="1">
        <f>'Bornhuetter-Ferguson'!C13</f>
        <v>5675568.1390453307</v>
      </c>
      <c r="D44" s="1"/>
      <c r="E44" s="1"/>
      <c r="F44" s="1"/>
      <c r="G44" s="1"/>
      <c r="H44" s="1"/>
      <c r="I44" s="1"/>
      <c r="J44" s="1"/>
      <c r="K44" s="1"/>
      <c r="L44" s="1"/>
    </row>
    <row r="46" spans="1:12" x14ac:dyDescent="0.2">
      <c r="A46" t="s">
        <v>31</v>
      </c>
    </row>
    <row r="47" spans="1:12" x14ac:dyDescent="0.2">
      <c r="C47">
        <f>$C$3</f>
        <v>1</v>
      </c>
      <c r="D47">
        <f>C47+1</f>
        <v>2</v>
      </c>
      <c r="E47">
        <f t="shared" ref="E47:L47" si="6">D47+1</f>
        <v>3</v>
      </c>
      <c r="F47">
        <f t="shared" si="6"/>
        <v>4</v>
      </c>
      <c r="G47">
        <f t="shared" si="6"/>
        <v>5</v>
      </c>
      <c r="H47">
        <f t="shared" si="6"/>
        <v>6</v>
      </c>
      <c r="I47">
        <f t="shared" si="6"/>
        <v>7</v>
      </c>
      <c r="J47">
        <f t="shared" si="6"/>
        <v>8</v>
      </c>
      <c r="K47">
        <f t="shared" si="6"/>
        <v>9</v>
      </c>
      <c r="L47">
        <f t="shared" si="6"/>
        <v>10</v>
      </c>
    </row>
    <row r="48" spans="1:12" x14ac:dyDescent="0.2">
      <c r="B48">
        <f>$B$4</f>
        <v>2006</v>
      </c>
      <c r="C48" s="1">
        <f t="shared" ref="C48:J56" si="7">D48/D$29</f>
        <v>6572763.2556860493</v>
      </c>
      <c r="D48" s="1">
        <f t="shared" si="7"/>
        <v>9810085.220885016</v>
      </c>
      <c r="E48" s="1">
        <f t="shared" si="7"/>
        <v>10572920.046013379</v>
      </c>
      <c r="F48" s="1">
        <f t="shared" si="7"/>
        <v>10814756.178530039</v>
      </c>
      <c r="G48" s="1">
        <f t="shared" si="7"/>
        <v>10975257.138502523</v>
      </c>
      <c r="H48" s="1">
        <f t="shared" si="7"/>
        <v>11051797.735428965</v>
      </c>
      <c r="I48" s="1">
        <f t="shared" si="7"/>
        <v>11108667.918013504</v>
      </c>
      <c r="J48" s="1">
        <f t="shared" si="7"/>
        <v>11120669.763023697</v>
      </c>
      <c r="K48" s="1">
        <f>L48/L$29</f>
        <v>11132310.404999999</v>
      </c>
      <c r="L48" s="1">
        <f>L4</f>
        <v>11148123.824999999</v>
      </c>
    </row>
    <row r="49" spans="1:12" x14ac:dyDescent="0.2">
      <c r="B49">
        <f>B48+1</f>
        <v>2007</v>
      </c>
      <c r="C49" s="1">
        <f t="shared" si="7"/>
        <v>6286928.8818593062</v>
      </c>
      <c r="D49" s="1">
        <f t="shared" si="7"/>
        <v>9383467.152164394</v>
      </c>
      <c r="E49" s="1">
        <f t="shared" si="7"/>
        <v>10113128.043272668</v>
      </c>
      <c r="F49" s="1">
        <f t="shared" si="7"/>
        <v>10344447.27797671</v>
      </c>
      <c r="G49" s="1">
        <f t="shared" si="7"/>
        <v>10497968.419932375</v>
      </c>
      <c r="H49" s="1">
        <f t="shared" si="7"/>
        <v>10571180.44214165</v>
      </c>
      <c r="I49" s="1">
        <f t="shared" si="7"/>
        <v>10625577.471138252</v>
      </c>
      <c r="J49" s="1">
        <f t="shared" si="7"/>
        <v>10637057.383481802</v>
      </c>
      <c r="K49" s="1">
        <f>K5</f>
        <v>10648191.800681584</v>
      </c>
      <c r="L49" s="1"/>
    </row>
    <row r="50" spans="1:12" x14ac:dyDescent="0.2">
      <c r="B50">
        <f t="shared" ref="B50:B57" si="8">B49+1</f>
        <v>2008</v>
      </c>
      <c r="C50" s="1">
        <f t="shared" si="7"/>
        <v>6286156.7697363002</v>
      </c>
      <c r="D50" s="1">
        <f t="shared" si="7"/>
        <v>9382314.7470902856</v>
      </c>
      <c r="E50" s="1">
        <f t="shared" si="7"/>
        <v>10111886.026874766</v>
      </c>
      <c r="F50" s="1">
        <f t="shared" si="7"/>
        <v>10343176.852734242</v>
      </c>
      <c r="G50" s="1">
        <f t="shared" si="7"/>
        <v>10496679.140407143</v>
      </c>
      <c r="H50" s="1">
        <f t="shared" si="7"/>
        <v>10569882.171280432</v>
      </c>
      <c r="I50" s="1">
        <f t="shared" si="7"/>
        <v>10624272.519653421</v>
      </c>
      <c r="J50" s="1">
        <f>J6</f>
        <v>10635751.022122664</v>
      </c>
      <c r="K50" s="1"/>
      <c r="L50" s="1"/>
    </row>
    <row r="51" spans="1:12" x14ac:dyDescent="0.2">
      <c r="B51">
        <f t="shared" si="8"/>
        <v>2009</v>
      </c>
      <c r="C51" s="1">
        <f t="shared" si="7"/>
        <v>5753524.9677628968</v>
      </c>
      <c r="D51" s="1">
        <f t="shared" si="7"/>
        <v>8587342.6530942954</v>
      </c>
      <c r="E51" s="1">
        <f t="shared" si="7"/>
        <v>9255096.6922890283</v>
      </c>
      <c r="F51" s="1">
        <f t="shared" si="7"/>
        <v>9466790.0353191644</v>
      </c>
      <c r="G51" s="1">
        <f t="shared" si="7"/>
        <v>9607285.9340194147</v>
      </c>
      <c r="H51" s="1">
        <f t="shared" si="7"/>
        <v>9674286.405256955</v>
      </c>
      <c r="I51" s="1">
        <f>I7</f>
        <v>9724068.2097572647</v>
      </c>
      <c r="J51" s="1"/>
      <c r="K51" s="1"/>
      <c r="L51" s="1"/>
    </row>
    <row r="52" spans="1:12" x14ac:dyDescent="0.2">
      <c r="B52">
        <f t="shared" si="8"/>
        <v>2010</v>
      </c>
      <c r="C52" s="1">
        <f t="shared" si="7"/>
        <v>5820508.4595891898</v>
      </c>
      <c r="D52" s="1">
        <f t="shared" si="7"/>
        <v>8687317.9203671459</v>
      </c>
      <c r="E52" s="1">
        <f t="shared" si="7"/>
        <v>9362846.0628250074</v>
      </c>
      <c r="F52" s="1">
        <f t="shared" si="7"/>
        <v>9577003.9748614449</v>
      </c>
      <c r="G52" s="1">
        <f t="shared" si="7"/>
        <v>9719135.5501138866</v>
      </c>
      <c r="H52" s="1">
        <f>H8</f>
        <v>9786916.0519487821</v>
      </c>
      <c r="I52" s="1"/>
      <c r="J52" s="1"/>
      <c r="K52" s="1"/>
      <c r="L52" s="1"/>
    </row>
    <row r="53" spans="1:12" x14ac:dyDescent="0.2">
      <c r="B53">
        <f t="shared" si="8"/>
        <v>2011</v>
      </c>
      <c r="C53" s="1">
        <f t="shared" si="7"/>
        <v>5950234.3560221093</v>
      </c>
      <c r="D53" s="1">
        <f t="shared" si="7"/>
        <v>8880938.4799182154</v>
      </c>
      <c r="E53" s="1">
        <f t="shared" si="7"/>
        <v>9571522.6083701588</v>
      </c>
      <c r="F53" s="1">
        <f t="shared" si="7"/>
        <v>9790453.6132231466</v>
      </c>
      <c r="G53" s="1">
        <f>G9</f>
        <v>9935752.9780491386</v>
      </c>
      <c r="H53" s="1"/>
      <c r="I53" s="1"/>
      <c r="J53" s="1"/>
      <c r="K53" s="1"/>
      <c r="L53" s="1"/>
    </row>
    <row r="54" spans="1:12" x14ac:dyDescent="0.2">
      <c r="B54">
        <f t="shared" si="8"/>
        <v>2012</v>
      </c>
      <c r="C54" s="1">
        <f t="shared" si="7"/>
        <v>5641230.7015198879</v>
      </c>
      <c r="D54" s="1">
        <f t="shared" si="7"/>
        <v>8419739.427661268</v>
      </c>
      <c r="E54" s="1">
        <f t="shared" si="7"/>
        <v>9074460.5956540313</v>
      </c>
      <c r="F54" s="1">
        <f>F10</f>
        <v>9282022.2196497843</v>
      </c>
      <c r="G54" s="1"/>
      <c r="H54" s="1"/>
      <c r="I54" s="1"/>
      <c r="J54" s="1"/>
      <c r="K54" s="1"/>
      <c r="L54" s="1"/>
    </row>
    <row r="55" spans="1:12" x14ac:dyDescent="0.2">
      <c r="B55">
        <f t="shared" si="8"/>
        <v>2013</v>
      </c>
      <c r="C55" s="1">
        <f t="shared" si="7"/>
        <v>5132557.7422312992</v>
      </c>
      <c r="D55" s="1">
        <f t="shared" si="7"/>
        <v>7660526.7668577759</v>
      </c>
      <c r="E55" s="1">
        <f>E11</f>
        <v>8256211.3572572786</v>
      </c>
      <c r="F55" s="1"/>
      <c r="G55" s="1"/>
      <c r="H55" s="1"/>
      <c r="I55" s="1"/>
      <c r="J55" s="1"/>
      <c r="K55" s="1"/>
      <c r="L55" s="1"/>
    </row>
    <row r="56" spans="1:12" x14ac:dyDescent="0.2">
      <c r="B56">
        <f t="shared" si="8"/>
        <v>2014</v>
      </c>
      <c r="C56" s="1">
        <f t="shared" si="7"/>
        <v>5124653.1714507965</v>
      </c>
      <c r="D56" s="1">
        <f>D12</f>
        <v>7648728.9110740349</v>
      </c>
      <c r="E56" s="1"/>
      <c r="F56" s="1"/>
      <c r="G56" s="1"/>
      <c r="H56" s="1"/>
      <c r="I56" s="1"/>
      <c r="J56" s="1"/>
      <c r="K56" s="1"/>
      <c r="L56" s="1"/>
    </row>
    <row r="57" spans="1:12" x14ac:dyDescent="0.2">
      <c r="B57">
        <f t="shared" si="8"/>
        <v>2015</v>
      </c>
      <c r="C57" s="1">
        <f>C13</f>
        <v>5675568.1390453307</v>
      </c>
      <c r="D57" s="1"/>
      <c r="E57" s="1"/>
      <c r="F57" s="1"/>
      <c r="G57" s="1"/>
      <c r="H57" s="1"/>
      <c r="I57" s="1"/>
      <c r="J57" s="1"/>
      <c r="K57" s="1"/>
      <c r="L57" s="1"/>
    </row>
    <row r="59" spans="1:12" x14ac:dyDescent="0.2">
      <c r="A59" t="s">
        <v>30</v>
      </c>
    </row>
    <row r="60" spans="1:12" x14ac:dyDescent="0.2">
      <c r="C60">
        <f>$C$3</f>
        <v>1</v>
      </c>
      <c r="D60">
        <f>C60+1</f>
        <v>2</v>
      </c>
      <c r="E60">
        <f t="shared" ref="E60:L60" si="9">D60+1</f>
        <v>3</v>
      </c>
      <c r="F60">
        <f t="shared" si="9"/>
        <v>4</v>
      </c>
      <c r="G60">
        <f t="shared" si="9"/>
        <v>5</v>
      </c>
      <c r="H60">
        <f t="shared" si="9"/>
        <v>6</v>
      </c>
      <c r="I60">
        <f t="shared" si="9"/>
        <v>7</v>
      </c>
      <c r="J60">
        <f t="shared" si="9"/>
        <v>8</v>
      </c>
      <c r="K60">
        <f t="shared" si="9"/>
        <v>9</v>
      </c>
      <c r="L60">
        <f t="shared" si="9"/>
        <v>10</v>
      </c>
    </row>
    <row r="61" spans="1:12" x14ac:dyDescent="0.2">
      <c r="B61">
        <f>$B$4</f>
        <v>2006</v>
      </c>
      <c r="C61" s="1">
        <f>C48</f>
        <v>6572763.2556860493</v>
      </c>
      <c r="D61" s="1">
        <f>D48-C48</f>
        <v>3237321.9651989667</v>
      </c>
      <c r="E61" s="1">
        <f t="shared" ref="E61:J68" si="10">E48-D48</f>
        <v>762834.82512836345</v>
      </c>
      <c r="F61" s="1">
        <f t="shared" si="10"/>
        <v>241836.1325166598</v>
      </c>
      <c r="G61" s="1">
        <f t="shared" si="10"/>
        <v>160500.95997248404</v>
      </c>
      <c r="H61" s="1">
        <f t="shared" si="10"/>
        <v>76540.596926441416</v>
      </c>
      <c r="I61" s="1">
        <f t="shared" si="10"/>
        <v>56870.182584539056</v>
      </c>
      <c r="J61" s="1">
        <f>J48-I48</f>
        <v>12001.845010193065</v>
      </c>
      <c r="K61" s="1">
        <f t="shared" ref="K61:K62" si="11">K48-J48</f>
        <v>11640.64197630249</v>
      </c>
      <c r="L61" s="1">
        <f>L48-K48</f>
        <v>15813.419999999925</v>
      </c>
    </row>
    <row r="62" spans="1:12" x14ac:dyDescent="0.2">
      <c r="B62">
        <f>B61+1</f>
        <v>2007</v>
      </c>
      <c r="C62" s="1">
        <f t="shared" ref="C62:C70" si="12">C49</f>
        <v>6286928.8818593062</v>
      </c>
      <c r="D62" s="1">
        <f t="shared" ref="D62:D69" si="13">D49-C49</f>
        <v>3096538.2703050878</v>
      </c>
      <c r="E62" s="1">
        <f t="shared" si="10"/>
        <v>729660.89110827446</v>
      </c>
      <c r="F62" s="1">
        <f t="shared" si="10"/>
        <v>231319.23470404185</v>
      </c>
      <c r="G62" s="1">
        <f t="shared" si="10"/>
        <v>153521.14195566438</v>
      </c>
      <c r="H62" s="1">
        <f t="shared" si="10"/>
        <v>73212.022209275514</v>
      </c>
      <c r="I62" s="1">
        <f t="shared" si="10"/>
        <v>54397.028996601701</v>
      </c>
      <c r="J62" s="1">
        <f t="shared" si="10"/>
        <v>11479.912343550473</v>
      </c>
      <c r="K62" s="1">
        <f t="shared" si="11"/>
        <v>11134.417199781165</v>
      </c>
      <c r="L62" s="1"/>
    </row>
    <row r="63" spans="1:12" x14ac:dyDescent="0.2">
      <c r="B63">
        <f t="shared" ref="B63:B70" si="14">B62+1</f>
        <v>2008</v>
      </c>
      <c r="C63" s="1">
        <f t="shared" si="12"/>
        <v>6286156.7697363002</v>
      </c>
      <c r="D63" s="1">
        <f t="shared" si="13"/>
        <v>3096157.9773539854</v>
      </c>
      <c r="E63" s="1">
        <f t="shared" si="10"/>
        <v>729571.27978448011</v>
      </c>
      <c r="F63" s="1">
        <f t="shared" si="10"/>
        <v>231290.82585947588</v>
      </c>
      <c r="G63" s="1">
        <f t="shared" si="10"/>
        <v>153502.28767290153</v>
      </c>
      <c r="H63" s="1">
        <f t="shared" si="10"/>
        <v>73203.030873289332</v>
      </c>
      <c r="I63" s="1">
        <f t="shared" si="10"/>
        <v>54390.348372988403</v>
      </c>
      <c r="J63" s="1">
        <f t="shared" si="10"/>
        <v>11478.502469243482</v>
      </c>
      <c r="K63" s="1"/>
      <c r="L63" s="1"/>
    </row>
    <row r="64" spans="1:12" x14ac:dyDescent="0.2">
      <c r="B64">
        <f t="shared" si="14"/>
        <v>2009</v>
      </c>
      <c r="C64" s="1">
        <f t="shared" si="12"/>
        <v>5753524.9677628968</v>
      </c>
      <c r="D64" s="1">
        <f t="shared" si="13"/>
        <v>2833817.6853313986</v>
      </c>
      <c r="E64" s="1">
        <f t="shared" si="10"/>
        <v>667754.0391947329</v>
      </c>
      <c r="F64" s="1">
        <f t="shared" si="10"/>
        <v>211693.34303013608</v>
      </c>
      <c r="G64" s="1">
        <f t="shared" si="10"/>
        <v>140495.89870025031</v>
      </c>
      <c r="H64" s="1">
        <f t="shared" si="10"/>
        <v>67000.471237540245</v>
      </c>
      <c r="I64" s="1">
        <f t="shared" si="10"/>
        <v>49781.80450030975</v>
      </c>
      <c r="J64" s="1"/>
      <c r="K64" s="1"/>
      <c r="L64" s="1"/>
    </row>
    <row r="65" spans="1:12" x14ac:dyDescent="0.2">
      <c r="B65">
        <f t="shared" si="14"/>
        <v>2010</v>
      </c>
      <c r="C65" s="1">
        <f t="shared" si="12"/>
        <v>5820508.4595891898</v>
      </c>
      <c r="D65" s="1">
        <f t="shared" si="13"/>
        <v>2866809.4607779561</v>
      </c>
      <c r="E65" s="1">
        <f t="shared" si="10"/>
        <v>675528.14245786145</v>
      </c>
      <c r="F65" s="1">
        <f t="shared" si="10"/>
        <v>214157.91203643754</v>
      </c>
      <c r="G65" s="1">
        <f t="shared" si="10"/>
        <v>142131.57525244169</v>
      </c>
      <c r="H65" s="1">
        <f t="shared" si="10"/>
        <v>67780.501834895462</v>
      </c>
      <c r="I65" s="1"/>
      <c r="J65" s="1"/>
      <c r="K65" s="1"/>
      <c r="L65" s="1"/>
    </row>
    <row r="66" spans="1:12" x14ac:dyDescent="0.2">
      <c r="B66">
        <f t="shared" si="14"/>
        <v>2011</v>
      </c>
      <c r="C66" s="1">
        <f t="shared" si="12"/>
        <v>5950234.3560221093</v>
      </c>
      <c r="D66" s="1">
        <f t="shared" si="13"/>
        <v>2930704.1238961061</v>
      </c>
      <c r="E66" s="1">
        <f t="shared" si="10"/>
        <v>690584.1284519434</v>
      </c>
      <c r="F66" s="1">
        <f t="shared" si="10"/>
        <v>218931.00485298783</v>
      </c>
      <c r="G66" s="1">
        <f t="shared" si="10"/>
        <v>145299.36482599191</v>
      </c>
      <c r="H66" s="1"/>
      <c r="I66" s="1"/>
      <c r="J66" s="1"/>
      <c r="K66" s="1"/>
      <c r="L66" s="1"/>
    </row>
    <row r="67" spans="1:12" x14ac:dyDescent="0.2">
      <c r="B67">
        <f t="shared" si="14"/>
        <v>2012</v>
      </c>
      <c r="C67" s="1">
        <f t="shared" si="12"/>
        <v>5641230.7015198879</v>
      </c>
      <c r="D67" s="1">
        <f t="shared" si="13"/>
        <v>2778508.7261413801</v>
      </c>
      <c r="E67" s="1">
        <f t="shared" si="10"/>
        <v>654721.16799276322</v>
      </c>
      <c r="F67" s="1">
        <f t="shared" si="10"/>
        <v>207561.62399575301</v>
      </c>
      <c r="G67" s="1"/>
      <c r="H67" s="1"/>
      <c r="I67" s="1"/>
      <c r="J67" s="1"/>
      <c r="K67" s="1"/>
      <c r="L67" s="1"/>
    </row>
    <row r="68" spans="1:12" x14ac:dyDescent="0.2">
      <c r="B68">
        <f t="shared" si="14"/>
        <v>2013</v>
      </c>
      <c r="C68" s="1">
        <f t="shared" si="12"/>
        <v>5132557.7422312992</v>
      </c>
      <c r="D68" s="1">
        <f t="shared" si="13"/>
        <v>2527969.0246264767</v>
      </c>
      <c r="E68" s="1">
        <f t="shared" si="10"/>
        <v>595684.59039950278</v>
      </c>
      <c r="F68" s="1"/>
      <c r="G68" s="1"/>
      <c r="H68" s="1"/>
      <c r="I68" s="1"/>
      <c r="J68" s="1"/>
      <c r="K68" s="1"/>
      <c r="L68" s="1"/>
    </row>
    <row r="69" spans="1:12" x14ac:dyDescent="0.2">
      <c r="B69">
        <f t="shared" si="14"/>
        <v>2014</v>
      </c>
      <c r="C69" s="1">
        <f t="shared" si="12"/>
        <v>5124653.1714507965</v>
      </c>
      <c r="D69" s="1">
        <f t="shared" si="13"/>
        <v>2524075.7396232383</v>
      </c>
      <c r="E69" s="1"/>
      <c r="F69" s="1"/>
      <c r="G69" s="1"/>
      <c r="H69" s="1"/>
      <c r="I69" s="1"/>
      <c r="J69" s="1"/>
      <c r="K69" s="1"/>
      <c r="L69" s="1"/>
    </row>
    <row r="70" spans="1:12" x14ac:dyDescent="0.2">
      <c r="B70">
        <f t="shared" si="14"/>
        <v>2015</v>
      </c>
      <c r="C70" s="1">
        <f t="shared" si="12"/>
        <v>5675568.1390453307</v>
      </c>
      <c r="D70" s="1"/>
      <c r="E70" s="1"/>
      <c r="F70" s="1"/>
      <c r="G70" s="1"/>
      <c r="H70" s="1"/>
      <c r="I70" s="1"/>
      <c r="J70" s="1"/>
      <c r="K70" s="1"/>
      <c r="L70" s="1"/>
    </row>
    <row r="72" spans="1:12" x14ac:dyDescent="0.2">
      <c r="A72" t="s">
        <v>32</v>
      </c>
    </row>
    <row r="73" spans="1:12" x14ac:dyDescent="0.2">
      <c r="C73">
        <f>$C$3</f>
        <v>1</v>
      </c>
      <c r="D73">
        <f>C73+1</f>
        <v>2</v>
      </c>
      <c r="E73">
        <f t="shared" ref="E73:L73" si="15">D73+1</f>
        <v>3</v>
      </c>
      <c r="F73">
        <f t="shared" si="15"/>
        <v>4</v>
      </c>
      <c r="G73">
        <f t="shared" si="15"/>
        <v>5</v>
      </c>
      <c r="H73">
        <f t="shared" si="15"/>
        <v>6</v>
      </c>
      <c r="I73">
        <f t="shared" si="15"/>
        <v>7</v>
      </c>
      <c r="J73">
        <f t="shared" si="15"/>
        <v>8</v>
      </c>
      <c r="K73">
        <f t="shared" si="15"/>
        <v>9</v>
      </c>
      <c r="L73">
        <f t="shared" si="15"/>
        <v>10</v>
      </c>
    </row>
    <row r="74" spans="1:12" x14ac:dyDescent="0.2">
      <c r="B74">
        <f>$B$4</f>
        <v>2006</v>
      </c>
      <c r="C74" s="1">
        <f>IF(C4&gt;0,D16,0)</f>
        <v>1</v>
      </c>
      <c r="D74" s="1">
        <f>IF(D4&gt;0,D16,0)</f>
        <v>1</v>
      </c>
      <c r="E74" s="1">
        <f>IF(E4&gt;0,E16,0)</f>
        <v>1</v>
      </c>
      <c r="F74" s="1">
        <f>IF(F4&gt;0,F16,0)</f>
        <v>1</v>
      </c>
      <c r="G74" s="1">
        <f>IF(G4&gt;0,G16,0)</f>
        <v>1</v>
      </c>
      <c r="H74" s="1">
        <f>IF(H4&gt;0,H16,0)</f>
        <v>1</v>
      </c>
      <c r="I74" s="1">
        <f>IF(I4&gt;0,I16,0)</f>
        <v>1</v>
      </c>
      <c r="J74" s="1">
        <f>IF(J4&gt;0,J16,0)</f>
        <v>1</v>
      </c>
      <c r="K74" s="1">
        <f>IF(K4&gt;0,K16,0)</f>
        <v>1</v>
      </c>
      <c r="L74" s="1">
        <f>IF(L4&gt;0,L16,0)</f>
        <v>1</v>
      </c>
    </row>
    <row r="75" spans="1:12" x14ac:dyDescent="0.2">
      <c r="B75">
        <f>B74+1</f>
        <v>2007</v>
      </c>
      <c r="C75" s="1">
        <f>IF(C5&gt;0,D17,0)</f>
        <v>1</v>
      </c>
      <c r="D75" s="1">
        <f>IF(D5&gt;0,D17,0)</f>
        <v>1</v>
      </c>
      <c r="E75" s="1">
        <f>IF(E5&gt;0,E17,0)</f>
        <v>1</v>
      </c>
      <c r="F75" s="1">
        <f>IF(F5&gt;0,F17,0)</f>
        <v>1</v>
      </c>
      <c r="G75" s="1">
        <f>IF(G5&gt;0,G17,0)</f>
        <v>1</v>
      </c>
      <c r="H75" s="1">
        <f>IF(H5&gt;0,H17,0)</f>
        <v>1</v>
      </c>
      <c r="I75" s="1">
        <f>IF(I5&gt;0,I17,0)</f>
        <v>1</v>
      </c>
      <c r="J75" s="1">
        <f>IF(J5&gt;0,J17,0)</f>
        <v>1</v>
      </c>
      <c r="K75" s="1">
        <f>IF(K5&gt;0,K17,0)</f>
        <v>1</v>
      </c>
      <c r="L75" s="1"/>
    </row>
    <row r="76" spans="1:12" x14ac:dyDescent="0.2">
      <c r="B76">
        <f t="shared" ref="B76:B83" si="16">B75+1</f>
        <v>2008</v>
      </c>
      <c r="C76" s="1">
        <f>IF(C6&gt;0,D18,0)</f>
        <v>1</v>
      </c>
      <c r="D76" s="1">
        <f>IF(D6&gt;0,D18,0)</f>
        <v>1</v>
      </c>
      <c r="E76" s="1">
        <f>IF(E6&gt;0,E18,0)</f>
        <v>1</v>
      </c>
      <c r="F76" s="1">
        <f>IF(F6&gt;0,F18,0)</f>
        <v>1</v>
      </c>
      <c r="G76" s="1">
        <f>IF(G6&gt;0,G18,0)</f>
        <v>1</v>
      </c>
      <c r="H76" s="1">
        <f>IF(H6&gt;0,H18,0)</f>
        <v>1</v>
      </c>
      <c r="I76" s="1">
        <f>IF(I6&gt;0,I18,0)</f>
        <v>1</v>
      </c>
      <c r="J76" s="1">
        <f>IF(J6&gt;0,J18,0)</f>
        <v>1</v>
      </c>
      <c r="K76" s="1"/>
      <c r="L76" s="1"/>
    </row>
    <row r="77" spans="1:12" x14ac:dyDescent="0.2">
      <c r="B77">
        <f t="shared" si="16"/>
        <v>2009</v>
      </c>
      <c r="C77" s="1">
        <f>IF(C7&gt;0,D19,0)</f>
        <v>1</v>
      </c>
      <c r="D77" s="1">
        <f>IF(D7&gt;0,D19,0)</f>
        <v>1</v>
      </c>
      <c r="E77" s="1">
        <f>IF(E7&gt;0,E19,0)</f>
        <v>1</v>
      </c>
      <c r="F77" s="1">
        <f>IF(F7&gt;0,F19,0)</f>
        <v>1</v>
      </c>
      <c r="G77" s="1">
        <f>IF(G7&gt;0,G19,0)</f>
        <v>1</v>
      </c>
      <c r="H77" s="1">
        <f>IF(H7&gt;0,H19,0)</f>
        <v>1</v>
      </c>
      <c r="I77" s="1">
        <f>IF(I7&gt;0,I19,0)</f>
        <v>1</v>
      </c>
      <c r="J77" s="1"/>
      <c r="K77" s="1"/>
      <c r="L77" s="1"/>
    </row>
    <row r="78" spans="1:12" x14ac:dyDescent="0.2">
      <c r="B78">
        <f t="shared" si="16"/>
        <v>2010</v>
      </c>
      <c r="C78" s="1">
        <f>IF(C8&gt;0,D20,0)</f>
        <v>1</v>
      </c>
      <c r="D78" s="1">
        <f>IF(D8&gt;0,D20,0)</f>
        <v>1</v>
      </c>
      <c r="E78" s="1">
        <f>IF(E8&gt;0,E20,0)</f>
        <v>1</v>
      </c>
      <c r="F78" s="1">
        <f>IF(F8&gt;0,F20,0)</f>
        <v>1</v>
      </c>
      <c r="G78" s="1">
        <f>IF(G8&gt;0,G20,0)</f>
        <v>1</v>
      </c>
      <c r="H78" s="1">
        <f>IF(H8&gt;0,H20,0)</f>
        <v>1</v>
      </c>
      <c r="I78" s="1"/>
      <c r="J78" s="1"/>
      <c r="K78" s="1"/>
      <c r="L78" s="1"/>
    </row>
    <row r="79" spans="1:12" x14ac:dyDescent="0.2">
      <c r="B79">
        <f t="shared" si="16"/>
        <v>2011</v>
      </c>
      <c r="C79" s="1">
        <f>IF(C9&gt;0,D21,0)</f>
        <v>1</v>
      </c>
      <c r="D79" s="1">
        <f>IF(D9&gt;0,D21,0)</f>
        <v>1</v>
      </c>
      <c r="E79" s="1">
        <f>IF(E9&gt;0,E21,0)</f>
        <v>1</v>
      </c>
      <c r="F79" s="1">
        <f>IF(F9&gt;0,F21,0)</f>
        <v>1</v>
      </c>
      <c r="G79" s="1">
        <f>IF(G9&gt;0,G21,0)</f>
        <v>1</v>
      </c>
      <c r="H79" s="1"/>
      <c r="I79" s="1"/>
      <c r="J79" s="1"/>
      <c r="K79" s="1"/>
      <c r="L79" s="1"/>
    </row>
    <row r="80" spans="1:12" x14ac:dyDescent="0.2">
      <c r="B80">
        <f t="shared" si="16"/>
        <v>2012</v>
      </c>
      <c r="C80" s="1">
        <f>IF(C10&gt;0,D22,0)</f>
        <v>1</v>
      </c>
      <c r="D80" s="1">
        <f>IF(D10&gt;0,D22,0)</f>
        <v>1</v>
      </c>
      <c r="E80" s="1">
        <f>IF(E10&gt;0,E22,0)</f>
        <v>1</v>
      </c>
      <c r="F80" s="1">
        <f>IF(F10&gt;0,F22,0)</f>
        <v>1</v>
      </c>
      <c r="G80" s="1"/>
      <c r="H80" s="1"/>
      <c r="I80" s="1"/>
      <c r="J80" s="1"/>
      <c r="K80" s="1"/>
      <c r="L80" s="1"/>
    </row>
    <row r="81" spans="1:12" x14ac:dyDescent="0.2">
      <c r="B81">
        <f t="shared" si="16"/>
        <v>2013</v>
      </c>
      <c r="C81" s="1">
        <f>IF(C11&gt;0,D23,0)</f>
        <v>1</v>
      </c>
      <c r="D81" s="1">
        <f>IF(D11&gt;0,D23,0)</f>
        <v>1</v>
      </c>
      <c r="E81" s="1">
        <f>IF(E11&gt;0,E23,0)</f>
        <v>1</v>
      </c>
      <c r="F81" s="1"/>
      <c r="G81" s="1"/>
      <c r="H81" s="1"/>
      <c r="I81" s="1"/>
      <c r="J81" s="1"/>
      <c r="K81" s="1"/>
      <c r="L81" s="1"/>
    </row>
    <row r="82" spans="1:12" x14ac:dyDescent="0.2">
      <c r="B82">
        <f t="shared" si="16"/>
        <v>2014</v>
      </c>
      <c r="C82" s="1">
        <f>IF(C12&gt;0,D24,0)</f>
        <v>1</v>
      </c>
      <c r="D82" s="1">
        <f>IF(D12&gt;0,D24,0)</f>
        <v>1</v>
      </c>
      <c r="E82" s="1"/>
      <c r="F82" s="1"/>
      <c r="G82" s="1"/>
      <c r="H82" s="1"/>
      <c r="I82" s="1"/>
      <c r="J82" s="1"/>
      <c r="K82" s="1"/>
      <c r="L82" s="1"/>
    </row>
    <row r="83" spans="1:12" x14ac:dyDescent="0.2">
      <c r="B83">
        <f t="shared" si="16"/>
        <v>2015</v>
      </c>
      <c r="C83" s="1">
        <f>IF(C13&gt;0,1,0)</f>
        <v>1</v>
      </c>
      <c r="D83" s="1"/>
      <c r="E83" s="1"/>
      <c r="F83" s="1"/>
      <c r="G83" s="1"/>
      <c r="H83" s="1"/>
      <c r="I83" s="1"/>
      <c r="J83" s="1"/>
      <c r="K83" s="1"/>
      <c r="L83" s="1"/>
    </row>
    <row r="85" spans="1:12" x14ac:dyDescent="0.2">
      <c r="A85" t="s">
        <v>14</v>
      </c>
    </row>
    <row r="86" spans="1:12" x14ac:dyDescent="0.2">
      <c r="C86">
        <f>$C$3</f>
        <v>1</v>
      </c>
      <c r="D86">
        <f>C86+1</f>
        <v>2</v>
      </c>
      <c r="E86">
        <f t="shared" ref="E86:L86" si="17">D86+1</f>
        <v>3</v>
      </c>
      <c r="F86">
        <f t="shared" si="17"/>
        <v>4</v>
      </c>
      <c r="G86">
        <f t="shared" si="17"/>
        <v>5</v>
      </c>
      <c r="H86">
        <f t="shared" si="17"/>
        <v>6</v>
      </c>
      <c r="I86">
        <f t="shared" si="17"/>
        <v>7</v>
      </c>
      <c r="J86">
        <f t="shared" si="17"/>
        <v>8</v>
      </c>
      <c r="K86">
        <f t="shared" si="17"/>
        <v>9</v>
      </c>
      <c r="L86">
        <f t="shared" si="17"/>
        <v>10</v>
      </c>
    </row>
    <row r="87" spans="1:12" x14ac:dyDescent="0.2">
      <c r="B87">
        <f>$B$4</f>
        <v>2006</v>
      </c>
      <c r="C87" s="9">
        <f>C74*(C35-C61)/SQRT(C61)</f>
        <v>-244.09175010063063</v>
      </c>
      <c r="D87" s="9">
        <f t="shared" ref="D87:K95" si="18">D74*(D35-D61)/SQRT(D61)</f>
        <v>268.95263035239907</v>
      </c>
      <c r="E87" s="9">
        <f t="shared" si="18"/>
        <v>152.14315559131737</v>
      </c>
      <c r="F87" s="9">
        <f t="shared" si="18"/>
        <v>-69.292383161012054</v>
      </c>
      <c r="G87" s="9">
        <f t="shared" si="18"/>
        <v>115.32717149226765</v>
      </c>
      <c r="H87" s="9">
        <f t="shared" si="18"/>
        <v>-52.108949141697771</v>
      </c>
      <c r="I87" s="9">
        <f>I74*(I35-I61)/SQRT(I61)</f>
        <v>37.501828965361547</v>
      </c>
      <c r="J87" s="9">
        <f t="shared" ref="J87:J88" si="19">J74*(J35-J61)/SQRT(J61)</f>
        <v>25.994876868251946</v>
      </c>
      <c r="K87" s="9">
        <f>K74*(K35-K61)/SQRT(K61)</f>
        <v>-4.7372640372270896</v>
      </c>
      <c r="L87" s="9"/>
    </row>
    <row r="88" spans="1:12" x14ac:dyDescent="0.2">
      <c r="B88">
        <f>B87+1</f>
        <v>2007</v>
      </c>
      <c r="C88" s="9">
        <f t="shared" ref="C88:C95" si="20">C75*(C36-C62)/SQRT(C62)</f>
        <v>23.860508160833344</v>
      </c>
      <c r="D88" s="9">
        <f t="shared" si="18"/>
        <v>85.166482730428029</v>
      </c>
      <c r="E88" s="9">
        <f t="shared" si="18"/>
        <v>-7.5382011192973239</v>
      </c>
      <c r="F88" s="9">
        <f t="shared" si="18"/>
        <v>-165.34227452137355</v>
      </c>
      <c r="G88" s="9">
        <f t="shared" si="18"/>
        <v>-218.71661273621515</v>
      </c>
      <c r="H88" s="9">
        <f t="shared" si="18"/>
        <v>-135.29796022483598</v>
      </c>
      <c r="I88" s="9">
        <f t="shared" si="18"/>
        <v>-7.0528864657647441</v>
      </c>
      <c r="J88" s="9">
        <f t="shared" si="19"/>
        <v>-2.7394780378388566</v>
      </c>
      <c r="K88" s="9">
        <f t="shared" si="18"/>
        <v>4.8437566086241075</v>
      </c>
      <c r="L88" s="9"/>
    </row>
    <row r="89" spans="1:12" x14ac:dyDescent="0.2">
      <c r="B89">
        <f t="shared" ref="B89:B96" si="21">B88+1</f>
        <v>2008</v>
      </c>
      <c r="C89" s="9">
        <f t="shared" si="20"/>
        <v>-6.8069623740604372</v>
      </c>
      <c r="D89" s="9">
        <f t="shared" si="18"/>
        <v>-68.160705805911547</v>
      </c>
      <c r="E89" s="9">
        <f t="shared" si="18"/>
        <v>137.5419916412927</v>
      </c>
      <c r="F89" s="9">
        <f t="shared" si="18"/>
        <v>65.451701772364913</v>
      </c>
      <c r="G89" s="9">
        <f t="shared" si="18"/>
        <v>-2.0398203800499424</v>
      </c>
      <c r="H89" s="9">
        <f t="shared" si="18"/>
        <v>-28.676924894211773</v>
      </c>
      <c r="I89" s="9">
        <f t="shared" si="18"/>
        <v>-3.6236830711253889</v>
      </c>
      <c r="J89" s="9">
        <f t="shared" si="18"/>
        <v>-23.841221536554091</v>
      </c>
      <c r="K89" s="9"/>
      <c r="L89" s="9"/>
    </row>
    <row r="90" spans="1:12" x14ac:dyDescent="0.2">
      <c r="B90">
        <f t="shared" si="21"/>
        <v>2009</v>
      </c>
      <c r="C90" s="9">
        <f t="shared" si="20"/>
        <v>45.646430221197214</v>
      </c>
      <c r="D90" s="9">
        <f t="shared" si="18"/>
        <v>-89.458154800329197</v>
      </c>
      <c r="E90" s="9">
        <f t="shared" si="18"/>
        <v>67.034039785919191</v>
      </c>
      <c r="F90" s="9">
        <f t="shared" si="18"/>
        <v>-45.730387659294593</v>
      </c>
      <c r="G90" s="9">
        <f t="shared" si="18"/>
        <v>-20.063358740732561</v>
      </c>
      <c r="H90" s="9">
        <f t="shared" si="18"/>
        <v>82.443160612430788</v>
      </c>
      <c r="I90" s="9">
        <f t="shared" si="18"/>
        <v>-28.922651884324424</v>
      </c>
      <c r="J90" s="9"/>
      <c r="K90" s="9"/>
      <c r="L90" s="9"/>
    </row>
    <row r="91" spans="1:12" x14ac:dyDescent="0.2">
      <c r="B91">
        <f t="shared" si="21"/>
        <v>2010</v>
      </c>
      <c r="C91" s="9">
        <f t="shared" si="20"/>
        <v>-17.252576405859237</v>
      </c>
      <c r="D91" s="9">
        <f t="shared" si="18"/>
        <v>-71.806654721574787</v>
      </c>
      <c r="E91" s="9">
        <f t="shared" si="18"/>
        <v>-26.321505674492318</v>
      </c>
      <c r="F91" s="9">
        <f t="shared" si="18"/>
        <v>128.00596508191825</v>
      </c>
      <c r="G91" s="9">
        <f t="shared" si="18"/>
        <v>233.83337439350677</v>
      </c>
      <c r="H91" s="9">
        <f t="shared" si="18"/>
        <v>143.82302913162039</v>
      </c>
      <c r="I91" s="9"/>
      <c r="J91" s="9"/>
      <c r="K91" s="9"/>
      <c r="L91" s="9"/>
    </row>
    <row r="92" spans="1:12" x14ac:dyDescent="0.2">
      <c r="B92">
        <f t="shared" si="21"/>
        <v>2011</v>
      </c>
      <c r="C92" s="9">
        <f t="shared" si="20"/>
        <v>96.157939033954278</v>
      </c>
      <c r="D92" s="9">
        <f t="shared" si="18"/>
        <v>-59.795466194961371</v>
      </c>
      <c r="E92" s="9">
        <f t="shared" si="18"/>
        <v>-141.77782801297298</v>
      </c>
      <c r="F92" s="9">
        <f t="shared" si="18"/>
        <v>55.4998633131407</v>
      </c>
      <c r="G92" s="9">
        <f t="shared" si="18"/>
        <v>-105.8353143672182</v>
      </c>
      <c r="H92" s="9"/>
      <c r="I92" s="9"/>
      <c r="J92" s="9"/>
      <c r="K92" s="9"/>
      <c r="L92" s="9"/>
    </row>
    <row r="93" spans="1:12" x14ac:dyDescent="0.2">
      <c r="B93">
        <f t="shared" si="21"/>
        <v>2012</v>
      </c>
      <c r="C93" s="9">
        <f t="shared" si="20"/>
        <v>-17.281726973930766</v>
      </c>
      <c r="D93" s="9">
        <f t="shared" si="18"/>
        <v>68.809853401065268</v>
      </c>
      <c r="E93" s="9">
        <f t="shared" si="18"/>
        <v>-113.21440531851785</v>
      </c>
      <c r="F93" s="9">
        <f t="shared" si="18"/>
        <v>39.411340472109821</v>
      </c>
      <c r="G93" s="9"/>
      <c r="H93" s="9"/>
      <c r="I93" s="9"/>
      <c r="J93" s="9"/>
      <c r="K93" s="9"/>
      <c r="L93" s="9"/>
    </row>
    <row r="94" spans="1:12" x14ac:dyDescent="0.2">
      <c r="B94">
        <f t="shared" si="21"/>
        <v>2013</v>
      </c>
      <c r="C94" s="9">
        <f t="shared" si="20"/>
        <v>68.641293460261963</v>
      </c>
      <c r="D94" s="9">
        <f t="shared" si="18"/>
        <v>-55.262967654269808</v>
      </c>
      <c r="E94" s="9">
        <f t="shared" si="18"/>
        <v>-87.64122763480556</v>
      </c>
      <c r="F94" s="9"/>
      <c r="G94" s="9"/>
      <c r="H94" s="9"/>
      <c r="I94" s="9"/>
      <c r="J94" s="9"/>
      <c r="K94" s="9"/>
      <c r="L94" s="9"/>
    </row>
    <row r="95" spans="1:12" x14ac:dyDescent="0.2">
      <c r="B95">
        <f t="shared" si="21"/>
        <v>2014</v>
      </c>
      <c r="C95" s="9">
        <f t="shared" si="20"/>
        <v>73.390758494234547</v>
      </c>
      <c r="D95" s="9">
        <f t="shared" si="18"/>
        <v>-104.57368787707313</v>
      </c>
      <c r="E95" s="9"/>
      <c r="F95" s="9"/>
      <c r="G95" s="9"/>
      <c r="H95" s="9"/>
      <c r="I95" s="9"/>
      <c r="J95" s="9"/>
      <c r="K95" s="9"/>
      <c r="L95" s="9"/>
    </row>
    <row r="96" spans="1:12" x14ac:dyDescent="0.2">
      <c r="B96">
        <f t="shared" si="21"/>
        <v>2015</v>
      </c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x14ac:dyDescent="0.2"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x14ac:dyDescent="0.2">
      <c r="C98" s="5">
        <f>SUMPRODUCT(C87:C95,C87:C95)</f>
        <v>82220.526964938457</v>
      </c>
      <c r="D98" s="5">
        <f t="shared" ref="D98:L98" si="22">SUMPRODUCT(D87:D95,D87:D95)</f>
        <v>119693.63158540691</v>
      </c>
      <c r="E98" s="5">
        <f t="shared" si="22"/>
        <v>87907.986754082332</v>
      </c>
      <c r="F98" s="5">
        <f t="shared" si="22"/>
        <v>59533.711410540855</v>
      </c>
      <c r="G98" s="5">
        <f t="shared" si="22"/>
        <v>127423.17314981444</v>
      </c>
      <c r="H98" s="5">
        <f t="shared" si="22"/>
        <v>49325.185083403594</v>
      </c>
      <c r="I98" s="5">
        <f t="shared" si="22"/>
        <v>2305.7812542679735</v>
      </c>
      <c r="J98" s="5">
        <f t="shared" si="22"/>
        <v>1251.6422076704321</v>
      </c>
      <c r="K98" s="5">
        <f t="shared" si="22"/>
        <v>45.90364864199482</v>
      </c>
      <c r="L98" s="5"/>
    </row>
    <row r="99" spans="1:12" x14ac:dyDescent="0.2">
      <c r="C99" s="5">
        <f>C98/SUM(C74:C83)</f>
        <v>8222.0526964938454</v>
      </c>
      <c r="D99" s="5">
        <f t="shared" ref="D99:K99" si="23">D98/SUM(D74:D83)</f>
        <v>13299.292398378546</v>
      </c>
      <c r="E99" s="5">
        <f t="shared" si="23"/>
        <v>10988.498344260292</v>
      </c>
      <c r="F99" s="5">
        <f t="shared" si="23"/>
        <v>8504.8159157915507</v>
      </c>
      <c r="G99" s="5">
        <f t="shared" si="23"/>
        <v>21237.195524969073</v>
      </c>
      <c r="H99" s="5">
        <f t="shared" si="23"/>
        <v>9865.0370166807188</v>
      </c>
      <c r="I99" s="5">
        <f t="shared" si="23"/>
        <v>576.44531356699338</v>
      </c>
      <c r="J99" s="5">
        <f t="shared" si="23"/>
        <v>417.21406922347734</v>
      </c>
      <c r="K99" s="5">
        <f t="shared" si="23"/>
        <v>22.95182432099741</v>
      </c>
      <c r="L99" s="9"/>
    </row>
    <row r="100" spans="1:12" x14ac:dyDescent="0.2">
      <c r="C100" s="5">
        <f>C99*$S$4/$S$13</f>
        <v>12561.469397421153</v>
      </c>
      <c r="D100" s="5">
        <f>D99*$S$4/$S$13</f>
        <v>20318.363386411667</v>
      </c>
      <c r="E100" s="5">
        <f>E99*$S$4/$S$13</f>
        <v>16787.983581508779</v>
      </c>
      <c r="F100" s="5">
        <f>F99*$S$4/$S$13</f>
        <v>12993.46876023709</v>
      </c>
      <c r="G100" s="5">
        <f>G99*$S$4/$S$13</f>
        <v>32445.715385369418</v>
      </c>
      <c r="H100" s="5">
        <f>H99*$S$4/$S$13</f>
        <v>15071.584331039987</v>
      </c>
      <c r="I100" s="5">
        <f>I99*$S$4/$S$13</f>
        <v>880.68034017179548</v>
      </c>
      <c r="J100" s="5">
        <f>J99*$S$4/$S$13</f>
        <v>637.41038353586816</v>
      </c>
      <c r="K100" s="5">
        <f>K99*$S$4/$S$13</f>
        <v>35.065287157079382</v>
      </c>
      <c r="L100" s="5">
        <f>MIN(J100:K100)</f>
        <v>35.065287157079382</v>
      </c>
    </row>
    <row r="102" spans="1:12" x14ac:dyDescent="0.2">
      <c r="A102" t="s">
        <v>22</v>
      </c>
    </row>
    <row r="103" spans="1:12" x14ac:dyDescent="0.2">
      <c r="C103">
        <f>$C$3</f>
        <v>1</v>
      </c>
      <c r="D103">
        <f>C103+1</f>
        <v>2</v>
      </c>
      <c r="E103">
        <f t="shared" ref="E103:L103" si="24">D103+1</f>
        <v>3</v>
      </c>
      <c r="F103">
        <f t="shared" si="24"/>
        <v>4</v>
      </c>
      <c r="G103">
        <f t="shared" si="24"/>
        <v>5</v>
      </c>
      <c r="H103">
        <f t="shared" si="24"/>
        <v>6</v>
      </c>
      <c r="I103">
        <f t="shared" si="24"/>
        <v>7</v>
      </c>
      <c r="J103">
        <f t="shared" si="24"/>
        <v>8</v>
      </c>
      <c r="K103">
        <f t="shared" si="24"/>
        <v>9</v>
      </c>
      <c r="L103">
        <f t="shared" si="24"/>
        <v>10</v>
      </c>
    </row>
    <row r="104" spans="1:12" x14ac:dyDescent="0.2">
      <c r="B104">
        <f>$B$4</f>
        <v>2006</v>
      </c>
      <c r="C104" s="9">
        <f>SQRT($S$4/$S$13)*C87/SQRT(C$100)</f>
        <v>-2.6919251082876681</v>
      </c>
      <c r="D104" s="9">
        <f>SQRT($S$4/$S$13)*D87/SQRT(D$100)</f>
        <v>2.3321771114685639</v>
      </c>
      <c r="E104" s="9">
        <f>SQRT($S$4/$S$13)*E87/SQRT(E$100)</f>
        <v>1.4513870579442121</v>
      </c>
      <c r="F104" s="9">
        <f>SQRT($S$4/$S$13)*F87/SQRT(F$100)</f>
        <v>-0.75136859568288061</v>
      </c>
      <c r="G104" s="9">
        <f>SQRT($S$4/$S$13)*G87/SQRT(G$100)</f>
        <v>0.79137633276283026</v>
      </c>
      <c r="H104" s="9">
        <f>SQRT($S$4/$S$13)*H87/SQRT(H$100)</f>
        <v>-0.52464187982111343</v>
      </c>
      <c r="I104" s="9">
        <f>SQRT($S$4/$S$13)*I87/SQRT(I$100)</f>
        <v>1.5619725322601998</v>
      </c>
      <c r="J104" s="9">
        <f>SQRT($S$4/$S$13)*J87/SQRT(J$100)</f>
        <v>1.2726479785556781</v>
      </c>
      <c r="K104" s="9">
        <f>SQRT($S$4/$S$13)*K87/SQRT(K$100)</f>
        <v>-0.98882397055489779</v>
      </c>
      <c r="L104" s="9"/>
    </row>
    <row r="105" spans="1:12" x14ac:dyDescent="0.2">
      <c r="B105">
        <f>B104+1</f>
        <v>2007</v>
      </c>
      <c r="C105" s="9">
        <f>SQRT($S$4/$S$13)*C88/SQRT(C$100)</f>
        <v>0.26314163009675656</v>
      </c>
      <c r="D105" s="9">
        <f>SQRT($S$4/$S$13)*D88/SQRT(D$100)</f>
        <v>0.73850670814387609</v>
      </c>
      <c r="E105" s="9">
        <f>SQRT($S$4/$S$13)*E88/SQRT(E$100)</f>
        <v>-7.191153293887044E-2</v>
      </c>
      <c r="F105" s="9">
        <f>SQRT($S$4/$S$13)*F88/SQRT(F$100)</f>
        <v>-1.792880933615205</v>
      </c>
      <c r="G105" s="9">
        <f>SQRT($S$4/$S$13)*G88/SQRT(G$100)</f>
        <v>-1.5008358278612517</v>
      </c>
      <c r="H105" s="9">
        <f>SQRT($S$4/$S$13)*H88/SQRT(H$100)</f>
        <v>-1.3622031792523588</v>
      </c>
      <c r="I105" s="9">
        <f>SQRT($S$4/$S$13)*I88/SQRT(I$100)</f>
        <v>-0.29375673764736981</v>
      </c>
      <c r="J105" s="9">
        <f>SQRT($S$4/$S$13)*J88/SQRT(J$100)</f>
        <v>-0.13411839589866628</v>
      </c>
      <c r="K105" s="9">
        <f>SQRT($S$4/$S$13)*K88/SQRT(K$100)</f>
        <v>1.0110524987635636</v>
      </c>
      <c r="L105" s="9"/>
    </row>
    <row r="106" spans="1:12" x14ac:dyDescent="0.2">
      <c r="B106">
        <f t="shared" ref="B106:B113" si="25">B105+1</f>
        <v>2008</v>
      </c>
      <c r="C106" s="9">
        <f>SQRT($S$4/$S$13)*C89/SQRT(C$100)</f>
        <v>-7.5069447936476505E-2</v>
      </c>
      <c r="D106" s="9">
        <f>SQRT($S$4/$S$13)*D89/SQRT(D$100)</f>
        <v>-0.59104399824536391</v>
      </c>
      <c r="E106" s="9">
        <f>SQRT($S$4/$S$13)*E89/SQRT(E$100)</f>
        <v>1.3120975821500294</v>
      </c>
      <c r="F106" s="9">
        <f>SQRT($S$4/$S$13)*F89/SQRT(F$100)</f>
        <v>0.7097223533426853</v>
      </c>
      <c r="G106" s="9">
        <f>SQRT($S$4/$S$13)*G89/SQRT(G$100)</f>
        <v>-1.3997270122653078E-2</v>
      </c>
      <c r="H106" s="9">
        <f>SQRT($S$4/$S$13)*H89/SQRT(H$100)</f>
        <v>-0.2887242216893795</v>
      </c>
      <c r="I106" s="9">
        <f>SQRT($S$4/$S$13)*I89/SQRT(I$100)</f>
        <v>-0.150928463460864</v>
      </c>
      <c r="J106" s="9">
        <f>SQRT($S$4/$S$13)*J89/SQRT(J$100)</f>
        <v>-1.1672100833010799</v>
      </c>
      <c r="K106" s="9"/>
      <c r="L106" s="9"/>
    </row>
    <row r="107" spans="1:12" x14ac:dyDescent="0.2">
      <c r="B107">
        <f t="shared" si="25"/>
        <v>2009</v>
      </c>
      <c r="C107" s="9">
        <f>SQRT($S$4/$S$13)*C90/SQRT(C$100)</f>
        <v>0.50340403379255516</v>
      </c>
      <c r="D107" s="9">
        <f>SQRT($S$4/$S$13)*D90/SQRT(D$100)</f>
        <v>-0.77572121449853815</v>
      </c>
      <c r="E107" s="9">
        <f>SQRT($S$4/$S$13)*E90/SQRT(E$100)</f>
        <v>0.63947890004558894</v>
      </c>
      <c r="F107" s="9">
        <f>SQRT($S$4/$S$13)*F90/SQRT(F$100)</f>
        <v>-0.49587524036741565</v>
      </c>
      <c r="G107" s="9">
        <f>SQRT($S$4/$S$13)*G90/SQRT(G$100)</f>
        <v>-0.13767499070425532</v>
      </c>
      <c r="H107" s="9">
        <f>SQRT($S$4/$S$13)*H90/SQRT(H$100)</f>
        <v>0.83005194836079221</v>
      </c>
      <c r="I107" s="9">
        <f>SQRT($S$4/$S$13)*I90/SQRT(I$100)</f>
        <v>-1.2046449213227837</v>
      </c>
      <c r="J107" s="9"/>
      <c r="K107" s="9"/>
      <c r="L107" s="9"/>
    </row>
    <row r="108" spans="1:12" x14ac:dyDescent="0.2">
      <c r="B108">
        <f t="shared" si="25"/>
        <v>2010</v>
      </c>
      <c r="C108" s="9">
        <f>SQRT($S$4/$S$13)*C91/SQRT(C$100)</f>
        <v>-0.19026715810934697</v>
      </c>
      <c r="D108" s="9">
        <f>SQRT($S$4/$S$13)*D91/SQRT(D$100)</f>
        <v>-0.62265922580254474</v>
      </c>
      <c r="E108" s="9">
        <f>SQRT($S$4/$S$13)*E91/SQRT(E$100)</f>
        <v>-0.25109701802283024</v>
      </c>
      <c r="F108" s="9">
        <f>SQRT($S$4/$S$13)*F91/SQRT(F$100)</f>
        <v>1.3880264732581615</v>
      </c>
      <c r="G108" s="9">
        <f>SQRT($S$4/$S$13)*G91/SQRT(G$100)</f>
        <v>1.6045672143923027</v>
      </c>
      <c r="H108" s="9">
        <f>SQRT($S$4/$S$13)*H91/SQRT(H$100)</f>
        <v>1.4480350421190944</v>
      </c>
      <c r="I108" s="9"/>
      <c r="J108" s="9"/>
      <c r="K108" s="9"/>
      <c r="L108" s="9"/>
    </row>
    <row r="109" spans="1:12" x14ac:dyDescent="0.2">
      <c r="B109">
        <f t="shared" si="25"/>
        <v>2011</v>
      </c>
      <c r="C109" s="9">
        <f>SQRT($S$4/$S$13)*C92/SQRT(C$100)</f>
        <v>1.0604617744761198</v>
      </c>
      <c r="D109" s="9">
        <f>SQRT($S$4/$S$13)*D92/SQRT(D$100)</f>
        <v>-0.5185062419607499</v>
      </c>
      <c r="E109" s="9">
        <f>SQRT($S$4/$S$13)*E92/SQRT(E$100)</f>
        <v>-1.3525058283542835</v>
      </c>
      <c r="F109" s="9">
        <f>SQRT($S$4/$S$13)*F92/SQRT(F$100)</f>
        <v>0.6018100757378726</v>
      </c>
      <c r="G109" s="9">
        <f>SQRT($S$4/$S$13)*G92/SQRT(G$100)</f>
        <v>-0.7262431036587591</v>
      </c>
      <c r="H109" s="9"/>
      <c r="I109" s="9"/>
      <c r="J109" s="9"/>
      <c r="K109" s="9"/>
      <c r="L109" s="9"/>
    </row>
    <row r="110" spans="1:12" x14ac:dyDescent="0.2">
      <c r="B110">
        <f t="shared" si="25"/>
        <v>2012</v>
      </c>
      <c r="C110" s="9">
        <f>SQRT($S$4/$S$13)*C93/SQRT(C$100)</f>
        <v>-0.19058864028185074</v>
      </c>
      <c r="D110" s="9">
        <f>SQRT($S$4/$S$13)*D93/SQRT(D$100)</f>
        <v>0.5966729715013559</v>
      </c>
      <c r="E110" s="9">
        <f>SQRT($S$4/$S$13)*E93/SQRT(E$100)</f>
        <v>-1.0800217861494428</v>
      </c>
      <c r="F110" s="9">
        <f>SQRT($S$4/$S$13)*F93/SQRT(F$100)</f>
        <v>0.42735495870736234</v>
      </c>
      <c r="G110" s="9"/>
      <c r="H110" s="9"/>
      <c r="I110" s="9"/>
      <c r="J110" s="9"/>
      <c r="K110" s="9"/>
      <c r="L110" s="9"/>
    </row>
    <row r="111" spans="1:12" x14ac:dyDescent="0.2">
      <c r="B111">
        <f t="shared" si="25"/>
        <v>2013</v>
      </c>
      <c r="C111" s="9">
        <f>SQRT($S$4/$S$13)*C94/SQRT(C$100)</f>
        <v>0.75699904341233981</v>
      </c>
      <c r="D111" s="9">
        <f>SQRT($S$4/$S$13)*D94/SQRT(D$100)</f>
        <v>-0.47920344971620021</v>
      </c>
      <c r="E111" s="9">
        <f>SQRT($S$4/$S$13)*E94/SQRT(E$100)</f>
        <v>-0.83606352870177125</v>
      </c>
      <c r="F111" s="9"/>
      <c r="G111" s="9"/>
      <c r="H111" s="9"/>
      <c r="I111" s="9"/>
      <c r="J111" s="9"/>
      <c r="K111" s="9"/>
      <c r="L111" s="9"/>
    </row>
    <row r="112" spans="1:12" x14ac:dyDescent="0.2">
      <c r="B112">
        <f t="shared" si="25"/>
        <v>2014</v>
      </c>
      <c r="C112" s="9">
        <f>SQRT($S$4/$S$13)*C95/SQRT(C$100)</f>
        <v>0.80937772548829789</v>
      </c>
      <c r="D112" s="9">
        <f>SQRT($S$4/$S$13)*D95/SQRT(D$100)</f>
        <v>-0.90679299551454307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B113">
        <f t="shared" si="25"/>
        <v>2015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5" spans="1:12" x14ac:dyDescent="0.2">
      <c r="A115" t="s">
        <v>23</v>
      </c>
    </row>
    <row r="117" spans="1:12" x14ac:dyDescent="0.2">
      <c r="B117">
        <v>1</v>
      </c>
      <c r="C117" s="9">
        <f>C104</f>
        <v>-2.6919251082876681</v>
      </c>
      <c r="E117" s="9" t="s">
        <v>38</v>
      </c>
    </row>
    <row r="118" spans="1:12" x14ac:dyDescent="0.2">
      <c r="B118">
        <f>B117+1</f>
        <v>2</v>
      </c>
      <c r="C118" s="9">
        <f t="shared" ref="C118:C125" si="26">C105</f>
        <v>0.26314163009675656</v>
      </c>
      <c r="E118" s="9"/>
    </row>
    <row r="119" spans="1:12" x14ac:dyDescent="0.2">
      <c r="B119">
        <f t="shared" ref="B119:B169" si="27">B118+1</f>
        <v>3</v>
      </c>
      <c r="C119" s="9">
        <f t="shared" si="26"/>
        <v>-7.5069447936476505E-2</v>
      </c>
    </row>
    <row r="120" spans="1:12" x14ac:dyDescent="0.2">
      <c r="B120">
        <f t="shared" si="27"/>
        <v>4</v>
      </c>
      <c r="C120" s="9">
        <f t="shared" si="26"/>
        <v>0.50340403379255516</v>
      </c>
    </row>
    <row r="121" spans="1:12" x14ac:dyDescent="0.2">
      <c r="B121">
        <f t="shared" si="27"/>
        <v>5</v>
      </c>
      <c r="C121" s="9">
        <f t="shared" si="26"/>
        <v>-0.19026715810934697</v>
      </c>
    </row>
    <row r="122" spans="1:12" x14ac:dyDescent="0.2">
      <c r="B122">
        <f t="shared" si="27"/>
        <v>6</v>
      </c>
      <c r="C122" s="9">
        <f t="shared" si="26"/>
        <v>1.0604617744761198</v>
      </c>
    </row>
    <row r="123" spans="1:12" x14ac:dyDescent="0.2">
      <c r="B123">
        <f t="shared" si="27"/>
        <v>7</v>
      </c>
      <c r="C123" s="9">
        <f t="shared" si="26"/>
        <v>-0.19058864028185074</v>
      </c>
    </row>
    <row r="124" spans="1:12" x14ac:dyDescent="0.2">
      <c r="B124">
        <f t="shared" si="27"/>
        <v>8</v>
      </c>
      <c r="C124" s="9">
        <f t="shared" si="26"/>
        <v>0.75699904341233981</v>
      </c>
    </row>
    <row r="125" spans="1:12" x14ac:dyDescent="0.2">
      <c r="B125">
        <f t="shared" si="27"/>
        <v>9</v>
      </c>
      <c r="C125" s="9">
        <f t="shared" si="26"/>
        <v>0.80937772548829789</v>
      </c>
    </row>
    <row r="126" spans="1:12" x14ac:dyDescent="0.2">
      <c r="B126">
        <f t="shared" si="27"/>
        <v>10</v>
      </c>
      <c r="C126" s="9">
        <f>D104</f>
        <v>2.3321771114685639</v>
      </c>
    </row>
    <row r="127" spans="1:12" x14ac:dyDescent="0.2">
      <c r="B127">
        <f t="shared" si="27"/>
        <v>11</v>
      </c>
      <c r="C127" s="9">
        <f t="shared" ref="C127:C134" si="28">D105</f>
        <v>0.73850670814387609</v>
      </c>
    </row>
    <row r="128" spans="1:12" x14ac:dyDescent="0.2">
      <c r="B128">
        <f t="shared" si="27"/>
        <v>12</v>
      </c>
      <c r="C128" s="9">
        <f t="shared" si="28"/>
        <v>-0.59104399824536391</v>
      </c>
    </row>
    <row r="129" spans="2:3" x14ac:dyDescent="0.2">
      <c r="B129">
        <f t="shared" si="27"/>
        <v>13</v>
      </c>
      <c r="C129" s="9">
        <f t="shared" si="28"/>
        <v>-0.77572121449853815</v>
      </c>
    </row>
    <row r="130" spans="2:3" x14ac:dyDescent="0.2">
      <c r="B130">
        <f t="shared" si="27"/>
        <v>14</v>
      </c>
      <c r="C130" s="9">
        <f t="shared" si="28"/>
        <v>-0.62265922580254474</v>
      </c>
    </row>
    <row r="131" spans="2:3" x14ac:dyDescent="0.2">
      <c r="B131">
        <f t="shared" si="27"/>
        <v>15</v>
      </c>
      <c r="C131" s="9">
        <f t="shared" si="28"/>
        <v>-0.5185062419607499</v>
      </c>
    </row>
    <row r="132" spans="2:3" x14ac:dyDescent="0.2">
      <c r="B132">
        <f t="shared" si="27"/>
        <v>16</v>
      </c>
      <c r="C132" s="9">
        <f t="shared" si="28"/>
        <v>0.5966729715013559</v>
      </c>
    </row>
    <row r="133" spans="2:3" x14ac:dyDescent="0.2">
      <c r="B133">
        <f t="shared" si="27"/>
        <v>17</v>
      </c>
      <c r="C133" s="9">
        <f t="shared" si="28"/>
        <v>-0.47920344971620021</v>
      </c>
    </row>
    <row r="134" spans="2:3" x14ac:dyDescent="0.2">
      <c r="B134">
        <f t="shared" si="27"/>
        <v>18</v>
      </c>
      <c r="C134" s="9">
        <f t="shared" si="28"/>
        <v>-0.90679299551454307</v>
      </c>
    </row>
    <row r="135" spans="2:3" x14ac:dyDescent="0.2">
      <c r="B135">
        <f t="shared" si="27"/>
        <v>19</v>
      </c>
      <c r="C135" s="9">
        <f>E104</f>
        <v>1.4513870579442121</v>
      </c>
    </row>
    <row r="136" spans="2:3" x14ac:dyDescent="0.2">
      <c r="B136">
        <f t="shared" si="27"/>
        <v>20</v>
      </c>
      <c r="C136" s="9">
        <f t="shared" ref="C136:C142" si="29">E105</f>
        <v>-7.191153293887044E-2</v>
      </c>
    </row>
    <row r="137" spans="2:3" x14ac:dyDescent="0.2">
      <c r="B137">
        <f t="shared" si="27"/>
        <v>21</v>
      </c>
      <c r="C137" s="9">
        <f t="shared" si="29"/>
        <v>1.3120975821500294</v>
      </c>
    </row>
    <row r="138" spans="2:3" x14ac:dyDescent="0.2">
      <c r="B138">
        <f t="shared" si="27"/>
        <v>22</v>
      </c>
      <c r="C138" s="9">
        <f t="shared" si="29"/>
        <v>0.63947890004558894</v>
      </c>
    </row>
    <row r="139" spans="2:3" x14ac:dyDescent="0.2">
      <c r="B139">
        <f t="shared" si="27"/>
        <v>23</v>
      </c>
      <c r="C139" s="9">
        <f t="shared" si="29"/>
        <v>-0.25109701802283024</v>
      </c>
    </row>
    <row r="140" spans="2:3" x14ac:dyDescent="0.2">
      <c r="B140">
        <f t="shared" si="27"/>
        <v>24</v>
      </c>
      <c r="C140" s="9">
        <f t="shared" si="29"/>
        <v>-1.3525058283542835</v>
      </c>
    </row>
    <row r="141" spans="2:3" x14ac:dyDescent="0.2">
      <c r="B141">
        <f t="shared" si="27"/>
        <v>25</v>
      </c>
      <c r="C141" s="9">
        <f t="shared" si="29"/>
        <v>-1.0800217861494428</v>
      </c>
    </row>
    <row r="142" spans="2:3" x14ac:dyDescent="0.2">
      <c r="B142">
        <f t="shared" si="27"/>
        <v>26</v>
      </c>
      <c r="C142" s="9">
        <f t="shared" si="29"/>
        <v>-0.83606352870177125</v>
      </c>
    </row>
    <row r="143" spans="2:3" x14ac:dyDescent="0.2">
      <c r="B143">
        <f t="shared" si="27"/>
        <v>27</v>
      </c>
      <c r="C143" s="9">
        <f>F104</f>
        <v>-0.75136859568288061</v>
      </c>
    </row>
    <row r="144" spans="2:3" x14ac:dyDescent="0.2">
      <c r="B144">
        <f t="shared" si="27"/>
        <v>28</v>
      </c>
      <c r="C144" s="9">
        <f t="shared" ref="C144:C149" si="30">F105</f>
        <v>-1.792880933615205</v>
      </c>
    </row>
    <row r="145" spans="2:3" x14ac:dyDescent="0.2">
      <c r="B145">
        <f t="shared" si="27"/>
        <v>29</v>
      </c>
      <c r="C145" s="9">
        <f t="shared" si="30"/>
        <v>0.7097223533426853</v>
      </c>
    </row>
    <row r="146" spans="2:3" x14ac:dyDescent="0.2">
      <c r="B146">
        <f t="shared" si="27"/>
        <v>30</v>
      </c>
      <c r="C146" s="9">
        <f t="shared" si="30"/>
        <v>-0.49587524036741565</v>
      </c>
    </row>
    <row r="147" spans="2:3" x14ac:dyDescent="0.2">
      <c r="B147">
        <f t="shared" si="27"/>
        <v>31</v>
      </c>
      <c r="C147" s="9">
        <f t="shared" si="30"/>
        <v>1.3880264732581615</v>
      </c>
    </row>
    <row r="148" spans="2:3" x14ac:dyDescent="0.2">
      <c r="B148">
        <f t="shared" si="27"/>
        <v>32</v>
      </c>
      <c r="C148" s="9">
        <f t="shared" si="30"/>
        <v>0.6018100757378726</v>
      </c>
    </row>
    <row r="149" spans="2:3" x14ac:dyDescent="0.2">
      <c r="B149">
        <f t="shared" si="27"/>
        <v>33</v>
      </c>
      <c r="C149" s="9">
        <f t="shared" si="30"/>
        <v>0.42735495870736234</v>
      </c>
    </row>
    <row r="150" spans="2:3" x14ac:dyDescent="0.2">
      <c r="B150">
        <f t="shared" si="27"/>
        <v>34</v>
      </c>
      <c r="C150" s="9">
        <f>G104</f>
        <v>0.79137633276283026</v>
      </c>
    </row>
    <row r="151" spans="2:3" x14ac:dyDescent="0.2">
      <c r="B151">
        <f t="shared" si="27"/>
        <v>35</v>
      </c>
      <c r="C151" s="9">
        <f t="shared" ref="C151:C155" si="31">G105</f>
        <v>-1.5008358278612517</v>
      </c>
    </row>
    <row r="152" spans="2:3" x14ac:dyDescent="0.2">
      <c r="B152">
        <f t="shared" si="27"/>
        <v>36</v>
      </c>
      <c r="C152" s="9">
        <f t="shared" si="31"/>
        <v>-1.3997270122653078E-2</v>
      </c>
    </row>
    <row r="153" spans="2:3" x14ac:dyDescent="0.2">
      <c r="B153">
        <f t="shared" si="27"/>
        <v>37</v>
      </c>
      <c r="C153" s="9">
        <f t="shared" si="31"/>
        <v>-0.13767499070425532</v>
      </c>
    </row>
    <row r="154" spans="2:3" x14ac:dyDescent="0.2">
      <c r="B154">
        <f t="shared" si="27"/>
        <v>38</v>
      </c>
      <c r="C154" s="9">
        <f t="shared" si="31"/>
        <v>1.6045672143923027</v>
      </c>
    </row>
    <row r="155" spans="2:3" x14ac:dyDescent="0.2">
      <c r="B155">
        <f t="shared" si="27"/>
        <v>39</v>
      </c>
      <c r="C155" s="9">
        <f t="shared" si="31"/>
        <v>-0.7262431036587591</v>
      </c>
    </row>
    <row r="156" spans="2:3" x14ac:dyDescent="0.2">
      <c r="B156">
        <f t="shared" si="27"/>
        <v>40</v>
      </c>
      <c r="C156" s="9">
        <f>H104</f>
        <v>-0.52464187982111343</v>
      </c>
    </row>
    <row r="157" spans="2:3" x14ac:dyDescent="0.2">
      <c r="B157">
        <f t="shared" si="27"/>
        <v>41</v>
      </c>
      <c r="C157" s="9">
        <f t="shared" ref="C157:C160" si="32">H105</f>
        <v>-1.3622031792523588</v>
      </c>
    </row>
    <row r="158" spans="2:3" x14ac:dyDescent="0.2">
      <c r="B158">
        <f t="shared" si="27"/>
        <v>42</v>
      </c>
      <c r="C158" s="9">
        <f t="shared" si="32"/>
        <v>-0.2887242216893795</v>
      </c>
    </row>
    <row r="159" spans="2:3" x14ac:dyDescent="0.2">
      <c r="B159">
        <f t="shared" si="27"/>
        <v>43</v>
      </c>
      <c r="C159" s="9">
        <f t="shared" si="32"/>
        <v>0.83005194836079221</v>
      </c>
    </row>
    <row r="160" spans="2:3" x14ac:dyDescent="0.2">
      <c r="B160">
        <f t="shared" si="27"/>
        <v>44</v>
      </c>
      <c r="C160" s="9">
        <f t="shared" si="32"/>
        <v>1.4480350421190944</v>
      </c>
    </row>
    <row r="161" spans="1:23" x14ac:dyDescent="0.2">
      <c r="B161">
        <f t="shared" si="27"/>
        <v>45</v>
      </c>
      <c r="C161" s="9">
        <f>I104</f>
        <v>1.5619725322601998</v>
      </c>
    </row>
    <row r="162" spans="1:23" x14ac:dyDescent="0.2">
      <c r="B162">
        <f t="shared" si="27"/>
        <v>46</v>
      </c>
      <c r="C162" s="9">
        <f t="shared" ref="C162:C164" si="33">I105</f>
        <v>-0.29375673764736981</v>
      </c>
    </row>
    <row r="163" spans="1:23" x14ac:dyDescent="0.2">
      <c r="B163">
        <f t="shared" si="27"/>
        <v>47</v>
      </c>
      <c r="C163" s="9">
        <f t="shared" si="33"/>
        <v>-0.150928463460864</v>
      </c>
    </row>
    <row r="164" spans="1:23" x14ac:dyDescent="0.2">
      <c r="B164">
        <f t="shared" si="27"/>
        <v>48</v>
      </c>
      <c r="C164" s="9">
        <f t="shared" si="33"/>
        <v>-1.2046449213227837</v>
      </c>
    </row>
    <row r="165" spans="1:23" x14ac:dyDescent="0.2">
      <c r="B165">
        <f t="shared" si="27"/>
        <v>49</v>
      </c>
      <c r="C165" s="9">
        <f>J104</f>
        <v>1.2726479785556781</v>
      </c>
    </row>
    <row r="166" spans="1:23" x14ac:dyDescent="0.2">
      <c r="B166">
        <f t="shared" si="27"/>
        <v>50</v>
      </c>
      <c r="C166" s="9">
        <f t="shared" ref="C166:C167" si="34">J105</f>
        <v>-0.13411839589866628</v>
      </c>
    </row>
    <row r="167" spans="1:23" x14ac:dyDescent="0.2">
      <c r="B167">
        <f t="shared" si="27"/>
        <v>51</v>
      </c>
      <c r="C167" s="9">
        <f t="shared" si="34"/>
        <v>-1.1672100833010799</v>
      </c>
    </row>
    <row r="168" spans="1:23" x14ac:dyDescent="0.2">
      <c r="B168">
        <f t="shared" si="27"/>
        <v>52</v>
      </c>
      <c r="C168" s="9">
        <f>K104</f>
        <v>-0.98882397055489779</v>
      </c>
    </row>
    <row r="169" spans="1:23" x14ac:dyDescent="0.2">
      <c r="B169">
        <f t="shared" si="27"/>
        <v>53</v>
      </c>
      <c r="C169" s="9">
        <f>K105</f>
        <v>1.0110524987635636</v>
      </c>
    </row>
    <row r="171" spans="1:23" x14ac:dyDescent="0.2">
      <c r="A171" t="s">
        <v>35</v>
      </c>
    </row>
    <row r="172" spans="1:23" x14ac:dyDescent="0.2">
      <c r="C172">
        <f>$C$3</f>
        <v>1</v>
      </c>
      <c r="D172">
        <f>C172+1</f>
        <v>2</v>
      </c>
      <c r="E172">
        <f t="shared" ref="E172:L172" si="35">D172+1</f>
        <v>3</v>
      </c>
      <c r="F172">
        <f t="shared" si="35"/>
        <v>4</v>
      </c>
      <c r="G172">
        <f t="shared" si="35"/>
        <v>5</v>
      </c>
      <c r="H172">
        <f t="shared" si="35"/>
        <v>6</v>
      </c>
      <c r="I172">
        <f t="shared" si="35"/>
        <v>7</v>
      </c>
      <c r="J172">
        <f t="shared" si="35"/>
        <v>8</v>
      </c>
      <c r="K172">
        <f t="shared" si="35"/>
        <v>9</v>
      </c>
      <c r="L172">
        <f t="shared" si="35"/>
        <v>10</v>
      </c>
    </row>
    <row r="173" spans="1:23" x14ac:dyDescent="0.2">
      <c r="B173">
        <f>$B$4</f>
        <v>2006</v>
      </c>
      <c r="C173" s="3">
        <f ca="1">VLOOKUP(INT(RAND()*$B$169)+1,$B$117:$C$169,2,FALSE)</f>
        <v>-0.98882397055489779</v>
      </c>
      <c r="D173" s="3">
        <f t="shared" ref="D173:K181" ca="1" si="36">VLOOKUP(INT(RAND()*$B$169)+1,$B$117:$C$169,2,FALSE)</f>
        <v>0.63947890004558894</v>
      </c>
      <c r="E173" s="3">
        <f t="shared" ca="1" si="36"/>
        <v>-0.90679299551454307</v>
      </c>
      <c r="F173" s="3">
        <f t="shared" ca="1" si="36"/>
        <v>0.42735495870736234</v>
      </c>
      <c r="G173" s="3">
        <f t="shared" ca="1" si="36"/>
        <v>2.3321771114685639</v>
      </c>
      <c r="H173" s="3">
        <f t="shared" ca="1" si="36"/>
        <v>-0.19026715810934697</v>
      </c>
      <c r="I173" s="3">
        <f t="shared" ca="1" si="36"/>
        <v>0.73850670814387609</v>
      </c>
      <c r="J173" s="3">
        <f t="shared" ca="1" si="36"/>
        <v>0.6018100757378726</v>
      </c>
      <c r="K173" s="3">
        <f t="shared" ca="1" si="36"/>
        <v>-1.1672100833010799</v>
      </c>
      <c r="L173" s="3">
        <f ca="1">VLOOKUP(INT(RAND()*$B$169)+1,$B$117:$C$169,2,FALSE)</f>
        <v>-0.98882397055489779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2">
      <c r="B174">
        <f>B173+1</f>
        <v>2007</v>
      </c>
      <c r="C174" s="3">
        <f t="shared" ref="C174:C182" ca="1" si="37">VLOOKUP(INT(RAND()*$B$169)+1,$B$117:$C$169,2,FALSE)</f>
        <v>0.26314163009675656</v>
      </c>
      <c r="D174" s="3">
        <f t="shared" ca="1" si="36"/>
        <v>1.3120975821500294</v>
      </c>
      <c r="E174" s="3">
        <f t="shared" ca="1" si="36"/>
        <v>-0.13411839589866628</v>
      </c>
      <c r="F174" s="3">
        <f t="shared" ca="1" si="36"/>
        <v>-0.5185062419607499</v>
      </c>
      <c r="G174" s="3">
        <f t="shared" ca="1" si="36"/>
        <v>0.79137633276283026</v>
      </c>
      <c r="H174" s="3">
        <f t="shared" ca="1" si="36"/>
        <v>0.26314163009675656</v>
      </c>
      <c r="I174" s="3">
        <f t="shared" ca="1" si="36"/>
        <v>-1.3997270122653078E-2</v>
      </c>
      <c r="J174" s="3">
        <f t="shared" ca="1" si="36"/>
        <v>-0.7262431036587591</v>
      </c>
      <c r="K174" s="3">
        <f t="shared" ca="1" si="36"/>
        <v>-1.5008358278612517</v>
      </c>
      <c r="L174" s="1"/>
      <c r="N174" s="3"/>
      <c r="O174" s="3"/>
      <c r="P174" s="3"/>
      <c r="Q174" s="3"/>
      <c r="R174" s="3"/>
      <c r="S174" s="3"/>
      <c r="T174" s="3"/>
      <c r="U174" s="3"/>
      <c r="V174" s="3"/>
      <c r="W174" s="1"/>
    </row>
    <row r="175" spans="1:23" x14ac:dyDescent="0.2">
      <c r="B175">
        <f t="shared" ref="B175:B182" si="38">B174+1</f>
        <v>2008</v>
      </c>
      <c r="C175" s="3">
        <f t="shared" ca="1" si="37"/>
        <v>-7.5069447936476505E-2</v>
      </c>
      <c r="D175" s="3">
        <f t="shared" ca="1" si="36"/>
        <v>0.50340403379255516</v>
      </c>
      <c r="E175" s="3">
        <f t="shared" ca="1" si="36"/>
        <v>1.6045672143923027</v>
      </c>
      <c r="F175" s="3">
        <f t="shared" ca="1" si="36"/>
        <v>-1.3622031792523588</v>
      </c>
      <c r="G175" s="3">
        <f t="shared" ca="1" si="36"/>
        <v>0.50340403379255516</v>
      </c>
      <c r="H175" s="3">
        <f t="shared" ca="1" si="36"/>
        <v>1.3880264732581615</v>
      </c>
      <c r="I175" s="3">
        <f t="shared" ca="1" si="36"/>
        <v>-2.6919251082876681</v>
      </c>
      <c r="J175" s="3">
        <f t="shared" ca="1" si="36"/>
        <v>-2.6919251082876681</v>
      </c>
      <c r="K175" s="1"/>
      <c r="L175" s="1"/>
      <c r="N175" s="3"/>
      <c r="O175" s="3"/>
      <c r="P175" s="3"/>
      <c r="Q175" s="3"/>
      <c r="R175" s="3"/>
      <c r="S175" s="3"/>
      <c r="T175" s="3"/>
      <c r="U175" s="3"/>
      <c r="V175" s="1"/>
      <c r="W175" s="1"/>
    </row>
    <row r="176" spans="1:23" x14ac:dyDescent="0.2">
      <c r="B176">
        <f t="shared" si="38"/>
        <v>2009</v>
      </c>
      <c r="C176" s="3">
        <f t="shared" ca="1" si="37"/>
        <v>-0.83606352870177125</v>
      </c>
      <c r="D176" s="3">
        <f t="shared" ca="1" si="36"/>
        <v>1.3120975821500294</v>
      </c>
      <c r="E176" s="3">
        <f t="shared" ca="1" si="36"/>
        <v>-1.0800217861494428</v>
      </c>
      <c r="F176" s="3">
        <f t="shared" ca="1" si="36"/>
        <v>0.63947890004558894</v>
      </c>
      <c r="G176" s="3">
        <f t="shared" ca="1" si="36"/>
        <v>-0.90679299551454307</v>
      </c>
      <c r="H176" s="3">
        <f t="shared" ca="1" si="36"/>
        <v>2.3321771114685639</v>
      </c>
      <c r="I176" s="3">
        <f t="shared" ca="1" si="36"/>
        <v>-0.25109701802283024</v>
      </c>
      <c r="J176" s="1"/>
      <c r="K176" s="1"/>
      <c r="L176" s="1"/>
      <c r="N176" s="3"/>
      <c r="O176" s="3"/>
      <c r="P176" s="3"/>
      <c r="Q176" s="3"/>
      <c r="R176" s="3"/>
      <c r="S176" s="3"/>
      <c r="T176" s="3"/>
      <c r="U176" s="1"/>
      <c r="V176" s="1"/>
      <c r="W176" s="1"/>
    </row>
    <row r="177" spans="1:23" x14ac:dyDescent="0.2">
      <c r="B177">
        <f t="shared" si="38"/>
        <v>2010</v>
      </c>
      <c r="C177" s="3">
        <f t="shared" ca="1" si="37"/>
        <v>0.73850670814387609</v>
      </c>
      <c r="D177" s="3">
        <f t="shared" ca="1" si="36"/>
        <v>-1.3525058283542835</v>
      </c>
      <c r="E177" s="3">
        <f t="shared" ca="1" si="36"/>
        <v>-0.7262431036587591</v>
      </c>
      <c r="F177" s="3">
        <f t="shared" ca="1" si="36"/>
        <v>0.73850670814387609</v>
      </c>
      <c r="G177" s="3">
        <f t="shared" ca="1" si="36"/>
        <v>-0.19026715810934697</v>
      </c>
      <c r="H177" s="3">
        <f t="shared" ca="1" si="36"/>
        <v>1.4480350421190944</v>
      </c>
      <c r="I177" s="1"/>
      <c r="J177" s="1"/>
      <c r="K177" s="1"/>
      <c r="L177" s="1"/>
      <c r="N177" s="3"/>
      <c r="O177" s="3"/>
      <c r="P177" s="3"/>
      <c r="Q177" s="3"/>
      <c r="R177" s="3"/>
      <c r="S177" s="3"/>
      <c r="T177" s="1"/>
      <c r="U177" s="1"/>
      <c r="V177" s="1"/>
      <c r="W177" s="1"/>
    </row>
    <row r="178" spans="1:23" x14ac:dyDescent="0.2">
      <c r="B178">
        <f t="shared" si="38"/>
        <v>2011</v>
      </c>
      <c r="C178" s="3">
        <f t="shared" ca="1" si="37"/>
        <v>1.6045672143923027</v>
      </c>
      <c r="D178" s="3">
        <f t="shared" ca="1" si="36"/>
        <v>-0.13411839589866628</v>
      </c>
      <c r="E178" s="3">
        <f t="shared" ca="1" si="36"/>
        <v>2.3321771114685639</v>
      </c>
      <c r="F178" s="3">
        <f t="shared" ca="1" si="36"/>
        <v>-1.3997270122653078E-2</v>
      </c>
      <c r="G178" s="3">
        <f t="shared" ca="1" si="36"/>
        <v>-0.52464187982111343</v>
      </c>
      <c r="H178" s="1"/>
      <c r="I178" s="1"/>
      <c r="J178" s="1"/>
      <c r="K178" s="1"/>
      <c r="L178" s="1"/>
      <c r="N178" s="3"/>
      <c r="O178" s="3"/>
      <c r="P178" s="3"/>
      <c r="Q178" s="3"/>
      <c r="R178" s="3"/>
      <c r="S178" s="1"/>
      <c r="T178" s="1"/>
      <c r="U178" s="1"/>
      <c r="V178" s="1"/>
      <c r="W178" s="1"/>
    </row>
    <row r="179" spans="1:23" x14ac:dyDescent="0.2">
      <c r="B179">
        <f t="shared" si="38"/>
        <v>2012</v>
      </c>
      <c r="C179" s="3">
        <f t="shared" ca="1" si="37"/>
        <v>1.0604617744761198</v>
      </c>
      <c r="D179" s="3">
        <f t="shared" ca="1" si="36"/>
        <v>1.0110524987635636</v>
      </c>
      <c r="E179" s="3">
        <f t="shared" ca="1" si="36"/>
        <v>-0.49587524036741565</v>
      </c>
      <c r="F179" s="3">
        <f t="shared" ca="1" si="36"/>
        <v>-1.3525058283542835</v>
      </c>
      <c r="G179" s="1"/>
      <c r="H179" s="1"/>
      <c r="I179" s="1"/>
      <c r="J179" s="1"/>
      <c r="K179" s="1"/>
      <c r="L179" s="1"/>
      <c r="N179" s="3"/>
      <c r="O179" s="3"/>
      <c r="P179" s="3"/>
      <c r="Q179" s="3"/>
      <c r="R179" s="1"/>
      <c r="S179" s="1"/>
      <c r="T179" s="1"/>
      <c r="U179" s="1"/>
      <c r="V179" s="1"/>
      <c r="W179" s="1"/>
    </row>
    <row r="180" spans="1:23" x14ac:dyDescent="0.2">
      <c r="B180">
        <f t="shared" si="38"/>
        <v>2013</v>
      </c>
      <c r="C180" s="3">
        <f t="shared" ca="1" si="37"/>
        <v>-1.5008358278612517</v>
      </c>
      <c r="D180" s="3">
        <f t="shared" ca="1" si="36"/>
        <v>0.7097223533426853</v>
      </c>
      <c r="E180" s="3">
        <f t="shared" ca="1" si="36"/>
        <v>0.83005194836079221</v>
      </c>
      <c r="F180" s="1"/>
      <c r="G180" s="1"/>
      <c r="H180" s="1"/>
      <c r="I180" s="1"/>
      <c r="J180" s="1"/>
      <c r="K180" s="1"/>
      <c r="L180" s="1"/>
      <c r="N180" s="3"/>
      <c r="O180" s="3"/>
      <c r="P180" s="3"/>
      <c r="Q180" s="1"/>
      <c r="R180" s="1"/>
      <c r="S180" s="1"/>
      <c r="T180" s="1"/>
      <c r="U180" s="1"/>
      <c r="V180" s="1"/>
      <c r="W180" s="1"/>
    </row>
    <row r="181" spans="1:23" x14ac:dyDescent="0.2">
      <c r="B181">
        <f t="shared" si="38"/>
        <v>2014</v>
      </c>
      <c r="C181" s="3">
        <f t="shared" ca="1" si="37"/>
        <v>0.50340403379255516</v>
      </c>
      <c r="D181" s="3">
        <f t="shared" ca="1" si="36"/>
        <v>1.4480350421190944</v>
      </c>
      <c r="E181" s="1"/>
      <c r="F181" s="1"/>
      <c r="G181" s="1"/>
      <c r="H181" s="1"/>
      <c r="I181" s="1"/>
      <c r="J181" s="1"/>
      <c r="K181" s="1"/>
      <c r="L181" s="1"/>
      <c r="N181" s="3"/>
      <c r="O181" s="3"/>
      <c r="P181" s="1"/>
      <c r="Q181" s="1"/>
      <c r="R181" s="1"/>
      <c r="S181" s="1"/>
      <c r="T181" s="1"/>
      <c r="U181" s="1"/>
      <c r="V181" s="1"/>
      <c r="W181" s="1"/>
    </row>
    <row r="182" spans="1:23" x14ac:dyDescent="0.2">
      <c r="B182">
        <f t="shared" si="38"/>
        <v>2015</v>
      </c>
      <c r="C182" s="3">
        <f t="shared" ca="1" si="37"/>
        <v>-1.3622031792523588</v>
      </c>
      <c r="D182" s="1"/>
      <c r="E182" s="1"/>
      <c r="F182" s="1"/>
      <c r="G182" s="1"/>
      <c r="H182" s="1"/>
      <c r="I182" s="1"/>
      <c r="J182" s="1"/>
      <c r="K182" s="1"/>
      <c r="L182" s="1"/>
      <c r="N182" s="3"/>
      <c r="O182" s="1"/>
      <c r="P182" s="1"/>
      <c r="Q182" s="1"/>
      <c r="R182" s="1"/>
      <c r="S182" s="1"/>
      <c r="T182" s="1"/>
      <c r="U182" s="1"/>
      <c r="V182" s="1"/>
      <c r="W182" s="1"/>
    </row>
    <row r="184" spans="1:23" x14ac:dyDescent="0.2">
      <c r="A184" t="s">
        <v>36</v>
      </c>
    </row>
    <row r="185" spans="1:23" x14ac:dyDescent="0.2">
      <c r="C185">
        <f>$C$3</f>
        <v>1</v>
      </c>
      <c r="D185">
        <f>C185+1</f>
        <v>2</v>
      </c>
      <c r="E185">
        <f t="shared" ref="E185:L185" si="39">D185+1</f>
        <v>3</v>
      </c>
      <c r="F185">
        <f t="shared" si="39"/>
        <v>4</v>
      </c>
      <c r="G185">
        <f t="shared" si="39"/>
        <v>5</v>
      </c>
      <c r="H185">
        <f t="shared" si="39"/>
        <v>6</v>
      </c>
      <c r="I185">
        <f t="shared" si="39"/>
        <v>7</v>
      </c>
      <c r="J185">
        <f t="shared" si="39"/>
        <v>8</v>
      </c>
      <c r="K185">
        <f t="shared" si="39"/>
        <v>9</v>
      </c>
      <c r="L185">
        <f t="shared" si="39"/>
        <v>10</v>
      </c>
    </row>
    <row r="186" spans="1:23" x14ac:dyDescent="0.2">
      <c r="B186">
        <f>$B$4</f>
        <v>2006</v>
      </c>
      <c r="C186" s="1">
        <f ca="1">IF(C61&lt;=0,0,C173*SQRT(C$100*C61)+C61)</f>
        <v>6288635.7995570777</v>
      </c>
      <c r="D186" s="1">
        <f t="shared" ref="D186:K194" ca="1" si="40">IF(D61&lt;=0,0,D173*SQRT(D$100*D61)+D61)</f>
        <v>3401329.3969400809</v>
      </c>
      <c r="E186" s="1">
        <f t="shared" ca="1" si="40"/>
        <v>660217.02969431877</v>
      </c>
      <c r="F186" s="1">
        <f t="shared" ca="1" si="40"/>
        <v>265791.99962931819</v>
      </c>
      <c r="G186" s="1">
        <f t="shared" ca="1" si="40"/>
        <v>328798.98634124082</v>
      </c>
      <c r="H186" s="1">
        <f t="shared" ca="1" si="40"/>
        <v>70078.265791049052</v>
      </c>
      <c r="I186" s="1">
        <f t="shared" ca="1" si="40"/>
        <v>62096.621832983481</v>
      </c>
      <c r="J186" s="1">
        <f t="shared" ca="1" si="40"/>
        <v>13666.380382492604</v>
      </c>
      <c r="K186" s="1">
        <f t="shared" ca="1" si="40"/>
        <v>10894.921279618151</v>
      </c>
      <c r="L186" s="1">
        <f ca="1">IF(L61&lt;=0,0,L173*SQRT(L$100*L61)+L61)</f>
        <v>15077.093232406347</v>
      </c>
    </row>
    <row r="187" spans="1:23" x14ac:dyDescent="0.2">
      <c r="B187">
        <f>B186+1</f>
        <v>2007</v>
      </c>
      <c r="C187" s="1">
        <f t="shared" ref="C187:C195" ca="1" si="41">IF(C62&lt;=0,0,C174*SQRT(C$100*C62)+C62)</f>
        <v>6360877.3287022123</v>
      </c>
      <c r="D187" s="1">
        <f t="shared" ca="1" si="40"/>
        <v>3425654.0631836243</v>
      </c>
      <c r="E187" s="1">
        <f t="shared" ca="1" si="40"/>
        <v>714816.98656031466</v>
      </c>
      <c r="F187" s="1">
        <f t="shared" ca="1" si="40"/>
        <v>202892.7985229874</v>
      </c>
      <c r="G187" s="1">
        <f t="shared" ca="1" si="40"/>
        <v>209374.05528232001</v>
      </c>
      <c r="H187" s="1">
        <f t="shared" ca="1" si="40"/>
        <v>81953.004011124955</v>
      </c>
      <c r="I187" s="1">
        <f t="shared" ca="1" si="40"/>
        <v>54300.147668261379</v>
      </c>
      <c r="J187" s="1">
        <f t="shared" ca="1" si="40"/>
        <v>9515.3723506324513</v>
      </c>
      <c r="K187" s="1">
        <f t="shared" ca="1" si="40"/>
        <v>10196.627121773172</v>
      </c>
      <c r="L187" s="1"/>
    </row>
    <row r="188" spans="1:23" x14ac:dyDescent="0.2">
      <c r="B188">
        <f t="shared" ref="B188:B195" si="42">B187+1</f>
        <v>2008</v>
      </c>
      <c r="C188" s="1">
        <f t="shared" ca="1" si="41"/>
        <v>6265061.9388434486</v>
      </c>
      <c r="D188" s="1">
        <f t="shared" ca="1" si="40"/>
        <v>3222419.9612191743</v>
      </c>
      <c r="E188" s="1">
        <f t="shared" ca="1" si="40"/>
        <v>907150.05108260037</v>
      </c>
      <c r="F188" s="1">
        <f t="shared" ca="1" si="40"/>
        <v>156614.37892457267</v>
      </c>
      <c r="G188" s="1">
        <f t="shared" ca="1" si="40"/>
        <v>189028.81799717451</v>
      </c>
      <c r="H188" s="1">
        <f t="shared" ca="1" si="40"/>
        <v>119307.36294991215</v>
      </c>
      <c r="I188" s="1">
        <f t="shared" ca="1" si="40"/>
        <v>35759.482286151178</v>
      </c>
      <c r="J188" s="1">
        <f t="shared" ca="1" si="40"/>
        <v>4197.0979964964808</v>
      </c>
      <c r="K188" s="1"/>
      <c r="L188" s="1"/>
    </row>
    <row r="189" spans="1:23" x14ac:dyDescent="0.2">
      <c r="B189">
        <f t="shared" si="42"/>
        <v>2009</v>
      </c>
      <c r="C189" s="1">
        <f t="shared" ca="1" si="41"/>
        <v>5528761.0972777614</v>
      </c>
      <c r="D189" s="1">
        <f t="shared" ca="1" si="40"/>
        <v>3148662.4310551519</v>
      </c>
      <c r="E189" s="1">
        <f t="shared" ca="1" si="40"/>
        <v>553403.01838404348</v>
      </c>
      <c r="F189" s="1">
        <f t="shared" ca="1" si="40"/>
        <v>245231.74558794021</v>
      </c>
      <c r="G189" s="1">
        <f t="shared" ca="1" si="40"/>
        <v>79272.327694325431</v>
      </c>
      <c r="H189" s="1">
        <f t="shared" ca="1" si="40"/>
        <v>141110.99991204415</v>
      </c>
      <c r="I189" s="1">
        <f t="shared" ca="1" si="40"/>
        <v>48119.211210474918</v>
      </c>
      <c r="J189" s="1"/>
      <c r="K189" s="1"/>
      <c r="L189" s="1"/>
    </row>
    <row r="190" spans="1:23" x14ac:dyDescent="0.2">
      <c r="B190">
        <f t="shared" si="42"/>
        <v>2010</v>
      </c>
      <c r="C190" s="1">
        <f t="shared" ca="1" si="41"/>
        <v>6020197.9134644214</v>
      </c>
      <c r="D190" s="1">
        <f t="shared" ca="1" si="40"/>
        <v>2540384.8300949554</v>
      </c>
      <c r="E190" s="1">
        <f t="shared" ca="1" si="40"/>
        <v>598188.3481836376</v>
      </c>
      <c r="F190" s="1">
        <f t="shared" ca="1" si="40"/>
        <v>253114.78237019372</v>
      </c>
      <c r="G190" s="1">
        <f t="shared" ca="1" si="40"/>
        <v>129210.82317743501</v>
      </c>
      <c r="H190" s="1">
        <f t="shared" ca="1" si="40"/>
        <v>114062.37371376761</v>
      </c>
      <c r="I190" s="1"/>
      <c r="J190" s="1"/>
      <c r="K190" s="1"/>
      <c r="L190" s="1"/>
    </row>
    <row r="191" spans="1:23" x14ac:dyDescent="0.2">
      <c r="B191">
        <f t="shared" si="42"/>
        <v>2011</v>
      </c>
      <c r="C191" s="1">
        <f t="shared" ca="1" si="41"/>
        <v>6388911.6664213622</v>
      </c>
      <c r="D191" s="1">
        <f t="shared" ca="1" si="40"/>
        <v>2897976.1816713326</v>
      </c>
      <c r="E191" s="1">
        <f t="shared" ca="1" si="40"/>
        <v>941697.06864931993</v>
      </c>
      <c r="F191" s="1">
        <f t="shared" ca="1" si="40"/>
        <v>218184.45376571824</v>
      </c>
      <c r="G191" s="1">
        <f t="shared" ca="1" si="40"/>
        <v>109276.89465251732</v>
      </c>
      <c r="H191" s="1"/>
      <c r="I191" s="1"/>
      <c r="J191" s="1"/>
      <c r="K191" s="1"/>
      <c r="L191" s="1"/>
    </row>
    <row r="192" spans="1:23" x14ac:dyDescent="0.2">
      <c r="B192">
        <f t="shared" si="42"/>
        <v>2012</v>
      </c>
      <c r="C192" s="1">
        <f t="shared" ca="1" si="41"/>
        <v>5923525.0419156458</v>
      </c>
      <c r="D192" s="1">
        <f t="shared" ca="1" si="40"/>
        <v>3018736.9061340322</v>
      </c>
      <c r="E192" s="1">
        <f t="shared" ca="1" si="40"/>
        <v>602733.55430131475</v>
      </c>
      <c r="F192" s="1">
        <f t="shared" ca="1" si="40"/>
        <v>137323.12394470297</v>
      </c>
      <c r="G192" s="1"/>
      <c r="H192" s="1"/>
      <c r="I192" s="1"/>
      <c r="J192" s="1"/>
      <c r="K192" s="1"/>
      <c r="L192" s="1"/>
    </row>
    <row r="193" spans="1:14" x14ac:dyDescent="0.2">
      <c r="B193">
        <f t="shared" si="42"/>
        <v>2013</v>
      </c>
      <c r="C193" s="1">
        <f t="shared" ca="1" si="41"/>
        <v>4751474.0775786666</v>
      </c>
      <c r="D193" s="1">
        <f t="shared" ca="1" si="40"/>
        <v>2688818.1558980239</v>
      </c>
      <c r="E193" s="1">
        <f t="shared" ca="1" si="40"/>
        <v>678691.20927453635</v>
      </c>
      <c r="F193" s="1"/>
      <c r="G193" s="1"/>
      <c r="H193" s="1"/>
      <c r="I193" s="1"/>
      <c r="J193" s="1"/>
      <c r="K193" s="1"/>
      <c r="L193" s="1"/>
    </row>
    <row r="194" spans="1:14" x14ac:dyDescent="0.2">
      <c r="B194">
        <f t="shared" si="42"/>
        <v>2014</v>
      </c>
      <c r="C194" s="1">
        <f t="shared" ca="1" si="41"/>
        <v>5252376.1837729942</v>
      </c>
      <c r="D194" s="1">
        <f t="shared" ca="1" si="40"/>
        <v>2852000.8132589366</v>
      </c>
      <c r="E194" s="1"/>
      <c r="F194" s="1"/>
      <c r="G194" s="1"/>
      <c r="H194" s="1"/>
      <c r="I194" s="1"/>
      <c r="J194" s="1"/>
      <c r="K194" s="1"/>
      <c r="L194" s="1"/>
    </row>
    <row r="195" spans="1:14" x14ac:dyDescent="0.2">
      <c r="B195">
        <f t="shared" si="42"/>
        <v>2015</v>
      </c>
      <c r="C195" s="1">
        <f t="shared" ca="1" si="41"/>
        <v>5311848.4736433774</v>
      </c>
      <c r="D195" s="1"/>
      <c r="E195" s="1"/>
      <c r="F195" s="1"/>
      <c r="G195" s="1"/>
      <c r="H195" s="1"/>
      <c r="I195" s="1"/>
      <c r="J195" s="1"/>
      <c r="K195" s="1"/>
      <c r="L195" s="1"/>
    </row>
    <row r="197" spans="1:14" x14ac:dyDescent="0.2">
      <c r="A197" t="s">
        <v>37</v>
      </c>
    </row>
    <row r="198" spans="1:14" x14ac:dyDescent="0.2">
      <c r="C198">
        <f>$C$3</f>
        <v>1</v>
      </c>
      <c r="D198">
        <f>C198+1</f>
        <v>2</v>
      </c>
      <c r="E198">
        <f t="shared" ref="E198:L198" si="43">D198+1</f>
        <v>3</v>
      </c>
      <c r="F198">
        <f t="shared" si="43"/>
        <v>4</v>
      </c>
      <c r="G198">
        <f t="shared" si="43"/>
        <v>5</v>
      </c>
      <c r="H198">
        <f t="shared" si="43"/>
        <v>6</v>
      </c>
      <c r="I198">
        <f t="shared" si="43"/>
        <v>7</v>
      </c>
      <c r="J198">
        <f t="shared" si="43"/>
        <v>8</v>
      </c>
      <c r="K198">
        <f t="shared" si="43"/>
        <v>9</v>
      </c>
      <c r="L198">
        <f t="shared" si="43"/>
        <v>10</v>
      </c>
      <c r="N198" t="s">
        <v>49</v>
      </c>
    </row>
    <row r="199" spans="1:14" x14ac:dyDescent="0.2">
      <c r="B199">
        <f>$B$4</f>
        <v>2006</v>
      </c>
      <c r="C199" s="1">
        <f ca="1">C186</f>
        <v>6288635.7995570777</v>
      </c>
      <c r="D199" s="1">
        <f ca="1">C199+D186</f>
        <v>9689965.1964971591</v>
      </c>
      <c r="E199" s="1">
        <f t="shared" ref="E199:K206" ca="1" si="44">D199+E186</f>
        <v>10350182.226191478</v>
      </c>
      <c r="F199" s="1">
        <f t="shared" ca="1" si="44"/>
        <v>10615974.225820797</v>
      </c>
      <c r="G199" s="1">
        <f t="shared" ca="1" si="44"/>
        <v>10944773.212162036</v>
      </c>
      <c r="H199" s="1">
        <f t="shared" ca="1" si="44"/>
        <v>11014851.477953086</v>
      </c>
      <c r="I199" s="1">
        <f t="shared" ca="1" si="44"/>
        <v>11076948.099786069</v>
      </c>
      <c r="J199" s="1">
        <f t="shared" ca="1" si="44"/>
        <v>11090614.480168562</v>
      </c>
      <c r="K199" s="1">
        <f t="shared" ca="1" si="44"/>
        <v>11101509.401448181</v>
      </c>
      <c r="L199" s="1">
        <f ca="1">K199+L186</f>
        <v>11116586.494680587</v>
      </c>
      <c r="N199" s="1">
        <f ca="1">_xlfn.NORM.INV(RAND(),N4,N4*O4)</f>
        <v>12639217.755403936</v>
      </c>
    </row>
    <row r="200" spans="1:14" x14ac:dyDescent="0.2">
      <c r="B200">
        <f>B199+1</f>
        <v>2007</v>
      </c>
      <c r="C200" s="1">
        <f t="shared" ref="C200:C208" ca="1" si="45">C187</f>
        <v>6360877.3287022123</v>
      </c>
      <c r="D200" s="1">
        <f t="shared" ref="D200:D207" ca="1" si="46">C200+D187</f>
        <v>9786531.3918858357</v>
      </c>
      <c r="E200" s="1">
        <f t="shared" ca="1" si="44"/>
        <v>10501348.378446151</v>
      </c>
      <c r="F200" s="1">
        <f t="shared" ca="1" si="44"/>
        <v>10704241.176969137</v>
      </c>
      <c r="G200" s="1">
        <f t="shared" ca="1" si="44"/>
        <v>10913615.232251458</v>
      </c>
      <c r="H200" s="1">
        <f t="shared" ca="1" si="44"/>
        <v>10995568.236262582</v>
      </c>
      <c r="I200" s="1">
        <f t="shared" ca="1" si="44"/>
        <v>11049868.383930843</v>
      </c>
      <c r="J200" s="1">
        <f t="shared" ca="1" si="44"/>
        <v>11059383.756281476</v>
      </c>
      <c r="K200" s="1">
        <f t="shared" ca="1" si="44"/>
        <v>11069580.383403249</v>
      </c>
      <c r="L200" s="1"/>
      <c r="N200" s="1">
        <f t="shared" ref="N200:N208" ca="1" si="47">_xlfn.NORM.INV(RAND(),N5,N5*O5)</f>
        <v>10873706.232649252</v>
      </c>
    </row>
    <row r="201" spans="1:14" x14ac:dyDescent="0.2">
      <c r="B201">
        <f t="shared" ref="B201:B208" si="48">B200+1</f>
        <v>2008</v>
      </c>
      <c r="C201" s="1">
        <f t="shared" ca="1" si="45"/>
        <v>6265061.9388434486</v>
      </c>
      <c r="D201" s="1">
        <f t="shared" ca="1" si="46"/>
        <v>9487481.9000626225</v>
      </c>
      <c r="E201" s="1">
        <f t="shared" ca="1" si="44"/>
        <v>10394631.951145222</v>
      </c>
      <c r="F201" s="1">
        <f t="shared" ca="1" si="44"/>
        <v>10551246.330069795</v>
      </c>
      <c r="G201" s="1">
        <f t="shared" ca="1" si="44"/>
        <v>10740275.14806697</v>
      </c>
      <c r="H201" s="1">
        <f t="shared" ca="1" si="44"/>
        <v>10859582.511016881</v>
      </c>
      <c r="I201" s="1">
        <f t="shared" ca="1" si="44"/>
        <v>10895341.993303033</v>
      </c>
      <c r="J201" s="1">
        <f t="shared" ca="1" si="44"/>
        <v>10899539.091299528</v>
      </c>
      <c r="K201" s="1"/>
      <c r="L201" s="1"/>
      <c r="N201" s="1">
        <f t="shared" ca="1" si="47"/>
        <v>10708603.110231347</v>
      </c>
    </row>
    <row r="202" spans="1:14" x14ac:dyDescent="0.2">
      <c r="B202">
        <f t="shared" si="48"/>
        <v>2009</v>
      </c>
      <c r="C202" s="1">
        <f t="shared" ca="1" si="45"/>
        <v>5528761.0972777614</v>
      </c>
      <c r="D202" s="1">
        <f t="shared" ca="1" si="46"/>
        <v>8677423.5283329133</v>
      </c>
      <c r="E202" s="1">
        <f t="shared" ca="1" si="44"/>
        <v>9230826.5467169564</v>
      </c>
      <c r="F202" s="1">
        <f t="shared" ca="1" si="44"/>
        <v>9476058.2923048958</v>
      </c>
      <c r="G202" s="1">
        <f t="shared" ca="1" si="44"/>
        <v>9555330.6199992206</v>
      </c>
      <c r="H202" s="1">
        <f t="shared" ca="1" si="44"/>
        <v>9696441.6199112646</v>
      </c>
      <c r="I202" s="1">
        <f t="shared" ca="1" si="44"/>
        <v>9744560.831121739</v>
      </c>
      <c r="J202" s="1"/>
      <c r="K202" s="1"/>
      <c r="L202" s="1"/>
      <c r="N202" s="1">
        <f t="shared" ca="1" si="47"/>
        <v>11039265.642195096</v>
      </c>
    </row>
    <row r="203" spans="1:14" x14ac:dyDescent="0.2">
      <c r="B203">
        <f t="shared" si="48"/>
        <v>2010</v>
      </c>
      <c r="C203" s="1">
        <f t="shared" ca="1" si="45"/>
        <v>6020197.9134644214</v>
      </c>
      <c r="D203" s="1">
        <f t="shared" ca="1" si="46"/>
        <v>8560582.7435593773</v>
      </c>
      <c r="E203" s="1">
        <f t="shared" ca="1" si="44"/>
        <v>9158771.0917430148</v>
      </c>
      <c r="F203" s="1">
        <f t="shared" ca="1" si="44"/>
        <v>9411885.8741132077</v>
      </c>
      <c r="G203" s="1">
        <f t="shared" ca="1" si="44"/>
        <v>9541096.6972906422</v>
      </c>
      <c r="H203" s="1">
        <f t="shared" ca="1" si="44"/>
        <v>9655159.0710044093</v>
      </c>
      <c r="I203" s="1"/>
      <c r="J203" s="1"/>
      <c r="K203" s="1"/>
      <c r="L203" s="1"/>
      <c r="N203" s="1">
        <f t="shared" ca="1" si="47"/>
        <v>10926593.288143402</v>
      </c>
    </row>
    <row r="204" spans="1:14" x14ac:dyDescent="0.2">
      <c r="B204">
        <f t="shared" si="48"/>
        <v>2011</v>
      </c>
      <c r="C204" s="1">
        <f t="shared" ca="1" si="45"/>
        <v>6388911.6664213622</v>
      </c>
      <c r="D204" s="1">
        <f t="shared" ca="1" si="46"/>
        <v>9286887.8480926938</v>
      </c>
      <c r="E204" s="1">
        <f t="shared" ca="1" si="44"/>
        <v>10228584.916742014</v>
      </c>
      <c r="F204" s="1">
        <f t="shared" ca="1" si="44"/>
        <v>10446769.370507732</v>
      </c>
      <c r="G204" s="1">
        <f t="shared" ca="1" si="44"/>
        <v>10556046.26516025</v>
      </c>
      <c r="H204" s="1"/>
      <c r="I204" s="1"/>
      <c r="J204" s="1"/>
      <c r="K204" s="1"/>
      <c r="L204" s="1"/>
      <c r="N204" s="1">
        <f t="shared" ca="1" si="47"/>
        <v>11390154.887891749</v>
      </c>
    </row>
    <row r="205" spans="1:14" x14ac:dyDescent="0.2">
      <c r="B205">
        <f t="shared" si="48"/>
        <v>2012</v>
      </c>
      <c r="C205" s="1">
        <f t="shared" ca="1" si="45"/>
        <v>5923525.0419156458</v>
      </c>
      <c r="D205" s="1">
        <f t="shared" ca="1" si="46"/>
        <v>8942261.9480496775</v>
      </c>
      <c r="E205" s="1">
        <f t="shared" ca="1" si="44"/>
        <v>9544995.5023509916</v>
      </c>
      <c r="F205" s="1">
        <f t="shared" ca="1" si="44"/>
        <v>9682318.6262956951</v>
      </c>
      <c r="G205" s="1"/>
      <c r="H205" s="1"/>
      <c r="I205" s="1"/>
      <c r="J205" s="1"/>
      <c r="K205" s="1"/>
      <c r="L205" s="1"/>
      <c r="N205" s="1">
        <f t="shared" ca="1" si="47"/>
        <v>10830139.8983726</v>
      </c>
    </row>
    <row r="206" spans="1:14" x14ac:dyDescent="0.2">
      <c r="B206">
        <f t="shared" si="48"/>
        <v>2013</v>
      </c>
      <c r="C206" s="1">
        <f t="shared" ca="1" si="45"/>
        <v>4751474.0775786666</v>
      </c>
      <c r="D206" s="1">
        <f t="shared" ca="1" si="46"/>
        <v>7440292.2334766909</v>
      </c>
      <c r="E206" s="1">
        <f t="shared" ca="1" si="44"/>
        <v>8118983.4427512269</v>
      </c>
      <c r="F206" s="1"/>
      <c r="G206" s="1"/>
      <c r="H206" s="1"/>
      <c r="I206" s="1"/>
      <c r="J206" s="1"/>
      <c r="K206" s="1"/>
      <c r="L206" s="1"/>
      <c r="N206" s="1">
        <f t="shared" ca="1" si="47"/>
        <v>10703606.042322241</v>
      </c>
    </row>
    <row r="207" spans="1:14" x14ac:dyDescent="0.2">
      <c r="B207">
        <f t="shared" si="48"/>
        <v>2014</v>
      </c>
      <c r="C207" s="1">
        <f t="shared" ca="1" si="45"/>
        <v>5252376.1837729942</v>
      </c>
      <c r="D207" s="1">
        <f t="shared" ca="1" si="46"/>
        <v>8104376.9970319308</v>
      </c>
      <c r="E207" s="1"/>
      <c r="F207" s="1"/>
      <c r="G207" s="1"/>
      <c r="H207" s="1"/>
      <c r="I207" s="1"/>
      <c r="J207" s="1"/>
      <c r="K207" s="1"/>
      <c r="L207" s="1"/>
      <c r="N207" s="1">
        <f t="shared" ca="1" si="47"/>
        <v>11242852.166222677</v>
      </c>
    </row>
    <row r="208" spans="1:14" x14ac:dyDescent="0.2">
      <c r="B208">
        <f t="shared" si="48"/>
        <v>2015</v>
      </c>
      <c r="C208" s="1">
        <f t="shared" ca="1" si="45"/>
        <v>5311848.4736433774</v>
      </c>
      <c r="D208" s="1"/>
      <c r="E208" s="1"/>
      <c r="F208" s="1"/>
      <c r="G208" s="1"/>
      <c r="H208" s="1"/>
      <c r="I208" s="1"/>
      <c r="J208" s="1"/>
      <c r="K208" s="1"/>
      <c r="L208" s="1"/>
      <c r="N208" s="1">
        <f t="shared" ca="1" si="47"/>
        <v>10768009.13389481</v>
      </c>
    </row>
    <row r="210" spans="1:13" x14ac:dyDescent="0.2">
      <c r="D210" s="1">
        <f ca="1">SUMPRODUCT(D199:D207,D16:D24)</f>
        <v>79975803.786988884</v>
      </c>
      <c r="E210" s="1">
        <f ca="1">SUMPRODUCT(E199:E206,E16:E23)</f>
        <v>77528324.056087062</v>
      </c>
      <c r="F210" s="1">
        <f ca="1">SUMPRODUCT(F199:F205,F16:F22)</f>
        <v>70888493.896081269</v>
      </c>
      <c r="G210" s="1">
        <f ca="1">SUMPRODUCT(G199:G204,G16:G21)</f>
        <v>62251137.17493058</v>
      </c>
      <c r="H210" s="1">
        <f ca="1">SUMPRODUCT(H199:H203,H16:H20)</f>
        <v>52221602.916148216</v>
      </c>
      <c r="I210" s="1">
        <f ca="1">SUMPRODUCT(I199:I202,I16:I19)</f>
        <v>42766719.308141679</v>
      </c>
      <c r="J210" s="1">
        <f ca="1">SUMPRODUCT(J199:J201,J16:J18)</f>
        <v>33049537.327749565</v>
      </c>
      <c r="K210" s="1">
        <f ca="1">SUMPRODUCT(K199:K200,K16:K17)</f>
        <v>22171089.784851432</v>
      </c>
      <c r="L210" s="1">
        <f ca="1">SUMPRODUCT(L199,L16:L16)</f>
        <v>11116586.494680587</v>
      </c>
    </row>
    <row r="211" spans="1:13" x14ac:dyDescent="0.2">
      <c r="D211" s="1">
        <f ca="1">SUMPRODUCT(C199:C207,D16:D24)</f>
        <v>52779821.047533587</v>
      </c>
      <c r="E211" s="1">
        <f ca="1">SUMPRODUCT(D199:D206,E16:E23)</f>
        <v>71871426.789956957</v>
      </c>
      <c r="F211" s="1">
        <f ca="1">SUMPRODUCT(E199:E205,F16:F22)</f>
        <v>69409340.613335833</v>
      </c>
      <c r="G211" s="1">
        <f ca="1">SUMPRODUCT(F199:F204,G16:G21)</f>
        <v>61206175.269785568</v>
      </c>
      <c r="H211" s="1">
        <f ca="1">SUMPRODUCT(G199:G203,H16:H20)</f>
        <v>51695090.909770332</v>
      </c>
      <c r="I211" s="1">
        <f ca="1">SUMPRODUCT(H199:H202,I16:I19)</f>
        <v>42566443.84514381</v>
      </c>
      <c r="J211" s="1">
        <f ca="1">SUMPRODUCT(I199:I201,J16:J18)</f>
        <v>33022158.477019943</v>
      </c>
      <c r="K211" s="1">
        <f ca="1">SUMPRODUCT(J199:J200,K16:K17)</f>
        <v>22149998.236450039</v>
      </c>
      <c r="L211" s="1">
        <f ca="1">SUMPRODUCT(K199,L16:L16)</f>
        <v>11101509.401448181</v>
      </c>
    </row>
    <row r="212" spans="1:13" x14ac:dyDescent="0.2">
      <c r="D212" s="3">
        <f ca="1">D210/D211</f>
        <v>1.5152723559817027</v>
      </c>
      <c r="E212" s="3">
        <f t="shared" ref="E212:L212" ca="1" si="49">E210/E211</f>
        <v>1.0787085705514416</v>
      </c>
      <c r="F212" s="3">
        <f t="shared" ca="1" si="49"/>
        <v>1.0213105796665822</v>
      </c>
      <c r="G212" s="3">
        <f t="shared" ca="1" si="49"/>
        <v>1.0170728182334383</v>
      </c>
      <c r="H212" s="3">
        <f t="shared" ca="1" si="49"/>
        <v>1.0101849517451642</v>
      </c>
      <c r="I212" s="3">
        <f t="shared" ca="1" si="49"/>
        <v>1.0047050080980799</v>
      </c>
      <c r="J212" s="3">
        <f t="shared" ca="1" si="49"/>
        <v>1.0008291054247309</v>
      </c>
      <c r="K212" s="3">
        <f t="shared" ca="1" si="49"/>
        <v>1.0009522144505947</v>
      </c>
      <c r="L212" s="3">
        <f t="shared" ca="1" si="49"/>
        <v>1.0013581120086643</v>
      </c>
    </row>
    <row r="213" spans="1:13" x14ac:dyDescent="0.2">
      <c r="D213" s="3">
        <f ca="1">PRODUCT(D212:$L212)</f>
        <v>1.7286491686119561</v>
      </c>
      <c r="E213" s="3">
        <f ca="1">PRODUCT(E212:$L212)</f>
        <v>1.1408174654463437</v>
      </c>
      <c r="F213" s="3">
        <f ca="1">PRODUCT(F212:$L212)</f>
        <v>1.0575770848498516</v>
      </c>
      <c r="G213" s="3">
        <f ca="1">PRODUCT(G212:$L212)</f>
        <v>1.035509771371514</v>
      </c>
      <c r="H213" s="3">
        <f ca="1">PRODUCT(H212:$L212)</f>
        <v>1.0181274662025668</v>
      </c>
      <c r="I213" s="3">
        <f ca="1">PRODUCT(I212:$L212)</f>
        <v>1.0078624359268877</v>
      </c>
      <c r="J213" s="3">
        <f ca="1">PRODUCT(J212:$L212)</f>
        <v>1.003142641674281</v>
      </c>
      <c r="K213" s="3">
        <f ca="1">PRODUCT(K212:$L212)</f>
        <v>1.0023116196731392</v>
      </c>
      <c r="L213" s="3">
        <f ca="1">PRODUCT(L212:$L212)</f>
        <v>1.0013581120086643</v>
      </c>
      <c r="M213">
        <v>1</v>
      </c>
    </row>
    <row r="214" spans="1:13" x14ac:dyDescent="0.2">
      <c r="D214" s="3">
        <f ca="1">1/D213</f>
        <v>0.57848638009236109</v>
      </c>
      <c r="E214" s="3">
        <f t="shared" ref="E214:L214" ca="1" si="50">1/E213</f>
        <v>0.87656442006587887</v>
      </c>
      <c r="F214" s="3">
        <f t="shared" ca="1" si="50"/>
        <v>0.94555755256551721</v>
      </c>
      <c r="G214" s="3">
        <f t="shared" ca="1" si="50"/>
        <v>0.96570793211880368</v>
      </c>
      <c r="H214" s="3">
        <f t="shared" ca="1" si="50"/>
        <v>0.98219528811045731</v>
      </c>
      <c r="I214" s="3">
        <f t="shared" ca="1" si="50"/>
        <v>0.99219889972419006</v>
      </c>
      <c r="J214" s="3">
        <f t="shared" ca="1" si="50"/>
        <v>0.9968672035822983</v>
      </c>
      <c r="K214" s="3">
        <f t="shared" ca="1" si="50"/>
        <v>0.99769371158852471</v>
      </c>
      <c r="L214" s="3">
        <f t="shared" ca="1" si="50"/>
        <v>0.9986437299579668</v>
      </c>
      <c r="M214">
        <v>1</v>
      </c>
    </row>
    <row r="215" spans="1:13" x14ac:dyDescent="0.2">
      <c r="D215" s="3">
        <f ca="1">D214</f>
        <v>0.57848638009236109</v>
      </c>
      <c r="E215" s="3">
        <f ca="1">E214-D214</f>
        <v>0.29807803997351778</v>
      </c>
      <c r="F215" s="3">
        <f t="shared" ref="F215:M215" ca="1" si="51">F214-E214</f>
        <v>6.8993132499638343E-2</v>
      </c>
      <c r="G215" s="3">
        <f t="shared" ca="1" si="51"/>
        <v>2.0150379553286468E-2</v>
      </c>
      <c r="H215" s="3">
        <f t="shared" ca="1" si="51"/>
        <v>1.6487355991653629E-2</v>
      </c>
      <c r="I215" s="3">
        <f t="shared" ca="1" si="51"/>
        <v>1.0003611613732755E-2</v>
      </c>
      <c r="J215" s="3">
        <f t="shared" ca="1" si="51"/>
        <v>4.6683038581082359E-3</v>
      </c>
      <c r="K215" s="3">
        <f t="shared" ca="1" si="51"/>
        <v>8.2650800622641185E-4</v>
      </c>
      <c r="L215" s="3">
        <f t="shared" ca="1" si="51"/>
        <v>9.5001836944208495E-4</v>
      </c>
      <c r="M215" s="3">
        <f t="shared" ca="1" si="51"/>
        <v>1.356270042033203E-3</v>
      </c>
    </row>
    <row r="217" spans="1:13" x14ac:dyDescent="0.2">
      <c r="A217" t="s">
        <v>26</v>
      </c>
    </row>
    <row r="218" spans="1:13" x14ac:dyDescent="0.2">
      <c r="C218">
        <v>1</v>
      </c>
      <c r="D218" s="4">
        <f>C218+1</f>
        <v>2</v>
      </c>
      <c r="E218" s="4">
        <f t="shared" ref="E218:L218" si="52">D218+1</f>
        <v>3</v>
      </c>
      <c r="F218" s="4">
        <f t="shared" si="52"/>
        <v>4</v>
      </c>
      <c r="G218" s="4">
        <f t="shared" si="52"/>
        <v>5</v>
      </c>
      <c r="H218" s="4">
        <f t="shared" si="52"/>
        <v>6</v>
      </c>
      <c r="I218" s="4">
        <f t="shared" si="52"/>
        <v>7</v>
      </c>
      <c r="J218" s="4">
        <f t="shared" si="52"/>
        <v>8</v>
      </c>
      <c r="K218" s="4">
        <f t="shared" si="52"/>
        <v>9</v>
      </c>
      <c r="L218" s="4">
        <f t="shared" si="52"/>
        <v>10</v>
      </c>
    </row>
    <row r="219" spans="1:13" x14ac:dyDescent="0.2">
      <c r="B219">
        <f>B$4</f>
        <v>2006</v>
      </c>
      <c r="D219" s="1"/>
      <c r="E219" s="1"/>
      <c r="F219" s="1"/>
      <c r="G219" s="1"/>
      <c r="H219" s="1"/>
      <c r="I219" s="1"/>
      <c r="J219" s="1"/>
      <c r="K219" s="1"/>
      <c r="L219" s="1"/>
    </row>
    <row r="220" spans="1:13" x14ac:dyDescent="0.2">
      <c r="B220">
        <f>B$5</f>
        <v>2007</v>
      </c>
      <c r="D220" s="1"/>
      <c r="E220" s="1"/>
      <c r="F220" s="1"/>
      <c r="G220" s="1"/>
      <c r="H220" s="1"/>
      <c r="I220" s="1"/>
      <c r="J220" s="1"/>
      <c r="K220" s="1"/>
      <c r="L220" s="3">
        <f t="shared" ref="L220:L228" ca="1" si="53">VLOOKUP(INT(RAND()*$B$169)+1,$B$117:$C$169,2,FALSE)</f>
        <v>-1.0800217861494428</v>
      </c>
    </row>
    <row r="221" spans="1:13" x14ac:dyDescent="0.2">
      <c r="B221">
        <f>B$6</f>
        <v>2008</v>
      </c>
      <c r="D221" s="1"/>
      <c r="E221" s="1"/>
      <c r="F221" s="1"/>
      <c r="G221" s="1"/>
      <c r="H221" s="1"/>
      <c r="I221" s="1"/>
      <c r="J221" s="1"/>
      <c r="K221" s="3">
        <f t="shared" ref="K221:K228" ca="1" si="54">VLOOKUP(INT(RAND()*$B$169)+1,$B$117:$C$169,2,FALSE)</f>
        <v>-0.90679299551454307</v>
      </c>
      <c r="L221" s="3">
        <f t="shared" ca="1" si="53"/>
        <v>2.3321771114685639</v>
      </c>
    </row>
    <row r="222" spans="1:13" x14ac:dyDescent="0.2">
      <c r="B222">
        <f>B$7</f>
        <v>2009</v>
      </c>
      <c r="D222" s="1"/>
      <c r="E222" s="1"/>
      <c r="F222" s="1"/>
      <c r="G222" s="1"/>
      <c r="H222" s="1"/>
      <c r="I222" s="1"/>
      <c r="J222" s="3">
        <f t="shared" ref="J222:J228" ca="1" si="55">VLOOKUP(INT(RAND()*$B$169)+1,$B$117:$C$169,2,FALSE)</f>
        <v>-1.5008358278612517</v>
      </c>
      <c r="K222" s="3">
        <f t="shared" ca="1" si="54"/>
        <v>-0.98882397055489779</v>
      </c>
      <c r="L222" s="3">
        <f t="shared" ca="1" si="53"/>
        <v>-0.7262431036587591</v>
      </c>
    </row>
    <row r="223" spans="1:13" x14ac:dyDescent="0.2">
      <c r="B223">
        <f>B$8</f>
        <v>2010</v>
      </c>
      <c r="D223" s="1"/>
      <c r="E223" s="1"/>
      <c r="F223" s="1"/>
      <c r="G223" s="1"/>
      <c r="H223" s="1"/>
      <c r="I223" s="3">
        <f t="shared" ref="I223:I228" ca="1" si="56">VLOOKUP(INT(RAND()*$B$169)+1,$B$117:$C$169,2,FALSE)</f>
        <v>1.4480350421190944</v>
      </c>
      <c r="J223" s="3">
        <f t="shared" ca="1" si="55"/>
        <v>-0.75136859568288061</v>
      </c>
      <c r="K223" s="3">
        <f t="shared" ca="1" si="54"/>
        <v>1.0604617744761198</v>
      </c>
      <c r="L223" s="3">
        <f t="shared" ca="1" si="53"/>
        <v>0.50340403379255516</v>
      </c>
    </row>
    <row r="224" spans="1:13" x14ac:dyDescent="0.2">
      <c r="B224">
        <f>B$9</f>
        <v>2011</v>
      </c>
      <c r="D224" s="1"/>
      <c r="E224" s="1"/>
      <c r="F224" s="1"/>
      <c r="G224" s="1"/>
      <c r="H224" s="3">
        <f t="shared" ref="H224:H228" ca="1" si="57">VLOOKUP(INT(RAND()*$B$169)+1,$B$117:$C$169,2,FALSE)</f>
        <v>-0.25109701802283024</v>
      </c>
      <c r="I224" s="3">
        <f t="shared" ca="1" si="56"/>
        <v>2.3321771114685639</v>
      </c>
      <c r="J224" s="3">
        <f t="shared" ca="1" si="55"/>
        <v>-1.0800217861494428</v>
      </c>
      <c r="K224" s="3">
        <f t="shared" ca="1" si="54"/>
        <v>-0.90679299551454307</v>
      </c>
      <c r="L224" s="3">
        <f t="shared" ca="1" si="53"/>
        <v>-0.19026715810934697</v>
      </c>
    </row>
    <row r="225" spans="1:14" x14ac:dyDescent="0.2">
      <c r="B225">
        <f>B$10</f>
        <v>2012</v>
      </c>
      <c r="D225" s="1"/>
      <c r="E225" s="1"/>
      <c r="F225" s="1"/>
      <c r="G225" s="3">
        <f t="shared" ref="G225:G228" ca="1" si="58">VLOOKUP(INT(RAND()*$B$169)+1,$B$117:$C$169,2,FALSE)</f>
        <v>0.83005194836079221</v>
      </c>
      <c r="H225" s="3">
        <f t="shared" ca="1" si="57"/>
        <v>-0.77572121449853815</v>
      </c>
      <c r="I225" s="3">
        <f t="shared" ca="1" si="56"/>
        <v>-0.19058864028185074</v>
      </c>
      <c r="J225" s="3">
        <f t="shared" ca="1" si="55"/>
        <v>-0.62265922580254474</v>
      </c>
      <c r="K225" s="3">
        <f t="shared" ca="1" si="54"/>
        <v>-0.7262431036587591</v>
      </c>
      <c r="L225" s="3">
        <f t="shared" ca="1" si="53"/>
        <v>-0.25109701802283024</v>
      </c>
    </row>
    <row r="226" spans="1:14" x14ac:dyDescent="0.2">
      <c r="B226">
        <f>B$11</f>
        <v>2013</v>
      </c>
      <c r="D226" s="1"/>
      <c r="E226" s="1"/>
      <c r="F226" s="3">
        <f t="shared" ref="F226:F228" ca="1" si="59">VLOOKUP(INT(RAND()*$B$169)+1,$B$117:$C$169,2,FALSE)</f>
        <v>0.63947890004558894</v>
      </c>
      <c r="G226" s="3">
        <f t="shared" ca="1" si="58"/>
        <v>0.42735495870736234</v>
      </c>
      <c r="H226" s="3">
        <f t="shared" ca="1" si="57"/>
        <v>1.0604617744761198</v>
      </c>
      <c r="I226" s="3">
        <f t="shared" ca="1" si="56"/>
        <v>0.26314163009675656</v>
      </c>
      <c r="J226" s="3">
        <f t="shared" ca="1" si="55"/>
        <v>0.7097223533426853</v>
      </c>
      <c r="K226" s="3">
        <f t="shared" ca="1" si="54"/>
        <v>-0.77572121449853815</v>
      </c>
      <c r="L226" s="3">
        <f t="shared" ca="1" si="53"/>
        <v>0.80937772548829789</v>
      </c>
    </row>
    <row r="227" spans="1:14" x14ac:dyDescent="0.2">
      <c r="B227">
        <f>B$12</f>
        <v>2014</v>
      </c>
      <c r="D227" s="1"/>
      <c r="E227" s="3">
        <f t="shared" ref="E227:E228" ca="1" si="60">VLOOKUP(INT(RAND()*$B$169)+1,$B$117:$C$169,2,FALSE)</f>
        <v>2.3321771114685639</v>
      </c>
      <c r="F227" s="3">
        <f t="shared" ca="1" si="59"/>
        <v>-7.5069447936476505E-2</v>
      </c>
      <c r="G227" s="3">
        <f t="shared" ca="1" si="58"/>
        <v>-1.792880933615205</v>
      </c>
      <c r="H227" s="3">
        <f t="shared" ca="1" si="57"/>
        <v>1.4480350421190944</v>
      </c>
      <c r="I227" s="3">
        <f t="shared" ca="1" si="56"/>
        <v>-0.13411839589866628</v>
      </c>
      <c r="J227" s="3">
        <f t="shared" ca="1" si="55"/>
        <v>-1.3997270122653078E-2</v>
      </c>
      <c r="K227" s="3">
        <f t="shared" ca="1" si="54"/>
        <v>-0.5185062419607499</v>
      </c>
      <c r="L227" s="3">
        <f t="shared" ca="1" si="53"/>
        <v>1.2726479785556781</v>
      </c>
    </row>
    <row r="228" spans="1:14" x14ac:dyDescent="0.2">
      <c r="B228">
        <f>B$13</f>
        <v>2015</v>
      </c>
      <c r="C228" s="1"/>
      <c r="D228" s="3">
        <f ca="1">VLOOKUP(INT(RAND()*$B$169)+1,$B$117:$C$169,2,FALSE)</f>
        <v>1.5619725322601998</v>
      </c>
      <c r="E228" s="3">
        <f t="shared" ca="1" si="60"/>
        <v>-1.5008358278612517</v>
      </c>
      <c r="F228" s="3">
        <f t="shared" ca="1" si="59"/>
        <v>0.6018100757378726</v>
      </c>
      <c r="G228" s="3">
        <f t="shared" ca="1" si="58"/>
        <v>1.0604617744761198</v>
      </c>
      <c r="H228" s="3">
        <f t="shared" ca="1" si="57"/>
        <v>-0.25109701802283024</v>
      </c>
      <c r="I228" s="3">
        <f t="shared" ca="1" si="56"/>
        <v>0.5966729715013559</v>
      </c>
      <c r="J228" s="3">
        <f t="shared" ca="1" si="55"/>
        <v>1.4480350421190944</v>
      </c>
      <c r="K228" s="3">
        <f t="shared" ca="1" si="54"/>
        <v>-1.3622031792523588</v>
      </c>
      <c r="L228" s="3">
        <f t="shared" ca="1" si="53"/>
        <v>1.0110524987635636</v>
      </c>
    </row>
    <row r="230" spans="1:14" x14ac:dyDescent="0.2">
      <c r="A230" t="s">
        <v>39</v>
      </c>
    </row>
    <row r="231" spans="1:14" x14ac:dyDescent="0.2">
      <c r="C231">
        <f>$C$3</f>
        <v>1</v>
      </c>
      <c r="D231">
        <f>C231+1</f>
        <v>2</v>
      </c>
      <c r="E231">
        <f t="shared" ref="E231:L231" si="61">D231+1</f>
        <v>3</v>
      </c>
      <c r="F231">
        <f t="shared" si="61"/>
        <v>4</v>
      </c>
      <c r="G231">
        <f t="shared" si="61"/>
        <v>5</v>
      </c>
      <c r="H231">
        <f t="shared" si="61"/>
        <v>6</v>
      </c>
      <c r="I231">
        <f t="shared" si="61"/>
        <v>7</v>
      </c>
      <c r="J231">
        <f t="shared" si="61"/>
        <v>8</v>
      </c>
      <c r="K231">
        <f t="shared" si="61"/>
        <v>9</v>
      </c>
      <c r="L231">
        <f t="shared" si="61"/>
        <v>10</v>
      </c>
      <c r="N231" t="s">
        <v>3</v>
      </c>
    </row>
    <row r="232" spans="1:14" x14ac:dyDescent="0.2">
      <c r="B232">
        <f>$B$4</f>
        <v>2006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>
        <f t="shared" ref="N232:N240" si="62">SUM(C232:L232)</f>
        <v>0</v>
      </c>
    </row>
    <row r="233" spans="1:14" x14ac:dyDescent="0.2">
      <c r="B233">
        <f>B232+1</f>
        <v>2007</v>
      </c>
      <c r="C233" s="1"/>
      <c r="D233" s="1"/>
      <c r="E233" s="1"/>
      <c r="F233" s="1"/>
      <c r="G233" s="1"/>
      <c r="H233" s="1"/>
      <c r="I233" s="1"/>
      <c r="J233" s="1"/>
      <c r="K233" s="1"/>
      <c r="L233" s="1">
        <f t="shared" ref="L233:L241" ca="1" si="63">(M$215*$N200) + L220*SQRT(ABS(L$100*M$215*$N200))</f>
        <v>13971.018146486098</v>
      </c>
      <c r="N233" s="1">
        <f t="shared" ca="1" si="62"/>
        <v>13971.018146486098</v>
      </c>
    </row>
    <row r="234" spans="1:14" x14ac:dyDescent="0.2">
      <c r="B234">
        <f t="shared" ref="B234:B241" si="64">B233+1</f>
        <v>2008</v>
      </c>
      <c r="C234" s="1"/>
      <c r="D234" s="1"/>
      <c r="E234" s="1"/>
      <c r="F234" s="1"/>
      <c r="G234" s="1"/>
      <c r="H234" s="1"/>
      <c r="I234" s="1"/>
      <c r="J234" s="1"/>
      <c r="K234" s="1">
        <f t="shared" ref="K234:K241" ca="1" si="65">(L$215*$N201) + K221*SQRT(ABS(K$100*L$215*$N201))</f>
        <v>9631.7689003546529</v>
      </c>
      <c r="L234" s="1">
        <f t="shared" ca="1" si="63"/>
        <v>16188.088674855968</v>
      </c>
      <c r="N234" s="1">
        <f t="shared" ca="1" si="62"/>
        <v>25819.857575210619</v>
      </c>
    </row>
    <row r="235" spans="1:14" x14ac:dyDescent="0.2">
      <c r="B235">
        <f t="shared" si="64"/>
        <v>2009</v>
      </c>
      <c r="C235" s="1"/>
      <c r="D235" s="1"/>
      <c r="E235" s="1"/>
      <c r="F235" s="1"/>
      <c r="G235" s="1"/>
      <c r="H235" s="1"/>
      <c r="I235" s="1"/>
      <c r="J235" s="1">
        <f t="shared" ref="J235:J241" ca="1" si="66">(K$215*$N202) + J222*SQRT(ABS(J$100*K$215*$N202))</f>
        <v>5504.6431197369602</v>
      </c>
      <c r="K235" s="1">
        <f t="shared" ca="1" si="65"/>
        <v>9887.8607494645476</v>
      </c>
      <c r="L235" s="1">
        <f t="shared" ca="1" si="63"/>
        <v>14446.009459774736</v>
      </c>
      <c r="N235" s="1">
        <f t="shared" ca="1" si="62"/>
        <v>29838.513328976245</v>
      </c>
    </row>
    <row r="236" spans="1:14" x14ac:dyDescent="0.2">
      <c r="B236">
        <f t="shared" si="64"/>
        <v>2010</v>
      </c>
      <c r="C236" s="1"/>
      <c r="D236" s="1"/>
      <c r="E236" s="1"/>
      <c r="F236" s="1"/>
      <c r="G236" s="1"/>
      <c r="H236" s="1"/>
      <c r="I236" s="1">
        <f t="shared" ref="I236:I241" ca="1" si="67">(J$215*$N203) + I223*SQRT(ABS(I$100*J$215*$N203))</f>
        <v>60713.984539302364</v>
      </c>
      <c r="J236" s="1">
        <f t="shared" ca="1" si="66"/>
        <v>7228.1957928753191</v>
      </c>
      <c r="K236" s="1">
        <f t="shared" ca="1" si="65"/>
        <v>11020.261205767332</v>
      </c>
      <c r="L236" s="1">
        <f t="shared" ca="1" si="63"/>
        <v>15182.297682136137</v>
      </c>
      <c r="N236" s="1">
        <f t="shared" ca="1" si="62"/>
        <v>94144.739220081145</v>
      </c>
    </row>
    <row r="237" spans="1:14" x14ac:dyDescent="0.2">
      <c r="B237">
        <f t="shared" si="64"/>
        <v>2011</v>
      </c>
      <c r="C237" s="1"/>
      <c r="D237" s="1"/>
      <c r="E237" s="1"/>
      <c r="F237" s="1"/>
      <c r="G237" s="1"/>
      <c r="H237" s="1">
        <f t="shared" ref="H237:H241" ca="1" si="68">(I$215*$N204) + H224*SQRT(ABS(H$100*I$215*$N204))</f>
        <v>103537.15501427709</v>
      </c>
      <c r="I237" s="1">
        <f t="shared" ca="1" si="67"/>
        <v>69132.048619889232</v>
      </c>
      <c r="J237" s="1">
        <f t="shared" ca="1" si="66"/>
        <v>6768.4161423274945</v>
      </c>
      <c r="K237" s="1">
        <f t="shared" ca="1" si="65"/>
        <v>10262.286288954632</v>
      </c>
      <c r="L237" s="1">
        <f t="shared" ca="1" si="63"/>
        <v>15308.089611987943</v>
      </c>
      <c r="N237" s="1">
        <f t="shared" ca="1" si="62"/>
        <v>205007.99567743641</v>
      </c>
    </row>
    <row r="238" spans="1:14" x14ac:dyDescent="0.2">
      <c r="B238">
        <f t="shared" si="64"/>
        <v>2012</v>
      </c>
      <c r="C238" s="1"/>
      <c r="D238" s="1"/>
      <c r="E238" s="1"/>
      <c r="F238" s="1"/>
      <c r="G238" s="1">
        <f t="shared" ref="G238:G241" ca="1" si="69">(H$215*$N205) + G225*SQRT(ABS(G$100*H$215*$N205))</f>
        <v>241739.9165736612</v>
      </c>
      <c r="H238" s="1">
        <f t="shared" ca="1" si="68"/>
        <v>76994.626019593386</v>
      </c>
      <c r="I238" s="1">
        <f t="shared" ca="1" si="67"/>
        <v>49286.630920768112</v>
      </c>
      <c r="J238" s="1">
        <f t="shared" ca="1" si="66"/>
        <v>7463.8905465272655</v>
      </c>
      <c r="K238" s="1">
        <f t="shared" ca="1" si="65"/>
        <v>9852.6136725184224</v>
      </c>
      <c r="L238" s="1">
        <f t="shared" ca="1" si="63"/>
        <v>14508.387827957433</v>
      </c>
      <c r="N238" s="1">
        <f t="shared" ca="1" si="62"/>
        <v>399846.06556102587</v>
      </c>
    </row>
    <row r="239" spans="1:14" x14ac:dyDescent="0.2">
      <c r="B239">
        <f t="shared" si="64"/>
        <v>2013</v>
      </c>
      <c r="C239" s="1"/>
      <c r="D239" s="1"/>
      <c r="E239" s="1"/>
      <c r="F239" s="1">
        <f t="shared" ref="F239:F241" ca="1" si="70">(G$215*$N206) + F226*SQRT(ABS(F$100*G$215*$N206))</f>
        <v>249534.59064594575</v>
      </c>
      <c r="G239" s="1">
        <f t="shared" ca="1" si="69"/>
        <v>208811.77852148173</v>
      </c>
      <c r="H239" s="1">
        <f t="shared" ca="1" si="68"/>
        <v>149675.53603134322</v>
      </c>
      <c r="I239" s="1">
        <f t="shared" ca="1" si="67"/>
        <v>51713.27973344663</v>
      </c>
      <c r="J239" s="1">
        <f t="shared" ca="1" si="66"/>
        <v>10531.952646838792</v>
      </c>
      <c r="K239" s="1">
        <f t="shared" ca="1" si="65"/>
        <v>9705.4150243364438</v>
      </c>
      <c r="L239" s="1">
        <f t="shared" ca="1" si="63"/>
        <v>15094.448439636471</v>
      </c>
      <c r="N239" s="1">
        <f t="shared" ca="1" si="62"/>
        <v>695067.00104302913</v>
      </c>
    </row>
    <row r="240" spans="1:14" x14ac:dyDescent="0.2">
      <c r="B240">
        <f t="shared" si="64"/>
        <v>2014</v>
      </c>
      <c r="C240" s="1"/>
      <c r="D240" s="1"/>
      <c r="E240" s="1">
        <f t="shared" ref="E240:E241" ca="1" si="71">(F$215*$N207) + E227*SQRT(ABS(E$100*F$215*$N207))</f>
        <v>1041814.5801323128</v>
      </c>
      <c r="F240" s="1">
        <f t="shared" ca="1" si="70"/>
        <v>222474.82065138017</v>
      </c>
      <c r="G240" s="1">
        <f t="shared" ca="1" si="69"/>
        <v>46323.585580779152</v>
      </c>
      <c r="H240" s="1">
        <f t="shared" ca="1" si="68"/>
        <v>172086.82232277622</v>
      </c>
      <c r="I240" s="1">
        <f t="shared" ca="1" si="67"/>
        <v>51573.217135683924</v>
      </c>
      <c r="J240" s="1">
        <f t="shared" ca="1" si="66"/>
        <v>9258.2418340448021</v>
      </c>
      <c r="K240" s="1">
        <f t="shared" ca="1" si="65"/>
        <v>10363.596452039154</v>
      </c>
      <c r="L240" s="1">
        <f t="shared" ca="1" si="63"/>
        <v>16178.933462382856</v>
      </c>
      <c r="N240" s="1">
        <f t="shared" ca="1" si="62"/>
        <v>1570073.797571399</v>
      </c>
    </row>
    <row r="241" spans="1:16" x14ac:dyDescent="0.2">
      <c r="B241">
        <f t="shared" si="64"/>
        <v>2015</v>
      </c>
      <c r="C241" s="1"/>
      <c r="D241" s="1">
        <f ca="1">(E$215*$N208) + D228*SQRT(ABS(D$100*E$215*$N208))</f>
        <v>3608594.5805836795</v>
      </c>
      <c r="E241" s="1">
        <f t="shared" ca="1" si="71"/>
        <v>575307.45754312526</v>
      </c>
      <c r="F241" s="1">
        <f t="shared" ca="1" si="70"/>
        <v>248933.9199131894</v>
      </c>
      <c r="G241" s="1">
        <f t="shared" ca="1" si="69"/>
        <v>258021.36360680292</v>
      </c>
      <c r="H241" s="1">
        <f t="shared" ca="1" si="68"/>
        <v>97601.622992745673</v>
      </c>
      <c r="I241" s="1">
        <f t="shared" ca="1" si="67"/>
        <v>54238.359381424947</v>
      </c>
      <c r="J241" s="1">
        <f t="shared" ca="1" si="66"/>
        <v>12348.740015141459</v>
      </c>
      <c r="K241" s="1">
        <f t="shared" ca="1" si="65"/>
        <v>9413.9490016356394</v>
      </c>
      <c r="L241" s="1">
        <f t="shared" ca="1" si="63"/>
        <v>15327.852629110523</v>
      </c>
      <c r="N241" s="1">
        <f ca="1">SUM(C241:L241)</f>
        <v>4879787.8456668556</v>
      </c>
    </row>
    <row r="242" spans="1:16" x14ac:dyDescent="0.2">
      <c r="N242" s="1">
        <f ca="1">SUM(N232:N241)</f>
        <v>7913556.8337904997</v>
      </c>
    </row>
    <row r="244" spans="1:16" x14ac:dyDescent="0.2">
      <c r="A244" t="s">
        <v>28</v>
      </c>
    </row>
    <row r="245" spans="1:16" x14ac:dyDescent="0.2">
      <c r="C245">
        <v>1</v>
      </c>
      <c r="D245" s="4">
        <f>C245+1</f>
        <v>2</v>
      </c>
      <c r="E245" s="4">
        <f t="shared" ref="E245:L245" si="72">D245+1</f>
        <v>3</v>
      </c>
      <c r="F245" s="4">
        <f t="shared" si="72"/>
        <v>4</v>
      </c>
      <c r="G245" s="4">
        <f t="shared" si="72"/>
        <v>5</v>
      </c>
      <c r="H245" s="4">
        <f t="shared" si="72"/>
        <v>6</v>
      </c>
      <c r="I245" s="4">
        <f t="shared" si="72"/>
        <v>7</v>
      </c>
      <c r="J245" s="4">
        <f t="shared" si="72"/>
        <v>8</v>
      </c>
      <c r="K245" s="4">
        <f t="shared" si="72"/>
        <v>9</v>
      </c>
      <c r="L245" s="4">
        <f t="shared" si="72"/>
        <v>10</v>
      </c>
      <c r="N245" t="s">
        <v>2</v>
      </c>
      <c r="O245" t="s">
        <v>3</v>
      </c>
      <c r="P245" t="s">
        <v>29</v>
      </c>
    </row>
    <row r="246" spans="1:16" x14ac:dyDescent="0.2">
      <c r="B246">
        <f>B$4</f>
        <v>2006</v>
      </c>
      <c r="C246" s="1">
        <f>C4</f>
        <v>5946975.4499999993</v>
      </c>
      <c r="D246" s="1">
        <f>D4</f>
        <v>9668212.0350000001</v>
      </c>
      <c r="E246" s="1">
        <f>E4</f>
        <v>10563929.324999999</v>
      </c>
      <c r="F246" s="1">
        <f>F4</f>
        <v>10771689.654999999</v>
      </c>
      <c r="G246" s="1">
        <f>G4</f>
        <v>10978393.645</v>
      </c>
      <c r="H246" s="1">
        <f>H4</f>
        <v>11040517.795</v>
      </c>
      <c r="I246" s="1">
        <f>I4</f>
        <v>11106331.215</v>
      </c>
      <c r="J246" s="1">
        <f>J4</f>
        <v>11121180.875</v>
      </c>
      <c r="K246" s="1">
        <f>K4</f>
        <v>11132310.404999999</v>
      </c>
      <c r="L246" s="1">
        <f>L4</f>
        <v>11148123.824999999</v>
      </c>
      <c r="N246" s="1">
        <f ca="1">L246+O246</f>
        <v>11148123.824999999</v>
      </c>
      <c r="O246" s="1">
        <f ca="1">N199*(1-M$273)</f>
        <v>0</v>
      </c>
      <c r="P246" s="1">
        <f ca="1">Q4-N246</f>
        <v>0</v>
      </c>
    </row>
    <row r="247" spans="1:16" x14ac:dyDescent="0.2">
      <c r="B247">
        <f>B$5</f>
        <v>2007</v>
      </c>
      <c r="C247" s="1">
        <f>C5</f>
        <v>6346756.1210883353</v>
      </c>
      <c r="D247" s="1">
        <f>D5</f>
        <v>9593161.7102224305</v>
      </c>
      <c r="E247" s="1">
        <f>E5</f>
        <v>10316383.455589319</v>
      </c>
      <c r="F247" s="1">
        <f>F5</f>
        <v>10468180.234918753</v>
      </c>
      <c r="G247" s="1">
        <f>G5</f>
        <v>10536004.327810626</v>
      </c>
      <c r="H247" s="1">
        <f>H5</f>
        <v>10572607.806514177</v>
      </c>
      <c r="I247" s="1">
        <f>I5</f>
        <v>10625359.878763413</v>
      </c>
      <c r="J247" s="1">
        <f>J5</f>
        <v>10636546.271505505</v>
      </c>
      <c r="K247" s="1">
        <f>K5</f>
        <v>10648191.800681584</v>
      </c>
      <c r="L247" s="1">
        <f ca="1">K247+L233</f>
        <v>10662162.818828071</v>
      </c>
      <c r="N247" s="1">
        <f ca="1">L247+O247</f>
        <v>10677012.106964368</v>
      </c>
      <c r="O247" s="1">
        <f ca="1">N200*(1-L$273)</f>
        <v>14849.288136297215</v>
      </c>
      <c r="P247" s="1">
        <f t="shared" ref="P247:P255" ca="1" si="73">Q5-N247</f>
        <v>-12695.980641016737</v>
      </c>
    </row>
    <row r="248" spans="1:16" x14ac:dyDescent="0.2">
      <c r="B248">
        <f>B$6</f>
        <v>2008</v>
      </c>
      <c r="C248" s="1">
        <f>C6</f>
        <v>6269090.2112323251</v>
      </c>
      <c r="D248" s="1">
        <f>D6</f>
        <v>9245313.2727097049</v>
      </c>
      <c r="E248" s="1">
        <f>E6</f>
        <v>10092365.968752814</v>
      </c>
      <c r="F248" s="1">
        <f>F6</f>
        <v>10355134.288356848</v>
      </c>
      <c r="G248" s="1">
        <f>G6</f>
        <v>10507837.38729655</v>
      </c>
      <c r="H248" s="1">
        <f>H6</f>
        <v>10573281.572556423</v>
      </c>
      <c r="I248" s="1">
        <f>I6</f>
        <v>10626826.815041773</v>
      </c>
      <c r="J248" s="1">
        <f>J6</f>
        <v>10635751.022122664</v>
      </c>
      <c r="K248" s="1">
        <f ca="1">J248+K234</f>
        <v>10645382.79102302</v>
      </c>
      <c r="L248" s="1"/>
      <c r="N248" s="1">
        <f ca="1">K248+O248</f>
        <v>10670694.306345873</v>
      </c>
      <c r="O248" s="1">
        <f ca="1">N201*(1-K$273)</f>
        <v>25311.515322853716</v>
      </c>
      <c r="P248" s="1">
        <f t="shared" ca="1" si="73"/>
        <v>-7945.2047594543546</v>
      </c>
    </row>
    <row r="249" spans="1:16" x14ac:dyDescent="0.2">
      <c r="B249">
        <f>B$7</f>
        <v>2009</v>
      </c>
      <c r="C249" s="1">
        <f>C7</f>
        <v>5863014.807540223</v>
      </c>
      <c r="D249" s="1">
        <f>D7</f>
        <v>8546239.1100235395</v>
      </c>
      <c r="E249" s="1">
        <f>E7</f>
        <v>9268770.8317457847</v>
      </c>
      <c r="F249" s="1">
        <f>F7</f>
        <v>9459423.5571675319</v>
      </c>
      <c r="G249" s="1">
        <f>G7</f>
        <v>9592399.1507406086</v>
      </c>
      <c r="H249" s="1">
        <f>H7</f>
        <v>9680739.5800374076</v>
      </c>
      <c r="I249" s="1">
        <f>I7</f>
        <v>9724068.2097572647</v>
      </c>
      <c r="J249" s="1">
        <f ca="1">I249+J235</f>
        <v>9729572.8528770022</v>
      </c>
      <c r="K249" s="1"/>
      <c r="L249" s="1"/>
      <c r="N249" s="1">
        <f ca="1">J249+O249</f>
        <v>9766245.5883381553</v>
      </c>
      <c r="O249" s="1">
        <f ca="1">N202*(1-J$273)</f>
        <v>36672.735461153643</v>
      </c>
      <c r="P249" s="1">
        <f t="shared" ca="1" si="73"/>
        <v>-4602.0900743231177</v>
      </c>
    </row>
    <row r="250" spans="1:16" x14ac:dyDescent="0.2">
      <c r="B250">
        <f>B$8</f>
        <v>2010</v>
      </c>
      <c r="C250" s="1">
        <f>C8</f>
        <v>5778885.3596461331</v>
      </c>
      <c r="D250" s="1">
        <f>D8</f>
        <v>8524114.2689106427</v>
      </c>
      <c r="E250" s="1">
        <f>E8</f>
        <v>9178008.6292282678</v>
      </c>
      <c r="F250" s="1">
        <f>F8</f>
        <v>9451404.1160852052</v>
      </c>
      <c r="G250" s="1">
        <f>G8</f>
        <v>9681691.6721275542</v>
      </c>
      <c r="H250" s="1">
        <f>H8</f>
        <v>9786916.0519487821</v>
      </c>
      <c r="I250" s="1">
        <f ca="1">H250+I236</f>
        <v>9847630.0364880841</v>
      </c>
      <c r="J250" s="1"/>
      <c r="K250" s="1"/>
      <c r="L250" s="1"/>
      <c r="N250" s="1">
        <f ca="1">I250+O250</f>
        <v>9941840.6392435338</v>
      </c>
      <c r="O250" s="1">
        <f ca="1">N203*(1-I$273)</f>
        <v>94210.602755450134</v>
      </c>
      <c r="P250" s="1">
        <f t="shared" ca="1" si="73"/>
        <v>-59490.570015793666</v>
      </c>
    </row>
    <row r="251" spans="1:16" x14ac:dyDescent="0.2">
      <c r="B251">
        <f>B$9</f>
        <v>2011</v>
      </c>
      <c r="C251" s="1">
        <f>C9</f>
        <v>6184793.3995723631</v>
      </c>
      <c r="D251" s="1">
        <f>D9</f>
        <v>9013131.8745357301</v>
      </c>
      <c r="E251" s="1">
        <f>E9</f>
        <v>9585896.6549400445</v>
      </c>
      <c r="F251" s="1">
        <f>F9</f>
        <v>9830796.08111641</v>
      </c>
      <c r="G251" s="1">
        <f>G9</f>
        <v>9935752.9780491386</v>
      </c>
      <c r="H251" s="1">
        <f ca="1">G251+H237</f>
        <v>10039290.133063415</v>
      </c>
      <c r="I251" s="1"/>
      <c r="J251" s="1"/>
      <c r="K251" s="1"/>
      <c r="L251" s="1"/>
      <c r="N251" s="1">
        <f ca="1">H251+O251</f>
        <v>10221926.160436191</v>
      </c>
      <c r="O251" s="1">
        <f ca="1">N204*(1-H$273)</f>
        <v>182636.02737277633</v>
      </c>
      <c r="P251" s="1">
        <f t="shared" ca="1" si="73"/>
        <v>-108149.46097913943</v>
      </c>
    </row>
    <row r="252" spans="1:16" x14ac:dyDescent="0.2">
      <c r="B252">
        <f>B$10</f>
        <v>2012</v>
      </c>
      <c r="C252" s="1">
        <f>C10</f>
        <v>5600184.3963173702</v>
      </c>
      <c r="D252" s="1">
        <f>D10</f>
        <v>8493391.2994029485</v>
      </c>
      <c r="E252" s="1">
        <f>E10</f>
        <v>9056505.2100427933</v>
      </c>
      <c r="F252" s="1">
        <f>F10</f>
        <v>9282022.2196497843</v>
      </c>
      <c r="G252" s="1">
        <f ca="1">F252+G238</f>
        <v>9523762.1362234447</v>
      </c>
      <c r="H252" s="1"/>
      <c r="I252" s="1"/>
      <c r="J252" s="1"/>
      <c r="K252" s="1"/>
      <c r="L252" s="1"/>
      <c r="N252" s="1">
        <f ca="1">G252+O252</f>
        <v>9868690.0680022426</v>
      </c>
      <c r="O252" s="1">
        <f ca="1">N205*(1-G$273)</f>
        <v>344927.93177879741</v>
      </c>
      <c r="P252" s="1">
        <f t="shared" ca="1" si="73"/>
        <v>-245362.37502133474</v>
      </c>
    </row>
    <row r="253" spans="1:16" x14ac:dyDescent="0.2">
      <c r="B253">
        <f>B$11</f>
        <v>2013</v>
      </c>
      <c r="C253" s="1">
        <f>C11</f>
        <v>5288065.6150194677</v>
      </c>
      <c r="D253" s="1">
        <f>D11</f>
        <v>7728168.797233385</v>
      </c>
      <c r="E253" s="1">
        <f>E11</f>
        <v>8256211.3572572786</v>
      </c>
      <c r="F253" s="1">
        <f ca="1">E253+F239</f>
        <v>8505745.9479032252</v>
      </c>
      <c r="G253" s="1"/>
      <c r="H253" s="1"/>
      <c r="I253" s="1"/>
      <c r="J253" s="1"/>
      <c r="K253" s="1"/>
      <c r="L253" s="1"/>
      <c r="N253" s="1">
        <f ca="1">F253+O253</f>
        <v>9086241.4836896565</v>
      </c>
      <c r="O253" s="1">
        <f ca="1">N206*(1-F$273)</f>
        <v>580495.53578643186</v>
      </c>
      <c r="P253" s="1">
        <f t="shared" ca="1" si="73"/>
        <v>-255940.68635355495</v>
      </c>
    </row>
    <row r="254" spans="1:16" x14ac:dyDescent="0.2">
      <c r="B254">
        <f>B$12</f>
        <v>2014</v>
      </c>
      <c r="C254" s="1">
        <f>C12</f>
        <v>5290792.9454416083</v>
      </c>
      <c r="D254" s="1">
        <f>D12</f>
        <v>7648728.9110740349</v>
      </c>
      <c r="E254" s="1">
        <f ca="1">D254+E240</f>
        <v>8690543.4912063479</v>
      </c>
      <c r="F254" s="1"/>
      <c r="G254" s="1"/>
      <c r="H254" s="1"/>
      <c r="I254" s="1"/>
      <c r="J254" s="1"/>
      <c r="K254" s="1"/>
      <c r="L254" s="1"/>
      <c r="N254" s="1">
        <f ca="1">E254+O254</f>
        <v>10119345.375014905</v>
      </c>
      <c r="O254" s="1">
        <f ca="1">N207*(1-E$273)</f>
        <v>1428801.883808556</v>
      </c>
      <c r="P254" s="1">
        <f t="shared" ca="1" si="73"/>
        <v>-1151970.7836042121</v>
      </c>
    </row>
    <row r="255" spans="1:16" x14ac:dyDescent="0.2">
      <c r="B255">
        <f>B$13</f>
        <v>2015</v>
      </c>
      <c r="C255" s="1">
        <f>C13</f>
        <v>5675568.1390453307</v>
      </c>
      <c r="D255" s="1">
        <f ca="1">C255+D241</f>
        <v>9284162.7196290102</v>
      </c>
      <c r="E255" s="1"/>
      <c r="F255" s="1"/>
      <c r="G255" s="1"/>
      <c r="H255" s="1"/>
      <c r="I255" s="1"/>
      <c r="J255" s="1"/>
      <c r="K255" s="1"/>
      <c r="L255" s="1"/>
      <c r="N255" s="1">
        <f ca="1">D255+O255</f>
        <v>13812829.548933093</v>
      </c>
      <c r="O255" s="1">
        <f ca="1">N208*(1-D$273)</f>
        <v>4528666.8293040814</v>
      </c>
      <c r="P255" s="1">
        <f t="shared" ca="1" si="73"/>
        <v>-3368877.0375423655</v>
      </c>
    </row>
    <row r="256" spans="1:16" x14ac:dyDescent="0.2">
      <c r="O256" s="1">
        <f ca="1">SUM(O246:O255)</f>
        <v>7236572.3497263975</v>
      </c>
      <c r="P256" s="1">
        <f ca="1">SUM(P246:P255)</f>
        <v>-5215034.1889911946</v>
      </c>
    </row>
    <row r="257" spans="1:12" x14ac:dyDescent="0.2">
      <c r="A257" t="s">
        <v>15</v>
      </c>
      <c r="D257" s="4" t="s">
        <v>5</v>
      </c>
      <c r="E257" s="4" t="s">
        <v>6</v>
      </c>
      <c r="F257" s="4" t="s">
        <v>7</v>
      </c>
      <c r="G257" s="4" t="s">
        <v>8</v>
      </c>
      <c r="H257" s="4" t="s">
        <v>9</v>
      </c>
      <c r="I257" s="4" t="s">
        <v>10</v>
      </c>
      <c r="J257" s="4" t="s">
        <v>11</v>
      </c>
      <c r="K257" s="4" t="s">
        <v>12</v>
      </c>
      <c r="L257" s="4" t="s">
        <v>13</v>
      </c>
    </row>
    <row r="258" spans="1:12" x14ac:dyDescent="0.2">
      <c r="B258">
        <f>B246</f>
        <v>2006</v>
      </c>
      <c r="D258">
        <f>D16</f>
        <v>1</v>
      </c>
      <c r="E258">
        <f>E16</f>
        <v>1</v>
      </c>
      <c r="F258">
        <f>F16</f>
        <v>1</v>
      </c>
      <c r="G258">
        <f>G16</f>
        <v>1</v>
      </c>
      <c r="H258">
        <f>H16</f>
        <v>1</v>
      </c>
      <c r="I258">
        <f>I16</f>
        <v>1</v>
      </c>
      <c r="J258">
        <f>J16</f>
        <v>1</v>
      </c>
      <c r="K258">
        <f>K16</f>
        <v>1</v>
      </c>
      <c r="L258">
        <f>L16</f>
        <v>1</v>
      </c>
    </row>
    <row r="259" spans="1:12" x14ac:dyDescent="0.2">
      <c r="B259">
        <f t="shared" ref="B259:B267" si="74">B247</f>
        <v>2007</v>
      </c>
      <c r="D259">
        <f>D17</f>
        <v>1</v>
      </c>
      <c r="E259">
        <f>E17</f>
        <v>1</v>
      </c>
      <c r="F259">
        <f>F17</f>
        <v>1</v>
      </c>
      <c r="G259">
        <f>G17</f>
        <v>1</v>
      </c>
      <c r="H259">
        <f>H17</f>
        <v>1</v>
      </c>
      <c r="I259">
        <f>I17</f>
        <v>1</v>
      </c>
      <c r="J259">
        <f>J17</f>
        <v>1</v>
      </c>
      <c r="K259">
        <f>K17</f>
        <v>1</v>
      </c>
      <c r="L259" s="8">
        <v>1</v>
      </c>
    </row>
    <row r="260" spans="1:12" x14ac:dyDescent="0.2">
      <c r="B260">
        <f t="shared" si="74"/>
        <v>2008</v>
      </c>
      <c r="D260">
        <f>D18</f>
        <v>1</v>
      </c>
      <c r="E260">
        <f>E18</f>
        <v>1</v>
      </c>
      <c r="F260">
        <f>F18</f>
        <v>1</v>
      </c>
      <c r="G260">
        <f>G18</f>
        <v>1</v>
      </c>
      <c r="H260">
        <f>H18</f>
        <v>1</v>
      </c>
      <c r="I260">
        <f>I18</f>
        <v>1</v>
      </c>
      <c r="J260">
        <f>J18</f>
        <v>1</v>
      </c>
      <c r="K260" s="8">
        <v>1</v>
      </c>
    </row>
    <row r="261" spans="1:12" x14ac:dyDescent="0.2">
      <c r="B261">
        <f t="shared" si="74"/>
        <v>2009</v>
      </c>
      <c r="D261">
        <f>D19</f>
        <v>1</v>
      </c>
      <c r="E261">
        <f>E19</f>
        <v>1</v>
      </c>
      <c r="F261">
        <f>F19</f>
        <v>1</v>
      </c>
      <c r="G261">
        <f>G19</f>
        <v>1</v>
      </c>
      <c r="H261">
        <f>H19</f>
        <v>1</v>
      </c>
      <c r="I261">
        <f>I19</f>
        <v>1</v>
      </c>
      <c r="J261" s="8">
        <v>1</v>
      </c>
    </row>
    <row r="262" spans="1:12" x14ac:dyDescent="0.2">
      <c r="B262">
        <f t="shared" si="74"/>
        <v>2010</v>
      </c>
      <c r="D262">
        <f>D20</f>
        <v>1</v>
      </c>
      <c r="E262">
        <f>E20</f>
        <v>1</v>
      </c>
      <c r="F262">
        <f>F20</f>
        <v>1</v>
      </c>
      <c r="G262">
        <f>G20</f>
        <v>1</v>
      </c>
      <c r="H262">
        <f>H20</f>
        <v>1</v>
      </c>
      <c r="I262" s="8">
        <v>1</v>
      </c>
    </row>
    <row r="263" spans="1:12" x14ac:dyDescent="0.2">
      <c r="B263">
        <f t="shared" si="74"/>
        <v>2011</v>
      </c>
      <c r="D263">
        <f>D21</f>
        <v>1</v>
      </c>
      <c r="E263">
        <f>E21</f>
        <v>1</v>
      </c>
      <c r="F263">
        <f>F21</f>
        <v>1</v>
      </c>
      <c r="G263">
        <f>G21</f>
        <v>1</v>
      </c>
      <c r="H263" s="8">
        <v>1</v>
      </c>
    </row>
    <row r="264" spans="1:12" x14ac:dyDescent="0.2">
      <c r="B264">
        <f t="shared" si="74"/>
        <v>2012</v>
      </c>
      <c r="D264">
        <f>D22</f>
        <v>1</v>
      </c>
      <c r="E264">
        <f>E22</f>
        <v>1</v>
      </c>
      <c r="F264">
        <f>F22</f>
        <v>1</v>
      </c>
      <c r="G264" s="8">
        <v>1</v>
      </c>
    </row>
    <row r="265" spans="1:12" x14ac:dyDescent="0.2">
      <c r="B265">
        <f t="shared" si="74"/>
        <v>2013</v>
      </c>
      <c r="D265">
        <f>D23</f>
        <v>1</v>
      </c>
      <c r="E265">
        <f>E23</f>
        <v>1</v>
      </c>
      <c r="F265" s="8">
        <v>1</v>
      </c>
    </row>
    <row r="266" spans="1:12" x14ac:dyDescent="0.2">
      <c r="B266">
        <f t="shared" si="74"/>
        <v>2014</v>
      </c>
      <c r="D266">
        <f>D24</f>
        <v>1</v>
      </c>
      <c r="E266" s="8">
        <v>1</v>
      </c>
    </row>
    <row r="267" spans="1:12" x14ac:dyDescent="0.2">
      <c r="B267">
        <f t="shared" si="74"/>
        <v>2015</v>
      </c>
      <c r="D267" s="8">
        <v>1</v>
      </c>
    </row>
    <row r="269" spans="1:12" x14ac:dyDescent="0.2">
      <c r="D269" s="1">
        <f ca="1">SUMPRODUCT(D246:D255,D258:D267)</f>
        <v>87744623.998741433</v>
      </c>
      <c r="E269" s="1">
        <f ca="1">SUMPRODUCT(E246:E254,E258:E266)</f>
        <v>85008614.923762649</v>
      </c>
      <c r="F269" s="1">
        <f ca="1">SUMPRODUCT(F246:F253,F258:F265)</f>
        <v>78124396.100197747</v>
      </c>
      <c r="G269" s="1">
        <f ca="1">SUMPRODUCT(G246:G252,G258:G264)</f>
        <v>70755841.297247916</v>
      </c>
      <c r="H269" s="1">
        <f ca="1">SUMPRODUCT(H246:H251,H258:H263)</f>
        <v>61693352.939120196</v>
      </c>
      <c r="I269" s="1">
        <f ca="1">SUMPRODUCT(I246:I250,I258:I262)</f>
        <v>51930216.155050531</v>
      </c>
      <c r="J269" s="1">
        <f ca="1">SUMPRODUCT(J246:J249,J258:J261)</f>
        <v>42123051.021505177</v>
      </c>
      <c r="K269" s="1">
        <f ca="1">SUMPRODUCT(K246:K248,K258:K260)</f>
        <v>32425884.996704604</v>
      </c>
      <c r="L269" s="1">
        <f ca="1">SUMPRODUCT(L246:L247,L258:L259)</f>
        <v>21810286.643828072</v>
      </c>
    </row>
    <row r="270" spans="1:12" x14ac:dyDescent="0.2">
      <c r="D270" s="1">
        <f>SUMPRODUCT(C246:C255,D258:D267)</f>
        <v>58244126.444903158</v>
      </c>
      <c r="E270" s="1">
        <f>SUMPRODUCT(D246:D254,E258:E266)</f>
        <v>78460461.279112428</v>
      </c>
      <c r="F270" s="1">
        <f>SUMPRODUCT(E246:E253,F258:F265)</f>
        <v>76318071.432556301</v>
      </c>
      <c r="G270" s="1">
        <f>SUMPRODUCT(F246:F252,G258:G264)</f>
        <v>69618650.152294517</v>
      </c>
      <c r="H270" s="1">
        <f>SUMPRODUCT(G246:G251,H258:H263)</f>
        <v>61232079.161024474</v>
      </c>
      <c r="I270" s="1">
        <f>SUMPRODUCT(H246:H250,I258:I262)</f>
        <v>51654062.806056783</v>
      </c>
      <c r="J270" s="1">
        <f>SUMPRODUCT(I246:I249,J258:J261)</f>
        <v>42082586.118562445</v>
      </c>
      <c r="K270" s="1">
        <f>SUMPRODUCT(J246:J248,K258:K260)</f>
        <v>32393478.168628171</v>
      </c>
      <c r="L270" s="1">
        <f>SUMPRODUCT(K246:K247,L258:L259)</f>
        <v>21780502.205681585</v>
      </c>
    </row>
    <row r="271" spans="1:12" x14ac:dyDescent="0.2">
      <c r="D271" s="3">
        <f ca="1">D269/D270</f>
        <v>1.5064973818732552</v>
      </c>
      <c r="E271" s="3">
        <f t="shared" ref="E271:L271" ca="1" si="75">E269/E270</f>
        <v>1.0834580059548218</v>
      </c>
      <c r="F271" s="3">
        <f t="shared" ca="1" si="75"/>
        <v>1.0236683741312531</v>
      </c>
      <c r="G271" s="3">
        <f t="shared" ca="1" si="75"/>
        <v>1.0163345761870668</v>
      </c>
      <c r="H271" s="3">
        <f t="shared" ca="1" si="75"/>
        <v>1.0075332045623127</v>
      </c>
      <c r="I271" s="3">
        <f t="shared" ca="1" si="75"/>
        <v>1.0053462077132367</v>
      </c>
      <c r="J271" s="3">
        <f t="shared" ca="1" si="75"/>
        <v>1.0009615593212053</v>
      </c>
      <c r="K271" s="3">
        <f t="shared" ca="1" si="75"/>
        <v>1.001000412117147</v>
      </c>
      <c r="L271" s="3">
        <f t="shared" ca="1" si="75"/>
        <v>1.00136748169832</v>
      </c>
    </row>
    <row r="272" spans="1:12" x14ac:dyDescent="0.2">
      <c r="D272" s="3">
        <f ca="1">PRODUCT(D271:$L271)</f>
        <v>1.7258243911336644</v>
      </c>
      <c r="E272" s="3">
        <f ca="1">PRODUCT(E271:$L271)</f>
        <v>1.145587381630685</v>
      </c>
      <c r="F272" s="3">
        <f ca="1">PRODUCT(F271:$L271)</f>
        <v>1.0573435936920421</v>
      </c>
      <c r="G272" s="3">
        <f ca="1">PRODUCT(G271:$L271)</f>
        <v>1.032896610281008</v>
      </c>
      <c r="H272" s="3">
        <f ca="1">PRODUCT(H271:$L271)</f>
        <v>1.0162958483180566</v>
      </c>
      <c r="I272" s="3">
        <f ca="1">PRODUCT(I271:$L271)</f>
        <v>1.0086971265225455</v>
      </c>
      <c r="J272" s="3">
        <f ca="1">PRODUCT(J271:$L271)</f>
        <v>1.0033330993677598</v>
      </c>
      <c r="K272" s="3">
        <f ca="1">PRODUCT(K271:$L271)</f>
        <v>1.0023692618607281</v>
      </c>
      <c r="L272" s="3">
        <f ca="1">PRODUCT(L271:$L271)</f>
        <v>1.00136748169832</v>
      </c>
    </row>
    <row r="273" spans="4:13" x14ac:dyDescent="0.2">
      <c r="D273" s="3">
        <f ca="1">1/D272</f>
        <v>0.57943322920770468</v>
      </c>
      <c r="E273" s="3">
        <f t="shared" ref="E273:L273" ca="1" si="76">1/E272</f>
        <v>0.87291464277177289</v>
      </c>
      <c r="F273" s="3">
        <f t="shared" ca="1" si="76"/>
        <v>0.94576635822627042</v>
      </c>
      <c r="G273" s="3">
        <f t="shared" ca="1" si="76"/>
        <v>0.96815111023352263</v>
      </c>
      <c r="H273" s="3">
        <f t="shared" ca="1" si="76"/>
        <v>0.98396544830422572</v>
      </c>
      <c r="I273" s="3">
        <f t="shared" ca="1" si="76"/>
        <v>0.99137786130854899</v>
      </c>
      <c r="J273" s="3">
        <f t="shared" ca="1" si="76"/>
        <v>0.99667797327740892</v>
      </c>
      <c r="K273" s="3">
        <f t="shared" ca="1" si="76"/>
        <v>0.9976363382728537</v>
      </c>
      <c r="L273" s="3">
        <f t="shared" ca="1" si="76"/>
        <v>0.99863438575416807</v>
      </c>
      <c r="M27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Chain Ladder</vt:lpstr>
      <vt:lpstr>Bornhuetter-Ferguson</vt:lpstr>
      <vt:lpstr>Mack</vt:lpstr>
      <vt:lpstr>ODP (Constant)</vt:lpstr>
      <vt:lpstr>ODP (Varying)</vt:lpstr>
      <vt:lpstr>AMW-BF (Constant)</vt:lpstr>
      <vt:lpstr>AMW-BF (Varying)</vt:lpstr>
      <vt:lpstr>Double Chain Ladder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ROBER850</dc:creator>
  <cp:lastModifiedBy>ROBER850</cp:lastModifiedBy>
  <dcterms:created xsi:type="dcterms:W3CDTF">2015-12-20T13:10:43Z</dcterms:created>
  <dcterms:modified xsi:type="dcterms:W3CDTF">2016-06-04T15:41:24Z</dcterms:modified>
</cp:coreProperties>
</file>