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_drive\Robert_Scarth\Working\Cape Cod\"/>
    </mc:Choice>
  </mc:AlternateContent>
  <bookViews>
    <workbookView xWindow="0" yWindow="0" windowWidth="28800" windowHeight="14280" activeTab="9"/>
  </bookViews>
  <sheets>
    <sheet name="Example 1" sheetId="1" r:id="rId1"/>
    <sheet name="Example 2" sheetId="2" r:id="rId2"/>
    <sheet name="Example 3" sheetId="3" r:id="rId3"/>
    <sheet name="Example 4" sheetId="4" r:id="rId4"/>
    <sheet name="Example 5" sheetId="5" r:id="rId5"/>
    <sheet name="Example 6" sheetId="6" r:id="rId6"/>
    <sheet name="Example 7" sheetId="7" r:id="rId7"/>
    <sheet name="Example 8" sheetId="8" r:id="rId8"/>
    <sheet name="Example 9" sheetId="9" r:id="rId9"/>
    <sheet name="Example 10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4" i="10" l="1"/>
  <c r="W14" i="10"/>
  <c r="X13" i="10"/>
  <c r="X12" i="10"/>
  <c r="X11" i="10"/>
  <c r="X10" i="10"/>
  <c r="X9" i="10"/>
  <c r="X8" i="10"/>
  <c r="X7" i="10"/>
  <c r="X6" i="10"/>
  <c r="X5" i="10"/>
  <c r="X4" i="10"/>
  <c r="W13" i="10"/>
  <c r="W12" i="10"/>
  <c r="W11" i="10"/>
  <c r="W10" i="10"/>
  <c r="W9" i="10"/>
  <c r="W8" i="10"/>
  <c r="W7" i="10"/>
  <c r="W6" i="10"/>
  <c r="W5" i="10"/>
  <c r="W4" i="10"/>
  <c r="L35" i="10"/>
  <c r="K35" i="10"/>
  <c r="J35" i="10"/>
  <c r="I35" i="10"/>
  <c r="H35" i="10"/>
  <c r="G35" i="10"/>
  <c r="F35" i="10"/>
  <c r="E35" i="10"/>
  <c r="D35" i="10"/>
  <c r="C35" i="10"/>
  <c r="L34" i="10"/>
  <c r="K34" i="10"/>
  <c r="J34" i="10"/>
  <c r="I34" i="10"/>
  <c r="H34" i="10"/>
  <c r="G34" i="10"/>
  <c r="F34" i="10"/>
  <c r="E34" i="10"/>
  <c r="D34" i="10"/>
  <c r="C34" i="10"/>
  <c r="L33" i="10"/>
  <c r="K33" i="10"/>
  <c r="J33" i="10"/>
  <c r="I33" i="10"/>
  <c r="H33" i="10"/>
  <c r="G33" i="10"/>
  <c r="F33" i="10"/>
  <c r="E33" i="10"/>
  <c r="D33" i="10"/>
  <c r="C33" i="10"/>
  <c r="L32" i="10"/>
  <c r="K32" i="10"/>
  <c r="J32" i="10"/>
  <c r="I32" i="10"/>
  <c r="H32" i="10"/>
  <c r="G32" i="10"/>
  <c r="F32" i="10"/>
  <c r="E32" i="10"/>
  <c r="D32" i="10"/>
  <c r="C32" i="10"/>
  <c r="L31" i="10"/>
  <c r="K31" i="10"/>
  <c r="J31" i="10"/>
  <c r="I31" i="10"/>
  <c r="H31" i="10"/>
  <c r="G31" i="10"/>
  <c r="F31" i="10"/>
  <c r="E31" i="10"/>
  <c r="D31" i="10"/>
  <c r="C31" i="10"/>
  <c r="L30" i="10"/>
  <c r="K30" i="10"/>
  <c r="J30" i="10"/>
  <c r="I30" i="10"/>
  <c r="H30" i="10"/>
  <c r="G30" i="10"/>
  <c r="F30" i="10"/>
  <c r="E30" i="10"/>
  <c r="D30" i="10"/>
  <c r="C30" i="10"/>
  <c r="L29" i="10"/>
  <c r="K29" i="10"/>
  <c r="J29" i="10"/>
  <c r="I29" i="10"/>
  <c r="H29" i="10"/>
  <c r="G29" i="10"/>
  <c r="F29" i="10"/>
  <c r="E29" i="10"/>
  <c r="D29" i="10"/>
  <c r="C29" i="10"/>
  <c r="L28" i="10"/>
  <c r="K28" i="10"/>
  <c r="J28" i="10"/>
  <c r="I28" i="10"/>
  <c r="H28" i="10"/>
  <c r="G28" i="10"/>
  <c r="F28" i="10"/>
  <c r="E28" i="10"/>
  <c r="D28" i="10"/>
  <c r="C28" i="10"/>
  <c r="L27" i="10"/>
  <c r="K27" i="10"/>
  <c r="J27" i="10"/>
  <c r="I27" i="10"/>
  <c r="H27" i="10"/>
  <c r="G27" i="10"/>
  <c r="F27" i="10"/>
  <c r="E27" i="10"/>
  <c r="D27" i="10"/>
  <c r="C27" i="10"/>
  <c r="L26" i="10"/>
  <c r="K26" i="10"/>
  <c r="J26" i="10"/>
  <c r="I26" i="10"/>
  <c r="H26" i="10"/>
  <c r="G26" i="10"/>
  <c r="F26" i="10"/>
  <c r="E26" i="10"/>
  <c r="D26" i="10"/>
  <c r="C26" i="10"/>
  <c r="F25" i="10"/>
  <c r="E25" i="10"/>
  <c r="C25" i="10"/>
  <c r="B35" i="10"/>
  <c r="L25" i="10" s="1"/>
  <c r="B34" i="10"/>
  <c r="K25" i="10" s="1"/>
  <c r="B33" i="10"/>
  <c r="J25" i="10" s="1"/>
  <c r="B32" i="10"/>
  <c r="I25" i="10" s="1"/>
  <c r="B31" i="10"/>
  <c r="H25" i="10" s="1"/>
  <c r="B30" i="10"/>
  <c r="G25" i="10" s="1"/>
  <c r="B29" i="10"/>
  <c r="B28" i="10"/>
  <c r="B27" i="10"/>
  <c r="D25" i="10" s="1"/>
  <c r="B26" i="10"/>
  <c r="M19" i="10"/>
  <c r="J17" i="10"/>
  <c r="J18" i="10" s="1"/>
  <c r="J19" i="10" s="1"/>
  <c r="I17" i="10"/>
  <c r="F17" i="10"/>
  <c r="L16" i="10"/>
  <c r="K16" i="10"/>
  <c r="J16" i="10"/>
  <c r="I16" i="10"/>
  <c r="H16" i="10"/>
  <c r="G16" i="10"/>
  <c r="G17" i="10" s="1"/>
  <c r="F16" i="10"/>
  <c r="E16" i="10"/>
  <c r="D16" i="10"/>
  <c r="L15" i="10"/>
  <c r="L17" i="10" s="1"/>
  <c r="L18" i="10" s="1"/>
  <c r="L19" i="10" s="1"/>
  <c r="K15" i="10"/>
  <c r="K17" i="10" s="1"/>
  <c r="J15" i="10"/>
  <c r="I15" i="10"/>
  <c r="H15" i="10"/>
  <c r="H17" i="10" s="1"/>
  <c r="H18" i="10" s="1"/>
  <c r="H19" i="10" s="1"/>
  <c r="G15" i="10"/>
  <c r="F15" i="10"/>
  <c r="E15" i="10"/>
  <c r="E17" i="10" s="1"/>
  <c r="D15" i="10"/>
  <c r="D17" i="10" s="1"/>
  <c r="P13" i="10"/>
  <c r="O12" i="10"/>
  <c r="P12" i="10" s="1"/>
  <c r="B12" i="10"/>
  <c r="B11" i="10" s="1"/>
  <c r="B10" i="10" s="1"/>
  <c r="B9" i="10" s="1"/>
  <c r="B8" i="10" s="1"/>
  <c r="B7" i="10" s="1"/>
  <c r="B6" i="10" s="1"/>
  <c r="B5" i="10" s="1"/>
  <c r="B4" i="10" s="1"/>
  <c r="Q4" i="10"/>
  <c r="E3" i="10"/>
  <c r="F3" i="10" s="1"/>
  <c r="G3" i="10" s="1"/>
  <c r="H3" i="10" s="1"/>
  <c r="I3" i="10" s="1"/>
  <c r="J3" i="10" s="1"/>
  <c r="K3" i="10" s="1"/>
  <c r="L3" i="10" s="1"/>
  <c r="D3" i="10"/>
  <c r="O11" i="10" l="1"/>
  <c r="P11" i="10" s="1"/>
  <c r="Q9" i="10"/>
  <c r="G18" i="10"/>
  <c r="G19" i="10" s="1"/>
  <c r="Q7" i="10"/>
  <c r="I18" i="10"/>
  <c r="I19" i="10" s="1"/>
  <c r="K18" i="10"/>
  <c r="K19" i="10" s="1"/>
  <c r="D18" i="10"/>
  <c r="D19" i="10" s="1"/>
  <c r="M20" i="10"/>
  <c r="Q5" i="10"/>
  <c r="E18" i="10"/>
  <c r="E19" i="10" s="1"/>
  <c r="F18" i="10"/>
  <c r="F19" i="10" s="1"/>
  <c r="O10" i="10" l="1"/>
  <c r="P10" i="10"/>
  <c r="O9" i="10"/>
  <c r="D20" i="10"/>
  <c r="Q13" i="10"/>
  <c r="K20" i="10"/>
  <c r="Q6" i="10"/>
  <c r="I20" i="10"/>
  <c r="Q8" i="10"/>
  <c r="Q11" i="10"/>
  <c r="F20" i="10"/>
  <c r="E20" i="10"/>
  <c r="Q12" i="10"/>
  <c r="J20" i="10"/>
  <c r="L20" i="10"/>
  <c r="Q10" i="10"/>
  <c r="G20" i="10"/>
  <c r="H20" i="10"/>
  <c r="R12" i="10" l="1"/>
  <c r="R13" i="10"/>
  <c r="Q14" i="10"/>
  <c r="R11" i="10"/>
  <c r="P9" i="10"/>
  <c r="R9" i="10" s="1"/>
  <c r="O8" i="10"/>
  <c r="R10" i="10"/>
  <c r="O7" i="10" l="1"/>
  <c r="P8" i="10"/>
  <c r="R8" i="10" s="1"/>
  <c r="O6" i="10" l="1"/>
  <c r="P7" i="10"/>
  <c r="R7" i="10" s="1"/>
  <c r="O5" i="10" l="1"/>
  <c r="P6" i="10"/>
  <c r="R6" i="10" s="1"/>
  <c r="P5" i="10" l="1"/>
  <c r="R5" i="10" s="1"/>
  <c r="O4" i="10"/>
  <c r="P4" i="10" s="1"/>
  <c r="R4" i="10" l="1"/>
  <c r="P14" i="10"/>
  <c r="R14" i="10" s="1"/>
  <c r="I37" i="10" l="1"/>
  <c r="S10" i="10" s="1"/>
  <c r="E37" i="10"/>
  <c r="S6" i="10" s="1"/>
  <c r="F37" i="10"/>
  <c r="S7" i="10" s="1"/>
  <c r="D37" i="10"/>
  <c r="S5" i="10" s="1"/>
  <c r="T5" i="10" s="1"/>
  <c r="U5" i="10" s="1"/>
  <c r="V5" i="10" s="1"/>
  <c r="G37" i="10"/>
  <c r="S8" i="10" s="1"/>
  <c r="T8" i="10" s="1"/>
  <c r="U8" i="10" s="1"/>
  <c r="V8" i="10" s="1"/>
  <c r="J37" i="10"/>
  <c r="S11" i="10" s="1"/>
  <c r="C37" i="10"/>
  <c r="S4" i="10" s="1"/>
  <c r="T4" i="10" s="1"/>
  <c r="U4" i="10" s="1"/>
  <c r="V4" i="10" s="1"/>
  <c r="K37" i="10"/>
  <c r="S12" i="10" s="1"/>
  <c r="T12" i="10" s="1"/>
  <c r="U12" i="10" s="1"/>
  <c r="V12" i="10" s="1"/>
  <c r="H37" i="10"/>
  <c r="S9" i="10" s="1"/>
  <c r="L37" i="10"/>
  <c r="S13" i="10" s="1"/>
  <c r="T10" i="10"/>
  <c r="U10" i="10" s="1"/>
  <c r="V10" i="10" s="1"/>
  <c r="T9" i="10"/>
  <c r="U9" i="10" s="1"/>
  <c r="V9" i="10" s="1"/>
  <c r="T7" i="10"/>
  <c r="U7" i="10" s="1"/>
  <c r="V7" i="10" s="1"/>
  <c r="T13" i="10"/>
  <c r="U13" i="10" s="1"/>
  <c r="V13" i="10" s="1"/>
  <c r="T11" i="10"/>
  <c r="U11" i="10" s="1"/>
  <c r="V11" i="10" s="1"/>
  <c r="T6" i="10"/>
  <c r="U6" i="10" s="1"/>
  <c r="V6" i="10" s="1"/>
  <c r="V14" i="10" l="1"/>
  <c r="V14" i="9" l="1"/>
  <c r="V13" i="9"/>
  <c r="V12" i="9"/>
  <c r="V11" i="9"/>
  <c r="V10" i="9"/>
  <c r="V9" i="9"/>
  <c r="V8" i="9"/>
  <c r="V7" i="9"/>
  <c r="V6" i="9"/>
  <c r="V5" i="9"/>
  <c r="V4" i="9"/>
  <c r="U13" i="9"/>
  <c r="U12" i="9"/>
  <c r="U11" i="9"/>
  <c r="U10" i="9"/>
  <c r="U9" i="9"/>
  <c r="U8" i="9"/>
  <c r="U7" i="9"/>
  <c r="U6" i="9"/>
  <c r="U5" i="9"/>
  <c r="U4" i="9"/>
  <c r="P14" i="2"/>
  <c r="P13" i="2"/>
  <c r="P12" i="2"/>
  <c r="P11" i="2"/>
  <c r="P10" i="2"/>
  <c r="P9" i="2"/>
  <c r="P8" i="2"/>
  <c r="P7" i="2"/>
  <c r="P6" i="2"/>
  <c r="P5" i="2"/>
  <c r="P4" i="2"/>
  <c r="O13" i="2"/>
  <c r="O12" i="2"/>
  <c r="O11" i="2"/>
  <c r="O10" i="2"/>
  <c r="O9" i="2"/>
  <c r="O8" i="2"/>
  <c r="O7" i="2"/>
  <c r="O6" i="2"/>
  <c r="O5" i="2"/>
  <c r="O4" i="2"/>
  <c r="Q4" i="9"/>
  <c r="M19" i="9"/>
  <c r="P13" i="9"/>
  <c r="O12" i="9"/>
  <c r="O11" i="9" s="1"/>
  <c r="O10" i="9" s="1"/>
  <c r="O9" i="9" s="1"/>
  <c r="O8" i="9" s="1"/>
  <c r="O7" i="9" s="1"/>
  <c r="O6" i="9" s="1"/>
  <c r="O5" i="9" s="1"/>
  <c r="O4" i="9" s="1"/>
  <c r="P4" i="9" s="1"/>
  <c r="R4" i="9" s="1"/>
  <c r="K17" i="9"/>
  <c r="J17" i="9"/>
  <c r="F17" i="9"/>
  <c r="L16" i="9"/>
  <c r="L17" i="9" s="1"/>
  <c r="L18" i="9" s="1"/>
  <c r="K16" i="9"/>
  <c r="J16" i="9"/>
  <c r="I16" i="9"/>
  <c r="H16" i="9"/>
  <c r="G16" i="9"/>
  <c r="F16" i="9"/>
  <c r="E16" i="9"/>
  <c r="D16" i="9"/>
  <c r="D17" i="9" s="1"/>
  <c r="L15" i="9"/>
  <c r="K15" i="9"/>
  <c r="J15" i="9"/>
  <c r="I15" i="9"/>
  <c r="I17" i="9" s="1"/>
  <c r="H15" i="9"/>
  <c r="H17" i="9" s="1"/>
  <c r="G15" i="9"/>
  <c r="F15" i="9"/>
  <c r="E15" i="9"/>
  <c r="E17" i="9" s="1"/>
  <c r="D15" i="9"/>
  <c r="B12" i="9"/>
  <c r="B11" i="9"/>
  <c r="B10" i="9" s="1"/>
  <c r="B9" i="9" s="1"/>
  <c r="B8" i="9"/>
  <c r="B7" i="9" s="1"/>
  <c r="B6" i="9" s="1"/>
  <c r="B5" i="9" s="1"/>
  <c r="B4" i="9" s="1"/>
  <c r="D3" i="9"/>
  <c r="E3" i="9" s="1"/>
  <c r="F3" i="9" s="1"/>
  <c r="G3" i="9" s="1"/>
  <c r="H3" i="9" s="1"/>
  <c r="I3" i="9" s="1"/>
  <c r="J3" i="9" s="1"/>
  <c r="K3" i="9" s="1"/>
  <c r="L3" i="9" s="1"/>
  <c r="C10" i="8"/>
  <c r="C9" i="8"/>
  <c r="I9" i="8" s="1"/>
  <c r="C8" i="8"/>
  <c r="I8" i="8" s="1"/>
  <c r="C7" i="8"/>
  <c r="C6" i="8"/>
  <c r="I10" i="8"/>
  <c r="F10" i="8"/>
  <c r="H9" i="8"/>
  <c r="C22" i="8" s="1"/>
  <c r="F6" i="8"/>
  <c r="F8" i="8"/>
  <c r="I7" i="8"/>
  <c r="H7" i="8"/>
  <c r="C20" i="8" s="1"/>
  <c r="H6" i="8"/>
  <c r="I6" i="8"/>
  <c r="C10" i="7"/>
  <c r="C9" i="7"/>
  <c r="I9" i="7" s="1"/>
  <c r="C8" i="7"/>
  <c r="C7" i="7"/>
  <c r="I7" i="7" s="1"/>
  <c r="C6" i="7"/>
  <c r="D12" i="7"/>
  <c r="G10" i="7"/>
  <c r="F10" i="7"/>
  <c r="D10" i="7"/>
  <c r="G9" i="7"/>
  <c r="E9" i="7"/>
  <c r="E8" i="7" s="1"/>
  <c r="D9" i="7"/>
  <c r="G8" i="7"/>
  <c r="D8" i="7"/>
  <c r="G7" i="7"/>
  <c r="D7" i="7"/>
  <c r="G6" i="7"/>
  <c r="D6" i="7"/>
  <c r="G10" i="6"/>
  <c r="I10" i="6" s="1"/>
  <c r="G9" i="6"/>
  <c r="I9" i="6" s="1"/>
  <c r="G8" i="6"/>
  <c r="G7" i="6"/>
  <c r="G6" i="6"/>
  <c r="D10" i="6"/>
  <c r="D9" i="6"/>
  <c r="D8" i="6"/>
  <c r="D7" i="6"/>
  <c r="D6" i="6"/>
  <c r="C10" i="6"/>
  <c r="C9" i="6"/>
  <c r="C8" i="6"/>
  <c r="C7" i="6"/>
  <c r="C6" i="6"/>
  <c r="G21" i="6"/>
  <c r="F10" i="6"/>
  <c r="H9" i="6"/>
  <c r="G22" i="6" s="1"/>
  <c r="E9" i="6"/>
  <c r="E8" i="6" s="1"/>
  <c r="E7" i="6" s="1"/>
  <c r="I8" i="6"/>
  <c r="H8" i="6"/>
  <c r="E21" i="6" s="1"/>
  <c r="I7" i="6"/>
  <c r="H7" i="6"/>
  <c r="F20" i="6" s="1"/>
  <c r="O12" i="5"/>
  <c r="O10" i="5"/>
  <c r="O9" i="5"/>
  <c r="O8" i="5"/>
  <c r="O7" i="5"/>
  <c r="O6" i="5"/>
  <c r="D20" i="5"/>
  <c r="D12" i="5"/>
  <c r="C12" i="5"/>
  <c r="I10" i="5"/>
  <c r="H10" i="5"/>
  <c r="F23" i="5" s="1"/>
  <c r="F10" i="5"/>
  <c r="J10" i="5" s="1"/>
  <c r="I9" i="5"/>
  <c r="H9" i="5"/>
  <c r="F22" i="5" s="1"/>
  <c r="E9" i="5"/>
  <c r="E8" i="5" s="1"/>
  <c r="I8" i="5"/>
  <c r="H8" i="5"/>
  <c r="G21" i="5" s="1"/>
  <c r="I7" i="5"/>
  <c r="H7" i="5"/>
  <c r="E20" i="5" s="1"/>
  <c r="I6" i="5"/>
  <c r="H6" i="5"/>
  <c r="G19" i="5" s="1"/>
  <c r="K10" i="4"/>
  <c r="K9" i="4"/>
  <c r="K8" i="4"/>
  <c r="K7" i="4"/>
  <c r="K6" i="4"/>
  <c r="G25" i="4"/>
  <c r="F25" i="4"/>
  <c r="E25" i="4"/>
  <c r="D25" i="4"/>
  <c r="C25" i="4"/>
  <c r="P9" i="9" l="1"/>
  <c r="P10" i="9"/>
  <c r="P6" i="9"/>
  <c r="P7" i="9"/>
  <c r="P8" i="9"/>
  <c r="P11" i="9"/>
  <c r="P12" i="9"/>
  <c r="P5" i="9"/>
  <c r="H18" i="9"/>
  <c r="H19" i="9" s="1"/>
  <c r="Q9" i="9" s="1"/>
  <c r="R9" i="9" s="1"/>
  <c r="L19" i="9"/>
  <c r="I18" i="9"/>
  <c r="G17" i="9"/>
  <c r="G18" i="9" s="1"/>
  <c r="J18" i="9"/>
  <c r="K18" i="9"/>
  <c r="H8" i="8"/>
  <c r="J8" i="8" s="1"/>
  <c r="C12" i="8"/>
  <c r="I12" i="8"/>
  <c r="E19" i="8"/>
  <c r="C19" i="8"/>
  <c r="G19" i="8"/>
  <c r="F19" i="8"/>
  <c r="D19" i="8"/>
  <c r="J6" i="8"/>
  <c r="F21" i="8"/>
  <c r="C21" i="8"/>
  <c r="E21" i="8"/>
  <c r="D21" i="8"/>
  <c r="F20" i="8"/>
  <c r="D12" i="8"/>
  <c r="E22" i="8"/>
  <c r="G22" i="8"/>
  <c r="D20" i="8"/>
  <c r="E20" i="8"/>
  <c r="D22" i="8"/>
  <c r="H10" i="8"/>
  <c r="J10" i="8" s="1"/>
  <c r="G20" i="8"/>
  <c r="F22" i="8"/>
  <c r="F7" i="8"/>
  <c r="J7" i="8" s="1"/>
  <c r="F9" i="8"/>
  <c r="J9" i="8" s="1"/>
  <c r="I6" i="7"/>
  <c r="I10" i="7"/>
  <c r="H8" i="7"/>
  <c r="C12" i="7"/>
  <c r="D21" i="7"/>
  <c r="F21" i="7"/>
  <c r="C21" i="7"/>
  <c r="G21" i="7"/>
  <c r="E21" i="7"/>
  <c r="I12" i="7"/>
  <c r="E7" i="7"/>
  <c r="E6" i="7" s="1"/>
  <c r="F6" i="7" s="1"/>
  <c r="F8" i="7"/>
  <c r="J8" i="7" s="1"/>
  <c r="H6" i="7"/>
  <c r="I8" i="7"/>
  <c r="F9" i="7"/>
  <c r="H7" i="7"/>
  <c r="H9" i="7"/>
  <c r="H10" i="7"/>
  <c r="H10" i="6"/>
  <c r="F23" i="6" s="1"/>
  <c r="C20" i="6"/>
  <c r="D20" i="6"/>
  <c r="E20" i="6"/>
  <c r="H6" i="6"/>
  <c r="G19" i="6" s="1"/>
  <c r="F7" i="6"/>
  <c r="J7" i="6" s="1"/>
  <c r="E6" i="6"/>
  <c r="F9" i="6"/>
  <c r="J9" i="6" s="1"/>
  <c r="F8" i="6"/>
  <c r="J8" i="6" s="1"/>
  <c r="D12" i="6"/>
  <c r="F6" i="6"/>
  <c r="G20" i="6"/>
  <c r="C21" i="6"/>
  <c r="D21" i="6"/>
  <c r="F21" i="6"/>
  <c r="C12" i="6"/>
  <c r="I6" i="6"/>
  <c r="I12" i="6" s="1"/>
  <c r="F12" i="6"/>
  <c r="C22" i="6"/>
  <c r="D22" i="6"/>
  <c r="G23" i="6"/>
  <c r="E22" i="6"/>
  <c r="F22" i="6"/>
  <c r="G23" i="5"/>
  <c r="F8" i="5"/>
  <c r="J8" i="5" s="1"/>
  <c r="E7" i="5"/>
  <c r="F9" i="5"/>
  <c r="J9" i="5" s="1"/>
  <c r="D22" i="5"/>
  <c r="F20" i="5"/>
  <c r="C20" i="5"/>
  <c r="G20" i="5"/>
  <c r="C19" i="5"/>
  <c r="D19" i="5"/>
  <c r="E19" i="5"/>
  <c r="I12" i="5"/>
  <c r="F19" i="5"/>
  <c r="E22" i="5"/>
  <c r="C21" i="5"/>
  <c r="H12" i="5"/>
  <c r="D21" i="5"/>
  <c r="G22" i="5"/>
  <c r="E21" i="5"/>
  <c r="C23" i="5"/>
  <c r="F21" i="5"/>
  <c r="D23" i="5"/>
  <c r="E23" i="5"/>
  <c r="C22" i="5"/>
  <c r="G23" i="4"/>
  <c r="F23" i="4"/>
  <c r="E23" i="4"/>
  <c r="D23" i="4"/>
  <c r="C23" i="4"/>
  <c r="G22" i="4"/>
  <c r="F22" i="4"/>
  <c r="E22" i="4"/>
  <c r="D22" i="4"/>
  <c r="C22" i="4"/>
  <c r="G21" i="4"/>
  <c r="F21" i="4"/>
  <c r="E21" i="4"/>
  <c r="D21" i="4"/>
  <c r="C21" i="4"/>
  <c r="G20" i="4"/>
  <c r="F20" i="4"/>
  <c r="E20" i="4"/>
  <c r="D20" i="4"/>
  <c r="C20" i="4"/>
  <c r="G19" i="4"/>
  <c r="F19" i="4"/>
  <c r="E19" i="4"/>
  <c r="D19" i="4"/>
  <c r="C19" i="4"/>
  <c r="Q5" i="9" l="1"/>
  <c r="R5" i="9" s="1"/>
  <c r="M20" i="9"/>
  <c r="P14" i="9"/>
  <c r="G19" i="9"/>
  <c r="E18" i="9"/>
  <c r="F18" i="9"/>
  <c r="I19" i="9"/>
  <c r="K19" i="9"/>
  <c r="J19" i="9"/>
  <c r="Q7" i="9" s="1"/>
  <c r="R7" i="9" s="1"/>
  <c r="D18" i="9"/>
  <c r="G21" i="8"/>
  <c r="F12" i="8"/>
  <c r="D23" i="8"/>
  <c r="D25" i="8" s="1"/>
  <c r="K7" i="8" s="1"/>
  <c r="L7" i="8" s="1"/>
  <c r="M7" i="8" s="1"/>
  <c r="N7" i="8" s="1"/>
  <c r="G23" i="8"/>
  <c r="G25" i="8" s="1"/>
  <c r="K10" i="8" s="1"/>
  <c r="L10" i="8" s="1"/>
  <c r="M10" i="8" s="1"/>
  <c r="N10" i="8" s="1"/>
  <c r="C23" i="8"/>
  <c r="C25" i="8" s="1"/>
  <c r="K6" i="8" s="1"/>
  <c r="L6" i="8" s="1"/>
  <c r="M6" i="8" s="1"/>
  <c r="F23" i="8"/>
  <c r="F25" i="8" s="1"/>
  <c r="K9" i="8" s="1"/>
  <c r="L9" i="8" s="1"/>
  <c r="M9" i="8" s="1"/>
  <c r="N9" i="8" s="1"/>
  <c r="E23" i="8"/>
  <c r="E25" i="8" s="1"/>
  <c r="K8" i="8" s="1"/>
  <c r="L8" i="8" s="1"/>
  <c r="M8" i="8" s="1"/>
  <c r="N8" i="8" s="1"/>
  <c r="H12" i="8"/>
  <c r="J10" i="7"/>
  <c r="F23" i="7"/>
  <c r="D23" i="7"/>
  <c r="G23" i="7"/>
  <c r="E23" i="7"/>
  <c r="C23" i="7"/>
  <c r="G22" i="7"/>
  <c r="D22" i="7"/>
  <c r="C22" i="7"/>
  <c r="F22" i="7"/>
  <c r="E22" i="7"/>
  <c r="J6" i="7"/>
  <c r="E20" i="7"/>
  <c r="C20" i="7"/>
  <c r="D20" i="7"/>
  <c r="G20" i="7"/>
  <c r="F20" i="7"/>
  <c r="J9" i="7"/>
  <c r="F7" i="7"/>
  <c r="J7" i="7" s="1"/>
  <c r="F19" i="7"/>
  <c r="H12" i="7"/>
  <c r="E19" i="7"/>
  <c r="G19" i="7"/>
  <c r="D19" i="7"/>
  <c r="C19" i="7"/>
  <c r="C23" i="6"/>
  <c r="E23" i="6"/>
  <c r="D23" i="6"/>
  <c r="J10" i="6"/>
  <c r="F19" i="6"/>
  <c r="F25" i="6" s="1"/>
  <c r="K9" i="6" s="1"/>
  <c r="L9" i="6" s="1"/>
  <c r="M9" i="6" s="1"/>
  <c r="N9" i="6" s="1"/>
  <c r="C19" i="6"/>
  <c r="E19" i="6"/>
  <c r="J6" i="6"/>
  <c r="G25" i="6" s="1"/>
  <c r="K10" i="6" s="1"/>
  <c r="L10" i="6" s="1"/>
  <c r="M10" i="6" s="1"/>
  <c r="N10" i="6" s="1"/>
  <c r="H12" i="6"/>
  <c r="J12" i="6" s="1"/>
  <c r="D19" i="6"/>
  <c r="E25" i="6"/>
  <c r="K8" i="6" s="1"/>
  <c r="L8" i="6" s="1"/>
  <c r="M8" i="6" s="1"/>
  <c r="N8" i="6" s="1"/>
  <c r="F7" i="5"/>
  <c r="J7" i="5" s="1"/>
  <c r="E6" i="5"/>
  <c r="F6" i="5" s="1"/>
  <c r="E8" i="4"/>
  <c r="E7" i="4"/>
  <c r="E6" i="4" s="1"/>
  <c r="E9" i="4"/>
  <c r="F9" i="4" s="1"/>
  <c r="J9" i="4" s="1"/>
  <c r="I12" i="4"/>
  <c r="H12" i="4"/>
  <c r="D12" i="4"/>
  <c r="C12" i="4"/>
  <c r="I10" i="4"/>
  <c r="H10" i="4"/>
  <c r="F10" i="4"/>
  <c r="J10" i="4" s="1"/>
  <c r="I9" i="4"/>
  <c r="H9" i="4"/>
  <c r="I8" i="4"/>
  <c r="H8" i="4"/>
  <c r="I7" i="4"/>
  <c r="H7" i="4"/>
  <c r="I6" i="4"/>
  <c r="H6" i="4"/>
  <c r="K23" i="3"/>
  <c r="K22" i="3"/>
  <c r="K21" i="3"/>
  <c r="K20" i="3"/>
  <c r="K19" i="3"/>
  <c r="E21" i="3"/>
  <c r="E20" i="3" s="1"/>
  <c r="E22" i="3"/>
  <c r="F22" i="3" s="1"/>
  <c r="J22" i="3" s="1"/>
  <c r="D25" i="3"/>
  <c r="C25" i="3"/>
  <c r="L23" i="3"/>
  <c r="M23" i="3" s="1"/>
  <c r="N23" i="3" s="1"/>
  <c r="I23" i="3"/>
  <c r="H23" i="3"/>
  <c r="F23" i="3"/>
  <c r="J23" i="3" s="1"/>
  <c r="I22" i="3"/>
  <c r="H22" i="3"/>
  <c r="I21" i="3"/>
  <c r="H21" i="3"/>
  <c r="I20" i="3"/>
  <c r="H20" i="3"/>
  <c r="I19" i="3"/>
  <c r="I25" i="3" s="1"/>
  <c r="H19" i="3"/>
  <c r="H25" i="3" s="1"/>
  <c r="N10" i="3"/>
  <c r="N9" i="3"/>
  <c r="N8" i="3"/>
  <c r="N7" i="3"/>
  <c r="N6" i="3"/>
  <c r="M12" i="3"/>
  <c r="M10" i="3"/>
  <c r="M9" i="3"/>
  <c r="M8" i="3"/>
  <c r="M7" i="3"/>
  <c r="M6" i="3"/>
  <c r="L10" i="3"/>
  <c r="L9" i="3"/>
  <c r="L8" i="3"/>
  <c r="L7" i="3"/>
  <c r="L6" i="3"/>
  <c r="K10" i="3"/>
  <c r="K9" i="3"/>
  <c r="K8" i="3"/>
  <c r="K7" i="3"/>
  <c r="K6" i="3"/>
  <c r="J12" i="3"/>
  <c r="J10" i="3"/>
  <c r="J9" i="3"/>
  <c r="J8" i="3"/>
  <c r="J7" i="3"/>
  <c r="J6" i="3"/>
  <c r="I12" i="3"/>
  <c r="I10" i="3"/>
  <c r="I9" i="3"/>
  <c r="I8" i="3"/>
  <c r="I7" i="3"/>
  <c r="I6" i="3"/>
  <c r="H12" i="3"/>
  <c r="H10" i="3"/>
  <c r="H9" i="3"/>
  <c r="H8" i="3"/>
  <c r="H7" i="3"/>
  <c r="H6" i="3"/>
  <c r="F12" i="3"/>
  <c r="F10" i="3"/>
  <c r="F9" i="3"/>
  <c r="F8" i="3"/>
  <c r="F7" i="3"/>
  <c r="F6" i="3"/>
  <c r="D12" i="3"/>
  <c r="C12" i="3"/>
  <c r="L20" i="9" l="1"/>
  <c r="Q6" i="9"/>
  <c r="R6" i="9" s="1"/>
  <c r="I20" i="9"/>
  <c r="Q8" i="9"/>
  <c r="R8" i="9" s="1"/>
  <c r="H20" i="9"/>
  <c r="Q10" i="9"/>
  <c r="R10" i="9" s="1"/>
  <c r="J20" i="9"/>
  <c r="D19" i="9"/>
  <c r="E19" i="9"/>
  <c r="Q12" i="9" s="1"/>
  <c r="R12" i="9" s="1"/>
  <c r="K20" i="9"/>
  <c r="F19" i="9"/>
  <c r="M12" i="8"/>
  <c r="N6" i="8"/>
  <c r="N12" i="8" s="1"/>
  <c r="J12" i="8"/>
  <c r="G25" i="7"/>
  <c r="K10" i="7" s="1"/>
  <c r="L10" i="7" s="1"/>
  <c r="M10" i="7" s="1"/>
  <c r="N10" i="7" s="1"/>
  <c r="E25" i="7"/>
  <c r="K8" i="7" s="1"/>
  <c r="L8" i="7" s="1"/>
  <c r="M8" i="7" s="1"/>
  <c r="N8" i="7" s="1"/>
  <c r="F25" i="7"/>
  <c r="K9" i="7" s="1"/>
  <c r="L9" i="7" s="1"/>
  <c r="M9" i="7" s="1"/>
  <c r="N9" i="7" s="1"/>
  <c r="F12" i="7"/>
  <c r="J12" i="7" s="1"/>
  <c r="C25" i="7"/>
  <c r="K6" i="7" s="1"/>
  <c r="L6" i="7" s="1"/>
  <c r="M6" i="7" s="1"/>
  <c r="D25" i="7"/>
  <c r="K7" i="7" s="1"/>
  <c r="L7" i="7" s="1"/>
  <c r="M7" i="7" s="1"/>
  <c r="N7" i="7" s="1"/>
  <c r="D25" i="6"/>
  <c r="K7" i="6" s="1"/>
  <c r="L7" i="6" s="1"/>
  <c r="M7" i="6" s="1"/>
  <c r="N7" i="6" s="1"/>
  <c r="C25" i="6"/>
  <c r="K6" i="6" s="1"/>
  <c r="L6" i="6" s="1"/>
  <c r="M6" i="6" s="1"/>
  <c r="N6" i="6" s="1"/>
  <c r="F12" i="5"/>
  <c r="J12" i="5" s="1"/>
  <c r="J6" i="5"/>
  <c r="E19" i="3"/>
  <c r="F19" i="3" s="1"/>
  <c r="J19" i="3" s="1"/>
  <c r="F20" i="3"/>
  <c r="J20" i="3" s="1"/>
  <c r="F21" i="3"/>
  <c r="J21" i="3" s="1"/>
  <c r="L21" i="3"/>
  <c r="M21" i="3" s="1"/>
  <c r="N21" i="3" s="1"/>
  <c r="L20" i="3"/>
  <c r="M20" i="3" s="1"/>
  <c r="N20" i="3" s="1"/>
  <c r="L22" i="3"/>
  <c r="M22" i="3" s="1"/>
  <c r="N22" i="3" s="1"/>
  <c r="F25" i="3"/>
  <c r="J25" i="3" s="1"/>
  <c r="N12" i="3"/>
  <c r="V17" i="2"/>
  <c r="G20" i="9" l="1"/>
  <c r="Q11" i="9"/>
  <c r="D20" i="9"/>
  <c r="Q13" i="9"/>
  <c r="R13" i="9" s="1"/>
  <c r="E20" i="9"/>
  <c r="F20" i="9"/>
  <c r="N6" i="7"/>
  <c r="N12" i="7" s="1"/>
  <c r="M12" i="7"/>
  <c r="M12" i="6"/>
  <c r="N12" i="6"/>
  <c r="F25" i="5"/>
  <c r="K9" i="5" s="1"/>
  <c r="L9" i="5" s="1"/>
  <c r="M9" i="5" s="1"/>
  <c r="N9" i="5" s="1"/>
  <c r="E25" i="5"/>
  <c r="K8" i="5" s="1"/>
  <c r="L8" i="5" s="1"/>
  <c r="M8" i="5" s="1"/>
  <c r="N8" i="5" s="1"/>
  <c r="D25" i="5"/>
  <c r="K7" i="5" s="1"/>
  <c r="L7" i="5" s="1"/>
  <c r="M7" i="5" s="1"/>
  <c r="N7" i="5" s="1"/>
  <c r="C25" i="5"/>
  <c r="K6" i="5" s="1"/>
  <c r="L6" i="5" s="1"/>
  <c r="M6" i="5" s="1"/>
  <c r="G25" i="5"/>
  <c r="K10" i="5" s="1"/>
  <c r="L10" i="5" s="1"/>
  <c r="M10" i="5" s="1"/>
  <c r="N10" i="5" s="1"/>
  <c r="F8" i="4"/>
  <c r="J8" i="4" s="1"/>
  <c r="L19" i="3"/>
  <c r="M19" i="3" s="1"/>
  <c r="N19" i="3" s="1"/>
  <c r="N25" i="3" s="1"/>
  <c r="R11" i="9" l="1"/>
  <c r="Q14" i="9"/>
  <c r="R14" i="9" s="1"/>
  <c r="M12" i="5"/>
  <c r="N6" i="5"/>
  <c r="N12" i="5" s="1"/>
  <c r="F6" i="4"/>
  <c r="F7" i="4"/>
  <c r="J7" i="4" s="1"/>
  <c r="M25" i="3"/>
  <c r="S17" i="2"/>
  <c r="S6" i="9" l="1"/>
  <c r="T6" i="9" s="1"/>
  <c r="S13" i="9"/>
  <c r="T13" i="9" s="1"/>
  <c r="S5" i="9"/>
  <c r="T5" i="9" s="1"/>
  <c r="S12" i="9"/>
  <c r="T12" i="9" s="1"/>
  <c r="S4" i="9"/>
  <c r="T4" i="9" s="1"/>
  <c r="S9" i="9"/>
  <c r="T9" i="9" s="1"/>
  <c r="S8" i="9"/>
  <c r="T8" i="9" s="1"/>
  <c r="S7" i="9"/>
  <c r="T7" i="9" s="1"/>
  <c r="S11" i="9"/>
  <c r="T11" i="9" s="1"/>
  <c r="S10" i="9"/>
  <c r="T10" i="9" s="1"/>
  <c r="F12" i="4"/>
  <c r="J12" i="4" s="1"/>
  <c r="J6" i="4"/>
  <c r="G17" i="2"/>
  <c r="E17" i="2"/>
  <c r="L16" i="2"/>
  <c r="K16" i="2"/>
  <c r="J16" i="2"/>
  <c r="I16" i="2"/>
  <c r="H16" i="2"/>
  <c r="H17" i="2" s="1"/>
  <c r="G16" i="2"/>
  <c r="F16" i="2"/>
  <c r="F17" i="2" s="1"/>
  <c r="E16" i="2"/>
  <c r="D16" i="2"/>
  <c r="L15" i="2"/>
  <c r="L17" i="2" s="1"/>
  <c r="L18" i="2" s="1"/>
  <c r="L19" i="2" s="1"/>
  <c r="K15" i="2"/>
  <c r="K17" i="2" s="1"/>
  <c r="J15" i="2"/>
  <c r="J17" i="2" s="1"/>
  <c r="I15" i="2"/>
  <c r="I17" i="2" s="1"/>
  <c r="H15" i="2"/>
  <c r="G15" i="2"/>
  <c r="F15" i="2"/>
  <c r="E15" i="2"/>
  <c r="D15" i="2"/>
  <c r="D17" i="2" s="1"/>
  <c r="B12" i="2"/>
  <c r="B11" i="2" s="1"/>
  <c r="B10" i="2" s="1"/>
  <c r="B9" i="2" s="1"/>
  <c r="B8" i="2" s="1"/>
  <c r="B7" i="2" s="1"/>
  <c r="B6" i="2" s="1"/>
  <c r="B5" i="2" s="1"/>
  <c r="B4" i="2" s="1"/>
  <c r="S4" i="2"/>
  <c r="W4" i="2" s="1"/>
  <c r="D3" i="2"/>
  <c r="E3" i="2" s="1"/>
  <c r="F3" i="2" s="1"/>
  <c r="G3" i="2" s="1"/>
  <c r="H3" i="2" s="1"/>
  <c r="I3" i="2" s="1"/>
  <c r="J3" i="2" s="1"/>
  <c r="K3" i="2" s="1"/>
  <c r="L3" i="2" s="1"/>
  <c r="J12" i="1"/>
  <c r="I12" i="1"/>
  <c r="H12" i="1"/>
  <c r="G12" i="1"/>
  <c r="F12" i="1"/>
  <c r="E12" i="1"/>
  <c r="P9" i="1"/>
  <c r="P8" i="1"/>
  <c r="P7" i="1"/>
  <c r="P6" i="1"/>
  <c r="P5" i="1"/>
  <c r="P4" i="1"/>
  <c r="O9" i="1"/>
  <c r="O8" i="1"/>
  <c r="O7" i="1"/>
  <c r="O6" i="1"/>
  <c r="O5" i="1"/>
  <c r="O4" i="1"/>
  <c r="M12" i="1"/>
  <c r="L10" i="1"/>
  <c r="L9" i="1"/>
  <c r="L8" i="1"/>
  <c r="L7" i="1"/>
  <c r="L6" i="1"/>
  <c r="L5" i="1"/>
  <c r="L4" i="1"/>
  <c r="M10" i="1"/>
  <c r="M9" i="1"/>
  <c r="M8" i="1"/>
  <c r="M7" i="1"/>
  <c r="M6" i="1"/>
  <c r="M5" i="1"/>
  <c r="M4" i="1"/>
  <c r="J3" i="1"/>
  <c r="B9" i="1"/>
  <c r="G3" i="1"/>
  <c r="H3" i="1" s="1"/>
  <c r="I3" i="1" s="1"/>
  <c r="F3" i="1"/>
  <c r="B6" i="1"/>
  <c r="B7" i="1" s="1"/>
  <c r="B8" i="1" s="1"/>
  <c r="B5" i="1"/>
  <c r="I18" i="2" l="1"/>
  <c r="K18" i="2"/>
  <c r="L9" i="4"/>
  <c r="M9" i="4" s="1"/>
  <c r="N9" i="4" s="1"/>
  <c r="L6" i="4"/>
  <c r="M6" i="4" s="1"/>
  <c r="L10" i="4"/>
  <c r="M10" i="4" s="1"/>
  <c r="N10" i="4" s="1"/>
  <c r="L8" i="4"/>
  <c r="M8" i="4" s="1"/>
  <c r="N8" i="4" s="1"/>
  <c r="L7" i="4"/>
  <c r="M7" i="4" s="1"/>
  <c r="N7" i="4" s="1"/>
  <c r="S8" i="2"/>
  <c r="I19" i="2"/>
  <c r="H18" i="2"/>
  <c r="J18" i="2"/>
  <c r="D18" i="2"/>
  <c r="S5" i="2"/>
  <c r="K19" i="2"/>
  <c r="S6" i="2"/>
  <c r="E18" i="2"/>
  <c r="F18" i="2"/>
  <c r="G18" i="2"/>
  <c r="T4" i="2"/>
  <c r="M12" i="4" l="1"/>
  <c r="N6" i="4"/>
  <c r="N12" i="4" s="1"/>
  <c r="S10" i="2"/>
  <c r="G19" i="2"/>
  <c r="S12" i="2"/>
  <c r="E19" i="2"/>
  <c r="S9" i="2"/>
  <c r="H19" i="2"/>
  <c r="I20" i="2" s="1"/>
  <c r="T8" i="2"/>
  <c r="X8" i="2" s="1"/>
  <c r="W8" i="2"/>
  <c r="W5" i="2"/>
  <c r="T5" i="2"/>
  <c r="X5" i="2" s="1"/>
  <c r="L20" i="2"/>
  <c r="U4" i="2"/>
  <c r="Y4" i="2" s="1"/>
  <c r="X4" i="2"/>
  <c r="D19" i="2"/>
  <c r="D20" i="2" s="1"/>
  <c r="S13" i="2"/>
  <c r="S11" i="2"/>
  <c r="F19" i="2"/>
  <c r="W6" i="2"/>
  <c r="T6" i="2"/>
  <c r="X6" i="2" s="1"/>
  <c r="J19" i="2"/>
  <c r="J20" i="2" s="1"/>
  <c r="S7" i="2"/>
  <c r="H20" i="2" l="1"/>
  <c r="U8" i="2"/>
  <c r="U6" i="2"/>
  <c r="E20" i="2"/>
  <c r="F20" i="2"/>
  <c r="U5" i="2"/>
  <c r="W12" i="2"/>
  <c r="T12" i="2"/>
  <c r="X12" i="2" s="1"/>
  <c r="K20" i="2"/>
  <c r="T11" i="2"/>
  <c r="X11" i="2" s="1"/>
  <c r="W11" i="2"/>
  <c r="G20" i="2"/>
  <c r="W9" i="2"/>
  <c r="T9" i="2"/>
  <c r="X9" i="2" s="1"/>
  <c r="W7" i="2"/>
  <c r="T7" i="2"/>
  <c r="X7" i="2" s="1"/>
  <c r="W13" i="2"/>
  <c r="T13" i="2"/>
  <c r="X13" i="2" s="1"/>
  <c r="T10" i="2"/>
  <c r="X10" i="2" s="1"/>
  <c r="W10" i="2"/>
  <c r="Y6" i="2" l="1"/>
  <c r="V19" i="2"/>
  <c r="Y8" i="2"/>
  <c r="V21" i="2"/>
  <c r="Y5" i="2"/>
  <c r="V18" i="2"/>
  <c r="U10" i="2"/>
  <c r="Q9" i="2"/>
  <c r="V9" i="2" s="1"/>
  <c r="R24" i="2"/>
  <c r="S24" i="2" s="1"/>
  <c r="R21" i="2"/>
  <c r="S21" i="2" s="1"/>
  <c r="R20" i="2"/>
  <c r="S20" i="2" s="1"/>
  <c r="R19" i="2"/>
  <c r="S19" i="2" s="1"/>
  <c r="R26" i="2"/>
  <c r="S26" i="2" s="1"/>
  <c r="R18" i="2"/>
  <c r="S18" i="2" s="1"/>
  <c r="R25" i="2"/>
  <c r="S25" i="2" s="1"/>
  <c r="R17" i="2"/>
  <c r="R23" i="2"/>
  <c r="S23" i="2" s="1"/>
  <c r="R22" i="2"/>
  <c r="S22" i="2" s="1"/>
  <c r="Q11" i="2"/>
  <c r="V11" i="2" s="1"/>
  <c r="Q5" i="2"/>
  <c r="V5" i="2" s="1"/>
  <c r="Q13" i="2"/>
  <c r="V13" i="2" s="1"/>
  <c r="Q6" i="2"/>
  <c r="V6" i="2" s="1"/>
  <c r="Q7" i="2"/>
  <c r="V7" i="2" s="1"/>
  <c r="Q12" i="2"/>
  <c r="V12" i="2" s="1"/>
  <c r="Q8" i="2"/>
  <c r="V8" i="2" s="1"/>
  <c r="Q4" i="2"/>
  <c r="V4" i="2" s="1"/>
  <c r="Q10" i="2"/>
  <c r="V10" i="2" s="1"/>
  <c r="X14" i="2"/>
  <c r="U7" i="2"/>
  <c r="V27" i="2" s="1"/>
  <c r="W14" i="2"/>
  <c r="U9" i="2"/>
  <c r="U13" i="2"/>
  <c r="U12" i="2"/>
  <c r="U11" i="2"/>
  <c r="Z13" i="2" l="1"/>
  <c r="T26" i="2"/>
  <c r="Z5" i="2"/>
  <c r="T18" i="2"/>
  <c r="Z10" i="2"/>
  <c r="T23" i="2"/>
  <c r="U23" i="2" s="1"/>
  <c r="U20" i="2"/>
  <c r="Y9" i="2"/>
  <c r="Y14" i="2" s="1"/>
  <c r="V22" i="2"/>
  <c r="Z7" i="2"/>
  <c r="T20" i="2"/>
  <c r="Y10" i="2"/>
  <c r="V23" i="2"/>
  <c r="Z6" i="2"/>
  <c r="T19" i="2"/>
  <c r="U19" i="2" s="1"/>
  <c r="U18" i="2"/>
  <c r="Y7" i="2"/>
  <c r="V20" i="2"/>
  <c r="U26" i="2"/>
  <c r="Z11" i="2"/>
  <c r="T24" i="2"/>
  <c r="U24" i="2" s="1"/>
  <c r="Y11" i="2"/>
  <c r="V24" i="2"/>
  <c r="Z4" i="2"/>
  <c r="T17" i="2"/>
  <c r="U17" i="2" s="1"/>
  <c r="Y12" i="2"/>
  <c r="V25" i="2"/>
  <c r="Z8" i="2"/>
  <c r="T21" i="2"/>
  <c r="U21" i="2" s="1"/>
  <c r="Y13" i="2"/>
  <c r="V26" i="2"/>
  <c r="Z12" i="2"/>
  <c r="T25" i="2"/>
  <c r="U25" i="2" s="1"/>
  <c r="Z9" i="2"/>
  <c r="T22" i="2"/>
  <c r="U22" i="2" s="1"/>
  <c r="Z14" i="2" l="1"/>
</calcChain>
</file>

<file path=xl/sharedStrings.xml><?xml version="1.0" encoding="utf-8"?>
<sst xmlns="http://schemas.openxmlformats.org/spreadsheetml/2006/main" count="187" uniqueCount="83">
  <si>
    <t>Exposure</t>
  </si>
  <si>
    <t>Expected Diagonal</t>
  </si>
  <si>
    <t>Actual Diagonal</t>
  </si>
  <si>
    <t>Loss Ratio</t>
  </si>
  <si>
    <t>Prior Estimate</t>
  </si>
  <si>
    <t>Ultimate</t>
  </si>
  <si>
    <t>Cape Cod</t>
  </si>
  <si>
    <t>Data from AWM paper</t>
  </si>
  <si>
    <t>Ultimates</t>
  </si>
  <si>
    <t>Reserves</t>
  </si>
  <si>
    <t>Chain Ladder</t>
  </si>
  <si>
    <t>Bornhuetter-Ferguson</t>
  </si>
  <si>
    <t>Benktander-Hovinen</t>
  </si>
  <si>
    <t>Development Factors</t>
  </si>
  <si>
    <t>(beta)</t>
  </si>
  <si>
    <t>Cumulative Pattern</t>
  </si>
  <si>
    <t>(gamma)</t>
  </si>
  <si>
    <t>Incremental Pattern</t>
  </si>
  <si>
    <t>Prior Loss Ratio</t>
  </si>
  <si>
    <t>Robustified Diagonal</t>
  </si>
  <si>
    <t>Data from "Using best practice to determine a best estimate reserve estimate" by Paul Struzzieri and Paul Hussian</t>
  </si>
  <si>
    <t>Accident Year</t>
  </si>
  <si>
    <t>Reported Losses</t>
  </si>
  <si>
    <t>Trend Factor</t>
  </si>
  <si>
    <t>Trended Reported Losses</t>
  </si>
  <si>
    <t>Percent Reported</t>
  </si>
  <si>
    <t>Reported Exposure</t>
  </si>
  <si>
    <t>Unreported Exposure</t>
  </si>
  <si>
    <t>Trended Developed Loss Ratio</t>
  </si>
  <si>
    <t>Expected Ultimate Loss Ratio</t>
  </si>
  <si>
    <t>Detrended Expected Loss Ratio</t>
  </si>
  <si>
    <t>IBNR Reserve</t>
  </si>
  <si>
    <t>Ultimate Losses</t>
  </si>
  <si>
    <t>Total</t>
  </si>
  <si>
    <t>Exhibit 3 - Generalised Cape Cod</t>
  </si>
  <si>
    <t>Exhibit 1 - Cape Cod</t>
  </si>
  <si>
    <t>Exhibit 2 - Cape Cod</t>
  </si>
  <si>
    <t>Weighted Exposures</t>
  </si>
  <si>
    <t>Decay factor</t>
  </si>
  <si>
    <t>Exhibit 4 (reformatted somewhat)</t>
  </si>
  <si>
    <t>Exhibit 6 - Generalised Cape Cod</t>
  </si>
  <si>
    <t>Exhibit 5 - Generalised Cape Cod</t>
  </si>
  <si>
    <t>Rate Making Exposure Units</t>
  </si>
  <si>
    <t>Reported Claim Counts</t>
  </si>
  <si>
    <t>Frequency Trend Factor</t>
  </si>
  <si>
    <t>Trended Claim Count</t>
  </si>
  <si>
    <t>Trended Developed Frequency</t>
  </si>
  <si>
    <t>Expected Ultimate Frequency</t>
  </si>
  <si>
    <t>Detrended Expected Frequency</t>
  </si>
  <si>
    <t>IBNR Claim Counts</t>
  </si>
  <si>
    <t>Ultimate Claim Frequency</t>
  </si>
  <si>
    <t>Ultimate Claim Counts</t>
  </si>
  <si>
    <t>Severity Trend Factor</t>
  </si>
  <si>
    <t>Trended Developed Severity</t>
  </si>
  <si>
    <t>Expected Ultimate Severity</t>
  </si>
  <si>
    <t>Detrended Expected Severity</t>
  </si>
  <si>
    <t>Exhibit 7 - Generalised Cape Cod</t>
  </si>
  <si>
    <t>Ratemaking Exposure Units</t>
  </si>
  <si>
    <t>Pure Prem. Trend Factor</t>
  </si>
  <si>
    <t>Trended Developed Pure Prem.</t>
  </si>
  <si>
    <t>Expected Ultimate Pure Prem.</t>
  </si>
  <si>
    <t>Detrended Expected Pure Prem.</t>
  </si>
  <si>
    <t>Reported ALAE</t>
  </si>
  <si>
    <t>ALAE Ratio Trend Factor</t>
  </si>
  <si>
    <t>Trended Reported ALAE</t>
  </si>
  <si>
    <t>Trended Developed ALAE Ratio</t>
  </si>
  <si>
    <t>Expected Ultimate ALAE Ratio</t>
  </si>
  <si>
    <t>Detrended Expected ALAE Ratio</t>
  </si>
  <si>
    <t>Unreported ALAE</t>
  </si>
  <si>
    <t>Ultimate ALAE</t>
  </si>
  <si>
    <t>Exhibit 8 - Generalised Cape Cod</t>
  </si>
  <si>
    <t>Trended Diagonal</t>
  </si>
  <si>
    <t>Trended Prior Loss Ratio</t>
  </si>
  <si>
    <t>Expected Prior Loss Ratio</t>
  </si>
  <si>
    <t>Detrended Loss Ratio</t>
  </si>
  <si>
    <t>Cape Cod Ultimate</t>
  </si>
  <si>
    <t>Cape Cod Reserve</t>
  </si>
  <si>
    <t>Generalised Cape Cod</t>
  </si>
  <si>
    <t>Weighted Exposure Calculations</t>
  </si>
  <si>
    <t>Decay Factor:</t>
  </si>
  <si>
    <t>GCC Reserve</t>
  </si>
  <si>
    <t>GCC Ultimate</t>
  </si>
  <si>
    <t>Chain Ladder 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</si>
</sst>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8" formatCode="0.0"/>
    <numFmt numFmtId="176" formatCode="#,##0.00000000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5" fontId="0" fillId="0" borderId="0" xfId="0" applyNumberFormat="1"/>
    <xf numFmtId="0" fontId="2" fillId="0" borderId="0" xfId="0" applyFont="1"/>
    <xf numFmtId="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wrapText="1"/>
    </xf>
    <xf numFmtId="165" fontId="0" fillId="0" borderId="0" xfId="0" applyNumberFormat="1" applyFill="1"/>
    <xf numFmtId="10" fontId="0" fillId="0" borderId="0" xfId="0" applyNumberFormat="1"/>
    <xf numFmtId="10" fontId="0" fillId="0" borderId="0" xfId="0" applyNumberFormat="1" applyFill="1"/>
    <xf numFmtId="168" fontId="0" fillId="0" borderId="0" xfId="0" applyNumberFormat="1"/>
    <xf numFmtId="2" fontId="0" fillId="0" borderId="0" xfId="0" applyNumberFormat="1"/>
    <xf numFmtId="176" fontId="0" fillId="0" borderId="0" xfId="0" applyNumberFormat="1"/>
    <xf numFmtId="0" fontId="0" fillId="0" borderId="0" xfId="0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2"/>
  <sheetViews>
    <sheetView workbookViewId="0"/>
  </sheetViews>
  <sheetFormatPr defaultRowHeight="12.75" x14ac:dyDescent="0.2"/>
  <sheetData>
    <row r="2" spans="2:16" x14ac:dyDescent="0.2">
      <c r="O2" t="s">
        <v>5</v>
      </c>
    </row>
    <row r="3" spans="2:16" x14ac:dyDescent="0.2">
      <c r="C3" t="s">
        <v>0</v>
      </c>
      <c r="E3">
        <v>1</v>
      </c>
      <c r="F3">
        <f>E3+1</f>
        <v>2</v>
      </c>
      <c r="G3">
        <f t="shared" ref="G3:J3" si="0">F3+1</f>
        <v>3</v>
      </c>
      <c r="H3">
        <f t="shared" si="0"/>
        <v>4</v>
      </c>
      <c r="I3">
        <f t="shared" si="0"/>
        <v>5</v>
      </c>
      <c r="J3">
        <f t="shared" si="0"/>
        <v>6</v>
      </c>
      <c r="L3" t="s">
        <v>2</v>
      </c>
      <c r="M3" t="s">
        <v>1</v>
      </c>
      <c r="O3" t="s">
        <v>4</v>
      </c>
      <c r="P3" t="s">
        <v>6</v>
      </c>
    </row>
    <row r="4" spans="2:16" x14ac:dyDescent="0.2">
      <c r="B4">
        <v>1</v>
      </c>
      <c r="C4" s="1">
        <v>4025</v>
      </c>
      <c r="E4" s="1"/>
      <c r="F4" s="1"/>
      <c r="G4" s="1"/>
      <c r="H4" s="1"/>
      <c r="I4" s="1"/>
      <c r="J4" s="1">
        <v>3483</v>
      </c>
      <c r="L4" s="1">
        <f>J4</f>
        <v>3483</v>
      </c>
      <c r="M4" s="1">
        <f>J11*C4</f>
        <v>4025</v>
      </c>
      <c r="O4" s="1">
        <f>$C4*$M$12</f>
        <v>3759.2038150056715</v>
      </c>
      <c r="P4" s="1">
        <f>J4+O4*(1-J11)</f>
        <v>3483</v>
      </c>
    </row>
    <row r="5" spans="2:16" x14ac:dyDescent="0.2">
      <c r="B5">
        <f>B4+1</f>
        <v>2</v>
      </c>
      <c r="C5" s="1">
        <v>4456</v>
      </c>
      <c r="E5" s="1"/>
      <c r="F5" s="1"/>
      <c r="G5" s="1"/>
      <c r="H5" s="1"/>
      <c r="I5" s="1">
        <v>3844</v>
      </c>
      <c r="J5" s="1"/>
      <c r="L5" s="1">
        <f>I5</f>
        <v>3844</v>
      </c>
      <c r="M5" s="1">
        <f>C5*I11</f>
        <v>4233.2</v>
      </c>
      <c r="O5" s="1">
        <f t="shared" ref="O5:O9" si="1">$C5*$M$12</f>
        <v>4161.7421614075211</v>
      </c>
      <c r="P5" s="1">
        <f>I5+O5*(1-I11)</f>
        <v>4052.0871080703764</v>
      </c>
    </row>
    <row r="6" spans="2:16" x14ac:dyDescent="0.2">
      <c r="B6">
        <f t="shared" ref="B6:B9" si="2">B5+1</f>
        <v>3</v>
      </c>
      <c r="C6" s="1">
        <v>5315</v>
      </c>
      <c r="E6" s="1"/>
      <c r="F6" s="1"/>
      <c r="G6" s="1"/>
      <c r="H6" s="1">
        <v>3977</v>
      </c>
      <c r="I6" s="1"/>
      <c r="J6" s="1"/>
      <c r="L6" s="1">
        <f>H6</f>
        <v>3977</v>
      </c>
      <c r="M6" s="1">
        <f>C6*H11</f>
        <v>4570.8999999999996</v>
      </c>
      <c r="O6" s="1">
        <f t="shared" si="1"/>
        <v>4964.0169631689796</v>
      </c>
      <c r="P6" s="1">
        <f>H6+O6*(1-H11)</f>
        <v>4671.962374843657</v>
      </c>
    </row>
    <row r="7" spans="2:16" x14ac:dyDescent="0.2">
      <c r="B7">
        <f t="shared" si="2"/>
        <v>4</v>
      </c>
      <c r="C7" s="1">
        <v>5986</v>
      </c>
      <c r="E7" s="1"/>
      <c r="F7" s="1"/>
      <c r="G7" s="1">
        <v>3880</v>
      </c>
      <c r="H7" s="1"/>
      <c r="I7" s="1"/>
      <c r="J7" s="1"/>
      <c r="L7" s="1">
        <f>G7</f>
        <v>3880</v>
      </c>
      <c r="M7" s="1">
        <f>C7*G11</f>
        <v>4190.2</v>
      </c>
      <c r="O7" s="1">
        <f t="shared" si="1"/>
        <v>5590.7065929500495</v>
      </c>
      <c r="P7" s="1">
        <f>G7+O7*(1-G11)</f>
        <v>5557.2119778850156</v>
      </c>
    </row>
    <row r="8" spans="2:16" x14ac:dyDescent="0.2">
      <c r="B8">
        <f t="shared" si="2"/>
        <v>5</v>
      </c>
      <c r="C8" s="1">
        <v>6939</v>
      </c>
      <c r="E8" s="1"/>
      <c r="F8" s="1">
        <v>4261</v>
      </c>
      <c r="G8" s="1"/>
      <c r="H8" s="1"/>
      <c r="I8" s="1"/>
      <c r="J8" s="1"/>
      <c r="L8" s="1">
        <f>F8</f>
        <v>4261</v>
      </c>
      <c r="M8" s="1">
        <f>C8*F11</f>
        <v>3538.89</v>
      </c>
      <c r="O8" s="1">
        <f t="shared" si="1"/>
        <v>6480.7739807017024</v>
      </c>
      <c r="P8" s="1">
        <f>F8+O8*(1-F11)</f>
        <v>7436.579250543834</v>
      </c>
    </row>
    <row r="9" spans="2:16" x14ac:dyDescent="0.2">
      <c r="B9">
        <f t="shared" si="2"/>
        <v>6</v>
      </c>
      <c r="C9" s="1">
        <v>8158</v>
      </c>
      <c r="E9" s="1">
        <v>1889</v>
      </c>
      <c r="F9" s="1"/>
      <c r="G9" s="1"/>
      <c r="H9" s="1"/>
      <c r="I9" s="1"/>
      <c r="J9" s="1"/>
      <c r="L9" s="1">
        <f>E9</f>
        <v>1889</v>
      </c>
      <c r="M9" s="1">
        <f>C9*E11</f>
        <v>2284.2400000000002</v>
      </c>
      <c r="O9" s="1">
        <f t="shared" si="1"/>
        <v>7619.2757075319914</v>
      </c>
      <c r="P9" s="1">
        <f>E9+O9*(1-E11)</f>
        <v>7374.8785094230334</v>
      </c>
    </row>
    <row r="10" spans="2:16" x14ac:dyDescent="0.2">
      <c r="L10" s="1">
        <f>SUM(L4:L9)</f>
        <v>21334</v>
      </c>
      <c r="M10" s="1">
        <f>SUM(M4:M9)</f>
        <v>22842.43</v>
      </c>
      <c r="O10" s="1"/>
    </row>
    <row r="11" spans="2:16" x14ac:dyDescent="0.2">
      <c r="E11" s="2">
        <v>0.28000000000000003</v>
      </c>
      <c r="F11" s="2">
        <v>0.51</v>
      </c>
      <c r="G11" s="2">
        <v>0.7</v>
      </c>
      <c r="H11" s="2">
        <v>0.86</v>
      </c>
      <c r="I11" s="2">
        <v>0.95</v>
      </c>
      <c r="J11" s="2">
        <v>1</v>
      </c>
    </row>
    <row r="12" spans="2:16" x14ac:dyDescent="0.2">
      <c r="E12" s="2">
        <f>E11</f>
        <v>0.28000000000000003</v>
      </c>
      <c r="F12" s="2">
        <f>F11-E11</f>
        <v>0.22999999999999998</v>
      </c>
      <c r="G12" s="2">
        <f t="shared" ref="G12:J12" si="3">G11-F11</f>
        <v>0.18999999999999995</v>
      </c>
      <c r="H12" s="2">
        <f t="shared" si="3"/>
        <v>0.16000000000000003</v>
      </c>
      <c r="I12" s="2">
        <f t="shared" si="3"/>
        <v>8.9999999999999969E-2</v>
      </c>
      <c r="J12" s="2">
        <f t="shared" si="3"/>
        <v>5.0000000000000044E-2</v>
      </c>
      <c r="L12" t="s">
        <v>3</v>
      </c>
      <c r="M12" s="3">
        <f>L10/M10</f>
        <v>0.93396368074675062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8"/>
  <sheetViews>
    <sheetView tabSelected="1" workbookViewId="0">
      <selection activeCell="A3" sqref="A3"/>
    </sheetView>
  </sheetViews>
  <sheetFormatPr defaultRowHeight="12.75" x14ac:dyDescent="0.2"/>
  <cols>
    <col min="3" max="24" width="11.42578125" customWidth="1"/>
    <col min="25" max="25" width="10.140625" bestFit="1" customWidth="1"/>
    <col min="26" max="26" width="11.140625" customWidth="1"/>
    <col min="27" max="28" width="10.42578125" customWidth="1"/>
    <col min="30" max="31" width="10.7109375" customWidth="1"/>
  </cols>
  <sheetData>
    <row r="1" spans="1:32" x14ac:dyDescent="0.2">
      <c r="A1" t="s">
        <v>7</v>
      </c>
      <c r="O1" s="10">
        <v>0.05</v>
      </c>
      <c r="P1" s="10"/>
      <c r="Q1" s="10"/>
      <c r="X1" s="12"/>
      <c r="Y1" s="12"/>
      <c r="Z1" s="12"/>
      <c r="AA1" s="12"/>
      <c r="AB1" s="12"/>
      <c r="AC1" s="12"/>
      <c r="AD1" s="12"/>
      <c r="AE1" s="12"/>
      <c r="AF1" s="12"/>
    </row>
    <row r="2" spans="1:32" ht="12.75" customHeight="1" x14ac:dyDescent="0.2">
      <c r="A2" t="s">
        <v>77</v>
      </c>
      <c r="N2" s="11" t="s">
        <v>0</v>
      </c>
      <c r="O2" s="11" t="s">
        <v>23</v>
      </c>
      <c r="P2" s="11" t="s">
        <v>71</v>
      </c>
      <c r="Q2" s="11" t="s">
        <v>26</v>
      </c>
      <c r="R2" s="11" t="s">
        <v>72</v>
      </c>
      <c r="S2" s="11" t="s">
        <v>73</v>
      </c>
      <c r="T2" s="11" t="s">
        <v>74</v>
      </c>
      <c r="U2" s="11" t="s">
        <v>81</v>
      </c>
      <c r="V2" s="11" t="s">
        <v>80</v>
      </c>
      <c r="W2" s="11" t="s">
        <v>76</v>
      </c>
      <c r="X2" s="11" t="s">
        <v>82</v>
      </c>
      <c r="Y2" s="11"/>
      <c r="Z2" s="11"/>
      <c r="AA2" s="11"/>
      <c r="AB2" s="11"/>
      <c r="AC2" s="11"/>
      <c r="AD2" s="11"/>
      <c r="AE2" s="11"/>
      <c r="AF2" s="11"/>
    </row>
    <row r="3" spans="1:32" ht="12.75" customHeight="1" x14ac:dyDescent="0.2">
      <c r="C3">
        <v>1</v>
      </c>
      <c r="D3">
        <f>C3+1</f>
        <v>2</v>
      </c>
      <c r="E3">
        <f t="shared" ref="E3:L3" si="0">D3+1</f>
        <v>3</v>
      </c>
      <c r="F3">
        <f t="shared" si="0"/>
        <v>4</v>
      </c>
      <c r="G3">
        <f t="shared" si="0"/>
        <v>5</v>
      </c>
      <c r="H3">
        <f t="shared" si="0"/>
        <v>6</v>
      </c>
      <c r="I3">
        <f t="shared" si="0"/>
        <v>7</v>
      </c>
      <c r="J3">
        <f t="shared" si="0"/>
        <v>8</v>
      </c>
      <c r="K3">
        <f t="shared" si="0"/>
        <v>9</v>
      </c>
      <c r="L3">
        <f t="shared" si="0"/>
        <v>10</v>
      </c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x14ac:dyDescent="0.2">
      <c r="B4">
        <f t="shared" ref="B4:B11" si="1">B5-1</f>
        <v>2005</v>
      </c>
      <c r="C4" s="1">
        <v>5946975.4499999993</v>
      </c>
      <c r="D4" s="1">
        <v>9668212.0350000001</v>
      </c>
      <c r="E4" s="1">
        <v>10563929.324999999</v>
      </c>
      <c r="F4" s="1">
        <v>10771689.654999999</v>
      </c>
      <c r="G4" s="1">
        <v>10978393.645</v>
      </c>
      <c r="H4" s="1">
        <v>11040517.795</v>
      </c>
      <c r="I4" s="1">
        <v>11106331.215</v>
      </c>
      <c r="J4" s="1">
        <v>11121180.875</v>
      </c>
      <c r="K4" s="1">
        <v>11132310.404999999</v>
      </c>
      <c r="L4" s="1">
        <v>11148123.824999999</v>
      </c>
      <c r="N4" s="1">
        <v>15473558</v>
      </c>
      <c r="O4" s="2">
        <f t="shared" ref="O4:O11" si="2">O5*(1+$O$1)</f>
        <v>1.5513282159785162</v>
      </c>
      <c r="P4" s="1">
        <f>L4*O4</f>
        <v>17294399.044944841</v>
      </c>
      <c r="Q4" s="1">
        <f>N4*M19</f>
        <v>15473558</v>
      </c>
      <c r="R4" s="3">
        <f>P4/Q4</f>
        <v>1.1176743606703023</v>
      </c>
      <c r="S4" s="3">
        <f>C37</f>
        <v>0.9841691645951125</v>
      </c>
      <c r="T4" s="3">
        <f>S4/O4</f>
        <v>0.63440421856463025</v>
      </c>
      <c r="U4" s="1">
        <f>L4+(N4-Q4)*T4</f>
        <v>11148123.824999999</v>
      </c>
      <c r="V4" s="1">
        <f>U4-L4</f>
        <v>0</v>
      </c>
      <c r="W4" s="1">
        <f>'Example 9'!V4</f>
        <v>0</v>
      </c>
      <c r="X4" s="1">
        <f>'Example 2'!W4</f>
        <v>0</v>
      </c>
      <c r="Y4" s="1"/>
      <c r="Z4" s="1"/>
      <c r="AA4" s="1"/>
      <c r="AB4" s="1"/>
      <c r="AC4" s="1"/>
      <c r="AD4" s="1"/>
      <c r="AE4" s="1"/>
      <c r="AF4" s="1"/>
    </row>
    <row r="5" spans="1:32" x14ac:dyDescent="0.2">
      <c r="B5">
        <f t="shared" si="1"/>
        <v>2006</v>
      </c>
      <c r="C5" s="1">
        <v>6346756.1210883353</v>
      </c>
      <c r="D5" s="1">
        <v>9593161.7102224305</v>
      </c>
      <c r="E5" s="1">
        <v>10316383.455589319</v>
      </c>
      <c r="F5" s="1">
        <v>10468180.234918753</v>
      </c>
      <c r="G5" s="1">
        <v>10536004.327810626</v>
      </c>
      <c r="H5" s="1">
        <v>10572607.806514177</v>
      </c>
      <c r="I5" s="1">
        <v>10625359.878763413</v>
      </c>
      <c r="J5" s="1">
        <v>10636546.271505505</v>
      </c>
      <c r="K5" s="1">
        <v>10648191.800681584</v>
      </c>
      <c r="L5" s="1"/>
      <c r="N5" s="1">
        <v>14882436</v>
      </c>
      <c r="O5" s="2">
        <f t="shared" si="2"/>
        <v>1.477455443789063</v>
      </c>
      <c r="P5" s="1">
        <f>K5*O5</f>
        <v>15732228.942427071</v>
      </c>
      <c r="Q5" s="1">
        <f>N5*L19</f>
        <v>14861325.523045721</v>
      </c>
      <c r="R5" s="3">
        <f t="shared" ref="R5:R14" si="3">P5/Q5</f>
        <v>1.058602001418435</v>
      </c>
      <c r="S5" s="3">
        <f>D37</f>
        <v>0.96545210974865681</v>
      </c>
      <c r="T5" s="3">
        <f t="shared" ref="T5:T13" si="4">S5/O5</f>
        <v>0.65345599003153076</v>
      </c>
      <c r="U5" s="1">
        <f>K5+(N5-Q5)*T5</f>
        <v>10661986.56829978</v>
      </c>
      <c r="V5" s="1">
        <f>U5-K5</f>
        <v>13794.767618196085</v>
      </c>
      <c r="W5" s="1">
        <f>'Example 9'!V5</f>
        <v>14203.923306321725</v>
      </c>
      <c r="X5" s="1">
        <f>'Example 2'!W5</f>
        <v>15125.730693701655</v>
      </c>
      <c r="Y5" s="1"/>
      <c r="Z5" s="1"/>
      <c r="AA5" s="1"/>
      <c r="AB5" s="1"/>
      <c r="AC5" s="1"/>
      <c r="AD5" s="1"/>
      <c r="AE5" s="1"/>
      <c r="AF5" s="1"/>
    </row>
    <row r="6" spans="1:32" x14ac:dyDescent="0.2">
      <c r="B6">
        <f t="shared" si="1"/>
        <v>2007</v>
      </c>
      <c r="C6" s="1">
        <v>6269090.2112323251</v>
      </c>
      <c r="D6" s="1">
        <v>9245313.2727097049</v>
      </c>
      <c r="E6" s="1">
        <v>10092365.968752814</v>
      </c>
      <c r="F6" s="1">
        <v>10355134.288356848</v>
      </c>
      <c r="G6" s="1">
        <v>10507837.38729655</v>
      </c>
      <c r="H6" s="1">
        <v>10573281.572556423</v>
      </c>
      <c r="I6" s="1">
        <v>10626826.815041773</v>
      </c>
      <c r="J6" s="1">
        <v>10635751.022122664</v>
      </c>
      <c r="K6" s="1"/>
      <c r="L6" s="1"/>
      <c r="N6" s="1">
        <v>14456039</v>
      </c>
      <c r="O6" s="2">
        <f t="shared" si="2"/>
        <v>1.4071004226562505</v>
      </c>
      <c r="P6" s="1">
        <f>J6*O6</f>
        <v>14965569.758495448</v>
      </c>
      <c r="Q6" s="1">
        <f>N6*K19</f>
        <v>14420438.660708126</v>
      </c>
      <c r="R6" s="3">
        <f t="shared" si="3"/>
        <v>1.0378026709598411</v>
      </c>
      <c r="S6" s="3">
        <f>E37</f>
        <v>0.93934550631015235</v>
      </c>
      <c r="T6" s="3">
        <f t="shared" si="4"/>
        <v>0.66757531387625135</v>
      </c>
      <c r="U6" s="1">
        <f>J6+(N6-Q6)*T6</f>
        <v>10659516.929799538</v>
      </c>
      <c r="V6" s="1">
        <f>U6-J6</f>
        <v>23765.907676873729</v>
      </c>
      <c r="W6" s="1">
        <f>'Example 9'!V6</f>
        <v>23953.247957209125</v>
      </c>
      <c r="X6" s="1">
        <f>'Example 2'!W6</f>
        <v>26256.922824626788</v>
      </c>
      <c r="Y6" s="1"/>
      <c r="Z6" s="1"/>
      <c r="AA6" s="1"/>
      <c r="AB6" s="1"/>
      <c r="AC6" s="1"/>
      <c r="AD6" s="1"/>
      <c r="AE6" s="1"/>
      <c r="AF6" s="1"/>
    </row>
    <row r="7" spans="1:32" x14ac:dyDescent="0.2">
      <c r="B7">
        <f t="shared" si="1"/>
        <v>2008</v>
      </c>
      <c r="C7" s="1">
        <v>5863014.807540223</v>
      </c>
      <c r="D7" s="1">
        <v>8546239.1100235395</v>
      </c>
      <c r="E7" s="1">
        <v>9268770.8317457847</v>
      </c>
      <c r="F7" s="1">
        <v>9459423.5571675319</v>
      </c>
      <c r="G7" s="1">
        <v>9592399.1507406086</v>
      </c>
      <c r="H7" s="1">
        <v>9680739.5800374076</v>
      </c>
      <c r="I7" s="1">
        <v>9724068.2097572647</v>
      </c>
      <c r="J7" s="1"/>
      <c r="K7" s="1"/>
      <c r="L7" s="1"/>
      <c r="N7" s="1">
        <v>14054917</v>
      </c>
      <c r="O7" s="2">
        <f t="shared" si="2"/>
        <v>1.3400956406250004</v>
      </c>
      <c r="P7" s="1">
        <f>I7*O7</f>
        <v>13031181.417035863</v>
      </c>
      <c r="Q7" s="1">
        <f>N7*J19</f>
        <v>14005173.24880383</v>
      </c>
      <c r="R7" s="3">
        <f t="shared" si="3"/>
        <v>0.93045485304145348</v>
      </c>
      <c r="S7" s="3">
        <f>F37</f>
        <v>0.90538549990825834</v>
      </c>
      <c r="T7" s="3">
        <f t="shared" si="4"/>
        <v>0.67561259992309219</v>
      </c>
      <c r="U7" s="1">
        <f>I7+(N7-Q7)*T7</f>
        <v>9757675.7148328368</v>
      </c>
      <c r="V7" s="1">
        <f>U7-I7</f>
        <v>33607.505075572059</v>
      </c>
      <c r="W7" s="1">
        <f>'Example 9'!V7</f>
        <v>33469.467719245702</v>
      </c>
      <c r="X7" s="1">
        <f>'Example 2'!W7</f>
        <v>34538.068258604035</v>
      </c>
      <c r="Y7" s="1"/>
      <c r="Z7" s="1"/>
      <c r="AA7" s="1"/>
      <c r="AB7" s="1"/>
      <c r="AC7" s="1"/>
      <c r="AD7" s="1"/>
      <c r="AE7" s="1"/>
      <c r="AF7" s="1"/>
    </row>
    <row r="8" spans="1:32" x14ac:dyDescent="0.2">
      <c r="B8">
        <f t="shared" si="1"/>
        <v>2009</v>
      </c>
      <c r="C8" s="1">
        <v>5778885.3596461331</v>
      </c>
      <c r="D8" s="1">
        <v>8524114.2689106427</v>
      </c>
      <c r="E8" s="1">
        <v>9178008.6292282678</v>
      </c>
      <c r="F8" s="1">
        <v>9451404.1160852052</v>
      </c>
      <c r="G8" s="1">
        <v>9681691.6721275542</v>
      </c>
      <c r="H8" s="1">
        <v>9786916.0519487821</v>
      </c>
      <c r="I8" s="1"/>
      <c r="J8" s="1"/>
      <c r="K8" s="1"/>
      <c r="L8" s="1"/>
      <c r="N8" s="1">
        <v>14525373</v>
      </c>
      <c r="O8" s="2">
        <f t="shared" si="2"/>
        <v>1.2762815625000004</v>
      </c>
      <c r="P8" s="1">
        <f>H8*O8</f>
        <v>12490860.510837527</v>
      </c>
      <c r="Q8" s="1">
        <f>N8*I19</f>
        <v>14399865.569098217</v>
      </c>
      <c r="R8" s="3">
        <f t="shared" si="3"/>
        <v>0.86742896667331593</v>
      </c>
      <c r="S8" s="3">
        <f>G37</f>
        <v>0.87093445582526641</v>
      </c>
      <c r="T8" s="3">
        <f t="shared" si="4"/>
        <v>0.68239993541806432</v>
      </c>
      <c r="U8" s="1">
        <f>H8+(N8-Q8)*T8</f>
        <v>9872562.3146906458</v>
      </c>
      <c r="V8" s="1">
        <f>U8-H8</f>
        <v>85646.262741863728</v>
      </c>
      <c r="W8" s="1">
        <f>'Example 9'!V8</f>
        <v>84446.122499424964</v>
      </c>
      <c r="X8" s="1">
        <f>'Example 2'!W8</f>
        <v>85301.538700992242</v>
      </c>
      <c r="Y8" s="1"/>
      <c r="Z8" s="1"/>
      <c r="AA8" s="1"/>
      <c r="AB8" s="1"/>
      <c r="AC8" s="1"/>
      <c r="AD8" s="1"/>
      <c r="AE8" s="1"/>
      <c r="AF8" s="1"/>
    </row>
    <row r="9" spans="1:32" x14ac:dyDescent="0.2">
      <c r="B9">
        <f t="shared" si="1"/>
        <v>2010</v>
      </c>
      <c r="C9" s="1">
        <v>6184793.3995723631</v>
      </c>
      <c r="D9" s="1">
        <v>9013131.8745357301</v>
      </c>
      <c r="E9" s="1">
        <v>9585896.6549400445</v>
      </c>
      <c r="F9" s="1">
        <v>9830796.08111641</v>
      </c>
      <c r="G9" s="1">
        <v>9935752.9780491386</v>
      </c>
      <c r="H9" s="1"/>
      <c r="I9" s="1"/>
      <c r="J9" s="1"/>
      <c r="K9" s="1"/>
      <c r="L9" s="1"/>
      <c r="N9" s="1">
        <v>15025923</v>
      </c>
      <c r="O9" s="2">
        <f t="shared" si="2"/>
        <v>1.2155062500000002</v>
      </c>
      <c r="P9" s="1">
        <f>G9*O9</f>
        <v>12076969.843274843</v>
      </c>
      <c r="Q9" s="1">
        <f>N9*H19</f>
        <v>14792925.810396556</v>
      </c>
      <c r="R9" s="3">
        <f t="shared" si="3"/>
        <v>0.81640170430565384</v>
      </c>
      <c r="S9" s="3">
        <f>H37</f>
        <v>0.83725010427078961</v>
      </c>
      <c r="T9" s="3">
        <f t="shared" si="4"/>
        <v>0.68880773280333973</v>
      </c>
      <c r="U9" s="1">
        <f>G9+(N9-Q9)*T9</f>
        <v>10096243.243969437</v>
      </c>
      <c r="V9" s="1">
        <f>U9-G9</f>
        <v>160490.26592029817</v>
      </c>
      <c r="W9" s="1">
        <f>'Example 9'!V9</f>
        <v>156769.2771169208</v>
      </c>
      <c r="X9" s="1">
        <f>'Example 2'!W9</f>
        <v>156493.89107680693</v>
      </c>
      <c r="Y9" s="1"/>
      <c r="Z9" s="1"/>
      <c r="AA9" s="1"/>
      <c r="AB9" s="1"/>
      <c r="AC9" s="1"/>
      <c r="AD9" s="1"/>
      <c r="AE9" s="1"/>
      <c r="AF9" s="1"/>
    </row>
    <row r="10" spans="1:32" x14ac:dyDescent="0.2">
      <c r="B10">
        <f t="shared" si="1"/>
        <v>2011</v>
      </c>
      <c r="C10" s="1">
        <v>5600184.3963173702</v>
      </c>
      <c r="D10" s="1">
        <v>8493391.2994029485</v>
      </c>
      <c r="E10" s="1">
        <v>9056505.2100427933</v>
      </c>
      <c r="F10" s="1">
        <v>9282022.2196497843</v>
      </c>
      <c r="G10" s="1"/>
      <c r="H10" s="1"/>
      <c r="I10" s="1"/>
      <c r="J10" s="1"/>
      <c r="K10" s="1"/>
      <c r="L10" s="1"/>
      <c r="N10" s="1">
        <v>14832965</v>
      </c>
      <c r="O10" s="2">
        <f t="shared" si="2"/>
        <v>1.1576250000000001</v>
      </c>
      <c r="P10" s="1">
        <f>F10*O10</f>
        <v>10745100.972022083</v>
      </c>
      <c r="Q10" s="1">
        <f>N10*G19</f>
        <v>14389407.796129303</v>
      </c>
      <c r="R10" s="3">
        <f t="shared" si="3"/>
        <v>0.74673684450811617</v>
      </c>
      <c r="S10" s="3">
        <f>I37</f>
        <v>0.80432861228697894</v>
      </c>
      <c r="T10" s="3">
        <f t="shared" si="4"/>
        <v>0.69480929686813853</v>
      </c>
      <c r="U10" s="1">
        <f>F10+(N10-Q10)*T10</f>
        <v>9590209.8885919806</v>
      </c>
      <c r="V10" s="1">
        <f>U10-F10</f>
        <v>308187.66894219629</v>
      </c>
      <c r="W10" s="1">
        <f>'Example 9'!V10</f>
        <v>298441.97833098471</v>
      </c>
      <c r="X10" s="1">
        <f>'Example 2'!W10</f>
        <v>286120.72715883516</v>
      </c>
      <c r="Y10" s="1"/>
      <c r="Z10" s="1"/>
      <c r="AA10" s="1"/>
      <c r="AB10" s="1"/>
      <c r="AC10" s="1"/>
      <c r="AD10" s="1"/>
      <c r="AE10" s="1"/>
      <c r="AF10" s="1"/>
    </row>
    <row r="11" spans="1:32" x14ac:dyDescent="0.2">
      <c r="B11">
        <f t="shared" si="1"/>
        <v>2012</v>
      </c>
      <c r="C11" s="1">
        <v>5288065.6150194677</v>
      </c>
      <c r="D11" s="1">
        <v>7728168.797233385</v>
      </c>
      <c r="E11" s="1">
        <v>8256211.3572572786</v>
      </c>
      <c r="F11" s="1"/>
      <c r="G11" s="1"/>
      <c r="H11" s="1"/>
      <c r="I11" s="1"/>
      <c r="J11" s="1"/>
      <c r="K11" s="1"/>
      <c r="L11" s="1"/>
      <c r="N11" s="1">
        <v>14550359</v>
      </c>
      <c r="O11" s="2">
        <f t="shared" si="2"/>
        <v>1.1025</v>
      </c>
      <c r="P11" s="1">
        <f>E11*O11</f>
        <v>9102473.0213761497</v>
      </c>
      <c r="Q11" s="1">
        <f>N11*F19</f>
        <v>13799611.913423577</v>
      </c>
      <c r="R11" s="3">
        <f t="shared" si="3"/>
        <v>0.65961804422352743</v>
      </c>
      <c r="S11" s="3">
        <f>J37</f>
        <v>0.77446088821679437</v>
      </c>
      <c r="T11" s="3">
        <f t="shared" si="4"/>
        <v>0.70245885552543708</v>
      </c>
      <c r="U11" s="1">
        <f>E11+(N11-Q11)*T11</f>
        <v>8783580.2964828089</v>
      </c>
      <c r="V11" s="1">
        <f>U11-E11</f>
        <v>527368.93922553025</v>
      </c>
      <c r="W11" s="1">
        <f>'Example 9'!V11</f>
        <v>505130.89132333361</v>
      </c>
      <c r="X11" s="1">
        <f>'Example 2'!W11</f>
        <v>449166.73465220071</v>
      </c>
      <c r="Y11" s="1"/>
      <c r="Z11" s="1"/>
      <c r="AA11" s="1"/>
      <c r="AB11" s="1"/>
      <c r="AC11" s="1"/>
      <c r="AD11" s="1"/>
      <c r="AE11" s="1"/>
      <c r="AF11" s="1"/>
    </row>
    <row r="12" spans="1:32" x14ac:dyDescent="0.2">
      <c r="B12">
        <f>B13-1</f>
        <v>2013</v>
      </c>
      <c r="C12" s="1">
        <v>5290792.9454416083</v>
      </c>
      <c r="D12" s="1">
        <v>7648728.9110740349</v>
      </c>
      <c r="E12" s="1"/>
      <c r="F12" s="1"/>
      <c r="G12" s="1"/>
      <c r="H12" s="1"/>
      <c r="I12" s="1"/>
      <c r="J12" s="1"/>
      <c r="K12" s="1"/>
      <c r="L12" s="1"/>
      <c r="N12" s="1">
        <v>14461781</v>
      </c>
      <c r="O12" s="2">
        <f>O13*(1+$O$1)</f>
        <v>1.05</v>
      </c>
      <c r="P12" s="1">
        <f>D12*O12</f>
        <v>8031165.3566277372</v>
      </c>
      <c r="Q12" s="1">
        <f>N12*E19</f>
        <v>12726025.139550846</v>
      </c>
      <c r="R12" s="3">
        <f t="shared" si="3"/>
        <v>0.63108199681830823</v>
      </c>
      <c r="S12" s="3">
        <f>K37</f>
        <v>0.75355626213486204</v>
      </c>
      <c r="T12" s="3">
        <f t="shared" si="4"/>
        <v>0.71767263060463049</v>
      </c>
      <c r="U12" s="1">
        <f>D12+(N12-Q12)*T12</f>
        <v>8894433.3855299838</v>
      </c>
      <c r="V12" s="1">
        <f>U12-D12</f>
        <v>1245704.4744559489</v>
      </c>
      <c r="W12" s="1">
        <f>'Example 9'!V12</f>
        <v>1167881.8613958452</v>
      </c>
      <c r="X12" s="1">
        <f>'Example 2'!W12</f>
        <v>1043242.1660965066</v>
      </c>
      <c r="Y12" s="1"/>
      <c r="Z12" s="1"/>
      <c r="AA12" s="1"/>
      <c r="AB12" s="1"/>
      <c r="AC12" s="1"/>
      <c r="AD12" s="1"/>
      <c r="AE12" s="1"/>
      <c r="AF12" s="1"/>
    </row>
    <row r="13" spans="1:32" x14ac:dyDescent="0.2">
      <c r="B13">
        <v>2014</v>
      </c>
      <c r="C13" s="1">
        <v>5675568.1390453307</v>
      </c>
      <c r="D13" s="1"/>
      <c r="E13" s="1"/>
      <c r="F13" s="1"/>
      <c r="G13" s="1"/>
      <c r="H13" s="1"/>
      <c r="I13" s="1"/>
      <c r="J13" s="1"/>
      <c r="K13" s="1"/>
      <c r="L13" s="1"/>
      <c r="N13" s="1">
        <v>15210363</v>
      </c>
      <c r="O13" s="2">
        <v>1</v>
      </c>
      <c r="P13" s="1">
        <f>C13*O13</f>
        <v>5675568.1390453307</v>
      </c>
      <c r="Q13" s="1">
        <f>N13*D19</f>
        <v>8967797.3263852447</v>
      </c>
      <c r="R13" s="3">
        <f t="shared" si="3"/>
        <v>0.63288318552277634</v>
      </c>
      <c r="S13" s="3">
        <f>L37</f>
        <v>0.74359099196897871</v>
      </c>
      <c r="T13" s="3">
        <f t="shared" si="4"/>
        <v>0.74359099196897871</v>
      </c>
      <c r="U13" s="1">
        <f>C13+(N13-Q13)*T13</f>
        <v>10317483.740720022</v>
      </c>
      <c r="V13" s="1">
        <f>U13-C13</f>
        <v>4641915.6016746918</v>
      </c>
      <c r="W13" s="1">
        <f>'Example 9'!V13</f>
        <v>4200233.1001206944</v>
      </c>
      <c r="X13" s="1">
        <f>'Example 2'!W13</f>
        <v>3950814.8493524427</v>
      </c>
      <c r="Y13" s="1"/>
      <c r="Z13" s="1"/>
      <c r="AA13" s="1"/>
      <c r="AB13" s="1"/>
      <c r="AC13" s="1"/>
      <c r="AD13" s="1"/>
      <c r="AE13" s="1"/>
      <c r="AF13" s="1"/>
    </row>
    <row r="14" spans="1:32" x14ac:dyDescent="0.2">
      <c r="N14" s="1"/>
      <c r="O14" s="1"/>
      <c r="P14" s="1">
        <f>SUM(P4:P13)</f>
        <v>119145517.0060869</v>
      </c>
      <c r="Q14" s="1">
        <f>SUM(Q4:Q13)</f>
        <v>137836128.98754144</v>
      </c>
      <c r="R14" s="3">
        <f t="shared" si="3"/>
        <v>0.86439976137791918</v>
      </c>
      <c r="S14" s="3"/>
      <c r="T14" s="3"/>
      <c r="U14" s="1"/>
      <c r="V14" s="1">
        <f>SUM(V4:V13)</f>
        <v>7040481.393331171</v>
      </c>
      <c r="W14" s="1">
        <f t="shared" ref="W14:X14" si="5">SUM(W4:W13)</f>
        <v>6484529.8697699802</v>
      </c>
      <c r="X14" s="1">
        <f t="shared" si="5"/>
        <v>6047060.6288147168</v>
      </c>
      <c r="AC14" s="1"/>
      <c r="AD14" s="1"/>
      <c r="AE14" s="1"/>
      <c r="AF14" s="1"/>
    </row>
    <row r="15" spans="1:32" x14ac:dyDescent="0.2">
      <c r="D15" s="1">
        <f>SUM(D4:D12)</f>
        <v>78460461.279112428</v>
      </c>
      <c r="E15" s="1">
        <f>SUM(E4:E11)</f>
        <v>76318071.432556301</v>
      </c>
      <c r="F15" s="1">
        <f>SUM(F4:F10)</f>
        <v>69618650.152294517</v>
      </c>
      <c r="G15" s="1">
        <f>SUM(G4:G9)</f>
        <v>61232079.161024474</v>
      </c>
      <c r="H15" s="1">
        <f>SUM(H4:H8)</f>
        <v>51654062.806056783</v>
      </c>
      <c r="I15" s="1">
        <f>SUM(I4:I7)</f>
        <v>42082586.118562445</v>
      </c>
      <c r="J15" s="1">
        <f>SUM(J4:J6)</f>
        <v>32393478.168628171</v>
      </c>
      <c r="K15" s="1">
        <f>SUM(K4:K5)</f>
        <v>21780502.205681585</v>
      </c>
      <c r="L15" s="1">
        <f>SUM(L4)</f>
        <v>11148123.824999999</v>
      </c>
    </row>
    <row r="16" spans="1:32" x14ac:dyDescent="0.2">
      <c r="D16" s="1">
        <f>SUM(C4:C12)</f>
        <v>52568558.30585783</v>
      </c>
      <c r="E16" s="1">
        <f>SUM(D4:D11)</f>
        <v>70811732.368038386</v>
      </c>
      <c r="F16" s="1">
        <f>SUM(E4:E10)</f>
        <v>68061860.075299025</v>
      </c>
      <c r="G16" s="1">
        <f>SUM(F4:F9)</f>
        <v>60336627.93264474</v>
      </c>
      <c r="H16" s="1">
        <f>SUM(G4:G8)</f>
        <v>51296326.182975337</v>
      </c>
      <c r="I16" s="1">
        <f>SUM(H4:H7)</f>
        <v>41867146.754108004</v>
      </c>
      <c r="J16" s="1">
        <f>SUM(I4:I6)</f>
        <v>32358517.908805184</v>
      </c>
      <c r="K16" s="1">
        <f>SUM(J4:J5)</f>
        <v>21757727.146505505</v>
      </c>
      <c r="L16" s="1">
        <f>SUM(K4)</f>
        <v>11132310.404999999</v>
      </c>
      <c r="P16" s="2"/>
      <c r="Q16" s="2"/>
      <c r="R16" s="3"/>
      <c r="S16" s="3"/>
      <c r="T16" s="3"/>
      <c r="U16" s="3"/>
      <c r="V16" s="3"/>
    </row>
    <row r="17" spans="1:28" x14ac:dyDescent="0.2">
      <c r="B17" t="s">
        <v>13</v>
      </c>
      <c r="D17" s="2">
        <f>D15/D16</f>
        <v>1.4925359151492918</v>
      </c>
      <c r="E17" s="2">
        <f t="shared" ref="E17:L17" si="6">E15/E16</f>
        <v>1.0777602648654203</v>
      </c>
      <c r="F17" s="2">
        <f t="shared" si="6"/>
        <v>1.0228731638434971</v>
      </c>
      <c r="G17" s="2">
        <f t="shared" si="6"/>
        <v>1.014840922654467</v>
      </c>
      <c r="H17" s="2">
        <f t="shared" si="6"/>
        <v>1.0069739228849526</v>
      </c>
      <c r="I17" s="2">
        <f t="shared" si="6"/>
        <v>1.0051457856853667</v>
      </c>
      <c r="J17" s="2">
        <f t="shared" si="6"/>
        <v>1.001080403618037</v>
      </c>
      <c r="K17" s="2">
        <f t="shared" si="6"/>
        <v>1.0010467572749087</v>
      </c>
      <c r="L17" s="2">
        <f t="shared" si="6"/>
        <v>1.0014204975808882</v>
      </c>
      <c r="M17" s="2">
        <v>1</v>
      </c>
      <c r="P17" s="2"/>
      <c r="Q17" s="2"/>
      <c r="R17" s="3"/>
      <c r="W17" s="1"/>
      <c r="X17" s="1"/>
      <c r="Y17" s="1"/>
      <c r="Z17" s="1"/>
      <c r="AA17" s="1"/>
      <c r="AB17" s="3"/>
    </row>
    <row r="18" spans="1:28" x14ac:dyDescent="0.2">
      <c r="D18" s="2">
        <f>PRODUCT(D17:$L$17)</f>
        <v>1.6961091387790115</v>
      </c>
      <c r="E18" s="2">
        <f>PRODUCT(E17:$L$17)</f>
        <v>1.1363941876128036</v>
      </c>
      <c r="F18" s="2">
        <f>PRODUCT(F17:$L$17)</f>
        <v>1.0544034927421497</v>
      </c>
      <c r="G18" s="2">
        <f>PRODUCT(G17:$L$17)</f>
        <v>1.0308252577281194</v>
      </c>
      <c r="H18" s="2">
        <f>PRODUCT(H17:$L$17)</f>
        <v>1.015750581905825</v>
      </c>
      <c r="I18" s="2">
        <f>PRODUCT(I17:$L$17)</f>
        <v>1.008715875179496</v>
      </c>
      <c r="J18" s="2">
        <f>PRODUCT(J17:$L$17)</f>
        <v>1.0035518126275531</v>
      </c>
      <c r="K18" s="2">
        <f>PRODUCT(K17:$L$17)</f>
        <v>1.0024687417719738</v>
      </c>
      <c r="L18" s="2">
        <f>PRODUCT(L17:$L$17)</f>
        <v>1.0014204975808882</v>
      </c>
      <c r="M18" s="2">
        <v>1</v>
      </c>
      <c r="P18" s="2"/>
      <c r="Q18" s="2"/>
      <c r="R18" s="3"/>
      <c r="S18" s="1"/>
      <c r="T18" s="1"/>
      <c r="U18" s="1"/>
      <c r="V18" s="1"/>
      <c r="W18" s="1"/>
      <c r="X18" s="1"/>
      <c r="Y18" s="1"/>
      <c r="Z18" s="1"/>
      <c r="AA18" s="1"/>
      <c r="AB18" s="3"/>
    </row>
    <row r="19" spans="1:28" x14ac:dyDescent="0.2">
      <c r="A19" t="s">
        <v>14</v>
      </c>
      <c r="B19" t="s">
        <v>15</v>
      </c>
      <c r="D19" s="2">
        <f>1/D18</f>
        <v>0.58958470132404106</v>
      </c>
      <c r="E19" s="2">
        <f t="shared" ref="E19:K19" si="7">1/E18</f>
        <v>0.87997634174869932</v>
      </c>
      <c r="F19" s="2">
        <f t="shared" si="7"/>
        <v>0.94840353515838183</v>
      </c>
      <c r="G19" s="2">
        <f t="shared" si="7"/>
        <v>0.97009652460781126</v>
      </c>
      <c r="H19" s="2">
        <f t="shared" si="7"/>
        <v>0.98449365209688322</v>
      </c>
      <c r="I19" s="2">
        <f t="shared" si="7"/>
        <v>0.99135943490733203</v>
      </c>
      <c r="J19" s="2">
        <f t="shared" si="7"/>
        <v>0.99646075809653156</v>
      </c>
      <c r="K19" s="2">
        <f t="shared" si="7"/>
        <v>0.99753733790481092</v>
      </c>
      <c r="L19" s="2">
        <f>1/L18</f>
        <v>0.9985815173702558</v>
      </c>
      <c r="M19" s="2">
        <f>1/M18</f>
        <v>1</v>
      </c>
      <c r="P19" s="2"/>
      <c r="Q19" s="2"/>
      <c r="R19" s="3"/>
      <c r="S19" s="1"/>
      <c r="T19" s="1"/>
      <c r="U19" s="1"/>
      <c r="V19" s="1"/>
      <c r="W19" s="1"/>
      <c r="X19" s="1"/>
      <c r="Y19" s="1"/>
      <c r="Z19" s="1"/>
      <c r="AA19" s="1"/>
      <c r="AB19" s="3"/>
    </row>
    <row r="20" spans="1:28" x14ac:dyDescent="0.2">
      <c r="A20" t="s">
        <v>16</v>
      </c>
      <c r="B20" t="s">
        <v>17</v>
      </c>
      <c r="D20" s="2">
        <f>D19</f>
        <v>0.58958470132404106</v>
      </c>
      <c r="E20" s="2">
        <f>E19-D19</f>
        <v>0.29039164042465826</v>
      </c>
      <c r="F20" s="2">
        <f t="shared" ref="F20:M20" si="8">F19-E19</f>
        <v>6.8427193409682507E-2</v>
      </c>
      <c r="G20" s="2">
        <f t="shared" si="8"/>
        <v>2.1692989449429434E-2</v>
      </c>
      <c r="H20" s="2">
        <f t="shared" si="8"/>
        <v>1.4397127489071959E-2</v>
      </c>
      <c r="I20" s="2">
        <f t="shared" si="8"/>
        <v>6.8657828104488061E-3</v>
      </c>
      <c r="J20" s="2">
        <f t="shared" si="8"/>
        <v>5.1013231891995359E-3</v>
      </c>
      <c r="K20" s="2">
        <f t="shared" si="8"/>
        <v>1.0765798082793543E-3</v>
      </c>
      <c r="L20" s="2">
        <f t="shared" si="8"/>
        <v>1.0441794654448833E-3</v>
      </c>
      <c r="M20" s="2">
        <f t="shared" si="8"/>
        <v>1.4184826297441999E-3</v>
      </c>
      <c r="P20" s="2"/>
      <c r="Q20" s="2"/>
      <c r="R20" s="3"/>
      <c r="S20" s="1"/>
      <c r="T20" s="1"/>
      <c r="U20" s="1"/>
      <c r="V20" s="1"/>
      <c r="W20" s="1"/>
      <c r="X20" s="1"/>
      <c r="Y20" s="1"/>
      <c r="Z20" s="1"/>
      <c r="AA20" s="1"/>
      <c r="AB20" s="3"/>
    </row>
    <row r="21" spans="1:28" x14ac:dyDescent="0.2">
      <c r="P21" s="2"/>
      <c r="Q21" s="2"/>
      <c r="R21" s="3"/>
      <c r="S21" s="1"/>
      <c r="T21" s="1"/>
      <c r="U21" s="1"/>
      <c r="V21" s="1"/>
      <c r="W21" s="1"/>
      <c r="X21" s="1"/>
      <c r="Y21" s="1"/>
      <c r="Z21" s="1"/>
      <c r="AA21" s="1"/>
      <c r="AB21" s="3"/>
    </row>
    <row r="22" spans="1:28" x14ac:dyDescent="0.2">
      <c r="P22" s="2"/>
      <c r="Q22" s="2"/>
      <c r="R22" s="3"/>
      <c r="S22" s="1"/>
      <c r="T22" s="1"/>
      <c r="U22" s="1"/>
      <c r="V22" s="1"/>
      <c r="W22" s="1"/>
      <c r="X22" s="1"/>
      <c r="Y22" s="1"/>
      <c r="Z22" s="1"/>
      <c r="AA22" s="1"/>
      <c r="AB22" s="3"/>
    </row>
    <row r="23" spans="1:28" x14ac:dyDescent="0.2">
      <c r="B23" t="s">
        <v>78</v>
      </c>
      <c r="P23" s="2"/>
      <c r="Q23" s="2"/>
      <c r="R23" s="3"/>
      <c r="S23" s="1"/>
      <c r="T23" s="1"/>
      <c r="U23" s="1"/>
      <c r="V23" s="1"/>
      <c r="W23" s="1"/>
      <c r="X23" s="1"/>
      <c r="Y23" s="1"/>
      <c r="Z23" s="1"/>
      <c r="AA23" s="1"/>
      <c r="AB23" s="3"/>
    </row>
    <row r="24" spans="1:28" x14ac:dyDescent="0.2">
      <c r="B24" s="20" t="s">
        <v>79</v>
      </c>
      <c r="C24" s="18">
        <v>0.75</v>
      </c>
      <c r="P24" s="2"/>
      <c r="Q24" s="2"/>
      <c r="R24" s="3"/>
      <c r="S24" s="1"/>
      <c r="T24" s="1"/>
      <c r="U24" s="1"/>
      <c r="V24" s="1"/>
      <c r="W24" s="1"/>
      <c r="X24" s="1"/>
      <c r="Y24" s="1"/>
      <c r="Z24" s="1"/>
      <c r="AA24" s="1"/>
      <c r="AB24" s="3"/>
    </row>
    <row r="25" spans="1:28" x14ac:dyDescent="0.2">
      <c r="C25">
        <f>B26</f>
        <v>2005</v>
      </c>
      <c r="D25">
        <f>B27</f>
        <v>2006</v>
      </c>
      <c r="E25">
        <f>B28</f>
        <v>2007</v>
      </c>
      <c r="F25">
        <f>B29</f>
        <v>2008</v>
      </c>
      <c r="G25">
        <f>B30</f>
        <v>2009</v>
      </c>
      <c r="H25">
        <f>B31</f>
        <v>2010</v>
      </c>
      <c r="I25">
        <f>B32</f>
        <v>2011</v>
      </c>
      <c r="J25">
        <f>B33</f>
        <v>2012</v>
      </c>
      <c r="K25">
        <f>B34</f>
        <v>2013</v>
      </c>
      <c r="L25">
        <f>B35</f>
        <v>2014</v>
      </c>
      <c r="P25" s="2"/>
      <c r="Q25" s="2"/>
      <c r="R25" s="3"/>
      <c r="S25" s="1"/>
      <c r="T25" s="1"/>
      <c r="U25" s="1"/>
      <c r="V25" s="1"/>
      <c r="W25" s="1"/>
      <c r="X25" s="1"/>
      <c r="Y25" s="1"/>
      <c r="Z25" s="1"/>
      <c r="AA25" s="1"/>
      <c r="AB25" s="3"/>
    </row>
    <row r="26" spans="1:28" x14ac:dyDescent="0.2">
      <c r="B26">
        <f>B4</f>
        <v>2005</v>
      </c>
      <c r="C26" s="1">
        <f>$Q4*$C$24^ABS($B26-C$25)</f>
        <v>15473558</v>
      </c>
      <c r="D26" s="1">
        <f t="shared" ref="D26:L26" si="9">$Q4*$C$24^ABS($B26-D$25)</f>
        <v>11605168.5</v>
      </c>
      <c r="E26" s="1">
        <f t="shared" si="9"/>
        <v>8703876.375</v>
      </c>
      <c r="F26" s="1">
        <f t="shared" si="9"/>
        <v>6527907.28125</v>
      </c>
      <c r="G26" s="1">
        <f t="shared" si="9"/>
        <v>4895930.4609375</v>
      </c>
      <c r="H26" s="1">
        <f t="shared" si="9"/>
        <v>3671947.845703125</v>
      </c>
      <c r="I26" s="1">
        <f t="shared" si="9"/>
        <v>2753960.8842773437</v>
      </c>
      <c r="J26" s="1">
        <f t="shared" si="9"/>
        <v>2065470.6632080078</v>
      </c>
      <c r="K26" s="1">
        <f t="shared" si="9"/>
        <v>1549102.9974060059</v>
      </c>
      <c r="L26" s="1">
        <f t="shared" si="9"/>
        <v>1161827.2480545044</v>
      </c>
      <c r="P26" s="2"/>
      <c r="Q26" s="2"/>
      <c r="R26" s="3"/>
      <c r="S26" s="1"/>
      <c r="T26" s="1"/>
      <c r="U26" s="1"/>
      <c r="V26" s="1"/>
      <c r="W26" s="1"/>
      <c r="X26" s="1"/>
      <c r="Y26" s="1"/>
      <c r="Z26" s="1"/>
      <c r="AA26" s="1"/>
      <c r="AB26" s="3"/>
    </row>
    <row r="27" spans="1:28" x14ac:dyDescent="0.2">
      <c r="B27">
        <f>B5</f>
        <v>2006</v>
      </c>
      <c r="C27" s="1">
        <f t="shared" ref="C27:L27" si="10">$Q5*$C$24^ABS($B27-C$25)</f>
        <v>11145994.142284291</v>
      </c>
      <c r="D27" s="1">
        <f t="shared" si="10"/>
        <v>14861325.523045721</v>
      </c>
      <c r="E27" s="1">
        <f t="shared" si="10"/>
        <v>11145994.142284291</v>
      </c>
      <c r="F27" s="1">
        <f t="shared" si="10"/>
        <v>8359495.6067132177</v>
      </c>
      <c r="G27" s="1">
        <f t="shared" si="10"/>
        <v>6269621.7050349135</v>
      </c>
      <c r="H27" s="1">
        <f t="shared" si="10"/>
        <v>4702216.2787761847</v>
      </c>
      <c r="I27" s="1">
        <f t="shared" si="10"/>
        <v>3526662.2090821387</v>
      </c>
      <c r="J27" s="1">
        <f t="shared" si="10"/>
        <v>2644996.6568116043</v>
      </c>
      <c r="K27" s="1">
        <f t="shared" si="10"/>
        <v>1983747.492608703</v>
      </c>
      <c r="L27" s="1">
        <f t="shared" si="10"/>
        <v>1487810.6194565273</v>
      </c>
      <c r="R27" s="3"/>
      <c r="S27" s="1"/>
      <c r="T27" s="1"/>
      <c r="U27" s="1"/>
      <c r="V27" s="1"/>
      <c r="W27" s="1"/>
      <c r="X27" s="1"/>
      <c r="Y27" s="1"/>
      <c r="Z27" s="1"/>
      <c r="AA27" s="1"/>
      <c r="AB27" s="3"/>
    </row>
    <row r="28" spans="1:28" x14ac:dyDescent="0.2">
      <c r="B28">
        <f>B6</f>
        <v>2007</v>
      </c>
      <c r="C28" s="1">
        <f t="shared" ref="C28:L28" si="11">$Q6*$C$24^ABS($B28-C$25)</f>
        <v>8111496.7466483209</v>
      </c>
      <c r="D28" s="1">
        <f t="shared" si="11"/>
        <v>10815328.995531093</v>
      </c>
      <c r="E28" s="1">
        <f t="shared" si="11"/>
        <v>14420438.660708126</v>
      </c>
      <c r="F28" s="1">
        <f t="shared" si="11"/>
        <v>10815328.995531093</v>
      </c>
      <c r="G28" s="1">
        <f t="shared" si="11"/>
        <v>8111496.7466483209</v>
      </c>
      <c r="H28" s="1">
        <f t="shared" si="11"/>
        <v>6083622.5599862402</v>
      </c>
      <c r="I28" s="1">
        <f t="shared" si="11"/>
        <v>4562716.9199896799</v>
      </c>
      <c r="J28" s="1">
        <f t="shared" si="11"/>
        <v>3422037.6899922602</v>
      </c>
      <c r="K28" s="1">
        <f t="shared" si="11"/>
        <v>2566528.2674941951</v>
      </c>
      <c r="L28" s="1">
        <f t="shared" si="11"/>
        <v>1924896.2006206464</v>
      </c>
      <c r="R28" s="3"/>
      <c r="S28" s="1"/>
      <c r="T28" s="1"/>
      <c r="U28" s="1"/>
      <c r="V28" s="1"/>
      <c r="X28" s="1"/>
      <c r="AB28" s="3"/>
    </row>
    <row r="29" spans="1:28" x14ac:dyDescent="0.2">
      <c r="B29">
        <f>B7</f>
        <v>2008</v>
      </c>
      <c r="C29" s="1">
        <f t="shared" ref="C29:L29" si="12">$Q7*$C$24^ABS($B29-C$25)</f>
        <v>5908432.4643391157</v>
      </c>
      <c r="D29" s="1">
        <f t="shared" si="12"/>
        <v>7877909.9524521539</v>
      </c>
      <c r="E29" s="1">
        <f t="shared" si="12"/>
        <v>10503879.936602872</v>
      </c>
      <c r="F29" s="1">
        <f t="shared" si="12"/>
        <v>14005173.24880383</v>
      </c>
      <c r="G29" s="1">
        <f t="shared" si="12"/>
        <v>10503879.936602872</v>
      </c>
      <c r="H29" s="1">
        <f t="shared" si="12"/>
        <v>7877909.9524521539</v>
      </c>
      <c r="I29" s="1">
        <f t="shared" si="12"/>
        <v>5908432.4643391157</v>
      </c>
      <c r="J29" s="1">
        <f t="shared" si="12"/>
        <v>4431324.348254337</v>
      </c>
      <c r="K29" s="1">
        <f t="shared" si="12"/>
        <v>3323493.2611907525</v>
      </c>
      <c r="L29" s="1">
        <f t="shared" si="12"/>
        <v>2492619.9458930646</v>
      </c>
      <c r="R29" s="3"/>
      <c r="X29" s="1"/>
    </row>
    <row r="30" spans="1:28" x14ac:dyDescent="0.2">
      <c r="B30">
        <f>B8</f>
        <v>2009</v>
      </c>
      <c r="C30" s="1">
        <f t="shared" ref="C30:L30" si="13">$Q8*$C$24^ABS($B30-C$25)</f>
        <v>4556207.4652224826</v>
      </c>
      <c r="D30" s="1">
        <f t="shared" si="13"/>
        <v>6074943.2869633101</v>
      </c>
      <c r="E30" s="1">
        <f t="shared" si="13"/>
        <v>8099924.3826177474</v>
      </c>
      <c r="F30" s="1">
        <f t="shared" si="13"/>
        <v>10799899.176823663</v>
      </c>
      <c r="G30" s="1">
        <f t="shared" si="13"/>
        <v>14399865.569098217</v>
      </c>
      <c r="H30" s="1">
        <f t="shared" si="13"/>
        <v>10799899.176823663</v>
      </c>
      <c r="I30" s="1">
        <f t="shared" si="13"/>
        <v>8099924.3826177474</v>
      </c>
      <c r="J30" s="1">
        <f t="shared" si="13"/>
        <v>6074943.2869633101</v>
      </c>
      <c r="K30" s="1">
        <f t="shared" si="13"/>
        <v>4556207.4652224826</v>
      </c>
      <c r="L30" s="1">
        <f t="shared" si="13"/>
        <v>3417155.5989168622</v>
      </c>
    </row>
    <row r="31" spans="1:28" x14ac:dyDescent="0.2">
      <c r="B31">
        <f>B9</f>
        <v>2010</v>
      </c>
      <c r="C31" s="1">
        <f t="shared" ref="C31:L31" si="14">$Q9*$C$24^ABS($B31-C$25)</f>
        <v>3510430.6366468389</v>
      </c>
      <c r="D31" s="1">
        <f t="shared" si="14"/>
        <v>4680574.1821957855</v>
      </c>
      <c r="E31" s="1">
        <f t="shared" si="14"/>
        <v>6240765.5762610473</v>
      </c>
      <c r="F31" s="1">
        <f t="shared" si="14"/>
        <v>8321020.7683480624</v>
      </c>
      <c r="G31" s="1">
        <f t="shared" si="14"/>
        <v>11094694.357797418</v>
      </c>
      <c r="H31" s="1">
        <f t="shared" si="14"/>
        <v>14792925.810396556</v>
      </c>
      <c r="I31" s="1">
        <f t="shared" si="14"/>
        <v>11094694.357797418</v>
      </c>
      <c r="J31" s="1">
        <f t="shared" si="14"/>
        <v>8321020.7683480624</v>
      </c>
      <c r="K31" s="1">
        <f t="shared" si="14"/>
        <v>6240765.5762610473</v>
      </c>
      <c r="L31" s="1">
        <f t="shared" si="14"/>
        <v>4680574.1821957855</v>
      </c>
    </row>
    <row r="32" spans="1:28" x14ac:dyDescent="0.2">
      <c r="B32">
        <f>B10</f>
        <v>2011</v>
      </c>
      <c r="C32" s="1">
        <f t="shared" ref="C32:L32" si="15">$Q10*$C$24^ABS($B32-C$25)</f>
        <v>2561005.4402778959</v>
      </c>
      <c r="D32" s="1">
        <f t="shared" si="15"/>
        <v>3414673.920370528</v>
      </c>
      <c r="E32" s="1">
        <f t="shared" si="15"/>
        <v>4552898.5604940373</v>
      </c>
      <c r="F32" s="1">
        <f t="shared" si="15"/>
        <v>6070531.4139920501</v>
      </c>
      <c r="G32" s="1">
        <f t="shared" si="15"/>
        <v>8094041.8853227329</v>
      </c>
      <c r="H32" s="1">
        <f t="shared" si="15"/>
        <v>10792055.847096978</v>
      </c>
      <c r="I32" s="1">
        <f t="shared" si="15"/>
        <v>14389407.796129303</v>
      </c>
      <c r="J32" s="1">
        <f t="shared" si="15"/>
        <v>10792055.847096978</v>
      </c>
      <c r="K32" s="1">
        <f t="shared" si="15"/>
        <v>8094041.8853227329</v>
      </c>
      <c r="L32" s="1">
        <f t="shared" si="15"/>
        <v>6070531.4139920501</v>
      </c>
    </row>
    <row r="33" spans="2:12" x14ac:dyDescent="0.2">
      <c r="B33">
        <f>B11</f>
        <v>2012</v>
      </c>
      <c r="C33" s="1">
        <f t="shared" ref="C33:L33" si="16">$Q11*$C$24^ABS($B33-C$25)</f>
        <v>1842025.8334141457</v>
      </c>
      <c r="D33" s="1">
        <f t="shared" si="16"/>
        <v>2456034.4445521943</v>
      </c>
      <c r="E33" s="1">
        <f t="shared" si="16"/>
        <v>3274712.5927362591</v>
      </c>
      <c r="F33" s="1">
        <f t="shared" si="16"/>
        <v>4366283.4569816785</v>
      </c>
      <c r="G33" s="1">
        <f t="shared" si="16"/>
        <v>5821711.2759755719</v>
      </c>
      <c r="H33" s="1">
        <f t="shared" si="16"/>
        <v>7762281.7013007626</v>
      </c>
      <c r="I33" s="1">
        <f t="shared" si="16"/>
        <v>10349708.935067683</v>
      </c>
      <c r="J33" s="1">
        <f t="shared" si="16"/>
        <v>13799611.913423577</v>
      </c>
      <c r="K33" s="1">
        <f t="shared" si="16"/>
        <v>10349708.935067683</v>
      </c>
      <c r="L33" s="1">
        <f t="shared" si="16"/>
        <v>7762281.7013007626</v>
      </c>
    </row>
    <row r="34" spans="2:12" x14ac:dyDescent="0.2">
      <c r="B34">
        <f>B12</f>
        <v>2013</v>
      </c>
      <c r="C34" s="1">
        <f t="shared" ref="C34:L34" si="17">$Q12*$C$24^ABS($B34-C$25)</f>
        <v>1274039.4735808272</v>
      </c>
      <c r="D34" s="1">
        <f t="shared" si="17"/>
        <v>1698719.2981077698</v>
      </c>
      <c r="E34" s="1">
        <f t="shared" si="17"/>
        <v>2264959.0641436931</v>
      </c>
      <c r="F34" s="1">
        <f t="shared" si="17"/>
        <v>3019945.4188582576</v>
      </c>
      <c r="G34" s="1">
        <f t="shared" si="17"/>
        <v>4026593.89181101</v>
      </c>
      <c r="H34" s="1">
        <f t="shared" si="17"/>
        <v>5368791.8557480136</v>
      </c>
      <c r="I34" s="1">
        <f t="shared" si="17"/>
        <v>7158389.1409973511</v>
      </c>
      <c r="J34" s="1">
        <f t="shared" si="17"/>
        <v>9544518.8546631336</v>
      </c>
      <c r="K34" s="1">
        <f t="shared" si="17"/>
        <v>12726025.139550846</v>
      </c>
      <c r="L34" s="1">
        <f t="shared" si="17"/>
        <v>9544518.8546631336</v>
      </c>
    </row>
    <row r="35" spans="2:12" x14ac:dyDescent="0.2">
      <c r="B35">
        <f>B13</f>
        <v>2014</v>
      </c>
      <c r="C35" s="1">
        <f t="shared" ref="C35:L35" si="18">$Q13*$C$24^ABS($B35-C$25)</f>
        <v>673344.24886795343</v>
      </c>
      <c r="D35" s="1">
        <f t="shared" si="18"/>
        <v>897792.33182393783</v>
      </c>
      <c r="E35" s="1">
        <f t="shared" si="18"/>
        <v>1197056.4424319172</v>
      </c>
      <c r="F35" s="1">
        <f t="shared" si="18"/>
        <v>1596075.2565758894</v>
      </c>
      <c r="G35" s="1">
        <f t="shared" si="18"/>
        <v>2128100.342101186</v>
      </c>
      <c r="H35" s="1">
        <f t="shared" si="18"/>
        <v>2837467.1228015814</v>
      </c>
      <c r="I35" s="1">
        <f t="shared" si="18"/>
        <v>3783289.4970687749</v>
      </c>
      <c r="J35" s="1">
        <f t="shared" si="18"/>
        <v>5044385.9960917002</v>
      </c>
      <c r="K35" s="1">
        <f t="shared" si="18"/>
        <v>6725847.9947889335</v>
      </c>
      <c r="L35" s="1">
        <f t="shared" si="18"/>
        <v>8967797.3263852447</v>
      </c>
    </row>
    <row r="37" spans="2:12" x14ac:dyDescent="0.2">
      <c r="C37" s="3">
        <f>SUMPRODUCT(C$26:C$35,$R$4:$R$13)/SUM(C$26:C$35)</f>
        <v>0.9841691645951125</v>
      </c>
      <c r="D37" s="3">
        <f t="shared" ref="D37:L37" si="19">SUMPRODUCT(D$26:D$35,$R$4:$R$13)/SUM(D$26:D$35)</f>
        <v>0.96545210974865681</v>
      </c>
      <c r="E37" s="3">
        <f t="shared" si="19"/>
        <v>0.93934550631015235</v>
      </c>
      <c r="F37" s="3">
        <f t="shared" si="19"/>
        <v>0.90538549990825834</v>
      </c>
      <c r="G37" s="3">
        <f t="shared" si="19"/>
        <v>0.87093445582526641</v>
      </c>
      <c r="H37" s="3">
        <f t="shared" si="19"/>
        <v>0.83725010427078961</v>
      </c>
      <c r="I37" s="3">
        <f t="shared" si="19"/>
        <v>0.80432861228697894</v>
      </c>
      <c r="J37" s="3">
        <f t="shared" si="19"/>
        <v>0.77446088821679437</v>
      </c>
      <c r="K37" s="3">
        <f t="shared" si="19"/>
        <v>0.75355626213486204</v>
      </c>
      <c r="L37" s="3">
        <f t="shared" si="19"/>
        <v>0.74359099196897871</v>
      </c>
    </row>
    <row r="38" spans="2:12" x14ac:dyDescent="0.2">
      <c r="C38" s="3"/>
      <c r="D38" s="3"/>
      <c r="E38" s="3"/>
      <c r="F38" s="3"/>
      <c r="G38" s="3"/>
      <c r="H38" s="3"/>
      <c r="I38" s="3"/>
      <c r="J38" s="3"/>
      <c r="K38" s="3"/>
      <c r="L38" s="3"/>
    </row>
  </sheetData>
  <mergeCells count="21">
    <mergeCell ref="AB2:AB3"/>
    <mergeCell ref="AC2:AC3"/>
    <mergeCell ref="AD2:AD3"/>
    <mergeCell ref="AE2:AE3"/>
    <mergeCell ref="AF2:AF3"/>
    <mergeCell ref="V2:V3"/>
    <mergeCell ref="W2:W3"/>
    <mergeCell ref="X2:X3"/>
    <mergeCell ref="Y2:Y3"/>
    <mergeCell ref="Z2:Z3"/>
    <mergeCell ref="AA2:AA3"/>
    <mergeCell ref="X1:AB1"/>
    <mergeCell ref="AC1:AF1"/>
    <mergeCell ref="N2:N3"/>
    <mergeCell ref="O2:O3"/>
    <mergeCell ref="P2:P3"/>
    <mergeCell ref="Q2:Q3"/>
    <mergeCell ref="R2:R3"/>
    <mergeCell ref="S2:S3"/>
    <mergeCell ref="T2:T3"/>
    <mergeCell ref="U2:U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/>
  </sheetViews>
  <sheetFormatPr defaultRowHeight="12.75" x14ac:dyDescent="0.2"/>
  <cols>
    <col min="3" max="18" width="11.42578125" customWidth="1"/>
    <col min="19" max="19" width="10.140625" bestFit="1" customWidth="1"/>
    <col min="20" max="20" width="11.140625" customWidth="1"/>
    <col min="21" max="22" width="10.42578125" customWidth="1"/>
    <col min="24" max="25" width="10.7109375" customWidth="1"/>
  </cols>
  <sheetData>
    <row r="1" spans="1:26" x14ac:dyDescent="0.2">
      <c r="A1" t="s">
        <v>7</v>
      </c>
      <c r="R1" s="12" t="s">
        <v>8</v>
      </c>
      <c r="S1" s="12"/>
      <c r="T1" s="12"/>
      <c r="U1" s="12"/>
      <c r="V1" s="12"/>
      <c r="W1" s="12" t="s">
        <v>9</v>
      </c>
      <c r="X1" s="12"/>
      <c r="Y1" s="12"/>
      <c r="Z1" s="12"/>
    </row>
    <row r="2" spans="1:26" ht="12.75" customHeight="1" x14ac:dyDescent="0.2">
      <c r="N2" s="11" t="s">
        <v>0</v>
      </c>
      <c r="O2" s="11" t="s">
        <v>26</v>
      </c>
      <c r="P2" s="11" t="s">
        <v>18</v>
      </c>
      <c r="Q2" s="11" t="s">
        <v>19</v>
      </c>
      <c r="R2" s="11" t="s">
        <v>4</v>
      </c>
      <c r="S2" s="11" t="s">
        <v>10</v>
      </c>
      <c r="T2" s="11" t="s">
        <v>11</v>
      </c>
      <c r="U2" s="11" t="s">
        <v>12</v>
      </c>
      <c r="V2" s="11" t="s">
        <v>6</v>
      </c>
      <c r="W2" s="11" t="s">
        <v>10</v>
      </c>
      <c r="X2" s="11" t="s">
        <v>11</v>
      </c>
      <c r="Y2" s="11" t="s">
        <v>12</v>
      </c>
      <c r="Z2" s="11" t="s">
        <v>6</v>
      </c>
    </row>
    <row r="3" spans="1:26" ht="12.75" customHeight="1" x14ac:dyDescent="0.2">
      <c r="C3">
        <v>1</v>
      </c>
      <c r="D3">
        <f>C3+1</f>
        <v>2</v>
      </c>
      <c r="E3">
        <f t="shared" ref="E3:L3" si="0">D3+1</f>
        <v>3</v>
      </c>
      <c r="F3">
        <f t="shared" si="0"/>
        <v>4</v>
      </c>
      <c r="G3">
        <f t="shared" si="0"/>
        <v>5</v>
      </c>
      <c r="H3">
        <f t="shared" si="0"/>
        <v>6</v>
      </c>
      <c r="I3">
        <f t="shared" si="0"/>
        <v>7</v>
      </c>
      <c r="J3">
        <f t="shared" si="0"/>
        <v>8</v>
      </c>
      <c r="K3">
        <f t="shared" si="0"/>
        <v>9</v>
      </c>
      <c r="L3">
        <f t="shared" si="0"/>
        <v>10</v>
      </c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x14ac:dyDescent="0.2">
      <c r="B4">
        <f t="shared" ref="B4:B11" si="1">B5-1</f>
        <v>2005</v>
      </c>
      <c r="C4" s="1">
        <v>5946975.4499999993</v>
      </c>
      <c r="D4" s="1">
        <v>9668212.0350000001</v>
      </c>
      <c r="E4" s="1">
        <v>10563929.324999999</v>
      </c>
      <c r="F4" s="1">
        <v>10771689.654999999</v>
      </c>
      <c r="G4" s="1">
        <v>10978393.645</v>
      </c>
      <c r="H4" s="1">
        <v>11040517.795</v>
      </c>
      <c r="I4" s="1">
        <v>11106331.215</v>
      </c>
      <c r="J4" s="1">
        <v>11121180.875</v>
      </c>
      <c r="K4" s="1">
        <v>11132310.404999999</v>
      </c>
      <c r="L4" s="1">
        <v>11148123.824999999</v>
      </c>
      <c r="N4" s="1">
        <v>15473558</v>
      </c>
      <c r="O4" s="1">
        <f>N4</f>
        <v>15473558</v>
      </c>
      <c r="P4" s="3">
        <f>L4/O4</f>
        <v>0.72046285831610279</v>
      </c>
      <c r="Q4" s="1">
        <f>P14*N4</f>
        <v>10411192.110150993</v>
      </c>
      <c r="R4" s="1">
        <v>11653101.425468065</v>
      </c>
      <c r="S4" s="1">
        <f>L4</f>
        <v>11148123.824999999</v>
      </c>
      <c r="T4" s="1">
        <f>S4</f>
        <v>11148123.824999999</v>
      </c>
      <c r="U4" s="1">
        <f>T4</f>
        <v>11148123.824999999</v>
      </c>
      <c r="V4" s="1">
        <f>(L4-Q4)+Q4</f>
        <v>11148123.824999999</v>
      </c>
      <c r="W4" s="1">
        <f>S4-$L4</f>
        <v>0</v>
      </c>
      <c r="X4" s="1">
        <f>T4-$L4</f>
        <v>0</v>
      </c>
      <c r="Y4" s="1">
        <f>U4-$L4</f>
        <v>0</v>
      </c>
      <c r="Z4" s="1">
        <f>V4-$L4</f>
        <v>0</v>
      </c>
    </row>
    <row r="5" spans="1:26" x14ac:dyDescent="0.2">
      <c r="B5">
        <f t="shared" si="1"/>
        <v>2006</v>
      </c>
      <c r="C5" s="1">
        <v>6346756.1210883353</v>
      </c>
      <c r="D5" s="1">
        <v>9593161.7102224305</v>
      </c>
      <c r="E5" s="1">
        <v>10316383.455589319</v>
      </c>
      <c r="F5" s="1">
        <v>10468180.234918753</v>
      </c>
      <c r="G5" s="1">
        <v>10536004.327810626</v>
      </c>
      <c r="H5" s="1">
        <v>10572607.806514177</v>
      </c>
      <c r="I5" s="1">
        <v>10625359.878763413</v>
      </c>
      <c r="J5" s="1">
        <v>10636546.271505505</v>
      </c>
      <c r="K5" s="1">
        <v>10648191.800681584</v>
      </c>
      <c r="L5" s="1"/>
      <c r="N5" s="1">
        <v>14882436</v>
      </c>
      <c r="O5" s="1">
        <f>N5*L19</f>
        <v>14861325.523045721</v>
      </c>
      <c r="P5" s="3">
        <f>K5/O5</f>
        <v>0.7165035032823448</v>
      </c>
      <c r="Q5" s="1">
        <f>$P$14*N5*L19</f>
        <v>9999259.0606452115</v>
      </c>
      <c r="R5" s="1">
        <v>11367305.671325175</v>
      </c>
      <c r="S5" s="1">
        <f>K5*L18</f>
        <v>10663317.531375285</v>
      </c>
      <c r="T5" s="1">
        <f>S5*L19+R5*(1-L19)</f>
        <v>10664316.12632335</v>
      </c>
      <c r="U5" s="1">
        <f>S5*L19+T5*(1-L19)</f>
        <v>10663318.947864871</v>
      </c>
      <c r="V5" s="1">
        <f>(K5-Q5)+Q5*L18</f>
        <v>10662395.723987905</v>
      </c>
      <c r="W5" s="1">
        <f>S5-$K5</f>
        <v>15125.730693701655</v>
      </c>
      <c r="X5" s="1">
        <f>T5-$K5</f>
        <v>16124.325641766191</v>
      </c>
      <c r="Y5" s="1">
        <f>U5-$K5</f>
        <v>15127.147183287889</v>
      </c>
      <c r="Z5" s="1">
        <f>V5-$K5</f>
        <v>14203.923306321725</v>
      </c>
    </row>
    <row r="6" spans="1:26" x14ac:dyDescent="0.2">
      <c r="B6">
        <f t="shared" si="1"/>
        <v>2007</v>
      </c>
      <c r="C6" s="1">
        <v>6269090.2112323251</v>
      </c>
      <c r="D6" s="1">
        <v>9245313.2727097049</v>
      </c>
      <c r="E6" s="1">
        <v>10092365.968752814</v>
      </c>
      <c r="F6" s="1">
        <v>10355134.288356848</v>
      </c>
      <c r="G6" s="1">
        <v>10507837.38729655</v>
      </c>
      <c r="H6" s="1">
        <v>10573281.572556423</v>
      </c>
      <c r="I6" s="1">
        <v>10626826.815041773</v>
      </c>
      <c r="J6" s="1">
        <v>10635751.022122664</v>
      </c>
      <c r="K6" s="1"/>
      <c r="L6" s="1"/>
      <c r="N6" s="1">
        <v>14456039</v>
      </c>
      <c r="O6" s="1">
        <f>N6*K19</f>
        <v>14420438.660708126</v>
      </c>
      <c r="P6" s="3">
        <f>J6/O6</f>
        <v>0.73754698261033258</v>
      </c>
      <c r="Q6" s="1">
        <f>$P$14*N6*K19</f>
        <v>9702613.788585715</v>
      </c>
      <c r="R6" s="1">
        <v>10962965.44966384</v>
      </c>
      <c r="S6" s="1">
        <f>J6*K18</f>
        <v>10662007.944947291</v>
      </c>
      <c r="T6" s="1">
        <f>S6*K19+R6*(1-K19)</f>
        <v>10662749.101586418</v>
      </c>
      <c r="U6" s="1">
        <f>S6*K19+T6*(1-K19)</f>
        <v>10662009.770165652</v>
      </c>
      <c r="V6" s="1">
        <f>(J6-Q6)+Q6*K18</f>
        <v>10659704.270079875</v>
      </c>
      <c r="W6" s="1">
        <f>S6-$J6</f>
        <v>26256.922824626788</v>
      </c>
      <c r="X6" s="1">
        <f>T6-$J6</f>
        <v>26998.079463753849</v>
      </c>
      <c r="Y6" s="1">
        <f>U6-$J6</f>
        <v>26258.74804298766</v>
      </c>
      <c r="Z6" s="1">
        <f>V6-$J6</f>
        <v>23953.247957210988</v>
      </c>
    </row>
    <row r="7" spans="1:26" x14ac:dyDescent="0.2">
      <c r="B7">
        <f t="shared" si="1"/>
        <v>2008</v>
      </c>
      <c r="C7" s="1">
        <v>5863014.807540223</v>
      </c>
      <c r="D7" s="1">
        <v>8546239.1100235395</v>
      </c>
      <c r="E7" s="1">
        <v>9268770.8317457847</v>
      </c>
      <c r="F7" s="1">
        <v>9459423.5571675319</v>
      </c>
      <c r="G7" s="1">
        <v>9592399.1507406086</v>
      </c>
      <c r="H7" s="1">
        <v>9680739.5800374076</v>
      </c>
      <c r="I7" s="1">
        <v>9724068.2097572647</v>
      </c>
      <c r="J7" s="1"/>
      <c r="K7" s="1"/>
      <c r="L7" s="1"/>
      <c r="N7" s="1">
        <v>14054917</v>
      </c>
      <c r="O7" s="1">
        <f>N7*J19</f>
        <v>14005173.24880383</v>
      </c>
      <c r="P7" s="3">
        <f>I7/O7</f>
        <v>0.69431973721480311</v>
      </c>
      <c r="Q7" s="1">
        <f>$P$14*N7*J19</f>
        <v>9423207.5925423354</v>
      </c>
      <c r="R7" s="1">
        <v>10616761.874836557</v>
      </c>
      <c r="S7" s="1">
        <f>I7*J18</f>
        <v>9758606.2780158687</v>
      </c>
      <c r="T7" s="1">
        <f>S7*J19+R7*(1-J19)</f>
        <v>9761643.4982638322</v>
      </c>
      <c r="U7" s="1">
        <f>S7*J19+T7*(1-J19)</f>
        <v>9758617.0274730399</v>
      </c>
      <c r="V7" s="1">
        <f>(I7-Q7)+Q7*J18</f>
        <v>9757537.6774765104</v>
      </c>
      <c r="W7" s="1">
        <f>S7-$I7</f>
        <v>34538.068258604035</v>
      </c>
      <c r="X7" s="1">
        <f>T7-$I7</f>
        <v>37575.288506567478</v>
      </c>
      <c r="Y7" s="1">
        <f>U7-$I7</f>
        <v>34548.817715775222</v>
      </c>
      <c r="Z7" s="1">
        <f>V7-$I7</f>
        <v>33469.467719245702</v>
      </c>
    </row>
    <row r="8" spans="1:26" x14ac:dyDescent="0.2">
      <c r="B8">
        <f t="shared" si="1"/>
        <v>2009</v>
      </c>
      <c r="C8" s="1">
        <v>5778885.3596461331</v>
      </c>
      <c r="D8" s="1">
        <v>8524114.2689106427</v>
      </c>
      <c r="E8" s="1">
        <v>9178008.6292282678</v>
      </c>
      <c r="F8" s="1">
        <v>9451404.1160852052</v>
      </c>
      <c r="G8" s="1">
        <v>9681691.6721275542</v>
      </c>
      <c r="H8" s="1">
        <v>9786916.0519487821</v>
      </c>
      <c r="I8" s="1"/>
      <c r="J8" s="1"/>
      <c r="K8" s="1"/>
      <c r="L8" s="1"/>
      <c r="N8" s="1">
        <v>14525373</v>
      </c>
      <c r="O8" s="1">
        <f>N8*I19</f>
        <v>14399865.569098217</v>
      </c>
      <c r="P8" s="3">
        <f>H8/O8</f>
        <v>0.67965329294123966</v>
      </c>
      <c r="Q8" s="1">
        <f>$P$14*N8*I19</f>
        <v>9688771.4383615144</v>
      </c>
      <c r="R8" s="1">
        <v>11044881.469608888</v>
      </c>
      <c r="S8" s="1">
        <f>H8*I18</f>
        <v>9872217.5906497743</v>
      </c>
      <c r="T8" s="1">
        <f>S8*I19+R8*(1-I19)</f>
        <v>9882350.069227742</v>
      </c>
      <c r="U8" s="1">
        <f>S8*I19+T8*(1-I19)</f>
        <v>9872305.1409904789</v>
      </c>
      <c r="V8" s="1">
        <f>(H8-Q8)+Q8*I18</f>
        <v>9871362.174448207</v>
      </c>
      <c r="W8" s="1">
        <f>S8-$H8</f>
        <v>85301.538700992242</v>
      </c>
      <c r="X8" s="1">
        <f>T8-$H8</f>
        <v>95434.017278959975</v>
      </c>
      <c r="Y8" s="1">
        <f>U8-$H8</f>
        <v>85389.089041696861</v>
      </c>
      <c r="Z8" s="1">
        <f>V8-$H8</f>
        <v>84446.122499424964</v>
      </c>
    </row>
    <row r="9" spans="1:26" x14ac:dyDescent="0.2">
      <c r="B9">
        <f t="shared" si="1"/>
        <v>2010</v>
      </c>
      <c r="C9" s="1">
        <v>6184793.3995723631</v>
      </c>
      <c r="D9" s="1">
        <v>9013131.8745357301</v>
      </c>
      <c r="E9" s="1">
        <v>9585896.6549400445</v>
      </c>
      <c r="F9" s="1">
        <v>9830796.08111641</v>
      </c>
      <c r="G9" s="1">
        <v>9935752.9780491386</v>
      </c>
      <c r="H9" s="1"/>
      <c r="I9" s="1"/>
      <c r="J9" s="1"/>
      <c r="K9" s="1"/>
      <c r="L9" s="1"/>
      <c r="N9" s="1">
        <v>15025923</v>
      </c>
      <c r="O9" s="1">
        <f>N9*H19</f>
        <v>14792925.810396556</v>
      </c>
      <c r="P9" s="3">
        <f>G9/O9</f>
        <v>0.67165570255657148</v>
      </c>
      <c r="Q9" s="1">
        <f>$P$14*N9*H19</f>
        <v>9953237.1600151435</v>
      </c>
      <c r="R9" s="1">
        <v>11480699.550932348</v>
      </c>
      <c r="S9" s="1">
        <f>G9*H18</f>
        <v>10092246.869125945</v>
      </c>
      <c r="T9" s="1">
        <f>S9*H19+R9*(1-H19)</f>
        <v>10113776.699457049</v>
      </c>
      <c r="U9" s="1">
        <f>S9*H19+T9*(1-H19)</f>
        <v>10092580.718165353</v>
      </c>
      <c r="V9" s="1">
        <f>(G9-Q9)+Q9*H18</f>
        <v>10092522.255166057</v>
      </c>
      <c r="W9" s="1">
        <f>S9-$G9</f>
        <v>156493.89107680693</v>
      </c>
      <c r="X9" s="1">
        <f>T9-$G9</f>
        <v>178023.72140791081</v>
      </c>
      <c r="Y9" s="1">
        <f>U9-$G9</f>
        <v>156827.74011621438</v>
      </c>
      <c r="Z9" s="1">
        <f>V9-$G9</f>
        <v>156769.27711691894</v>
      </c>
    </row>
    <row r="10" spans="1:26" x14ac:dyDescent="0.2">
      <c r="B10">
        <f t="shared" si="1"/>
        <v>2011</v>
      </c>
      <c r="C10" s="1">
        <v>5600184.3963173702</v>
      </c>
      <c r="D10" s="1">
        <v>8493391.2994029485</v>
      </c>
      <c r="E10" s="1">
        <v>9056505.2100427933</v>
      </c>
      <c r="F10" s="1">
        <v>9282022.2196497843</v>
      </c>
      <c r="G10" s="1"/>
      <c r="H10" s="1"/>
      <c r="I10" s="1"/>
      <c r="J10" s="1"/>
      <c r="K10" s="1"/>
      <c r="L10" s="1"/>
      <c r="N10" s="1">
        <v>14832965</v>
      </c>
      <c r="O10" s="1">
        <f>N10*G19</f>
        <v>14389407.796129303</v>
      </c>
      <c r="P10" s="3">
        <f>F10/O10</f>
        <v>0.64505936249486329</v>
      </c>
      <c r="Q10" s="1">
        <f>$P$14*N10*G19</f>
        <v>9681735.0551700257</v>
      </c>
      <c r="R10" s="1">
        <v>11413572.130157102</v>
      </c>
      <c r="S10" s="1">
        <f>F10*G18</f>
        <v>9568142.9468086194</v>
      </c>
      <c r="T10" s="1">
        <f>S10*G19+R10*(1-G19)</f>
        <v>9623327.6929809079</v>
      </c>
      <c r="U10" s="1">
        <f>S10*G19+T10*(1-G19)</f>
        <v>9569793.1625078078</v>
      </c>
      <c r="V10" s="1">
        <f>(F10-Q10)+Q10*G18</f>
        <v>9580464.197980769</v>
      </c>
      <c r="W10" s="1">
        <f>S10-$F10</f>
        <v>286120.72715883516</v>
      </c>
      <c r="X10" s="1">
        <f>T10-$F10</f>
        <v>341305.47333112359</v>
      </c>
      <c r="Y10" s="1">
        <f>U10-$F10</f>
        <v>287770.94285802357</v>
      </c>
      <c r="Z10" s="1">
        <f>V10-$F10</f>
        <v>298441.97833098471</v>
      </c>
    </row>
    <row r="11" spans="1:26" x14ac:dyDescent="0.2">
      <c r="B11">
        <f t="shared" si="1"/>
        <v>2012</v>
      </c>
      <c r="C11" s="1">
        <v>5288065.6150194677</v>
      </c>
      <c r="D11" s="1">
        <v>7728168.797233385</v>
      </c>
      <c r="E11" s="1">
        <v>8256211.3572572786</v>
      </c>
      <c r="F11" s="1"/>
      <c r="G11" s="1"/>
      <c r="H11" s="1"/>
      <c r="I11" s="1"/>
      <c r="J11" s="1"/>
      <c r="K11" s="1"/>
      <c r="L11" s="1"/>
      <c r="N11" s="1">
        <v>14550359</v>
      </c>
      <c r="O11" s="1">
        <f>N11*F19</f>
        <v>13799611.913423577</v>
      </c>
      <c r="P11" s="3">
        <f>E11/O11</f>
        <v>0.59829301063358498</v>
      </c>
      <c r="Q11" s="1">
        <f>$P$14*N11*F19</f>
        <v>9284898.1905894689</v>
      </c>
      <c r="R11" s="1">
        <v>11126526.630091079</v>
      </c>
      <c r="S11" s="1">
        <f>E11*F18</f>
        <v>8705378.0919094793</v>
      </c>
      <c r="T11" s="1">
        <f>S11*F19+R11*(1-F19)</f>
        <v>8830300.7973361015</v>
      </c>
      <c r="U11" s="1">
        <f>S11*F19+T11*(1-F19)</f>
        <v>8711823.6618879437</v>
      </c>
      <c r="V11" s="1">
        <f>(E11-Q11)+Q11*F18</f>
        <v>8761342.2485806122</v>
      </c>
      <c r="W11" s="1">
        <f>S11-$E11</f>
        <v>449166.73465220071</v>
      </c>
      <c r="X11" s="1">
        <f>T11-$E11</f>
        <v>574089.4400788229</v>
      </c>
      <c r="Y11" s="1">
        <f>U11-$E11</f>
        <v>455612.30463066511</v>
      </c>
      <c r="Z11" s="1">
        <f>V11-$E11</f>
        <v>505130.89132333361</v>
      </c>
    </row>
    <row r="12" spans="1:26" x14ac:dyDescent="0.2">
      <c r="B12">
        <f>B13-1</f>
        <v>2013</v>
      </c>
      <c r="C12" s="1">
        <v>5290792.9454416083</v>
      </c>
      <c r="D12" s="1">
        <v>7648728.9110740349</v>
      </c>
      <c r="E12" s="1"/>
      <c r="F12" s="1"/>
      <c r="G12" s="1"/>
      <c r="H12" s="1"/>
      <c r="I12" s="1"/>
      <c r="J12" s="1"/>
      <c r="K12" s="1"/>
      <c r="L12" s="1"/>
      <c r="N12" s="1">
        <v>14461781</v>
      </c>
      <c r="O12" s="1">
        <f>N12*E19</f>
        <v>12726025.139550846</v>
      </c>
      <c r="P12" s="3">
        <f>D12/O12</f>
        <v>0.60103047316029345</v>
      </c>
      <c r="Q12" s="1">
        <f>$P$14*N12*E19</f>
        <v>8562548.6088251304</v>
      </c>
      <c r="R12" s="1">
        <v>10986547.981863132</v>
      </c>
      <c r="S12" s="1">
        <f>D12*E18</f>
        <v>8691971.0771705415</v>
      </c>
      <c r="T12" s="1">
        <f>S12*E19+R12*(1-E19)</f>
        <v>8967374.5914106928</v>
      </c>
      <c r="U12" s="1">
        <f>S12*E19+T12*(1-E19)</f>
        <v>8725026.0144449081</v>
      </c>
      <c r="V12" s="1">
        <f>(D12-Q12)+Q12*E18</f>
        <v>8816610.7724698801</v>
      </c>
      <c r="W12" s="1">
        <f>S12-$D12</f>
        <v>1043242.1660965066</v>
      </c>
      <c r="X12" s="1">
        <f>T12-$D12</f>
        <v>1318645.6803366579</v>
      </c>
      <c r="Y12" s="1">
        <f>U12-$D12</f>
        <v>1076297.1033708733</v>
      </c>
      <c r="Z12" s="1">
        <f>V12-$D12</f>
        <v>1167881.8613958452</v>
      </c>
    </row>
    <row r="13" spans="1:26" x14ac:dyDescent="0.2">
      <c r="B13">
        <v>2014</v>
      </c>
      <c r="C13" s="1">
        <v>5675568.1390453307</v>
      </c>
      <c r="D13" s="1"/>
      <c r="E13" s="1"/>
      <c r="F13" s="1"/>
      <c r="G13" s="1"/>
      <c r="H13" s="1"/>
      <c r="I13" s="1"/>
      <c r="J13" s="1"/>
      <c r="K13" s="1"/>
      <c r="L13" s="1"/>
      <c r="N13" s="1">
        <v>15210363</v>
      </c>
      <c r="O13" s="1">
        <f>N13*D19</f>
        <v>8967797.3263852447</v>
      </c>
      <c r="P13" s="3">
        <f>C13/O13</f>
        <v>0.63288318552277634</v>
      </c>
      <c r="Q13" s="1">
        <f>$P$14*N13*D19</f>
        <v>6033871.5097003058</v>
      </c>
      <c r="R13" s="1">
        <v>11618437.196977511</v>
      </c>
      <c r="S13" s="1">
        <f>C13*D18</f>
        <v>9626382.9883977734</v>
      </c>
      <c r="T13" s="1">
        <f>S13*D19+R13*(1-D19)</f>
        <v>10443952.511390727</v>
      </c>
      <c r="U13" s="1">
        <f>S13*D19+T13*(1-D19)</f>
        <v>9961926.0283652879</v>
      </c>
      <c r="V13" s="1">
        <f>(C13-Q13)+Q13*D18</f>
        <v>9875801.2391660251</v>
      </c>
      <c r="W13" s="1">
        <f>S13-$C13</f>
        <v>3950814.8493524427</v>
      </c>
      <c r="X13" s="1">
        <f>T13-$C13</f>
        <v>4768384.3723453963</v>
      </c>
      <c r="Y13" s="1">
        <f>U13-$C13</f>
        <v>4286357.8893199572</v>
      </c>
      <c r="Z13" s="1">
        <f>V13-$C13</f>
        <v>4200233.1001206944</v>
      </c>
    </row>
    <row r="14" spans="1:26" x14ac:dyDescent="0.2">
      <c r="N14" s="1"/>
      <c r="O14" s="1"/>
      <c r="P14" s="3">
        <f>SUM(L4,K5,J6,I7,H8,G9,F10,E11,D12,C13)/SUM(O4:O13)</f>
        <v>0.67283763114798767</v>
      </c>
      <c r="Q14" s="3"/>
      <c r="W14" s="1">
        <f>SUM(W4:W13)</f>
        <v>6047060.6288147168</v>
      </c>
      <c r="X14" s="1">
        <f t="shared" ref="X14:Z14" si="2">SUM(X4:X13)</f>
        <v>7356580.398390959</v>
      </c>
      <c r="Y14" s="1">
        <f t="shared" si="2"/>
        <v>6424189.7822794812</v>
      </c>
      <c r="Z14" s="1">
        <f t="shared" si="2"/>
        <v>6484529.8697699802</v>
      </c>
    </row>
    <row r="15" spans="1:26" x14ac:dyDescent="0.2">
      <c r="D15" s="1">
        <f>SUM(D4:D12)</f>
        <v>78460461.279112428</v>
      </c>
      <c r="E15" s="1">
        <f>SUM(E4:E11)</f>
        <v>76318071.432556301</v>
      </c>
      <c r="F15" s="1">
        <f>SUM(F4:F10)</f>
        <v>69618650.152294517</v>
      </c>
      <c r="G15" s="1">
        <f>SUM(G4:G9)</f>
        <v>61232079.161024474</v>
      </c>
      <c r="H15" s="1">
        <f>SUM(H4:H8)</f>
        <v>51654062.806056783</v>
      </c>
      <c r="I15" s="1">
        <f>SUM(I4:I7)</f>
        <v>42082586.118562445</v>
      </c>
      <c r="J15" s="1">
        <f>SUM(J4:J6)</f>
        <v>32393478.168628171</v>
      </c>
      <c r="K15" s="1">
        <f>SUM(K4:K5)</f>
        <v>21780502.205681585</v>
      </c>
      <c r="L15" s="1">
        <f>SUM(L4)</f>
        <v>11148123.824999999</v>
      </c>
    </row>
    <row r="16" spans="1:26" x14ac:dyDescent="0.2">
      <c r="D16" s="1">
        <f>SUM(C4:C12)</f>
        <v>52568558.30585783</v>
      </c>
      <c r="E16" s="1">
        <f>SUM(D4:D11)</f>
        <v>70811732.368038386</v>
      </c>
      <c r="F16" s="1">
        <f>SUM(E4:E10)</f>
        <v>68061860.075299025</v>
      </c>
      <c r="G16" s="1">
        <f>SUM(F4:F9)</f>
        <v>60336627.93264474</v>
      </c>
      <c r="H16" s="1">
        <f>SUM(G4:G8)</f>
        <v>51296326.182975337</v>
      </c>
      <c r="I16" s="1">
        <f>SUM(H4:H7)</f>
        <v>41867146.754108004</v>
      </c>
      <c r="J16" s="1">
        <f>SUM(I4:I6)</f>
        <v>32358517.908805184</v>
      </c>
      <c r="K16" s="1">
        <f>SUM(J4:J5)</f>
        <v>21757727.146505505</v>
      </c>
      <c r="L16" s="1">
        <f>SUM(K4)</f>
        <v>11132310.404999999</v>
      </c>
      <c r="P16" s="3"/>
    </row>
    <row r="17" spans="1:22" x14ac:dyDescent="0.2">
      <c r="B17" t="s">
        <v>13</v>
      </c>
      <c r="D17" s="2">
        <f>D15/D16</f>
        <v>1.4925359151492918</v>
      </c>
      <c r="E17" s="2">
        <f t="shared" ref="E17:L17" si="3">E15/E16</f>
        <v>1.0777602648654203</v>
      </c>
      <c r="F17" s="2">
        <f t="shared" si="3"/>
        <v>1.0228731638434971</v>
      </c>
      <c r="G17" s="2">
        <f t="shared" si="3"/>
        <v>1.014840922654467</v>
      </c>
      <c r="H17" s="2">
        <f t="shared" si="3"/>
        <v>1.0069739228849526</v>
      </c>
      <c r="I17" s="2">
        <f t="shared" si="3"/>
        <v>1.0051457856853667</v>
      </c>
      <c r="J17" s="2">
        <f t="shared" si="3"/>
        <v>1.001080403618037</v>
      </c>
      <c r="K17" s="2">
        <f t="shared" si="3"/>
        <v>1.0010467572749087</v>
      </c>
      <c r="L17" s="2">
        <f t="shared" si="3"/>
        <v>1.0014204975808882</v>
      </c>
      <c r="Q17" s="1"/>
      <c r="R17" s="1">
        <f>N4*$P$14</f>
        <v>10411192.110150993</v>
      </c>
      <c r="S17" s="1">
        <f>S4</f>
        <v>11148123.824999999</v>
      </c>
      <c r="T17" s="1">
        <f>V4</f>
        <v>11148123.824999999</v>
      </c>
      <c r="U17" s="1">
        <f>S17-T17</f>
        <v>0</v>
      </c>
      <c r="V17" s="3">
        <f>U4/N4</f>
        <v>0.72046285831610279</v>
      </c>
    </row>
    <row r="18" spans="1:22" x14ac:dyDescent="0.2">
      <c r="D18" s="2">
        <f>PRODUCT(D17:$L$17)</f>
        <v>1.6961091387790115</v>
      </c>
      <c r="E18" s="2">
        <f>PRODUCT(E17:$L$17)</f>
        <v>1.1363941876128036</v>
      </c>
      <c r="F18" s="2">
        <f>PRODUCT(F17:$L$17)</f>
        <v>1.0544034927421497</v>
      </c>
      <c r="G18" s="2">
        <f>PRODUCT(G17:$L$17)</f>
        <v>1.0308252577281194</v>
      </c>
      <c r="H18" s="2">
        <f>PRODUCT(H17:$L$17)</f>
        <v>1.015750581905825</v>
      </c>
      <c r="I18" s="2">
        <f>PRODUCT(I17:$L$17)</f>
        <v>1.008715875179496</v>
      </c>
      <c r="J18" s="2">
        <f>PRODUCT(J17:$L$17)</f>
        <v>1.0035518126275531</v>
      </c>
      <c r="K18" s="2">
        <f>PRODUCT(K17:$L$17)</f>
        <v>1.0024687417719738</v>
      </c>
      <c r="L18" s="2">
        <f>PRODUCT(L17:$L$17)</f>
        <v>1.0014204975808882</v>
      </c>
      <c r="P18" s="19"/>
      <c r="Q18" s="1"/>
      <c r="R18" s="1">
        <f t="shared" ref="R18:R26" si="4">N5*$P$14</f>
        <v>10013462.983951533</v>
      </c>
      <c r="S18" s="1">
        <f>S5*L19+R18*(1-L19)</f>
        <v>10662395.723987903</v>
      </c>
      <c r="T18" s="1">
        <f t="shared" ref="T18:T26" si="5">V5</f>
        <v>10662395.723987905</v>
      </c>
      <c r="U18" s="1">
        <f t="shared" ref="U18:U26" si="6">S18-T18</f>
        <v>0</v>
      </c>
      <c r="V18" s="3">
        <f t="shared" ref="V18:V26" si="7">U5/N5</f>
        <v>0.71650359846095568</v>
      </c>
    </row>
    <row r="19" spans="1:22" x14ac:dyDescent="0.2">
      <c r="A19" t="s">
        <v>14</v>
      </c>
      <c r="B19" t="s">
        <v>15</v>
      </c>
      <c r="D19" s="2">
        <f>1/D18</f>
        <v>0.58958470132404106</v>
      </c>
      <c r="E19" s="2">
        <f t="shared" ref="E19:K19" si="8">1/E18</f>
        <v>0.87997634174869932</v>
      </c>
      <c r="F19" s="2">
        <f t="shared" si="8"/>
        <v>0.94840353515838183</v>
      </c>
      <c r="G19" s="2">
        <f t="shared" si="8"/>
        <v>0.97009652460781126</v>
      </c>
      <c r="H19" s="2">
        <f t="shared" si="8"/>
        <v>0.98449365209688322</v>
      </c>
      <c r="I19" s="2">
        <f t="shared" si="8"/>
        <v>0.99135943490733203</v>
      </c>
      <c r="J19" s="2">
        <f t="shared" si="8"/>
        <v>0.99646075809653156</v>
      </c>
      <c r="K19" s="2">
        <f t="shared" si="8"/>
        <v>0.99753733790481092</v>
      </c>
      <c r="L19" s="2">
        <f>1/L18</f>
        <v>0.9985815173702558</v>
      </c>
      <c r="Q19" s="1"/>
      <c r="R19" s="1">
        <f t="shared" si="4"/>
        <v>9726567.0365429241</v>
      </c>
      <c r="S19" s="1">
        <f>S6*K19+R19*(1-K19)</f>
        <v>10659704.270079874</v>
      </c>
      <c r="T19" s="1">
        <f t="shared" si="5"/>
        <v>10659704.270079875</v>
      </c>
      <c r="U19" s="1">
        <f t="shared" si="6"/>
        <v>0</v>
      </c>
      <c r="V19" s="3">
        <f t="shared" si="7"/>
        <v>0.73754710887025499</v>
      </c>
    </row>
    <row r="20" spans="1:22" x14ac:dyDescent="0.2">
      <c r="A20" t="s">
        <v>16</v>
      </c>
      <c r="B20" t="s">
        <v>17</v>
      </c>
      <c r="D20" s="2">
        <f>D19</f>
        <v>0.58958470132404106</v>
      </c>
      <c r="E20" s="2">
        <f>E19-D19</f>
        <v>0.29039164042465826</v>
      </c>
      <c r="F20" s="2">
        <f t="shared" ref="F20:L20" si="9">F19-E19</f>
        <v>6.8427193409682507E-2</v>
      </c>
      <c r="G20" s="2">
        <f t="shared" si="9"/>
        <v>2.1692989449429434E-2</v>
      </c>
      <c r="H20" s="2">
        <f t="shared" si="9"/>
        <v>1.4397127489071959E-2</v>
      </c>
      <c r="I20" s="2">
        <f t="shared" si="9"/>
        <v>6.8657828104488061E-3</v>
      </c>
      <c r="J20" s="2">
        <f t="shared" si="9"/>
        <v>5.1013231891995359E-3</v>
      </c>
      <c r="K20" s="2">
        <f t="shared" si="9"/>
        <v>1.0765798082793543E-3</v>
      </c>
      <c r="L20" s="2">
        <f t="shared" si="9"/>
        <v>1.0441794654448833E-3</v>
      </c>
      <c r="Q20" s="1"/>
      <c r="R20" s="1">
        <f t="shared" si="4"/>
        <v>9456677.0602615811</v>
      </c>
      <c r="S20" s="1">
        <f>S7*J19+R20*(1-J19)</f>
        <v>9757537.6774765104</v>
      </c>
      <c r="T20" s="1">
        <f t="shared" si="5"/>
        <v>9757537.6774765104</v>
      </c>
      <c r="U20" s="1">
        <f t="shared" si="6"/>
        <v>0</v>
      </c>
      <c r="V20" s="3">
        <f t="shared" si="7"/>
        <v>0.69432050203306361</v>
      </c>
    </row>
    <row r="21" spans="1:22" x14ac:dyDescent="0.2">
      <c r="Q21" s="1"/>
      <c r="R21" s="1">
        <f t="shared" si="4"/>
        <v>9773217.5608609393</v>
      </c>
      <c r="S21" s="1">
        <f>S8*I19+R21*(1-I19)</f>
        <v>9871362.1744482089</v>
      </c>
      <c r="T21" s="1">
        <f t="shared" si="5"/>
        <v>9871362.174448207</v>
      </c>
      <c r="U21" s="1">
        <f t="shared" si="6"/>
        <v>0</v>
      </c>
      <c r="V21" s="3">
        <f t="shared" si="7"/>
        <v>0.67965932034863952</v>
      </c>
    </row>
    <row r="22" spans="1:22" x14ac:dyDescent="0.2">
      <c r="Q22" s="1"/>
      <c r="R22" s="1">
        <f t="shared" si="4"/>
        <v>10110006.437132064</v>
      </c>
      <c r="S22" s="1">
        <f>S9*H19+R22*(1-H19)</f>
        <v>10092522.255166057</v>
      </c>
      <c r="T22" s="1">
        <f t="shared" si="5"/>
        <v>10092522.255166057</v>
      </c>
      <c r="U22" s="1">
        <f t="shared" si="6"/>
        <v>0</v>
      </c>
      <c r="V22" s="3">
        <f t="shared" si="7"/>
        <v>0.67167792076169652</v>
      </c>
    </row>
    <row r="23" spans="1:22" x14ac:dyDescent="0.2">
      <c r="Q23" s="1"/>
      <c r="R23" s="1">
        <f t="shared" si="4"/>
        <v>9980177.0335010104</v>
      </c>
      <c r="S23" s="1">
        <f>S10*G19+R23*(1-G19)</f>
        <v>9580464.197980769</v>
      </c>
      <c r="T23" s="1">
        <f t="shared" si="5"/>
        <v>9580464.197980769</v>
      </c>
      <c r="U23" s="1">
        <f t="shared" si="6"/>
        <v>0</v>
      </c>
      <c r="V23" s="3">
        <f t="shared" si="7"/>
        <v>0.64517061575401868</v>
      </c>
    </row>
    <row r="24" spans="1:22" x14ac:dyDescent="0.2">
      <c r="Q24" s="1"/>
      <c r="R24" s="1">
        <f t="shared" si="4"/>
        <v>9790029.0819128025</v>
      </c>
      <c r="S24" s="1">
        <f>S11*F19+R24*(1-F19)</f>
        <v>8761342.2485806122</v>
      </c>
      <c r="T24" s="1">
        <f t="shared" si="5"/>
        <v>8761342.2485806122</v>
      </c>
      <c r="U24" s="1">
        <f t="shared" si="6"/>
        <v>0</v>
      </c>
      <c r="V24" s="3">
        <f t="shared" si="7"/>
        <v>0.59873599420385049</v>
      </c>
    </row>
    <row r="25" spans="1:22" x14ac:dyDescent="0.2">
      <c r="Q25" s="1"/>
      <c r="R25" s="1">
        <f t="shared" si="4"/>
        <v>9730430.4702209756</v>
      </c>
      <c r="S25" s="1">
        <f>S12*E19+R25*(1-E19)</f>
        <v>8816610.7724698801</v>
      </c>
      <c r="T25" s="1">
        <f t="shared" si="5"/>
        <v>8816610.7724698801</v>
      </c>
      <c r="U25" s="1">
        <f t="shared" si="6"/>
        <v>0</v>
      </c>
      <c r="V25" s="3">
        <f t="shared" si="7"/>
        <v>0.60331614857429439</v>
      </c>
    </row>
    <row r="26" spans="1:22" x14ac:dyDescent="0.2">
      <c r="Q26" s="1"/>
      <c r="R26" s="1">
        <f t="shared" si="4"/>
        <v>10234104.609820999</v>
      </c>
      <c r="S26" s="1">
        <f>S13*D19+R26*(1-D19)</f>
        <v>9875801.2391660251</v>
      </c>
      <c r="T26" s="1">
        <f t="shared" si="5"/>
        <v>9875801.2391660251</v>
      </c>
      <c r="U26" s="1">
        <f t="shared" si="6"/>
        <v>0</v>
      </c>
      <c r="V26" s="3">
        <f t="shared" si="7"/>
        <v>0.65494334542609456</v>
      </c>
    </row>
    <row r="27" spans="1:22" x14ac:dyDescent="0.2">
      <c r="R27" s="1"/>
      <c r="V27" s="3">
        <f>SUM(U4:U13)/SUM(N4:N13)</f>
        <v>0.67242847289290708</v>
      </c>
    </row>
    <row r="28" spans="1:22" x14ac:dyDescent="0.2">
      <c r="R28" s="1"/>
    </row>
  </sheetData>
  <mergeCells count="15">
    <mergeCell ref="R1:V1"/>
    <mergeCell ref="Z2:Z3"/>
    <mergeCell ref="W1:Z1"/>
    <mergeCell ref="Q2:Q3"/>
    <mergeCell ref="P2:P3"/>
    <mergeCell ref="W2:W3"/>
    <mergeCell ref="X2:X3"/>
    <mergeCell ref="Y2:Y3"/>
    <mergeCell ref="V2:V3"/>
    <mergeCell ref="N2:N3"/>
    <mergeCell ref="R2:R3"/>
    <mergeCell ref="S2:S3"/>
    <mergeCell ref="T2:T3"/>
    <mergeCell ref="U2:U3"/>
    <mergeCell ref="O2:O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/>
  </sheetViews>
  <sheetFormatPr defaultRowHeight="12.75" x14ac:dyDescent="0.2"/>
  <cols>
    <col min="2" max="14" width="10.85546875" customWidth="1"/>
  </cols>
  <sheetData>
    <row r="1" spans="1:14" x14ac:dyDescent="0.2">
      <c r="A1" t="s">
        <v>20</v>
      </c>
    </row>
    <row r="3" spans="1:14" x14ac:dyDescent="0.2">
      <c r="A3" s="9" t="s">
        <v>35</v>
      </c>
    </row>
    <row r="4" spans="1:14" x14ac:dyDescent="0.2">
      <c r="C4" s="5">
        <v>1</v>
      </c>
      <c r="D4" s="5">
        <v>2</v>
      </c>
      <c r="E4" s="5">
        <v>3</v>
      </c>
      <c r="F4" s="5">
        <v>4</v>
      </c>
      <c r="G4" s="5">
        <v>5</v>
      </c>
      <c r="H4" s="5">
        <v>6</v>
      </c>
      <c r="I4" s="5">
        <v>7</v>
      </c>
      <c r="J4" s="5">
        <v>8</v>
      </c>
      <c r="K4" s="5">
        <v>9</v>
      </c>
      <c r="L4" s="5">
        <v>10</v>
      </c>
      <c r="M4" s="5">
        <v>11</v>
      </c>
      <c r="N4" s="5">
        <v>12</v>
      </c>
    </row>
    <row r="5" spans="1:14" ht="24.75" customHeight="1" x14ac:dyDescent="0.2">
      <c r="B5" s="4" t="s">
        <v>21</v>
      </c>
      <c r="C5" s="4" t="s">
        <v>0</v>
      </c>
      <c r="D5" s="4" t="s">
        <v>22</v>
      </c>
      <c r="E5" s="4" t="s">
        <v>23</v>
      </c>
      <c r="F5" s="4" t="s">
        <v>24</v>
      </c>
      <c r="G5" s="4" t="s">
        <v>25</v>
      </c>
      <c r="H5" s="4" t="s">
        <v>26</v>
      </c>
      <c r="I5" s="4" t="s">
        <v>27</v>
      </c>
      <c r="J5" s="4" t="s">
        <v>28</v>
      </c>
      <c r="K5" s="4" t="s">
        <v>29</v>
      </c>
      <c r="L5" s="4" t="s">
        <v>30</v>
      </c>
      <c r="M5" s="4" t="s">
        <v>31</v>
      </c>
      <c r="N5" s="4" t="s">
        <v>32</v>
      </c>
    </row>
    <row r="6" spans="1:14" x14ac:dyDescent="0.2">
      <c r="B6">
        <v>1993</v>
      </c>
      <c r="C6" s="1">
        <v>7000</v>
      </c>
      <c r="D6" s="1">
        <v>3600</v>
      </c>
      <c r="E6" s="2">
        <v>1</v>
      </c>
      <c r="F6" s="1">
        <f>D6*E6</f>
        <v>3600</v>
      </c>
      <c r="G6" s="8">
        <v>0.85</v>
      </c>
      <c r="H6" s="1">
        <f>C6*G6</f>
        <v>5950</v>
      </c>
      <c r="I6" s="1">
        <f>C6*(1-G6)</f>
        <v>1050.0000000000002</v>
      </c>
      <c r="J6" s="8">
        <f>F6/H6</f>
        <v>0.60504201680672265</v>
      </c>
      <c r="K6" s="8">
        <f>$J$12</f>
        <v>0.76422764227642281</v>
      </c>
      <c r="L6" s="8">
        <f>K6/E6</f>
        <v>0.76422764227642281</v>
      </c>
      <c r="M6" s="1">
        <f>I6*L6</f>
        <v>802.43902439024407</v>
      </c>
      <c r="N6" s="1">
        <f>D6+M6</f>
        <v>4402.4390243902444</v>
      </c>
    </row>
    <row r="7" spans="1:14" x14ac:dyDescent="0.2">
      <c r="B7">
        <v>1994</v>
      </c>
      <c r="C7" s="1">
        <v>8000</v>
      </c>
      <c r="D7" s="1">
        <v>4000</v>
      </c>
      <c r="E7" s="2">
        <v>1</v>
      </c>
      <c r="F7" s="1">
        <f t="shared" ref="F7:F10" si="0">D7*E7</f>
        <v>4000</v>
      </c>
      <c r="G7" s="8">
        <v>0.75</v>
      </c>
      <c r="H7" s="1">
        <f t="shared" ref="H7:H10" si="1">C7*G7</f>
        <v>6000</v>
      </c>
      <c r="I7" s="1">
        <f t="shared" ref="I7:I10" si="2">C7*(1-G7)</f>
        <v>2000</v>
      </c>
      <c r="J7" s="8">
        <f t="shared" ref="J7:J12" si="3">F7/H7</f>
        <v>0.66666666666666663</v>
      </c>
      <c r="K7" s="8">
        <f t="shared" ref="K7:K10" si="4">$J$12</f>
        <v>0.76422764227642281</v>
      </c>
      <c r="L7" s="8">
        <f t="shared" ref="L7:L10" si="5">K7/E7</f>
        <v>0.76422764227642281</v>
      </c>
      <c r="M7" s="1">
        <f t="shared" ref="M7:M10" si="6">I7*L7</f>
        <v>1528.4552845528456</v>
      </c>
      <c r="N7" s="1">
        <f t="shared" ref="N7:N10" si="7">D7+M7</f>
        <v>5528.4552845528451</v>
      </c>
    </row>
    <row r="8" spans="1:14" x14ac:dyDescent="0.2">
      <c r="B8">
        <v>1995</v>
      </c>
      <c r="C8" s="1">
        <v>9000</v>
      </c>
      <c r="D8" s="1">
        <v>4800</v>
      </c>
      <c r="E8" s="2">
        <v>1</v>
      </c>
      <c r="F8" s="1">
        <f t="shared" si="0"/>
        <v>4800</v>
      </c>
      <c r="G8" s="8">
        <v>0.6</v>
      </c>
      <c r="H8" s="1">
        <f t="shared" si="1"/>
        <v>5400</v>
      </c>
      <c r="I8" s="1">
        <f t="shared" si="2"/>
        <v>3600</v>
      </c>
      <c r="J8" s="8">
        <f t="shared" si="3"/>
        <v>0.88888888888888884</v>
      </c>
      <c r="K8" s="8">
        <f t="shared" si="4"/>
        <v>0.76422764227642281</v>
      </c>
      <c r="L8" s="8">
        <f t="shared" si="5"/>
        <v>0.76422764227642281</v>
      </c>
      <c r="M8" s="1">
        <f t="shared" si="6"/>
        <v>2751.2195121951222</v>
      </c>
      <c r="N8" s="1">
        <f t="shared" si="7"/>
        <v>7551.2195121951227</v>
      </c>
    </row>
    <row r="9" spans="1:14" x14ac:dyDescent="0.2">
      <c r="B9">
        <v>1996</v>
      </c>
      <c r="C9" s="1">
        <v>10000</v>
      </c>
      <c r="D9" s="1">
        <v>3600</v>
      </c>
      <c r="E9" s="2">
        <v>1</v>
      </c>
      <c r="F9" s="1">
        <f t="shared" si="0"/>
        <v>3600</v>
      </c>
      <c r="G9" s="8">
        <v>0.45</v>
      </c>
      <c r="H9" s="1">
        <f t="shared" si="1"/>
        <v>4500</v>
      </c>
      <c r="I9" s="1">
        <f t="shared" si="2"/>
        <v>5500</v>
      </c>
      <c r="J9" s="8">
        <f t="shared" si="3"/>
        <v>0.8</v>
      </c>
      <c r="K9" s="8">
        <f t="shared" si="4"/>
        <v>0.76422764227642281</v>
      </c>
      <c r="L9" s="8">
        <f t="shared" si="5"/>
        <v>0.76422764227642281</v>
      </c>
      <c r="M9" s="1">
        <f t="shared" si="6"/>
        <v>4203.2520325203259</v>
      </c>
      <c r="N9" s="1">
        <f t="shared" si="7"/>
        <v>7803.2520325203259</v>
      </c>
    </row>
    <row r="10" spans="1:14" x14ac:dyDescent="0.2">
      <c r="B10">
        <v>1997</v>
      </c>
      <c r="C10" s="1">
        <v>11000</v>
      </c>
      <c r="D10" s="1">
        <v>2800</v>
      </c>
      <c r="E10" s="2">
        <v>1</v>
      </c>
      <c r="F10" s="1">
        <f t="shared" si="0"/>
        <v>2800</v>
      </c>
      <c r="G10" s="8">
        <v>0.25</v>
      </c>
      <c r="H10" s="1">
        <f t="shared" si="1"/>
        <v>2750</v>
      </c>
      <c r="I10" s="1">
        <f t="shared" si="2"/>
        <v>8250</v>
      </c>
      <c r="J10" s="8">
        <f t="shared" si="3"/>
        <v>1.0181818181818181</v>
      </c>
      <c r="K10" s="8">
        <f t="shared" si="4"/>
        <v>0.76422764227642281</v>
      </c>
      <c r="L10" s="8">
        <f t="shared" si="5"/>
        <v>0.76422764227642281</v>
      </c>
      <c r="M10" s="1">
        <f t="shared" si="6"/>
        <v>6304.8780487804879</v>
      </c>
      <c r="N10" s="1">
        <f t="shared" si="7"/>
        <v>9104.878048780487</v>
      </c>
    </row>
    <row r="12" spans="1:14" x14ac:dyDescent="0.2">
      <c r="B12" t="s">
        <v>33</v>
      </c>
      <c r="C12" s="1">
        <f>SUM(C6:C10)</f>
        <v>45000</v>
      </c>
      <c r="D12" s="1">
        <f>SUM(D6:D10)</f>
        <v>18800</v>
      </c>
      <c r="E12" s="1"/>
      <c r="F12" s="1">
        <f>SUM(F6:F10)</f>
        <v>18800</v>
      </c>
      <c r="G12" s="8"/>
      <c r="H12" s="1">
        <f>SUM(H6:H10)</f>
        <v>24600</v>
      </c>
      <c r="I12" s="1">
        <f>SUM(I6:I10)</f>
        <v>20400</v>
      </c>
      <c r="J12" s="8">
        <f t="shared" si="3"/>
        <v>0.76422764227642281</v>
      </c>
      <c r="K12" s="8"/>
      <c r="L12" s="8"/>
      <c r="M12" s="1">
        <f>SUM(M6:M10)</f>
        <v>15590.243902439026</v>
      </c>
      <c r="N12" s="1">
        <f>SUM(N6:N10)</f>
        <v>34390.243902439026</v>
      </c>
    </row>
    <row r="16" spans="1:14" x14ac:dyDescent="0.2">
      <c r="A16" s="9" t="s">
        <v>36</v>
      </c>
      <c r="E16" s="10">
        <v>7.0000000000000007E-2</v>
      </c>
    </row>
    <row r="17" spans="2:14" x14ac:dyDescent="0.2">
      <c r="C17" s="5">
        <v>1</v>
      </c>
      <c r="D17" s="5">
        <v>2</v>
      </c>
      <c r="E17" s="5">
        <v>3</v>
      </c>
      <c r="F17" s="5">
        <v>4</v>
      </c>
      <c r="G17" s="5">
        <v>5</v>
      </c>
      <c r="H17" s="5">
        <v>6</v>
      </c>
      <c r="I17" s="5">
        <v>7</v>
      </c>
      <c r="J17" s="5">
        <v>8</v>
      </c>
      <c r="K17" s="5">
        <v>9</v>
      </c>
      <c r="L17" s="5">
        <v>10</v>
      </c>
      <c r="M17" s="5">
        <v>11</v>
      </c>
      <c r="N17" s="5">
        <v>12</v>
      </c>
    </row>
    <row r="18" spans="2:14" ht="38.25" x14ac:dyDescent="0.2">
      <c r="B18" s="4" t="s">
        <v>21</v>
      </c>
      <c r="C18" s="4" t="s">
        <v>0</v>
      </c>
      <c r="D18" s="4" t="s">
        <v>22</v>
      </c>
      <c r="E18" s="4" t="s">
        <v>23</v>
      </c>
      <c r="F18" s="4" t="s">
        <v>24</v>
      </c>
      <c r="G18" s="4" t="s">
        <v>25</v>
      </c>
      <c r="H18" s="4" t="s">
        <v>26</v>
      </c>
      <c r="I18" s="4" t="s">
        <v>27</v>
      </c>
      <c r="J18" s="4" t="s">
        <v>28</v>
      </c>
      <c r="K18" s="4" t="s">
        <v>29</v>
      </c>
      <c r="L18" s="4" t="s">
        <v>30</v>
      </c>
      <c r="M18" s="4" t="s">
        <v>31</v>
      </c>
      <c r="N18" s="4" t="s">
        <v>32</v>
      </c>
    </row>
    <row r="19" spans="2:14" x14ac:dyDescent="0.2">
      <c r="B19">
        <v>1993</v>
      </c>
      <c r="C19" s="1">
        <v>7000</v>
      </c>
      <c r="D19" s="1">
        <v>3600</v>
      </c>
      <c r="E19" s="2">
        <f t="shared" ref="E19:E21" si="8">E20*(1+$E$16)</f>
        <v>1.3107960100000002</v>
      </c>
      <c r="F19" s="1">
        <f>D19*E19</f>
        <v>4718.8656360000004</v>
      </c>
      <c r="G19" s="8">
        <v>0.85</v>
      </c>
      <c r="H19" s="1">
        <f>C19*G19</f>
        <v>5950</v>
      </c>
      <c r="I19" s="1">
        <f>C19*(1-G19)</f>
        <v>1050.0000000000002</v>
      </c>
      <c r="J19" s="8">
        <f>F19/H19</f>
        <v>0.7930866615126051</v>
      </c>
      <c r="K19" s="8">
        <f>$J$25</f>
        <v>0.88481941609756098</v>
      </c>
      <c r="L19" s="8">
        <f>K19/E19</f>
        <v>0.67502449606751613</v>
      </c>
      <c r="M19" s="1">
        <f>I19*L19</f>
        <v>708.77572087089209</v>
      </c>
      <c r="N19" s="1">
        <f>D19+M19</f>
        <v>4308.7757208708917</v>
      </c>
    </row>
    <row r="20" spans="2:14" x14ac:dyDescent="0.2">
      <c r="B20">
        <v>1994</v>
      </c>
      <c r="C20" s="1">
        <v>8000</v>
      </c>
      <c r="D20" s="1">
        <v>4000</v>
      </c>
      <c r="E20" s="2">
        <f t="shared" si="8"/>
        <v>1.2250430000000001</v>
      </c>
      <c r="F20" s="1">
        <f t="shared" ref="F20:F23" si="9">D20*E20</f>
        <v>4900.1720000000005</v>
      </c>
      <c r="G20" s="8">
        <v>0.75</v>
      </c>
      <c r="H20" s="1">
        <f t="shared" ref="H20:H23" si="10">C20*G20</f>
        <v>6000</v>
      </c>
      <c r="I20" s="1">
        <f t="shared" ref="I20:I23" si="11">C20*(1-G20)</f>
        <v>2000</v>
      </c>
      <c r="J20" s="8">
        <f t="shared" ref="J20:J23" si="12">F20/H20</f>
        <v>0.81669533333333344</v>
      </c>
      <c r="K20" s="8">
        <f t="shared" ref="K20:K23" si="13">$J$25</f>
        <v>0.88481941609756098</v>
      </c>
      <c r="L20" s="8">
        <f t="shared" ref="L20:L23" si="14">K20/E20</f>
        <v>0.72227621079224236</v>
      </c>
      <c r="M20" s="1">
        <f t="shared" ref="M20:M23" si="15">I20*L20</f>
        <v>1444.5524215844848</v>
      </c>
      <c r="N20" s="1">
        <f t="shared" ref="N20:N23" si="16">D20+M20</f>
        <v>5444.5524215844853</v>
      </c>
    </row>
    <row r="21" spans="2:14" x14ac:dyDescent="0.2">
      <c r="B21">
        <v>1995</v>
      </c>
      <c r="C21" s="1">
        <v>9000</v>
      </c>
      <c r="D21" s="1">
        <v>4800</v>
      </c>
      <c r="E21" s="2">
        <f t="shared" si="8"/>
        <v>1.1449</v>
      </c>
      <c r="F21" s="1">
        <f t="shared" si="9"/>
        <v>5495.52</v>
      </c>
      <c r="G21" s="8">
        <v>0.6</v>
      </c>
      <c r="H21" s="1">
        <f t="shared" si="10"/>
        <v>5400</v>
      </c>
      <c r="I21" s="1">
        <f t="shared" si="11"/>
        <v>3600</v>
      </c>
      <c r="J21" s="8">
        <f t="shared" si="12"/>
        <v>1.0176888888888889</v>
      </c>
      <c r="K21" s="8">
        <f t="shared" si="13"/>
        <v>0.88481941609756098</v>
      </c>
      <c r="L21" s="8">
        <f t="shared" si="14"/>
        <v>0.77283554554769929</v>
      </c>
      <c r="M21" s="1">
        <f t="shared" si="15"/>
        <v>2782.2079639717176</v>
      </c>
      <c r="N21" s="1">
        <f t="shared" si="16"/>
        <v>7582.2079639717176</v>
      </c>
    </row>
    <row r="22" spans="2:14" x14ac:dyDescent="0.2">
      <c r="B22">
        <v>1996</v>
      </c>
      <c r="C22" s="1">
        <v>10000</v>
      </c>
      <c r="D22" s="1">
        <v>3600</v>
      </c>
      <c r="E22" s="2">
        <f>E23*(1+$E$16)</f>
        <v>1.07</v>
      </c>
      <c r="F22" s="1">
        <f t="shared" si="9"/>
        <v>3852</v>
      </c>
      <c r="G22" s="8">
        <v>0.45</v>
      </c>
      <c r="H22" s="1">
        <f t="shared" si="10"/>
        <v>4500</v>
      </c>
      <c r="I22" s="1">
        <f t="shared" si="11"/>
        <v>5500</v>
      </c>
      <c r="J22" s="8">
        <f t="shared" si="12"/>
        <v>0.85599999999999998</v>
      </c>
      <c r="K22" s="8">
        <f t="shared" si="13"/>
        <v>0.88481941609756098</v>
      </c>
      <c r="L22" s="8">
        <f t="shared" si="14"/>
        <v>0.82693403373603824</v>
      </c>
      <c r="M22" s="1">
        <f t="shared" si="15"/>
        <v>4548.1371855482103</v>
      </c>
      <c r="N22" s="1">
        <f t="shared" si="16"/>
        <v>8148.1371855482103</v>
      </c>
    </row>
    <row r="23" spans="2:14" x14ac:dyDescent="0.2">
      <c r="B23">
        <v>1997</v>
      </c>
      <c r="C23" s="1">
        <v>11000</v>
      </c>
      <c r="D23" s="1">
        <v>2800</v>
      </c>
      <c r="E23" s="2">
        <v>1</v>
      </c>
      <c r="F23" s="1">
        <f t="shared" si="9"/>
        <v>2800</v>
      </c>
      <c r="G23" s="8">
        <v>0.25</v>
      </c>
      <c r="H23" s="1">
        <f t="shared" si="10"/>
        <v>2750</v>
      </c>
      <c r="I23" s="1">
        <f t="shared" si="11"/>
        <v>8250</v>
      </c>
      <c r="J23" s="8">
        <f t="shared" si="12"/>
        <v>1.0181818181818181</v>
      </c>
      <c r="K23" s="8">
        <f t="shared" si="13"/>
        <v>0.88481941609756098</v>
      </c>
      <c r="L23" s="8">
        <f t="shared" si="14"/>
        <v>0.88481941609756098</v>
      </c>
      <c r="M23" s="1">
        <f t="shared" si="15"/>
        <v>7299.7601828048782</v>
      </c>
      <c r="N23" s="1">
        <f t="shared" si="16"/>
        <v>10099.760182804879</v>
      </c>
    </row>
    <row r="25" spans="2:14" x14ac:dyDescent="0.2">
      <c r="B25" t="s">
        <v>33</v>
      </c>
      <c r="C25" s="1">
        <f>SUM(C19:C23)</f>
        <v>45000</v>
      </c>
      <c r="D25" s="1">
        <f>SUM(D19:D23)</f>
        <v>18800</v>
      </c>
      <c r="E25" s="1"/>
      <c r="F25" s="1">
        <f>SUM(F19:F23)</f>
        <v>21766.557636000001</v>
      </c>
      <c r="G25" s="8"/>
      <c r="H25" s="1">
        <f>SUM(H19:H23)</f>
        <v>24600</v>
      </c>
      <c r="I25" s="1">
        <f>SUM(I19:I23)</f>
        <v>20400</v>
      </c>
      <c r="J25" s="8">
        <f t="shared" ref="J25" si="17">F25/H25</f>
        <v>0.88481941609756098</v>
      </c>
      <c r="K25" s="8"/>
      <c r="L25" s="8"/>
      <c r="M25" s="1">
        <f>SUM(M19:M23)</f>
        <v>16783.433474780184</v>
      </c>
      <c r="N25" s="1">
        <f>SUM(N19:N23)</f>
        <v>35583.433474780184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/>
  </sheetViews>
  <sheetFormatPr defaultRowHeight="12.75" x14ac:dyDescent="0.2"/>
  <cols>
    <col min="2" max="14" width="10.85546875" customWidth="1"/>
  </cols>
  <sheetData>
    <row r="1" spans="1:14" x14ac:dyDescent="0.2">
      <c r="A1" t="s">
        <v>20</v>
      </c>
    </row>
    <row r="3" spans="1:14" x14ac:dyDescent="0.2">
      <c r="A3" s="9" t="s">
        <v>34</v>
      </c>
      <c r="E3" s="10">
        <v>7.0000000000000007E-2</v>
      </c>
    </row>
    <row r="4" spans="1:14" x14ac:dyDescent="0.2">
      <c r="C4" s="5">
        <v>1</v>
      </c>
      <c r="D4" s="5">
        <v>2</v>
      </c>
      <c r="E4" s="5">
        <v>3</v>
      </c>
      <c r="F4" s="5">
        <v>4</v>
      </c>
      <c r="G4" s="5">
        <v>5</v>
      </c>
      <c r="H4" s="5">
        <v>6</v>
      </c>
      <c r="I4" s="5">
        <v>7</v>
      </c>
      <c r="J4" s="5">
        <v>8</v>
      </c>
      <c r="K4" s="5">
        <v>9</v>
      </c>
      <c r="L4" s="5">
        <v>10</v>
      </c>
      <c r="M4" s="5">
        <v>11</v>
      </c>
      <c r="N4" s="5">
        <v>12</v>
      </c>
    </row>
    <row r="5" spans="1:14" ht="24.75" customHeight="1" x14ac:dyDescent="0.2">
      <c r="B5" s="4" t="s">
        <v>21</v>
      </c>
      <c r="C5" s="4" t="s">
        <v>0</v>
      </c>
      <c r="D5" s="4" t="s">
        <v>22</v>
      </c>
      <c r="E5" s="4" t="s">
        <v>23</v>
      </c>
      <c r="F5" s="4" t="s">
        <v>24</v>
      </c>
      <c r="G5" s="4" t="s">
        <v>25</v>
      </c>
      <c r="H5" s="4" t="s">
        <v>26</v>
      </c>
      <c r="I5" s="4" t="s">
        <v>27</v>
      </c>
      <c r="J5" s="4" t="s">
        <v>28</v>
      </c>
      <c r="K5" s="4" t="s">
        <v>29</v>
      </c>
      <c r="L5" s="4" t="s">
        <v>30</v>
      </c>
      <c r="M5" s="4" t="s">
        <v>31</v>
      </c>
      <c r="N5" s="4" t="s">
        <v>32</v>
      </c>
    </row>
    <row r="6" spans="1:14" x14ac:dyDescent="0.2">
      <c r="B6">
        <v>1993</v>
      </c>
      <c r="C6" s="1">
        <v>7000</v>
      </c>
      <c r="D6" s="1">
        <v>3600</v>
      </c>
      <c r="E6" s="2">
        <f t="shared" ref="E6:E8" si="0">E7*(1+$E$3)</f>
        <v>1.3107960100000002</v>
      </c>
      <c r="F6" s="1">
        <f>D6*E6</f>
        <v>4718.8656360000004</v>
      </c>
      <c r="G6" s="8">
        <v>0.85</v>
      </c>
      <c r="H6" s="1">
        <f>C6*G6</f>
        <v>5950</v>
      </c>
      <c r="I6" s="1">
        <f>C6*(1-G6)</f>
        <v>1050.0000000000002</v>
      </c>
      <c r="J6" s="8">
        <f>F6/H6</f>
        <v>0.7930866615126051</v>
      </c>
      <c r="K6" s="14">
        <f>C25</f>
        <v>0.86098533162307322</v>
      </c>
      <c r="L6" s="8">
        <f>K6/E6</f>
        <v>0.65684158713839313</v>
      </c>
      <c r="M6" s="1">
        <f>I6*L6</f>
        <v>689.68366649531299</v>
      </c>
      <c r="N6" s="1">
        <f>D6+M6</f>
        <v>4289.6836664953134</v>
      </c>
    </row>
    <row r="7" spans="1:14" x14ac:dyDescent="0.2">
      <c r="B7">
        <v>1994</v>
      </c>
      <c r="C7" s="1">
        <v>8000</v>
      </c>
      <c r="D7" s="1">
        <v>4000</v>
      </c>
      <c r="E7" s="2">
        <f t="shared" si="0"/>
        <v>1.2250430000000001</v>
      </c>
      <c r="F7" s="1">
        <f t="shared" ref="F7:F10" si="1">D7*E7</f>
        <v>4900.1720000000005</v>
      </c>
      <c r="G7" s="8">
        <v>0.75</v>
      </c>
      <c r="H7" s="1">
        <f t="shared" ref="H7:H10" si="2">C7*G7</f>
        <v>6000</v>
      </c>
      <c r="I7" s="1">
        <f t="shared" ref="I7:I10" si="3">C7*(1-G7)</f>
        <v>2000</v>
      </c>
      <c r="J7" s="8">
        <f t="shared" ref="J7:J12" si="4">F7/H7</f>
        <v>0.81669533333333344</v>
      </c>
      <c r="K7" s="14">
        <f>D25</f>
        <v>0.87393117765589456</v>
      </c>
      <c r="L7" s="8">
        <f t="shared" ref="L7:L10" si="5">K7/E7</f>
        <v>0.71338816486922862</v>
      </c>
      <c r="M7" s="1">
        <f t="shared" ref="M7:M10" si="6">I7*L7</f>
        <v>1426.7763297384572</v>
      </c>
      <c r="N7" s="1">
        <f t="shared" ref="N7:N10" si="7">D7+M7</f>
        <v>5426.7763297384572</v>
      </c>
    </row>
    <row r="8" spans="1:14" x14ac:dyDescent="0.2">
      <c r="B8">
        <v>1995</v>
      </c>
      <c r="C8" s="1">
        <v>9000</v>
      </c>
      <c r="D8" s="1">
        <v>4800</v>
      </c>
      <c r="E8" s="2">
        <f t="shared" si="0"/>
        <v>1.1449</v>
      </c>
      <c r="F8" s="1">
        <f t="shared" si="1"/>
        <v>5495.52</v>
      </c>
      <c r="G8" s="8">
        <v>0.6</v>
      </c>
      <c r="H8" s="1">
        <f t="shared" si="2"/>
        <v>5400</v>
      </c>
      <c r="I8" s="1">
        <f t="shared" si="3"/>
        <v>3600</v>
      </c>
      <c r="J8" s="8">
        <f t="shared" si="4"/>
        <v>1.0176888888888889</v>
      </c>
      <c r="K8" s="14">
        <f>E25</f>
        <v>0.89653998873065011</v>
      </c>
      <c r="L8" s="8">
        <f t="shared" si="5"/>
        <v>0.78307274760297851</v>
      </c>
      <c r="M8" s="1">
        <f t="shared" si="6"/>
        <v>2819.0618913707226</v>
      </c>
      <c r="N8" s="1">
        <f t="shared" si="7"/>
        <v>7619.0618913707222</v>
      </c>
    </row>
    <row r="9" spans="1:14" x14ac:dyDescent="0.2">
      <c r="B9">
        <v>1996</v>
      </c>
      <c r="C9" s="1">
        <v>10000</v>
      </c>
      <c r="D9" s="1">
        <v>3600</v>
      </c>
      <c r="E9" s="2">
        <f>E10*(1+$E$3)</f>
        <v>1.07</v>
      </c>
      <c r="F9" s="1">
        <f t="shared" si="1"/>
        <v>3852</v>
      </c>
      <c r="G9" s="8">
        <v>0.45</v>
      </c>
      <c r="H9" s="1">
        <f t="shared" si="2"/>
        <v>4500</v>
      </c>
      <c r="I9" s="1">
        <f t="shared" si="3"/>
        <v>5500</v>
      </c>
      <c r="J9" s="8">
        <f t="shared" si="4"/>
        <v>0.85599999999999998</v>
      </c>
      <c r="K9" s="14">
        <f>F25</f>
        <v>0.89835537640005692</v>
      </c>
      <c r="L9" s="8">
        <f t="shared" si="5"/>
        <v>0.83958446392528674</v>
      </c>
      <c r="M9" s="1">
        <f t="shared" si="6"/>
        <v>4617.714551589077</v>
      </c>
      <c r="N9" s="1">
        <f t="shared" si="7"/>
        <v>8217.714551589077</v>
      </c>
    </row>
    <row r="10" spans="1:14" x14ac:dyDescent="0.2">
      <c r="B10">
        <v>1997</v>
      </c>
      <c r="C10" s="1">
        <v>11000</v>
      </c>
      <c r="D10" s="1">
        <v>2800</v>
      </c>
      <c r="E10" s="2">
        <v>1</v>
      </c>
      <c r="F10" s="1">
        <f t="shared" si="1"/>
        <v>2800</v>
      </c>
      <c r="G10" s="8">
        <v>0.25</v>
      </c>
      <c r="H10" s="1">
        <f t="shared" si="2"/>
        <v>2750</v>
      </c>
      <c r="I10" s="1">
        <f t="shared" si="3"/>
        <v>8250</v>
      </c>
      <c r="J10" s="8">
        <f t="shared" si="4"/>
        <v>1.0181818181818181</v>
      </c>
      <c r="K10" s="14">
        <f>G25</f>
        <v>0.90897428393088864</v>
      </c>
      <c r="L10" s="8">
        <f t="shared" si="5"/>
        <v>0.90897428393088864</v>
      </c>
      <c r="M10" s="1">
        <f t="shared" si="6"/>
        <v>7499.0378424298315</v>
      </c>
      <c r="N10" s="1">
        <f t="shared" si="7"/>
        <v>10299.037842429832</v>
      </c>
    </row>
    <row r="12" spans="1:14" x14ac:dyDescent="0.2">
      <c r="B12" t="s">
        <v>33</v>
      </c>
      <c r="C12" s="1">
        <f>SUM(C6:C10)</f>
        <v>45000</v>
      </c>
      <c r="D12" s="1">
        <f>SUM(D6:D10)</f>
        <v>18800</v>
      </c>
      <c r="E12" s="1"/>
      <c r="F12" s="1">
        <f>SUM(F6:F10)</f>
        <v>21766.557636000001</v>
      </c>
      <c r="G12" s="8"/>
      <c r="H12" s="1">
        <f>SUM(H6:H10)</f>
        <v>24600</v>
      </c>
      <c r="I12" s="1">
        <f>SUM(I6:I10)</f>
        <v>20400</v>
      </c>
      <c r="J12" s="8">
        <f t="shared" si="4"/>
        <v>0.88481941609756098</v>
      </c>
      <c r="K12" s="8"/>
      <c r="L12" s="8"/>
      <c r="M12" s="1">
        <f>SUM(M6:M10)</f>
        <v>17052.274281623402</v>
      </c>
      <c r="N12" s="1">
        <f>SUM(N6:N10)</f>
        <v>35852.274281623402</v>
      </c>
    </row>
    <row r="15" spans="1:14" x14ac:dyDescent="0.2">
      <c r="A15" s="9" t="s">
        <v>39</v>
      </c>
    </row>
    <row r="16" spans="1:14" x14ac:dyDescent="0.2">
      <c r="A16" s="9"/>
      <c r="B16" t="s">
        <v>38</v>
      </c>
      <c r="C16">
        <v>0.75</v>
      </c>
    </row>
    <row r="17" spans="1:14" x14ac:dyDescent="0.2">
      <c r="A17" s="9"/>
      <c r="B17" t="s">
        <v>37</v>
      </c>
      <c r="E17" s="10"/>
    </row>
    <row r="18" spans="1:14" x14ac:dyDescent="0.2">
      <c r="C18" s="5">
        <v>1993</v>
      </c>
      <c r="D18" s="5">
        <v>1994</v>
      </c>
      <c r="E18" s="5">
        <v>1995</v>
      </c>
      <c r="F18" s="5">
        <v>1996</v>
      </c>
      <c r="G18" s="5">
        <v>1997</v>
      </c>
      <c r="H18" s="5"/>
      <c r="I18" s="5"/>
      <c r="J18" s="5"/>
      <c r="K18" s="5"/>
      <c r="L18" s="5"/>
      <c r="M18" s="5"/>
      <c r="N18" s="5"/>
    </row>
    <row r="19" spans="1:14" x14ac:dyDescent="0.2">
      <c r="B19" s="4">
        <v>1993</v>
      </c>
      <c r="C19" s="13">
        <f>$H6*$C$16^ABS($B19-C$18)</f>
        <v>5950</v>
      </c>
      <c r="D19" s="13">
        <f t="shared" ref="D19:G19" si="8">$H6*$C$16^ABS($B19-D$18)</f>
        <v>4462.5</v>
      </c>
      <c r="E19" s="13">
        <f t="shared" si="8"/>
        <v>3346.875</v>
      </c>
      <c r="F19" s="13">
        <f t="shared" si="8"/>
        <v>2510.15625</v>
      </c>
      <c r="G19" s="13">
        <f t="shared" si="8"/>
        <v>1882.6171875</v>
      </c>
      <c r="H19" s="4"/>
      <c r="I19" s="4"/>
      <c r="J19" s="4"/>
      <c r="K19" s="4"/>
      <c r="L19" s="4"/>
      <c r="M19" s="4"/>
      <c r="N19" s="4"/>
    </row>
    <row r="20" spans="1:14" x14ac:dyDescent="0.2">
      <c r="B20">
        <v>1994</v>
      </c>
      <c r="C20" s="13">
        <f t="shared" ref="C20:G20" si="9">$H7*$C$16^ABS($B20-C$18)</f>
        <v>4500</v>
      </c>
      <c r="D20" s="13">
        <f t="shared" si="9"/>
        <v>6000</v>
      </c>
      <c r="E20" s="13">
        <f t="shared" si="9"/>
        <v>4500</v>
      </c>
      <c r="F20" s="13">
        <f t="shared" si="9"/>
        <v>3375</v>
      </c>
      <c r="G20" s="13">
        <f t="shared" si="9"/>
        <v>2531.25</v>
      </c>
      <c r="H20" s="1"/>
      <c r="I20" s="1"/>
      <c r="J20" s="8"/>
      <c r="K20" s="8"/>
      <c r="L20" s="8"/>
      <c r="M20" s="1"/>
      <c r="N20" s="1"/>
    </row>
    <row r="21" spans="1:14" x14ac:dyDescent="0.2">
      <c r="B21">
        <v>1995</v>
      </c>
      <c r="C21" s="13">
        <f t="shared" ref="C21:G21" si="10">$H8*$C$16^ABS($B21-C$18)</f>
        <v>3037.5</v>
      </c>
      <c r="D21" s="13">
        <f t="shared" si="10"/>
        <v>4050</v>
      </c>
      <c r="E21" s="13">
        <f t="shared" si="10"/>
        <v>5400</v>
      </c>
      <c r="F21" s="13">
        <f t="shared" si="10"/>
        <v>4050</v>
      </c>
      <c r="G21" s="13">
        <f t="shared" si="10"/>
        <v>3037.5</v>
      </c>
      <c r="H21" s="1"/>
      <c r="I21" s="1"/>
      <c r="J21" s="8"/>
      <c r="K21" s="8"/>
      <c r="L21" s="8"/>
      <c r="M21" s="1"/>
      <c r="N21" s="1"/>
    </row>
    <row r="22" spans="1:14" x14ac:dyDescent="0.2">
      <c r="B22">
        <v>1996</v>
      </c>
      <c r="C22" s="13">
        <f t="shared" ref="C22:G22" si="11">$H9*$C$16^ABS($B22-C$18)</f>
        <v>1898.4375</v>
      </c>
      <c r="D22" s="13">
        <f t="shared" si="11"/>
        <v>2531.25</v>
      </c>
      <c r="E22" s="13">
        <f t="shared" si="11"/>
        <v>3375</v>
      </c>
      <c r="F22" s="13">
        <f t="shared" si="11"/>
        <v>4500</v>
      </c>
      <c r="G22" s="13">
        <f t="shared" si="11"/>
        <v>3375</v>
      </c>
      <c r="H22" s="1"/>
      <c r="I22" s="1"/>
      <c r="J22" s="8"/>
      <c r="K22" s="8"/>
      <c r="L22" s="8"/>
      <c r="M22" s="1"/>
      <c r="N22" s="1"/>
    </row>
    <row r="23" spans="1:14" x14ac:dyDescent="0.2">
      <c r="B23">
        <v>1997</v>
      </c>
      <c r="C23" s="13">
        <f t="shared" ref="C23:G23" si="12">$H10*$C$16^ABS($B23-C$18)</f>
        <v>870.1171875</v>
      </c>
      <c r="D23" s="13">
        <f t="shared" si="12"/>
        <v>1160.15625</v>
      </c>
      <c r="E23" s="13">
        <f t="shared" si="12"/>
        <v>1546.875</v>
      </c>
      <c r="F23" s="13">
        <f t="shared" si="12"/>
        <v>2062.5</v>
      </c>
      <c r="G23" s="13">
        <f t="shared" si="12"/>
        <v>2750</v>
      </c>
      <c r="H23" s="1"/>
      <c r="I23" s="1"/>
      <c r="J23" s="8"/>
      <c r="K23" s="8"/>
      <c r="L23" s="8"/>
      <c r="M23" s="1"/>
      <c r="N23" s="1"/>
    </row>
    <row r="24" spans="1:14" x14ac:dyDescent="0.2">
      <c r="C24" s="1"/>
      <c r="D24" s="1"/>
      <c r="E24" s="2"/>
      <c r="F24" s="1"/>
      <c r="G24" s="8"/>
      <c r="H24" s="1"/>
      <c r="I24" s="1"/>
      <c r="J24" s="8"/>
      <c r="K24" s="8"/>
      <c r="L24" s="8"/>
      <c r="M24" s="1"/>
      <c r="N24" s="1"/>
    </row>
    <row r="25" spans="1:14" x14ac:dyDescent="0.2">
      <c r="C25" s="8">
        <f>SUMPRODUCT(C$19:C$23,$J$6:$J$10)/SUM(C$19:C$23)</f>
        <v>0.86098533162307322</v>
      </c>
      <c r="D25" s="8">
        <f t="shared" ref="D25:G25" si="13">SUMPRODUCT(D$19:D$23,$J$6:$J$10)/SUM(D$19:D$23)</f>
        <v>0.87393117765589456</v>
      </c>
      <c r="E25" s="8">
        <f t="shared" si="13"/>
        <v>0.89653998873065011</v>
      </c>
      <c r="F25" s="8">
        <f t="shared" si="13"/>
        <v>0.89835537640005692</v>
      </c>
      <c r="G25" s="8">
        <f t="shared" si="13"/>
        <v>0.90897428393088864</v>
      </c>
    </row>
    <row r="26" spans="1:14" x14ac:dyDescent="0.2">
      <c r="C26" s="1"/>
      <c r="D26" s="1"/>
      <c r="E26" s="1"/>
      <c r="F26" s="1"/>
      <c r="G26" s="8"/>
      <c r="H26" s="1"/>
      <c r="I26" s="1"/>
      <c r="J26" s="8"/>
      <c r="K26" s="8"/>
      <c r="L26" s="8"/>
      <c r="M26" s="1"/>
      <c r="N26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/>
  </sheetViews>
  <sheetFormatPr defaultRowHeight="12.75" x14ac:dyDescent="0.2"/>
  <cols>
    <col min="2" max="14" width="10.85546875" customWidth="1"/>
    <col min="15" max="15" width="14.42578125" customWidth="1"/>
  </cols>
  <sheetData>
    <row r="1" spans="1:15" x14ac:dyDescent="0.2">
      <c r="A1" t="s">
        <v>20</v>
      </c>
    </row>
    <row r="3" spans="1:15" x14ac:dyDescent="0.2">
      <c r="A3" s="9" t="s">
        <v>41</v>
      </c>
      <c r="E3" s="10">
        <v>0</v>
      </c>
    </row>
    <row r="4" spans="1:15" x14ac:dyDescent="0.2">
      <c r="C4" s="6">
        <v>1</v>
      </c>
      <c r="D4" s="6">
        <v>2</v>
      </c>
      <c r="E4" s="6">
        <v>3</v>
      </c>
      <c r="F4" s="6">
        <v>4</v>
      </c>
      <c r="G4" s="6">
        <v>5</v>
      </c>
      <c r="H4" s="6">
        <v>6</v>
      </c>
      <c r="I4" s="6">
        <v>7</v>
      </c>
      <c r="J4" s="6">
        <v>8</v>
      </c>
      <c r="K4" s="6">
        <v>9</v>
      </c>
      <c r="L4" s="6">
        <v>10</v>
      </c>
      <c r="M4" s="6">
        <v>11</v>
      </c>
      <c r="N4" s="6">
        <v>12</v>
      </c>
      <c r="O4" s="6">
        <v>13</v>
      </c>
    </row>
    <row r="5" spans="1:15" ht="24.75" customHeight="1" x14ac:dyDescent="0.2">
      <c r="B5" s="7" t="s">
        <v>21</v>
      </c>
      <c r="C5" s="7" t="s">
        <v>42</v>
      </c>
      <c r="D5" s="7" t="s">
        <v>43</v>
      </c>
      <c r="E5" s="7" t="s">
        <v>44</v>
      </c>
      <c r="F5" s="7" t="s">
        <v>45</v>
      </c>
      <c r="G5" s="7" t="s">
        <v>25</v>
      </c>
      <c r="H5" s="7" t="s">
        <v>26</v>
      </c>
      <c r="I5" s="7" t="s">
        <v>27</v>
      </c>
      <c r="J5" s="7" t="s">
        <v>46</v>
      </c>
      <c r="K5" s="7" t="s">
        <v>47</v>
      </c>
      <c r="L5" s="7" t="s">
        <v>48</v>
      </c>
      <c r="M5" s="7" t="s">
        <v>49</v>
      </c>
      <c r="N5" s="7" t="s">
        <v>32</v>
      </c>
      <c r="O5" s="7" t="s">
        <v>50</v>
      </c>
    </row>
    <row r="6" spans="1:15" x14ac:dyDescent="0.2">
      <c r="B6">
        <v>1993</v>
      </c>
      <c r="C6" s="1">
        <v>3500</v>
      </c>
      <c r="D6" s="1">
        <v>400</v>
      </c>
      <c r="E6" s="2">
        <f t="shared" ref="E6:E8" si="0">E7*(1+$E$3)</f>
        <v>1</v>
      </c>
      <c r="F6" s="1">
        <f>D6*E6</f>
        <v>400</v>
      </c>
      <c r="G6" s="8">
        <v>0.95</v>
      </c>
      <c r="H6" s="1">
        <f>C6*G6</f>
        <v>3325</v>
      </c>
      <c r="I6" s="1">
        <f>C6*(1-G6)</f>
        <v>175.00000000000014</v>
      </c>
      <c r="J6" s="15">
        <f>F6/H6</f>
        <v>0.12030075187969924</v>
      </c>
      <c r="K6" s="16">
        <f>C25</f>
        <v>0.11884928475460366</v>
      </c>
      <c r="L6" s="15">
        <f>K6/E6</f>
        <v>0.11884928475460366</v>
      </c>
      <c r="M6" s="1">
        <f>I6*L6</f>
        <v>20.798624832055658</v>
      </c>
      <c r="N6" s="1">
        <f>D6+M6</f>
        <v>420.79862483205568</v>
      </c>
      <c r="O6" s="15">
        <f>N6/C6</f>
        <v>0.12022817852344447</v>
      </c>
    </row>
    <row r="7" spans="1:15" x14ac:dyDescent="0.2">
      <c r="B7">
        <v>1994</v>
      </c>
      <c r="C7" s="1">
        <v>4000</v>
      </c>
      <c r="D7" s="1">
        <v>420</v>
      </c>
      <c r="E7" s="2">
        <f t="shared" si="0"/>
        <v>1</v>
      </c>
      <c r="F7" s="1">
        <f t="shared" ref="F7:F10" si="1">D7*E7</f>
        <v>420</v>
      </c>
      <c r="G7" s="8">
        <v>0.9</v>
      </c>
      <c r="H7" s="1">
        <f t="shared" ref="H7:H10" si="2">C7*G7</f>
        <v>3600</v>
      </c>
      <c r="I7" s="1">
        <f t="shared" ref="I7:I10" si="3">C7*(1-G7)</f>
        <v>399.99999999999989</v>
      </c>
      <c r="J7" s="15">
        <f t="shared" ref="J7:J12" si="4">F7/H7</f>
        <v>0.11666666666666667</v>
      </c>
      <c r="K7" s="16">
        <f>D25</f>
        <v>0.11859883236030025</v>
      </c>
      <c r="L7" s="15">
        <f t="shared" ref="L7:L10" si="5">K7/E7</f>
        <v>0.11859883236030025</v>
      </c>
      <c r="M7" s="1">
        <f t="shared" ref="M7:M10" si="6">I7*L7</f>
        <v>47.439532944120089</v>
      </c>
      <c r="N7" s="1">
        <f t="shared" ref="N7:N10" si="7">D7+M7</f>
        <v>467.43953294412006</v>
      </c>
      <c r="O7" s="15">
        <f t="shared" ref="O7:O10" si="8">N7/C7</f>
        <v>0.11685988323603001</v>
      </c>
    </row>
    <row r="8" spans="1:15" x14ac:dyDescent="0.2">
      <c r="B8">
        <v>1995</v>
      </c>
      <c r="C8" s="1">
        <v>4500</v>
      </c>
      <c r="D8" s="1">
        <v>450</v>
      </c>
      <c r="E8" s="2">
        <f t="shared" si="0"/>
        <v>1</v>
      </c>
      <c r="F8" s="1">
        <f t="shared" si="1"/>
        <v>450</v>
      </c>
      <c r="G8" s="8">
        <v>0.75</v>
      </c>
      <c r="H8" s="1">
        <f t="shared" si="2"/>
        <v>3375</v>
      </c>
      <c r="I8" s="1">
        <f t="shared" si="3"/>
        <v>1125</v>
      </c>
      <c r="J8" s="15">
        <f t="shared" si="4"/>
        <v>0.13333333333333333</v>
      </c>
      <c r="K8" s="16">
        <f>E25</f>
        <v>0.11873718737187372</v>
      </c>
      <c r="L8" s="15">
        <f t="shared" si="5"/>
        <v>0.11873718737187372</v>
      </c>
      <c r="M8" s="1">
        <f t="shared" si="6"/>
        <v>133.57933579335793</v>
      </c>
      <c r="N8" s="1">
        <f t="shared" si="7"/>
        <v>583.57933579335793</v>
      </c>
      <c r="O8" s="15">
        <f t="shared" si="8"/>
        <v>0.12968429684296842</v>
      </c>
    </row>
    <row r="9" spans="1:15" x14ac:dyDescent="0.2">
      <c r="B9">
        <v>1996</v>
      </c>
      <c r="C9" s="1">
        <v>5000</v>
      </c>
      <c r="D9" s="1">
        <v>340</v>
      </c>
      <c r="E9" s="2">
        <f>E10*(1+$E$3)</f>
        <v>1</v>
      </c>
      <c r="F9" s="1">
        <f t="shared" si="1"/>
        <v>340</v>
      </c>
      <c r="G9" s="8">
        <v>0.6</v>
      </c>
      <c r="H9" s="1">
        <f t="shared" si="2"/>
        <v>3000</v>
      </c>
      <c r="I9" s="1">
        <f t="shared" si="3"/>
        <v>2000</v>
      </c>
      <c r="J9" s="15">
        <f t="shared" si="4"/>
        <v>0.11333333333333333</v>
      </c>
      <c r="K9" s="16">
        <f>F25</f>
        <v>0.11617511690415701</v>
      </c>
      <c r="L9" s="15">
        <f t="shared" si="5"/>
        <v>0.11617511690415701</v>
      </c>
      <c r="M9" s="1">
        <f t="shared" si="6"/>
        <v>232.35023380831402</v>
      </c>
      <c r="N9" s="1">
        <f t="shared" si="7"/>
        <v>572.35023380831399</v>
      </c>
      <c r="O9" s="15">
        <f t="shared" si="8"/>
        <v>0.11447004676166279</v>
      </c>
    </row>
    <row r="10" spans="1:15" x14ac:dyDescent="0.2">
      <c r="B10">
        <v>1997</v>
      </c>
      <c r="C10" s="1">
        <v>5500</v>
      </c>
      <c r="D10" s="1">
        <v>200</v>
      </c>
      <c r="E10" s="2">
        <v>1</v>
      </c>
      <c r="F10" s="1">
        <f t="shared" si="1"/>
        <v>200</v>
      </c>
      <c r="G10" s="8">
        <v>0.4</v>
      </c>
      <c r="H10" s="1">
        <f t="shared" si="2"/>
        <v>2200</v>
      </c>
      <c r="I10" s="1">
        <f t="shared" si="3"/>
        <v>3300</v>
      </c>
      <c r="J10" s="15">
        <f t="shared" si="4"/>
        <v>9.0909090909090912E-2</v>
      </c>
      <c r="K10" s="16">
        <f>G25</f>
        <v>0.11344858922842783</v>
      </c>
      <c r="L10" s="15">
        <f t="shared" si="5"/>
        <v>0.11344858922842783</v>
      </c>
      <c r="M10" s="1">
        <f t="shared" si="6"/>
        <v>374.38034445381186</v>
      </c>
      <c r="N10" s="1">
        <f t="shared" si="7"/>
        <v>574.38034445381186</v>
      </c>
      <c r="O10" s="15">
        <f t="shared" si="8"/>
        <v>0.10443278990069306</v>
      </c>
    </row>
    <row r="11" spans="1:15" x14ac:dyDescent="0.2">
      <c r="J11" s="15"/>
    </row>
    <row r="12" spans="1:15" x14ac:dyDescent="0.2">
      <c r="B12" t="s">
        <v>33</v>
      </c>
      <c r="C12" s="1">
        <f>SUM(C6:C10)</f>
        <v>22500</v>
      </c>
      <c r="D12" s="1">
        <f>SUM(D6:D10)</f>
        <v>1810</v>
      </c>
      <c r="E12" s="1"/>
      <c r="F12" s="1">
        <f>SUM(F6:F10)</f>
        <v>1810</v>
      </c>
      <c r="G12" s="8"/>
      <c r="H12" s="1">
        <f>SUM(H6:H10)</f>
        <v>15500</v>
      </c>
      <c r="I12" s="1">
        <f>SUM(I6:I10)</f>
        <v>7000</v>
      </c>
      <c r="J12" s="15">
        <f t="shared" si="4"/>
        <v>0.1167741935483871</v>
      </c>
      <c r="K12" s="8"/>
      <c r="L12" s="8"/>
      <c r="M12" s="1">
        <f>SUM(M6:M10)</f>
        <v>808.54807183165951</v>
      </c>
      <c r="N12" s="1">
        <f>SUM(N6:N10)</f>
        <v>2618.5480718316594</v>
      </c>
      <c r="O12" s="15">
        <f>N12/C12</f>
        <v>0.1163799143036293</v>
      </c>
    </row>
    <row r="15" spans="1:15" x14ac:dyDescent="0.2">
      <c r="A15" s="9"/>
    </row>
    <row r="16" spans="1:15" x14ac:dyDescent="0.2">
      <c r="A16" s="9"/>
      <c r="B16" t="s">
        <v>38</v>
      </c>
      <c r="C16">
        <v>0.75</v>
      </c>
    </row>
    <row r="17" spans="1:14" x14ac:dyDescent="0.2">
      <c r="A17" s="9"/>
      <c r="B17" t="s">
        <v>37</v>
      </c>
      <c r="E17" s="10"/>
    </row>
    <row r="18" spans="1:14" x14ac:dyDescent="0.2">
      <c r="C18" s="6">
        <v>1993</v>
      </c>
      <c r="D18" s="6">
        <v>1994</v>
      </c>
      <c r="E18" s="6">
        <v>1995</v>
      </c>
      <c r="F18" s="6">
        <v>1996</v>
      </c>
      <c r="G18" s="6">
        <v>1997</v>
      </c>
      <c r="H18" s="6"/>
      <c r="I18" s="6"/>
      <c r="J18" s="6"/>
      <c r="K18" s="6"/>
      <c r="L18" s="6"/>
      <c r="M18" s="6"/>
      <c r="N18" s="6"/>
    </row>
    <row r="19" spans="1:14" x14ac:dyDescent="0.2">
      <c r="B19" s="7">
        <v>1993</v>
      </c>
      <c r="C19" s="13">
        <f>$H6*$C$16^ABS($B19-C$18)</f>
        <v>3325</v>
      </c>
      <c r="D19" s="13">
        <f t="shared" ref="D19:G19" si="9">$H6*$C$16^ABS($B19-D$18)</f>
        <v>2493.75</v>
      </c>
      <c r="E19" s="13">
        <f t="shared" si="9"/>
        <v>1870.3125</v>
      </c>
      <c r="F19" s="13">
        <f t="shared" si="9"/>
        <v>1402.734375</v>
      </c>
      <c r="G19" s="13">
        <f t="shared" si="9"/>
        <v>1052.05078125</v>
      </c>
      <c r="H19" s="7"/>
      <c r="I19" s="7"/>
      <c r="J19" s="7"/>
      <c r="K19" s="7"/>
      <c r="L19" s="7"/>
      <c r="M19" s="7"/>
      <c r="N19" s="7"/>
    </row>
    <row r="20" spans="1:14" x14ac:dyDescent="0.2">
      <c r="B20">
        <v>1994</v>
      </c>
      <c r="C20" s="13">
        <f t="shared" ref="C20:G23" si="10">$H7*$C$16^ABS($B20-C$18)</f>
        <v>2700</v>
      </c>
      <c r="D20" s="13">
        <f t="shared" si="10"/>
        <v>3600</v>
      </c>
      <c r="E20" s="13">
        <f t="shared" si="10"/>
        <v>2700</v>
      </c>
      <c r="F20" s="13">
        <f t="shared" si="10"/>
        <v>2025</v>
      </c>
      <c r="G20" s="13">
        <f t="shared" si="10"/>
        <v>1518.75</v>
      </c>
      <c r="H20" s="1"/>
      <c r="I20" s="1"/>
      <c r="J20" s="8"/>
      <c r="K20" s="8"/>
      <c r="L20" s="8"/>
      <c r="M20" s="1"/>
      <c r="N20" s="1"/>
    </row>
    <row r="21" spans="1:14" x14ac:dyDescent="0.2">
      <c r="B21">
        <v>1995</v>
      </c>
      <c r="C21" s="13">
        <f t="shared" si="10"/>
        <v>1898.4375</v>
      </c>
      <c r="D21" s="13">
        <f t="shared" si="10"/>
        <v>2531.25</v>
      </c>
      <c r="E21" s="13">
        <f t="shared" si="10"/>
        <v>3375</v>
      </c>
      <c r="F21" s="13">
        <f t="shared" si="10"/>
        <v>2531.25</v>
      </c>
      <c r="G21" s="13">
        <f t="shared" si="10"/>
        <v>1898.4375</v>
      </c>
      <c r="H21" s="1"/>
      <c r="I21" s="1"/>
      <c r="J21" s="8"/>
      <c r="K21" s="8"/>
      <c r="L21" s="8"/>
      <c r="M21" s="1"/>
      <c r="N21" s="1"/>
    </row>
    <row r="22" spans="1:14" x14ac:dyDescent="0.2">
      <c r="B22">
        <v>1996</v>
      </c>
      <c r="C22" s="13">
        <f t="shared" si="10"/>
        <v>1265.625</v>
      </c>
      <c r="D22" s="13">
        <f t="shared" si="10"/>
        <v>1687.5</v>
      </c>
      <c r="E22" s="13">
        <f t="shared" si="10"/>
        <v>2250</v>
      </c>
      <c r="F22" s="13">
        <f t="shared" si="10"/>
        <v>3000</v>
      </c>
      <c r="G22" s="13">
        <f t="shared" si="10"/>
        <v>2250</v>
      </c>
      <c r="H22" s="1"/>
      <c r="I22" s="1"/>
      <c r="J22" s="8"/>
      <c r="K22" s="8"/>
      <c r="L22" s="8"/>
      <c r="M22" s="1"/>
      <c r="N22" s="1"/>
    </row>
    <row r="23" spans="1:14" x14ac:dyDescent="0.2">
      <c r="B23">
        <v>1997</v>
      </c>
      <c r="C23" s="13">
        <f t="shared" si="10"/>
        <v>696.09375</v>
      </c>
      <c r="D23" s="13">
        <f t="shared" si="10"/>
        <v>928.125</v>
      </c>
      <c r="E23" s="13">
        <f t="shared" si="10"/>
        <v>1237.5</v>
      </c>
      <c r="F23" s="13">
        <f t="shared" si="10"/>
        <v>1650</v>
      </c>
      <c r="G23" s="13">
        <f t="shared" si="10"/>
        <v>2200</v>
      </c>
      <c r="H23" s="1"/>
      <c r="I23" s="1"/>
      <c r="J23" s="8"/>
      <c r="K23" s="8"/>
      <c r="L23" s="8"/>
      <c r="M23" s="1"/>
      <c r="N23" s="1"/>
    </row>
    <row r="24" spans="1:14" x14ac:dyDescent="0.2">
      <c r="C24" s="1"/>
      <c r="D24" s="1"/>
      <c r="E24" s="2"/>
      <c r="F24" s="1"/>
      <c r="G24" s="8"/>
      <c r="H24" s="1"/>
      <c r="I24" s="1"/>
      <c r="J24" s="8"/>
      <c r="K24" s="8"/>
      <c r="L24" s="8"/>
      <c r="M24" s="1"/>
      <c r="N24" s="1"/>
    </row>
    <row r="25" spans="1:14" x14ac:dyDescent="0.2">
      <c r="C25" s="8">
        <f>SUMPRODUCT(C$19:C$23,$J$6:$J$10)/SUM(C$19:C$23)</f>
        <v>0.11884928475460366</v>
      </c>
      <c r="D25" s="8">
        <f t="shared" ref="D25:G25" si="11">SUMPRODUCT(D$19:D$23,$J$6:$J$10)/SUM(D$19:D$23)</f>
        <v>0.11859883236030025</v>
      </c>
      <c r="E25" s="8">
        <f t="shared" si="11"/>
        <v>0.11873718737187372</v>
      </c>
      <c r="F25" s="8">
        <f t="shared" si="11"/>
        <v>0.11617511690415701</v>
      </c>
      <c r="G25" s="8">
        <f t="shared" si="11"/>
        <v>0.11344858922842783</v>
      </c>
    </row>
    <row r="26" spans="1:14" x14ac:dyDescent="0.2">
      <c r="C26" s="1"/>
      <c r="D26" s="1"/>
      <c r="E26" s="1"/>
      <c r="F26" s="1"/>
      <c r="G26" s="8"/>
      <c r="H26" s="1"/>
      <c r="I26" s="1"/>
      <c r="J26" s="8"/>
      <c r="K26" s="8"/>
      <c r="L26" s="8"/>
      <c r="M26" s="1"/>
      <c r="N26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/>
  </sheetViews>
  <sheetFormatPr defaultRowHeight="12.75" x14ac:dyDescent="0.2"/>
  <cols>
    <col min="2" max="14" width="10.85546875" customWidth="1"/>
    <col min="15" max="15" width="14.42578125" customWidth="1"/>
  </cols>
  <sheetData>
    <row r="1" spans="1:15" x14ac:dyDescent="0.2">
      <c r="A1" t="s">
        <v>20</v>
      </c>
    </row>
    <row r="3" spans="1:15" x14ac:dyDescent="0.2">
      <c r="A3" s="9" t="s">
        <v>40</v>
      </c>
      <c r="E3" s="10">
        <v>7.0000000000000007E-2</v>
      </c>
    </row>
    <row r="4" spans="1:15" x14ac:dyDescent="0.2">
      <c r="C4" s="6">
        <v>1</v>
      </c>
      <c r="D4" s="6">
        <v>2</v>
      </c>
      <c r="E4" s="6">
        <v>3</v>
      </c>
      <c r="F4" s="6">
        <v>4</v>
      </c>
      <c r="G4" s="6">
        <v>5</v>
      </c>
      <c r="H4" s="6">
        <v>6</v>
      </c>
      <c r="I4" s="6">
        <v>7</v>
      </c>
      <c r="J4" s="6">
        <v>8</v>
      </c>
      <c r="K4" s="6">
        <v>9</v>
      </c>
      <c r="L4" s="6">
        <v>10</v>
      </c>
      <c r="M4" s="6">
        <v>11</v>
      </c>
      <c r="N4" s="6">
        <v>12</v>
      </c>
      <c r="O4" s="6"/>
    </row>
    <row r="5" spans="1:15" ht="24.75" customHeight="1" x14ac:dyDescent="0.2">
      <c r="B5" s="7" t="s">
        <v>21</v>
      </c>
      <c r="C5" s="7" t="s">
        <v>51</v>
      </c>
      <c r="D5" s="7" t="s">
        <v>22</v>
      </c>
      <c r="E5" s="7" t="s">
        <v>52</v>
      </c>
      <c r="F5" s="7" t="s">
        <v>24</v>
      </c>
      <c r="G5" s="7" t="s">
        <v>25</v>
      </c>
      <c r="H5" s="7" t="s">
        <v>26</v>
      </c>
      <c r="I5" s="7" t="s">
        <v>27</v>
      </c>
      <c r="J5" s="7" t="s">
        <v>53</v>
      </c>
      <c r="K5" s="7" t="s">
        <v>54</v>
      </c>
      <c r="L5" s="7" t="s">
        <v>55</v>
      </c>
      <c r="M5" s="7" t="s">
        <v>31</v>
      </c>
      <c r="N5" s="7" t="s">
        <v>32</v>
      </c>
      <c r="O5" s="7"/>
    </row>
    <row r="6" spans="1:15" x14ac:dyDescent="0.2">
      <c r="B6">
        <v>1993</v>
      </c>
      <c r="C6" s="1">
        <f>'Example 5'!N6</f>
        <v>420.79862483205568</v>
      </c>
      <c r="D6" s="1">
        <f>'Example 4'!D6</f>
        <v>3600</v>
      </c>
      <c r="E6" s="2">
        <f t="shared" ref="E6:E8" si="0">E7*(1+$E$3)</f>
        <v>1.3107960100000002</v>
      </c>
      <c r="F6" s="1">
        <f>D6*E6</f>
        <v>4718.8656360000004</v>
      </c>
      <c r="G6" s="8">
        <f>'Example 4'!G6</f>
        <v>0.85</v>
      </c>
      <c r="H6" s="1">
        <f>C6*G6</f>
        <v>357.67883110724733</v>
      </c>
      <c r="I6" s="1">
        <f>C6*(1-G6)</f>
        <v>63.11979372480836</v>
      </c>
      <c r="J6" s="17">
        <f>F6/H6</f>
        <v>13.193024651171161</v>
      </c>
      <c r="K6" s="17">
        <f>C25</f>
        <v>14.404400822169192</v>
      </c>
      <c r="L6" s="17">
        <f>K6/E6</f>
        <v>10.989048419646311</v>
      </c>
      <c r="M6" s="1">
        <f>I6*L6</f>
        <v>693.62646948000645</v>
      </c>
      <c r="N6" s="1">
        <f>D6+M6</f>
        <v>4293.6264694800066</v>
      </c>
      <c r="O6" s="15"/>
    </row>
    <row r="7" spans="1:15" x14ac:dyDescent="0.2">
      <c r="B7">
        <v>1994</v>
      </c>
      <c r="C7" s="1">
        <f>'Example 5'!N7</f>
        <v>467.43953294412006</v>
      </c>
      <c r="D7" s="1">
        <f>'Example 4'!D7</f>
        <v>4000</v>
      </c>
      <c r="E7" s="2">
        <f t="shared" si="0"/>
        <v>1.2250430000000001</v>
      </c>
      <c r="F7" s="1">
        <f t="shared" ref="F7:F10" si="1">D7*E7</f>
        <v>4900.1720000000005</v>
      </c>
      <c r="G7" s="8">
        <f>'Example 4'!G7</f>
        <v>0.75</v>
      </c>
      <c r="H7" s="1">
        <f t="shared" ref="H7:H10" si="2">C7*G7</f>
        <v>350.57964970809007</v>
      </c>
      <c r="I7" s="1">
        <f t="shared" ref="I7:I10" si="3">C7*(1-G7)</f>
        <v>116.85988323603002</v>
      </c>
      <c r="J7" s="17">
        <f t="shared" ref="J7:J12" si="4">F7/H7</f>
        <v>13.977342963518064</v>
      </c>
      <c r="K7" s="17">
        <f>D25</f>
        <v>14.636940758729107</v>
      </c>
      <c r="L7" s="17">
        <f t="shared" ref="L7:L10" si="5">K7/E7</f>
        <v>11.948103665527745</v>
      </c>
      <c r="M7" s="1">
        <f t="shared" ref="M7:M10" si="6">I7*L7</f>
        <v>1396.2539992455545</v>
      </c>
      <c r="N7" s="1">
        <f t="shared" ref="N7:N10" si="7">D7+M7</f>
        <v>5396.253999245555</v>
      </c>
      <c r="O7" s="15"/>
    </row>
    <row r="8" spans="1:15" x14ac:dyDescent="0.2">
      <c r="B8">
        <v>1995</v>
      </c>
      <c r="C8" s="1">
        <f>'Example 5'!N8</f>
        <v>583.57933579335793</v>
      </c>
      <c r="D8" s="1">
        <f>'Example 4'!D8</f>
        <v>4800</v>
      </c>
      <c r="E8" s="2">
        <f t="shared" si="0"/>
        <v>1.1449</v>
      </c>
      <c r="F8" s="1">
        <f t="shared" si="1"/>
        <v>5495.52</v>
      </c>
      <c r="G8" s="8">
        <f>'Example 4'!G8</f>
        <v>0.6</v>
      </c>
      <c r="H8" s="1">
        <f t="shared" si="2"/>
        <v>350.14760147601476</v>
      </c>
      <c r="I8" s="1">
        <f t="shared" si="3"/>
        <v>233.43173431734317</v>
      </c>
      <c r="J8" s="17">
        <f t="shared" si="4"/>
        <v>15.69486689851407</v>
      </c>
      <c r="K8" s="17">
        <f>E25</f>
        <v>14.968530272455428</v>
      </c>
      <c r="L8" s="17">
        <f t="shared" si="5"/>
        <v>13.074094045292538</v>
      </c>
      <c r="M8" s="1">
        <f t="shared" si="6"/>
        <v>3051.9084476206863</v>
      </c>
      <c r="N8" s="1">
        <f t="shared" si="7"/>
        <v>7851.9084476206863</v>
      </c>
      <c r="O8" s="15"/>
    </row>
    <row r="9" spans="1:15" x14ac:dyDescent="0.2">
      <c r="B9">
        <v>1996</v>
      </c>
      <c r="C9" s="1">
        <f>'Example 5'!N9</f>
        <v>572.35023380831399</v>
      </c>
      <c r="D9" s="1">
        <f>'Example 4'!D9</f>
        <v>3600</v>
      </c>
      <c r="E9" s="2">
        <f>E10*(1+$E$3)</f>
        <v>1.07</v>
      </c>
      <c r="F9" s="1">
        <f t="shared" si="1"/>
        <v>3852</v>
      </c>
      <c r="G9" s="8">
        <f>'Example 4'!G9</f>
        <v>0.45</v>
      </c>
      <c r="H9" s="1">
        <f t="shared" si="2"/>
        <v>257.55760521374128</v>
      </c>
      <c r="I9" s="1">
        <f t="shared" si="3"/>
        <v>314.7926285945727</v>
      </c>
      <c r="J9" s="17">
        <f t="shared" si="4"/>
        <v>14.955877528071095</v>
      </c>
      <c r="K9" s="17">
        <f>F25</f>
        <v>15.185803171493998</v>
      </c>
      <c r="L9" s="17">
        <f t="shared" si="5"/>
        <v>14.192339412611211</v>
      </c>
      <c r="M9" s="1">
        <f t="shared" si="6"/>
        <v>4467.643829602237</v>
      </c>
      <c r="N9" s="1">
        <f t="shared" si="7"/>
        <v>8067.643829602237</v>
      </c>
      <c r="O9" s="15"/>
    </row>
    <row r="10" spans="1:15" x14ac:dyDescent="0.2">
      <c r="B10">
        <v>1997</v>
      </c>
      <c r="C10" s="1">
        <f>'Example 5'!N10</f>
        <v>574.38034445381186</v>
      </c>
      <c r="D10" s="1">
        <f>'Example 4'!D10</f>
        <v>2800</v>
      </c>
      <c r="E10" s="2">
        <v>1</v>
      </c>
      <c r="F10" s="1">
        <f t="shared" si="1"/>
        <v>2800</v>
      </c>
      <c r="G10" s="8">
        <f>'Example 4'!G10</f>
        <v>0.25</v>
      </c>
      <c r="H10" s="1">
        <f t="shared" si="2"/>
        <v>143.59508611345296</v>
      </c>
      <c r="I10" s="1">
        <f t="shared" si="3"/>
        <v>430.78525834035889</v>
      </c>
      <c r="J10" s="17">
        <f t="shared" si="4"/>
        <v>19.499274493193656</v>
      </c>
      <c r="K10" s="17">
        <f>G25</f>
        <v>15.526752636072914</v>
      </c>
      <c r="L10" s="17">
        <f t="shared" si="5"/>
        <v>15.526752636072914</v>
      </c>
      <c r="M10" s="1">
        <f t="shared" si="6"/>
        <v>6688.6961455175187</v>
      </c>
      <c r="N10" s="1">
        <f t="shared" si="7"/>
        <v>9488.6961455175187</v>
      </c>
      <c r="O10" s="15"/>
    </row>
    <row r="11" spans="1:15" x14ac:dyDescent="0.2">
      <c r="J11" s="17"/>
    </row>
    <row r="12" spans="1:15" x14ac:dyDescent="0.2">
      <c r="B12" t="s">
        <v>33</v>
      </c>
      <c r="C12" s="1">
        <f>SUM(C6:C10)</f>
        <v>2618.5480718316594</v>
      </c>
      <c r="D12" s="1">
        <f>SUM(D6:D10)</f>
        <v>18800</v>
      </c>
      <c r="E12" s="1"/>
      <c r="F12" s="1">
        <f>SUM(F6:F10)</f>
        <v>21766.557636000001</v>
      </c>
      <c r="G12" s="8"/>
      <c r="H12" s="1">
        <f>SUM(H6:H10)</f>
        <v>1459.5587736185462</v>
      </c>
      <c r="I12" s="1">
        <f>SUM(I6:I10)</f>
        <v>1158.9892982131132</v>
      </c>
      <c r="J12" s="17">
        <f t="shared" si="4"/>
        <v>14.913108008686921</v>
      </c>
      <c r="K12" s="8"/>
      <c r="L12" s="8"/>
      <c r="M12" s="1">
        <f>SUM(M6:M10)</f>
        <v>16298.128891466004</v>
      </c>
      <c r="N12" s="1">
        <f>SUM(N6:N10)</f>
        <v>35098.128891466004</v>
      </c>
      <c r="O12" s="15"/>
    </row>
    <row r="15" spans="1:15" x14ac:dyDescent="0.2">
      <c r="A15" s="9"/>
    </row>
    <row r="16" spans="1:15" x14ac:dyDescent="0.2">
      <c r="A16" s="9"/>
      <c r="B16" t="s">
        <v>38</v>
      </c>
      <c r="C16">
        <v>0.75</v>
      </c>
    </row>
    <row r="17" spans="1:14" x14ac:dyDescent="0.2">
      <c r="A17" s="9"/>
      <c r="B17" t="s">
        <v>37</v>
      </c>
      <c r="E17" s="10"/>
    </row>
    <row r="18" spans="1:14" x14ac:dyDescent="0.2">
      <c r="C18" s="6">
        <v>1993</v>
      </c>
      <c r="D18" s="6">
        <v>1994</v>
      </c>
      <c r="E18" s="6">
        <v>1995</v>
      </c>
      <c r="F18" s="6">
        <v>1996</v>
      </c>
      <c r="G18" s="6">
        <v>1997</v>
      </c>
      <c r="H18" s="6"/>
      <c r="I18" s="6"/>
      <c r="J18" s="6"/>
      <c r="K18" s="6"/>
      <c r="L18" s="6"/>
      <c r="M18" s="6"/>
      <c r="N18" s="6"/>
    </row>
    <row r="19" spans="1:14" x14ac:dyDescent="0.2">
      <c r="B19" s="7">
        <v>1993</v>
      </c>
      <c r="C19" s="13">
        <f>$H6*$C$16^ABS($B19-C$18)</f>
        <v>357.67883110724733</v>
      </c>
      <c r="D19" s="13">
        <f t="shared" ref="D19:G19" si="8">$H6*$C$16^ABS($B19-D$18)</f>
        <v>268.2591233304355</v>
      </c>
      <c r="E19" s="13">
        <f t="shared" si="8"/>
        <v>201.19434249782663</v>
      </c>
      <c r="F19" s="13">
        <f t="shared" si="8"/>
        <v>150.89575687336998</v>
      </c>
      <c r="G19" s="13">
        <f t="shared" si="8"/>
        <v>113.17181765502748</v>
      </c>
      <c r="H19" s="7"/>
      <c r="I19" s="7"/>
      <c r="J19" s="7"/>
      <c r="K19" s="7"/>
      <c r="L19" s="7"/>
      <c r="M19" s="7"/>
      <c r="N19" s="7"/>
    </row>
    <row r="20" spans="1:14" x14ac:dyDescent="0.2">
      <c r="B20">
        <v>1994</v>
      </c>
      <c r="C20" s="13">
        <f t="shared" ref="C20:G23" si="9">$H7*$C$16^ABS($B20-C$18)</f>
        <v>262.93473728106756</v>
      </c>
      <c r="D20" s="13">
        <f t="shared" si="9"/>
        <v>350.57964970809007</v>
      </c>
      <c r="E20" s="13">
        <f t="shared" si="9"/>
        <v>262.93473728106756</v>
      </c>
      <c r="F20" s="13">
        <f t="shared" si="9"/>
        <v>197.20105296080067</v>
      </c>
      <c r="G20" s="13">
        <f t="shared" si="9"/>
        <v>147.9007897206005</v>
      </c>
      <c r="H20" s="1"/>
      <c r="I20" s="1"/>
      <c r="J20" s="8"/>
      <c r="K20" s="8"/>
      <c r="L20" s="8"/>
      <c r="M20" s="1"/>
      <c r="N20" s="1"/>
    </row>
    <row r="21" spans="1:14" x14ac:dyDescent="0.2">
      <c r="B21">
        <v>1995</v>
      </c>
      <c r="C21" s="13">
        <f t="shared" si="9"/>
        <v>196.95802583025829</v>
      </c>
      <c r="D21" s="13">
        <f t="shared" si="9"/>
        <v>262.6107011070111</v>
      </c>
      <c r="E21" s="13">
        <f t="shared" si="9"/>
        <v>350.14760147601476</v>
      </c>
      <c r="F21" s="13">
        <f t="shared" si="9"/>
        <v>262.6107011070111</v>
      </c>
      <c r="G21" s="13">
        <f t="shared" si="9"/>
        <v>196.95802583025829</v>
      </c>
      <c r="H21" s="1"/>
      <c r="I21" s="1"/>
      <c r="J21" s="8"/>
      <c r="K21" s="8"/>
      <c r="L21" s="8"/>
      <c r="M21" s="1"/>
      <c r="N21" s="1"/>
    </row>
    <row r="22" spans="1:14" x14ac:dyDescent="0.2">
      <c r="B22">
        <v>1996</v>
      </c>
      <c r="C22" s="13">
        <f t="shared" si="9"/>
        <v>108.65711469954711</v>
      </c>
      <c r="D22" s="13">
        <f t="shared" si="9"/>
        <v>144.87615293272947</v>
      </c>
      <c r="E22" s="13">
        <f t="shared" si="9"/>
        <v>193.16820391030598</v>
      </c>
      <c r="F22" s="13">
        <f t="shared" si="9"/>
        <v>257.55760521374128</v>
      </c>
      <c r="G22" s="13">
        <f t="shared" si="9"/>
        <v>193.16820391030598</v>
      </c>
      <c r="H22" s="1"/>
      <c r="I22" s="1"/>
      <c r="J22" s="8"/>
      <c r="K22" s="8"/>
      <c r="L22" s="8"/>
      <c r="M22" s="1"/>
      <c r="N22" s="1"/>
    </row>
    <row r="23" spans="1:14" x14ac:dyDescent="0.2">
      <c r="B23">
        <v>1997</v>
      </c>
      <c r="C23" s="13">
        <f t="shared" si="9"/>
        <v>45.434382715584725</v>
      </c>
      <c r="D23" s="13">
        <f t="shared" si="9"/>
        <v>60.579176954112967</v>
      </c>
      <c r="E23" s="13">
        <f t="shared" si="9"/>
        <v>80.772235938817289</v>
      </c>
      <c r="F23" s="13">
        <f t="shared" si="9"/>
        <v>107.69631458508972</v>
      </c>
      <c r="G23" s="13">
        <f t="shared" si="9"/>
        <v>143.59508611345296</v>
      </c>
      <c r="H23" s="1"/>
      <c r="I23" s="1"/>
      <c r="J23" s="8"/>
      <c r="K23" s="8"/>
      <c r="L23" s="8"/>
      <c r="M23" s="1"/>
      <c r="N23" s="1"/>
    </row>
    <row r="24" spans="1:14" x14ac:dyDescent="0.2">
      <c r="C24" s="1"/>
      <c r="D24" s="1"/>
      <c r="E24" s="2"/>
      <c r="F24" s="1"/>
      <c r="G24" s="8"/>
      <c r="H24" s="1"/>
      <c r="I24" s="1"/>
      <c r="J24" s="8"/>
      <c r="K24" s="8"/>
      <c r="L24" s="8"/>
      <c r="M24" s="1"/>
      <c r="N24" s="1"/>
    </row>
    <row r="25" spans="1:14" x14ac:dyDescent="0.2">
      <c r="C25" s="17">
        <f>SUMPRODUCT(C$19:C$23,$J$6:$J$10)/SUM(C$19:C$23)</f>
        <v>14.404400822169192</v>
      </c>
      <c r="D25" s="17">
        <f t="shared" ref="D25:G25" si="10">SUMPRODUCT(D$19:D$23,$J$6:$J$10)/SUM(D$19:D$23)</f>
        <v>14.636940758729107</v>
      </c>
      <c r="E25" s="17">
        <f t="shared" si="10"/>
        <v>14.968530272455428</v>
      </c>
      <c r="F25" s="17">
        <f t="shared" si="10"/>
        <v>15.185803171493998</v>
      </c>
      <c r="G25" s="17">
        <f t="shared" si="10"/>
        <v>15.526752636072914</v>
      </c>
    </row>
    <row r="26" spans="1:14" x14ac:dyDescent="0.2">
      <c r="C26" s="1"/>
      <c r="D26" s="1"/>
      <c r="E26" s="1"/>
      <c r="F26" s="1"/>
      <c r="G26" s="8"/>
      <c r="H26" s="1"/>
      <c r="I26" s="1"/>
      <c r="J26" s="8"/>
      <c r="K26" s="8"/>
      <c r="L26" s="8"/>
      <c r="M26" s="1"/>
      <c r="N26" s="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/>
  </sheetViews>
  <sheetFormatPr defaultRowHeight="12.75" x14ac:dyDescent="0.2"/>
  <cols>
    <col min="2" max="14" width="10.85546875" customWidth="1"/>
    <col min="15" max="15" width="14.42578125" customWidth="1"/>
  </cols>
  <sheetData>
    <row r="1" spans="1:15" x14ac:dyDescent="0.2">
      <c r="A1" t="s">
        <v>20</v>
      </c>
    </row>
    <row r="3" spans="1:15" x14ac:dyDescent="0.2">
      <c r="A3" s="9" t="s">
        <v>56</v>
      </c>
      <c r="E3" s="10">
        <v>7.0000000000000007E-2</v>
      </c>
    </row>
    <row r="4" spans="1:15" x14ac:dyDescent="0.2">
      <c r="C4" s="6">
        <v>1</v>
      </c>
      <c r="D4" s="6">
        <v>2</v>
      </c>
      <c r="E4" s="6">
        <v>3</v>
      </c>
      <c r="F4" s="6">
        <v>4</v>
      </c>
      <c r="G4" s="6">
        <v>5</v>
      </c>
      <c r="H4" s="6">
        <v>6</v>
      </c>
      <c r="I4" s="6">
        <v>7</v>
      </c>
      <c r="J4" s="6">
        <v>8</v>
      </c>
      <c r="K4" s="6">
        <v>9</v>
      </c>
      <c r="L4" s="6">
        <v>10</v>
      </c>
      <c r="M4" s="6">
        <v>11</v>
      </c>
      <c r="N4" s="6">
        <v>12</v>
      </c>
      <c r="O4" s="6"/>
    </row>
    <row r="5" spans="1:15" ht="24.75" customHeight="1" x14ac:dyDescent="0.2">
      <c r="B5" s="7" t="s">
        <v>21</v>
      </c>
      <c r="C5" s="7" t="s">
        <v>57</v>
      </c>
      <c r="D5" s="7" t="s">
        <v>22</v>
      </c>
      <c r="E5" s="7" t="s">
        <v>58</v>
      </c>
      <c r="F5" s="7" t="s">
        <v>24</v>
      </c>
      <c r="G5" s="7" t="s">
        <v>25</v>
      </c>
      <c r="H5" s="7" t="s">
        <v>26</v>
      </c>
      <c r="I5" s="7" t="s">
        <v>27</v>
      </c>
      <c r="J5" s="7" t="s">
        <v>59</v>
      </c>
      <c r="K5" s="7" t="s">
        <v>60</v>
      </c>
      <c r="L5" s="7" t="s">
        <v>61</v>
      </c>
      <c r="M5" s="7" t="s">
        <v>31</v>
      </c>
      <c r="N5" s="7" t="s">
        <v>32</v>
      </c>
      <c r="O5" s="7"/>
    </row>
    <row r="6" spans="1:15" x14ac:dyDescent="0.2">
      <c r="B6">
        <v>1993</v>
      </c>
      <c r="C6" s="1">
        <f>'Example 5'!C6</f>
        <v>3500</v>
      </c>
      <c r="D6" s="1">
        <f>'Example 4'!D6</f>
        <v>3600</v>
      </c>
      <c r="E6" s="2">
        <f t="shared" ref="E6:E8" si="0">E7*(1+$E$3)</f>
        <v>1.3107960100000002</v>
      </c>
      <c r="F6" s="1">
        <f>D6*E6</f>
        <v>4718.8656360000004</v>
      </c>
      <c r="G6" s="8">
        <f>'Example 4'!G6</f>
        <v>0.85</v>
      </c>
      <c r="H6" s="1">
        <f>C6*G6</f>
        <v>2975</v>
      </c>
      <c r="I6" s="1">
        <f>C6*(1-G6)</f>
        <v>525.00000000000011</v>
      </c>
      <c r="J6" s="18">
        <f>F6/H6</f>
        <v>1.5861733230252102</v>
      </c>
      <c r="K6" s="18">
        <f>C25</f>
        <v>1.7219706632461464</v>
      </c>
      <c r="L6" s="18">
        <f>K6/E6</f>
        <v>1.3136831742767863</v>
      </c>
      <c r="M6" s="1">
        <f>I6*L6</f>
        <v>689.68366649531299</v>
      </c>
      <c r="N6" s="1">
        <f>D6+M6</f>
        <v>4289.6836664953134</v>
      </c>
      <c r="O6" s="15"/>
    </row>
    <row r="7" spans="1:15" x14ac:dyDescent="0.2">
      <c r="B7">
        <v>1994</v>
      </c>
      <c r="C7" s="1">
        <f>'Example 5'!C7</f>
        <v>4000</v>
      </c>
      <c r="D7" s="1">
        <f>'Example 4'!D7</f>
        <v>4000</v>
      </c>
      <c r="E7" s="2">
        <f t="shared" si="0"/>
        <v>1.2250430000000001</v>
      </c>
      <c r="F7" s="1">
        <f t="shared" ref="F7:F10" si="1">D7*E7</f>
        <v>4900.1720000000005</v>
      </c>
      <c r="G7" s="8">
        <f>'Example 4'!G7</f>
        <v>0.75</v>
      </c>
      <c r="H7" s="1">
        <f t="shared" ref="H7:H10" si="2">C7*G7</f>
        <v>3000</v>
      </c>
      <c r="I7" s="1">
        <f t="shared" ref="I7:I10" si="3">C7*(1-G7)</f>
        <v>1000</v>
      </c>
      <c r="J7" s="18">
        <f t="shared" ref="J7:J12" si="4">F7/H7</f>
        <v>1.6333906666666669</v>
      </c>
      <c r="K7" s="18">
        <f>D25</f>
        <v>1.7478623553117891</v>
      </c>
      <c r="L7" s="18">
        <f t="shared" ref="L7:L10" si="5">K7/E7</f>
        <v>1.4267763297384572</v>
      </c>
      <c r="M7" s="1">
        <f t="shared" ref="M7:M10" si="6">I7*L7</f>
        <v>1426.7763297384572</v>
      </c>
      <c r="N7" s="1">
        <f t="shared" ref="N7:N10" si="7">D7+M7</f>
        <v>5426.7763297384572</v>
      </c>
      <c r="O7" s="15"/>
    </row>
    <row r="8" spans="1:15" x14ac:dyDescent="0.2">
      <c r="B8">
        <v>1995</v>
      </c>
      <c r="C8" s="1">
        <f>'Example 5'!C8</f>
        <v>4500</v>
      </c>
      <c r="D8" s="1">
        <f>'Example 4'!D8</f>
        <v>4800</v>
      </c>
      <c r="E8" s="2">
        <f t="shared" si="0"/>
        <v>1.1449</v>
      </c>
      <c r="F8" s="1">
        <f t="shared" si="1"/>
        <v>5495.52</v>
      </c>
      <c r="G8" s="8">
        <f>'Example 4'!G8</f>
        <v>0.6</v>
      </c>
      <c r="H8" s="1">
        <f t="shared" si="2"/>
        <v>2700</v>
      </c>
      <c r="I8" s="1">
        <f t="shared" si="3"/>
        <v>1800</v>
      </c>
      <c r="J8" s="18">
        <f t="shared" si="4"/>
        <v>2.0353777777777777</v>
      </c>
      <c r="K8" s="18">
        <f>E25</f>
        <v>1.7930799774613002</v>
      </c>
      <c r="L8" s="18">
        <f t="shared" si="5"/>
        <v>1.566145495205957</v>
      </c>
      <c r="M8" s="1">
        <f t="shared" si="6"/>
        <v>2819.0618913707226</v>
      </c>
      <c r="N8" s="1">
        <f t="shared" si="7"/>
        <v>7619.0618913707222</v>
      </c>
      <c r="O8" s="15"/>
    </row>
    <row r="9" spans="1:15" x14ac:dyDescent="0.2">
      <c r="B9">
        <v>1996</v>
      </c>
      <c r="C9" s="1">
        <f>'Example 5'!C9</f>
        <v>5000</v>
      </c>
      <c r="D9" s="1">
        <f>'Example 4'!D9</f>
        <v>3600</v>
      </c>
      <c r="E9" s="2">
        <f>E10*(1+$E$3)</f>
        <v>1.07</v>
      </c>
      <c r="F9" s="1">
        <f t="shared" si="1"/>
        <v>3852</v>
      </c>
      <c r="G9" s="8">
        <f>'Example 4'!G9</f>
        <v>0.45</v>
      </c>
      <c r="H9" s="1">
        <f t="shared" si="2"/>
        <v>2250</v>
      </c>
      <c r="I9" s="1">
        <f t="shared" si="3"/>
        <v>2750</v>
      </c>
      <c r="J9" s="18">
        <f t="shared" si="4"/>
        <v>1.712</v>
      </c>
      <c r="K9" s="18">
        <f>F25</f>
        <v>1.7967107528001138</v>
      </c>
      <c r="L9" s="18">
        <f t="shared" si="5"/>
        <v>1.6791689278505735</v>
      </c>
      <c r="M9" s="1">
        <f t="shared" si="6"/>
        <v>4617.714551589077</v>
      </c>
      <c r="N9" s="1">
        <f t="shared" si="7"/>
        <v>8217.714551589077</v>
      </c>
      <c r="O9" s="15"/>
    </row>
    <row r="10" spans="1:15" x14ac:dyDescent="0.2">
      <c r="B10">
        <v>1997</v>
      </c>
      <c r="C10" s="1">
        <f>'Example 5'!C10</f>
        <v>5500</v>
      </c>
      <c r="D10" s="1">
        <f>'Example 4'!D10</f>
        <v>2800</v>
      </c>
      <c r="E10" s="2">
        <v>1</v>
      </c>
      <c r="F10" s="1">
        <f t="shared" si="1"/>
        <v>2800</v>
      </c>
      <c r="G10" s="8">
        <f>'Example 4'!G10</f>
        <v>0.25</v>
      </c>
      <c r="H10" s="1">
        <f t="shared" si="2"/>
        <v>1375</v>
      </c>
      <c r="I10" s="1">
        <f t="shared" si="3"/>
        <v>4125</v>
      </c>
      <c r="J10" s="18">
        <f t="shared" si="4"/>
        <v>2.0363636363636362</v>
      </c>
      <c r="K10" s="18">
        <f>G25</f>
        <v>1.8179485678617773</v>
      </c>
      <c r="L10" s="18">
        <f t="shared" si="5"/>
        <v>1.8179485678617773</v>
      </c>
      <c r="M10" s="1">
        <f t="shared" si="6"/>
        <v>7499.0378424298315</v>
      </c>
      <c r="N10" s="1">
        <f t="shared" si="7"/>
        <v>10299.037842429832</v>
      </c>
      <c r="O10" s="15"/>
    </row>
    <row r="11" spans="1:15" x14ac:dyDescent="0.2">
      <c r="J11" s="17"/>
    </row>
    <row r="12" spans="1:15" x14ac:dyDescent="0.2">
      <c r="B12" t="s">
        <v>33</v>
      </c>
      <c r="C12" s="1">
        <f>SUM(C6:C10)</f>
        <v>22500</v>
      </c>
      <c r="D12" s="1">
        <f>SUM(D6:D10)</f>
        <v>18800</v>
      </c>
      <c r="E12" s="1"/>
      <c r="F12" s="1">
        <f>SUM(F6:F10)</f>
        <v>21766.557636000001</v>
      </c>
      <c r="G12" s="8"/>
      <c r="H12" s="1">
        <f>SUM(H6:H10)</f>
        <v>12300</v>
      </c>
      <c r="I12" s="1">
        <f>SUM(I6:I10)</f>
        <v>10200</v>
      </c>
      <c r="J12" s="18">
        <f t="shared" si="4"/>
        <v>1.769638832195122</v>
      </c>
      <c r="K12" s="8"/>
      <c r="L12" s="8"/>
      <c r="M12" s="1">
        <f>SUM(M6:M10)</f>
        <v>17052.274281623402</v>
      </c>
      <c r="N12" s="1">
        <f>SUM(N6:N10)</f>
        <v>35852.274281623402</v>
      </c>
      <c r="O12" s="15"/>
    </row>
    <row r="15" spans="1:15" x14ac:dyDescent="0.2">
      <c r="A15" s="9"/>
    </row>
    <row r="16" spans="1:15" x14ac:dyDescent="0.2">
      <c r="A16" s="9"/>
      <c r="B16" t="s">
        <v>38</v>
      </c>
      <c r="C16">
        <v>0.75</v>
      </c>
    </row>
    <row r="17" spans="1:14" x14ac:dyDescent="0.2">
      <c r="A17" s="9"/>
      <c r="B17" t="s">
        <v>37</v>
      </c>
      <c r="E17" s="10"/>
    </row>
    <row r="18" spans="1:14" x14ac:dyDescent="0.2">
      <c r="C18" s="6">
        <v>1993</v>
      </c>
      <c r="D18" s="6">
        <v>1994</v>
      </c>
      <c r="E18" s="6">
        <v>1995</v>
      </c>
      <c r="F18" s="6">
        <v>1996</v>
      </c>
      <c r="G18" s="6">
        <v>1997</v>
      </c>
      <c r="H18" s="6"/>
      <c r="I18" s="6"/>
      <c r="J18" s="6"/>
      <c r="K18" s="6"/>
      <c r="L18" s="6"/>
      <c r="M18" s="6"/>
      <c r="N18" s="6"/>
    </row>
    <row r="19" spans="1:14" x14ac:dyDescent="0.2">
      <c r="B19" s="7">
        <v>1993</v>
      </c>
      <c r="C19" s="13">
        <f>$H6*$C$16^ABS($B19-C$18)</f>
        <v>2975</v>
      </c>
      <c r="D19" s="13">
        <f t="shared" ref="D19:G19" si="8">$H6*$C$16^ABS($B19-D$18)</f>
        <v>2231.25</v>
      </c>
      <c r="E19" s="13">
        <f t="shared" si="8"/>
        <v>1673.4375</v>
      </c>
      <c r="F19" s="13">
        <f t="shared" si="8"/>
        <v>1255.078125</v>
      </c>
      <c r="G19" s="13">
        <f t="shared" si="8"/>
        <v>941.30859375</v>
      </c>
      <c r="H19" s="7"/>
      <c r="I19" s="7"/>
      <c r="J19" s="7"/>
      <c r="K19" s="7"/>
      <c r="L19" s="7"/>
      <c r="M19" s="7"/>
      <c r="N19" s="7"/>
    </row>
    <row r="20" spans="1:14" x14ac:dyDescent="0.2">
      <c r="B20">
        <v>1994</v>
      </c>
      <c r="C20" s="13">
        <f t="shared" ref="C20:G23" si="9">$H7*$C$16^ABS($B20-C$18)</f>
        <v>2250</v>
      </c>
      <c r="D20" s="13">
        <f t="shared" si="9"/>
        <v>3000</v>
      </c>
      <c r="E20" s="13">
        <f t="shared" si="9"/>
        <v>2250</v>
      </c>
      <c r="F20" s="13">
        <f t="shared" si="9"/>
        <v>1687.5</v>
      </c>
      <c r="G20" s="13">
        <f t="shared" si="9"/>
        <v>1265.625</v>
      </c>
      <c r="H20" s="1"/>
      <c r="I20" s="1"/>
      <c r="J20" s="8"/>
      <c r="K20" s="8"/>
      <c r="L20" s="8"/>
      <c r="M20" s="1"/>
      <c r="N20" s="1"/>
    </row>
    <row r="21" spans="1:14" x14ac:dyDescent="0.2">
      <c r="B21">
        <v>1995</v>
      </c>
      <c r="C21" s="13">
        <f t="shared" si="9"/>
        <v>1518.75</v>
      </c>
      <c r="D21" s="13">
        <f t="shared" si="9"/>
        <v>2025</v>
      </c>
      <c r="E21" s="13">
        <f t="shared" si="9"/>
        <v>2700</v>
      </c>
      <c r="F21" s="13">
        <f t="shared" si="9"/>
        <v>2025</v>
      </c>
      <c r="G21" s="13">
        <f t="shared" si="9"/>
        <v>1518.75</v>
      </c>
      <c r="H21" s="1"/>
      <c r="I21" s="1"/>
      <c r="J21" s="8"/>
      <c r="K21" s="8"/>
      <c r="L21" s="8"/>
      <c r="M21" s="1"/>
      <c r="N21" s="1"/>
    </row>
    <row r="22" spans="1:14" x14ac:dyDescent="0.2">
      <c r="B22">
        <v>1996</v>
      </c>
      <c r="C22" s="13">
        <f t="shared" si="9"/>
        <v>949.21875</v>
      </c>
      <c r="D22" s="13">
        <f t="shared" si="9"/>
        <v>1265.625</v>
      </c>
      <c r="E22" s="13">
        <f t="shared" si="9"/>
        <v>1687.5</v>
      </c>
      <c r="F22" s="13">
        <f t="shared" si="9"/>
        <v>2250</v>
      </c>
      <c r="G22" s="13">
        <f t="shared" si="9"/>
        <v>1687.5</v>
      </c>
      <c r="H22" s="1"/>
      <c r="I22" s="1"/>
      <c r="J22" s="8"/>
      <c r="K22" s="8"/>
      <c r="L22" s="8"/>
      <c r="M22" s="1"/>
      <c r="N22" s="1"/>
    </row>
    <row r="23" spans="1:14" x14ac:dyDescent="0.2">
      <c r="B23">
        <v>1997</v>
      </c>
      <c r="C23" s="13">
        <f t="shared" si="9"/>
        <v>435.05859375</v>
      </c>
      <c r="D23" s="13">
        <f t="shared" si="9"/>
        <v>580.078125</v>
      </c>
      <c r="E23" s="13">
        <f t="shared" si="9"/>
        <v>773.4375</v>
      </c>
      <c r="F23" s="13">
        <f t="shared" si="9"/>
        <v>1031.25</v>
      </c>
      <c r="G23" s="13">
        <f t="shared" si="9"/>
        <v>1375</v>
      </c>
      <c r="H23" s="1"/>
      <c r="I23" s="1"/>
      <c r="J23" s="8"/>
      <c r="K23" s="8"/>
      <c r="L23" s="8"/>
      <c r="M23" s="1"/>
      <c r="N23" s="1"/>
    </row>
    <row r="24" spans="1:14" x14ac:dyDescent="0.2">
      <c r="C24" s="1"/>
      <c r="D24" s="1"/>
      <c r="E24" s="2"/>
      <c r="F24" s="1"/>
      <c r="G24" s="8"/>
      <c r="H24" s="1"/>
      <c r="I24" s="1"/>
      <c r="J24" s="8"/>
      <c r="K24" s="8"/>
      <c r="L24" s="8"/>
      <c r="M24" s="1"/>
      <c r="N24" s="1"/>
    </row>
    <row r="25" spans="1:14" x14ac:dyDescent="0.2">
      <c r="C25" s="18">
        <f>SUMPRODUCT(C$19:C$23,$J$6:$J$10)/SUM(C$19:C$23)</f>
        <v>1.7219706632461464</v>
      </c>
      <c r="D25" s="18">
        <f t="shared" ref="D25:G25" si="10">SUMPRODUCT(D$19:D$23,$J$6:$J$10)/SUM(D$19:D$23)</f>
        <v>1.7478623553117891</v>
      </c>
      <c r="E25" s="18">
        <f t="shared" si="10"/>
        <v>1.7930799774613002</v>
      </c>
      <c r="F25" s="18">
        <f t="shared" si="10"/>
        <v>1.7967107528001138</v>
      </c>
      <c r="G25" s="18">
        <f t="shared" si="10"/>
        <v>1.8179485678617773</v>
      </c>
    </row>
    <row r="26" spans="1:14" x14ac:dyDescent="0.2">
      <c r="C26" s="1"/>
      <c r="D26" s="1"/>
      <c r="E26" s="1"/>
      <c r="F26" s="1"/>
      <c r="G26" s="8"/>
      <c r="H26" s="1"/>
      <c r="I26" s="1"/>
      <c r="J26" s="8"/>
      <c r="K26" s="8"/>
      <c r="L26" s="8"/>
      <c r="M26" s="1"/>
      <c r="N26" s="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/>
  </sheetViews>
  <sheetFormatPr defaultRowHeight="12.75" x14ac:dyDescent="0.2"/>
  <cols>
    <col min="2" max="14" width="10.85546875" customWidth="1"/>
    <col min="15" max="15" width="14.42578125" customWidth="1"/>
  </cols>
  <sheetData>
    <row r="1" spans="1:15" x14ac:dyDescent="0.2">
      <c r="A1" t="s">
        <v>20</v>
      </c>
    </row>
    <row r="3" spans="1:15" x14ac:dyDescent="0.2">
      <c r="A3" s="9" t="s">
        <v>70</v>
      </c>
      <c r="E3" s="10"/>
    </row>
    <row r="4" spans="1:15" x14ac:dyDescent="0.2">
      <c r="C4" s="6">
        <v>1</v>
      </c>
      <c r="D4" s="6">
        <v>2</v>
      </c>
      <c r="E4" s="6">
        <v>3</v>
      </c>
      <c r="F4" s="6">
        <v>4</v>
      </c>
      <c r="G4" s="6">
        <v>5</v>
      </c>
      <c r="H4" s="6">
        <v>6</v>
      </c>
      <c r="I4" s="6">
        <v>7</v>
      </c>
      <c r="J4" s="6">
        <v>8</v>
      </c>
      <c r="K4" s="6">
        <v>9</v>
      </c>
      <c r="L4" s="6">
        <v>10</v>
      </c>
      <c r="M4" s="6">
        <v>11</v>
      </c>
      <c r="N4" s="6">
        <v>12</v>
      </c>
      <c r="O4" s="6"/>
    </row>
    <row r="5" spans="1:15" ht="24.75" customHeight="1" x14ac:dyDescent="0.2">
      <c r="B5" s="7" t="s">
        <v>21</v>
      </c>
      <c r="C5" s="7" t="s">
        <v>32</v>
      </c>
      <c r="D5" s="7" t="s">
        <v>62</v>
      </c>
      <c r="E5" s="7" t="s">
        <v>63</v>
      </c>
      <c r="F5" s="7" t="s">
        <v>64</v>
      </c>
      <c r="G5" s="7" t="s">
        <v>25</v>
      </c>
      <c r="H5" s="7" t="s">
        <v>26</v>
      </c>
      <c r="I5" s="7" t="s">
        <v>27</v>
      </c>
      <c r="J5" s="7" t="s">
        <v>65</v>
      </c>
      <c r="K5" s="7" t="s">
        <v>66</v>
      </c>
      <c r="L5" s="7" t="s">
        <v>67</v>
      </c>
      <c r="M5" s="7" t="s">
        <v>68</v>
      </c>
      <c r="N5" s="7" t="s">
        <v>69</v>
      </c>
      <c r="O5" s="7"/>
    </row>
    <row r="6" spans="1:15" x14ac:dyDescent="0.2">
      <c r="B6">
        <v>1993</v>
      </c>
      <c r="C6" s="1">
        <f>'Example 6'!N6</f>
        <v>4293.6264694800066</v>
      </c>
      <c r="D6" s="1">
        <v>1320</v>
      </c>
      <c r="E6" s="2">
        <v>0.8</v>
      </c>
      <c r="F6" s="1">
        <f>D6*E6</f>
        <v>1056</v>
      </c>
      <c r="G6" s="8">
        <v>0.8</v>
      </c>
      <c r="H6" s="1">
        <f>C6*G6</f>
        <v>3434.9011755840056</v>
      </c>
      <c r="I6" s="1">
        <f>C6*(1-G6)</f>
        <v>858.72529389600118</v>
      </c>
      <c r="J6" s="8">
        <f>F6/H6</f>
        <v>0.30743242556911632</v>
      </c>
      <c r="K6" s="8">
        <f>C25</f>
        <v>0.31016071441663262</v>
      </c>
      <c r="L6" s="8">
        <f>K6/E6</f>
        <v>0.38770089302079075</v>
      </c>
      <c r="M6" s="1">
        <f>I6*L6</f>
        <v>332.92856330302067</v>
      </c>
      <c r="N6" s="1">
        <f>D6+M6</f>
        <v>1652.9285633030206</v>
      </c>
      <c r="O6" s="15"/>
    </row>
    <row r="7" spans="1:15" x14ac:dyDescent="0.2">
      <c r="B7">
        <v>1994</v>
      </c>
      <c r="C7" s="1">
        <f>'Example 6'!N7</f>
        <v>5396.253999245555</v>
      </c>
      <c r="D7" s="1">
        <v>1500</v>
      </c>
      <c r="E7" s="2">
        <v>0.8</v>
      </c>
      <c r="F7" s="1">
        <f t="shared" ref="F7:F10" si="0">D7*E7</f>
        <v>1200</v>
      </c>
      <c r="G7" s="8">
        <v>0.7</v>
      </c>
      <c r="H7" s="1">
        <f t="shared" ref="H7:H10" si="1">C7*G7</f>
        <v>3777.377799471888</v>
      </c>
      <c r="I7" s="1">
        <f t="shared" ref="I7:I10" si="2">C7*(1-G7)</f>
        <v>1618.8761997736667</v>
      </c>
      <c r="J7" s="8">
        <f t="shared" ref="J7:J12" si="3">F7/H7</f>
        <v>0.31768069377857067</v>
      </c>
      <c r="K7" s="8">
        <f>D25</f>
        <v>0.31060849616799618</v>
      </c>
      <c r="L7" s="8">
        <f t="shared" ref="L7:L10" si="4">K7/E7</f>
        <v>0.38826062020999519</v>
      </c>
      <c r="M7" s="1">
        <f t="shared" ref="M7:M10" si="5">I7*L7</f>
        <v>628.5458773673239</v>
      </c>
      <c r="N7" s="1">
        <f t="shared" ref="N7:N10" si="6">D7+M7</f>
        <v>2128.545877367324</v>
      </c>
      <c r="O7" s="15"/>
    </row>
    <row r="8" spans="1:15" x14ac:dyDescent="0.2">
      <c r="B8">
        <v>1995</v>
      </c>
      <c r="C8" s="1">
        <f>'Example 6'!N8</f>
        <v>7851.9084476206863</v>
      </c>
      <c r="D8" s="1">
        <v>1350</v>
      </c>
      <c r="E8" s="2">
        <v>1</v>
      </c>
      <c r="F8" s="1">
        <f t="shared" si="0"/>
        <v>1350</v>
      </c>
      <c r="G8" s="8">
        <v>0.55000000000000004</v>
      </c>
      <c r="H8" s="1">
        <f t="shared" si="1"/>
        <v>4318.5496461913781</v>
      </c>
      <c r="I8" s="1">
        <f t="shared" si="2"/>
        <v>3533.3588014293086</v>
      </c>
      <c r="J8" s="8">
        <f t="shared" si="3"/>
        <v>0.3126049508752537</v>
      </c>
      <c r="K8" s="8">
        <f>E25</f>
        <v>0.30974857583874127</v>
      </c>
      <c r="L8" s="8">
        <f t="shared" si="4"/>
        <v>0.30974857583874127</v>
      </c>
      <c r="M8" s="1">
        <f t="shared" si="5"/>
        <v>1094.4528566700101</v>
      </c>
      <c r="N8" s="1">
        <f t="shared" si="6"/>
        <v>2444.4528566700101</v>
      </c>
      <c r="O8" s="15"/>
    </row>
    <row r="9" spans="1:15" x14ac:dyDescent="0.2">
      <c r="B9">
        <v>1996</v>
      </c>
      <c r="C9" s="1">
        <f>'Example 6'!N9</f>
        <v>8067.643829602237</v>
      </c>
      <c r="D9" s="1">
        <v>950</v>
      </c>
      <c r="E9" s="2">
        <v>1</v>
      </c>
      <c r="F9" s="1">
        <f t="shared" si="0"/>
        <v>950</v>
      </c>
      <c r="G9" s="8">
        <v>0.4</v>
      </c>
      <c r="H9" s="1">
        <f t="shared" si="1"/>
        <v>3227.0575318408951</v>
      </c>
      <c r="I9" s="1">
        <f t="shared" si="2"/>
        <v>4840.5862977613424</v>
      </c>
      <c r="J9" s="8">
        <f t="shared" si="3"/>
        <v>0.29438582691089071</v>
      </c>
      <c r="K9" s="8">
        <f>F25</f>
        <v>0.3082050374566801</v>
      </c>
      <c r="L9" s="8">
        <f t="shared" si="4"/>
        <v>0.3082050374566801</v>
      </c>
      <c r="M9" s="1">
        <f t="shared" si="5"/>
        <v>1491.8930812138269</v>
      </c>
      <c r="N9" s="1">
        <f t="shared" si="6"/>
        <v>2441.8930812138269</v>
      </c>
      <c r="O9" s="15"/>
    </row>
    <row r="10" spans="1:15" x14ac:dyDescent="0.2">
      <c r="B10">
        <v>1997</v>
      </c>
      <c r="C10" s="1">
        <f>'Example 6'!N10</f>
        <v>9488.6961455175187</v>
      </c>
      <c r="D10" s="1">
        <v>600</v>
      </c>
      <c r="E10" s="2">
        <v>1</v>
      </c>
      <c r="F10" s="1">
        <f t="shared" si="0"/>
        <v>600</v>
      </c>
      <c r="G10" s="8">
        <v>0.2</v>
      </c>
      <c r="H10" s="1">
        <f t="shared" si="1"/>
        <v>1897.7392291035039</v>
      </c>
      <c r="I10" s="1">
        <f t="shared" si="2"/>
        <v>7590.9569164140157</v>
      </c>
      <c r="J10" s="8">
        <f t="shared" si="3"/>
        <v>0.31616567271122981</v>
      </c>
      <c r="K10" s="8">
        <f>G25</f>
        <v>0.30890610547607217</v>
      </c>
      <c r="L10" s="8">
        <f t="shared" si="4"/>
        <v>0.30890610547607217</v>
      </c>
      <c r="M10" s="1">
        <f t="shared" si="5"/>
        <v>2344.8929378861076</v>
      </c>
      <c r="N10" s="1">
        <f t="shared" si="6"/>
        <v>2944.8929378861076</v>
      </c>
      <c r="O10" s="15"/>
    </row>
    <row r="11" spans="1:15" x14ac:dyDescent="0.2">
      <c r="J11" s="17"/>
    </row>
    <row r="12" spans="1:15" x14ac:dyDescent="0.2">
      <c r="B12" t="s">
        <v>33</v>
      </c>
      <c r="C12" s="1">
        <f>SUM(C6:C10)</f>
        <v>35098.128891466004</v>
      </c>
      <c r="D12" s="1">
        <f>SUM(D6:D10)</f>
        <v>5720</v>
      </c>
      <c r="E12" s="1"/>
      <c r="F12" s="1">
        <f>SUM(F6:F10)</f>
        <v>5156</v>
      </c>
      <c r="G12" s="8"/>
      <c r="H12" s="1">
        <f>SUM(H6:H10)</f>
        <v>16655.625382191669</v>
      </c>
      <c r="I12" s="1">
        <f>SUM(I6:I10)</f>
        <v>18442.503509274335</v>
      </c>
      <c r="J12" s="8">
        <f t="shared" si="3"/>
        <v>0.30956507976655367</v>
      </c>
      <c r="K12" s="8"/>
      <c r="L12" s="8"/>
      <c r="M12" s="1">
        <f>SUM(M6:M10)</f>
        <v>5892.7133164402894</v>
      </c>
      <c r="N12" s="1">
        <f>SUM(N6:N10)</f>
        <v>11612.713316440288</v>
      </c>
      <c r="O12" s="15"/>
    </row>
    <row r="15" spans="1:15" x14ac:dyDescent="0.2">
      <c r="A15" s="9"/>
    </row>
    <row r="16" spans="1:15" x14ac:dyDescent="0.2">
      <c r="A16" s="9"/>
      <c r="B16" t="s">
        <v>38</v>
      </c>
      <c r="C16">
        <v>0.75</v>
      </c>
    </row>
    <row r="17" spans="1:14" x14ac:dyDescent="0.2">
      <c r="A17" s="9"/>
      <c r="B17" t="s">
        <v>37</v>
      </c>
      <c r="E17" s="10"/>
    </row>
    <row r="18" spans="1:14" x14ac:dyDescent="0.2">
      <c r="C18" s="6">
        <v>1993</v>
      </c>
      <c r="D18" s="6">
        <v>1994</v>
      </c>
      <c r="E18" s="6">
        <v>1995</v>
      </c>
      <c r="F18" s="6">
        <v>1996</v>
      </c>
      <c r="G18" s="6">
        <v>1997</v>
      </c>
      <c r="H18" s="6"/>
      <c r="I18" s="6"/>
      <c r="J18" s="6"/>
      <c r="K18" s="6"/>
      <c r="L18" s="6"/>
      <c r="M18" s="6"/>
      <c r="N18" s="6"/>
    </row>
    <row r="19" spans="1:14" x14ac:dyDescent="0.2">
      <c r="B19" s="7">
        <v>1993</v>
      </c>
      <c r="C19" s="13">
        <f>$H6*$C$16^ABS($B19-C$18)</f>
        <v>3434.9011755840056</v>
      </c>
      <c r="D19" s="13">
        <f t="shared" ref="D19:G19" si="7">$H6*$C$16^ABS($B19-D$18)</f>
        <v>2576.1758816880042</v>
      </c>
      <c r="E19" s="13">
        <f t="shared" si="7"/>
        <v>1932.131911266003</v>
      </c>
      <c r="F19" s="13">
        <f t="shared" si="7"/>
        <v>1449.0989334495023</v>
      </c>
      <c r="G19" s="13">
        <f t="shared" si="7"/>
        <v>1086.8242000871269</v>
      </c>
      <c r="H19" s="7"/>
      <c r="I19" s="7"/>
      <c r="J19" s="7"/>
      <c r="K19" s="7"/>
      <c r="L19" s="7"/>
      <c r="M19" s="7"/>
      <c r="N19" s="7"/>
    </row>
    <row r="20" spans="1:14" x14ac:dyDescent="0.2">
      <c r="B20">
        <v>1994</v>
      </c>
      <c r="C20" s="13">
        <f t="shared" ref="C20:G23" si="8">$H7*$C$16^ABS($B20-C$18)</f>
        <v>2833.0333496039161</v>
      </c>
      <c r="D20" s="13">
        <f t="shared" si="8"/>
        <v>3777.377799471888</v>
      </c>
      <c r="E20" s="13">
        <f t="shared" si="8"/>
        <v>2833.0333496039161</v>
      </c>
      <c r="F20" s="13">
        <f t="shared" si="8"/>
        <v>2124.775012202937</v>
      </c>
      <c r="G20" s="13">
        <f t="shared" si="8"/>
        <v>1593.5812591522028</v>
      </c>
      <c r="H20" s="1"/>
      <c r="I20" s="1"/>
      <c r="J20" s="8"/>
      <c r="K20" s="8"/>
      <c r="L20" s="8"/>
      <c r="M20" s="1"/>
      <c r="N20" s="1"/>
    </row>
    <row r="21" spans="1:14" x14ac:dyDescent="0.2">
      <c r="B21">
        <v>1995</v>
      </c>
      <c r="C21" s="13">
        <f t="shared" si="8"/>
        <v>2429.1841759826502</v>
      </c>
      <c r="D21" s="13">
        <f t="shared" si="8"/>
        <v>3238.9122346435333</v>
      </c>
      <c r="E21" s="13">
        <f t="shared" si="8"/>
        <v>4318.5496461913781</v>
      </c>
      <c r="F21" s="13">
        <f t="shared" si="8"/>
        <v>3238.9122346435333</v>
      </c>
      <c r="G21" s="13">
        <f t="shared" si="8"/>
        <v>2429.1841759826502</v>
      </c>
      <c r="H21" s="1"/>
      <c r="I21" s="1"/>
      <c r="J21" s="8"/>
      <c r="K21" s="8"/>
      <c r="L21" s="8"/>
      <c r="M21" s="1"/>
      <c r="N21" s="1"/>
    </row>
    <row r="22" spans="1:14" x14ac:dyDescent="0.2">
      <c r="B22">
        <v>1996</v>
      </c>
      <c r="C22" s="13">
        <f t="shared" si="8"/>
        <v>1361.4148962453776</v>
      </c>
      <c r="D22" s="13">
        <f t="shared" si="8"/>
        <v>1815.2198616605035</v>
      </c>
      <c r="E22" s="13">
        <f t="shared" si="8"/>
        <v>2420.2931488806712</v>
      </c>
      <c r="F22" s="13">
        <f t="shared" si="8"/>
        <v>3227.0575318408951</v>
      </c>
      <c r="G22" s="13">
        <f t="shared" si="8"/>
        <v>2420.2931488806712</v>
      </c>
      <c r="H22" s="1"/>
      <c r="I22" s="1"/>
      <c r="J22" s="8"/>
      <c r="K22" s="8"/>
      <c r="L22" s="8"/>
      <c r="M22" s="1"/>
      <c r="N22" s="1"/>
    </row>
    <row r="23" spans="1:14" x14ac:dyDescent="0.2">
      <c r="B23">
        <v>1997</v>
      </c>
      <c r="C23" s="13">
        <f t="shared" si="8"/>
        <v>600.45655295853055</v>
      </c>
      <c r="D23" s="13">
        <f t="shared" si="8"/>
        <v>800.60873727804073</v>
      </c>
      <c r="E23" s="13">
        <f t="shared" si="8"/>
        <v>1067.4783163707209</v>
      </c>
      <c r="F23" s="13">
        <f t="shared" si="8"/>
        <v>1423.3044218276279</v>
      </c>
      <c r="G23" s="13">
        <f t="shared" si="8"/>
        <v>1897.7392291035039</v>
      </c>
      <c r="H23" s="1"/>
      <c r="I23" s="1"/>
      <c r="J23" s="8"/>
      <c r="K23" s="8"/>
      <c r="L23" s="8"/>
      <c r="M23" s="1"/>
      <c r="N23" s="1"/>
    </row>
    <row r="24" spans="1:14" x14ac:dyDescent="0.2">
      <c r="C24" s="1"/>
      <c r="D24" s="1"/>
      <c r="E24" s="2"/>
      <c r="F24" s="1"/>
      <c r="G24" s="8"/>
      <c r="H24" s="1"/>
      <c r="I24" s="1"/>
      <c r="J24" s="8"/>
      <c r="K24" s="8"/>
      <c r="L24" s="8"/>
      <c r="M24" s="1"/>
      <c r="N24" s="1"/>
    </row>
    <row r="25" spans="1:14" x14ac:dyDescent="0.2">
      <c r="C25" s="8">
        <f>SUMPRODUCT(C$19:C$23,$J$6:$J$10)/SUM(C$19:C$23)</f>
        <v>0.31016071441663262</v>
      </c>
      <c r="D25" s="8">
        <f t="shared" ref="D25:G25" si="9">SUMPRODUCT(D$19:D$23,$J$6:$J$10)/SUM(D$19:D$23)</f>
        <v>0.31060849616799618</v>
      </c>
      <c r="E25" s="8">
        <f t="shared" si="9"/>
        <v>0.30974857583874127</v>
      </c>
      <c r="F25" s="8">
        <f t="shared" si="9"/>
        <v>0.3082050374566801</v>
      </c>
      <c r="G25" s="8">
        <f t="shared" si="9"/>
        <v>0.30890610547607217</v>
      </c>
    </row>
    <row r="26" spans="1:14" x14ac:dyDescent="0.2">
      <c r="C26" s="1"/>
      <c r="D26" s="1"/>
      <c r="E26" s="1"/>
      <c r="F26" s="1"/>
      <c r="G26" s="8"/>
      <c r="H26" s="1"/>
      <c r="I26" s="1"/>
      <c r="J26" s="8"/>
      <c r="K26" s="8"/>
      <c r="L26" s="8"/>
      <c r="M26" s="1"/>
      <c r="N26" s="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workbookViewId="0"/>
  </sheetViews>
  <sheetFormatPr defaultRowHeight="12.75" x14ac:dyDescent="0.2"/>
  <cols>
    <col min="3" max="24" width="11.42578125" customWidth="1"/>
    <col min="25" max="25" width="10.140625" bestFit="1" customWidth="1"/>
    <col min="26" max="26" width="11.140625" customWidth="1"/>
    <col min="27" max="28" width="10.42578125" customWidth="1"/>
    <col min="30" max="31" width="10.7109375" customWidth="1"/>
  </cols>
  <sheetData>
    <row r="1" spans="1:32" x14ac:dyDescent="0.2">
      <c r="A1" t="s">
        <v>7</v>
      </c>
      <c r="O1" s="10">
        <v>0</v>
      </c>
      <c r="P1" s="10"/>
      <c r="Q1" s="10"/>
      <c r="X1" s="12"/>
      <c r="Y1" s="12"/>
      <c r="Z1" s="12"/>
      <c r="AA1" s="12"/>
      <c r="AB1" s="12"/>
      <c r="AC1" s="12"/>
      <c r="AD1" s="12"/>
      <c r="AE1" s="12"/>
      <c r="AF1" s="12"/>
    </row>
    <row r="2" spans="1:32" ht="12.75" customHeight="1" x14ac:dyDescent="0.2">
      <c r="A2" t="s">
        <v>6</v>
      </c>
      <c r="N2" s="11" t="s">
        <v>0</v>
      </c>
      <c r="O2" s="11" t="s">
        <v>23</v>
      </c>
      <c r="P2" s="11" t="s">
        <v>71</v>
      </c>
      <c r="Q2" s="11" t="s">
        <v>26</v>
      </c>
      <c r="R2" s="11" t="s">
        <v>72</v>
      </c>
      <c r="S2" s="11" t="s">
        <v>73</v>
      </c>
      <c r="T2" s="11" t="s">
        <v>74</v>
      </c>
      <c r="U2" s="11" t="s">
        <v>75</v>
      </c>
      <c r="V2" s="11" t="s">
        <v>76</v>
      </c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ht="12.75" customHeight="1" x14ac:dyDescent="0.2">
      <c r="C3">
        <v>1</v>
      </c>
      <c r="D3">
        <f>C3+1</f>
        <v>2</v>
      </c>
      <c r="E3">
        <f t="shared" ref="E3:L3" si="0">D3+1</f>
        <v>3</v>
      </c>
      <c r="F3">
        <f t="shared" si="0"/>
        <v>4</v>
      </c>
      <c r="G3">
        <f t="shared" si="0"/>
        <v>5</v>
      </c>
      <c r="H3">
        <f t="shared" si="0"/>
        <v>6</v>
      </c>
      <c r="I3">
        <f t="shared" si="0"/>
        <v>7</v>
      </c>
      <c r="J3">
        <f t="shared" si="0"/>
        <v>8</v>
      </c>
      <c r="K3">
        <f t="shared" si="0"/>
        <v>9</v>
      </c>
      <c r="L3">
        <f t="shared" si="0"/>
        <v>10</v>
      </c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x14ac:dyDescent="0.2">
      <c r="B4">
        <f t="shared" ref="B4:B11" si="1">B5-1</f>
        <v>2005</v>
      </c>
      <c r="C4" s="1">
        <v>5946975.4499999993</v>
      </c>
      <c r="D4" s="1">
        <v>9668212.0350000001</v>
      </c>
      <c r="E4" s="1">
        <v>10563929.324999999</v>
      </c>
      <c r="F4" s="1">
        <v>10771689.654999999</v>
      </c>
      <c r="G4" s="1">
        <v>10978393.645</v>
      </c>
      <c r="H4" s="1">
        <v>11040517.795</v>
      </c>
      <c r="I4" s="1">
        <v>11106331.215</v>
      </c>
      <c r="J4" s="1">
        <v>11121180.875</v>
      </c>
      <c r="K4" s="1">
        <v>11132310.404999999</v>
      </c>
      <c r="L4" s="1">
        <v>11148123.824999999</v>
      </c>
      <c r="N4" s="1">
        <v>15473558</v>
      </c>
      <c r="O4" s="2">
        <f t="shared" ref="O4:O11" si="2">O5*(1+$O$1)</f>
        <v>1</v>
      </c>
      <c r="P4" s="1">
        <f>L4*O4</f>
        <v>11148123.824999999</v>
      </c>
      <c r="Q4" s="1">
        <f>N4*M19</f>
        <v>15473558</v>
      </c>
      <c r="R4" s="3">
        <f>P4/Q4</f>
        <v>0.72046285831610279</v>
      </c>
      <c r="S4" s="3">
        <f>$R$14</f>
        <v>0.67283763114798767</v>
      </c>
      <c r="T4" s="3">
        <f>S4/O4</f>
        <v>0.67283763114798767</v>
      </c>
      <c r="U4" s="1">
        <f>L4+(N4-Q4)*T4</f>
        <v>11148123.824999999</v>
      </c>
      <c r="V4" s="1">
        <f>U4-L4</f>
        <v>0</v>
      </c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x14ac:dyDescent="0.2">
      <c r="B5">
        <f t="shared" si="1"/>
        <v>2006</v>
      </c>
      <c r="C5" s="1">
        <v>6346756.1210883353</v>
      </c>
      <c r="D5" s="1">
        <v>9593161.7102224305</v>
      </c>
      <c r="E5" s="1">
        <v>10316383.455589319</v>
      </c>
      <c r="F5" s="1">
        <v>10468180.234918753</v>
      </c>
      <c r="G5" s="1">
        <v>10536004.327810626</v>
      </c>
      <c r="H5" s="1">
        <v>10572607.806514177</v>
      </c>
      <c r="I5" s="1">
        <v>10625359.878763413</v>
      </c>
      <c r="J5" s="1">
        <v>10636546.271505505</v>
      </c>
      <c r="K5" s="1">
        <v>10648191.800681584</v>
      </c>
      <c r="L5" s="1"/>
      <c r="N5" s="1">
        <v>14882436</v>
      </c>
      <c r="O5" s="2">
        <f t="shared" si="2"/>
        <v>1</v>
      </c>
      <c r="P5" s="1">
        <f>K5*O5</f>
        <v>10648191.800681584</v>
      </c>
      <c r="Q5" s="1">
        <f>N5*L19</f>
        <v>14861325.523045721</v>
      </c>
      <c r="R5" s="3">
        <f t="shared" ref="R5:R14" si="3">P5/Q5</f>
        <v>0.7165035032823448</v>
      </c>
      <c r="S5" s="3">
        <f t="shared" ref="S5:S13" si="4">$R$14</f>
        <v>0.67283763114798767</v>
      </c>
      <c r="T5" s="3">
        <f t="shared" ref="T5:T13" si="5">S5/O5</f>
        <v>0.67283763114798767</v>
      </c>
      <c r="U5" s="1">
        <f>K5+(N5-Q5)*T5</f>
        <v>10662395.723987905</v>
      </c>
      <c r="V5" s="1">
        <f>U5-K5</f>
        <v>14203.923306321725</v>
      </c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x14ac:dyDescent="0.2">
      <c r="B6">
        <f t="shared" si="1"/>
        <v>2007</v>
      </c>
      <c r="C6" s="1">
        <v>6269090.2112323251</v>
      </c>
      <c r="D6" s="1">
        <v>9245313.2727097049</v>
      </c>
      <c r="E6" s="1">
        <v>10092365.968752814</v>
      </c>
      <c r="F6" s="1">
        <v>10355134.288356848</v>
      </c>
      <c r="G6" s="1">
        <v>10507837.38729655</v>
      </c>
      <c r="H6" s="1">
        <v>10573281.572556423</v>
      </c>
      <c r="I6" s="1">
        <v>10626826.815041773</v>
      </c>
      <c r="J6" s="1">
        <v>10635751.022122664</v>
      </c>
      <c r="K6" s="1"/>
      <c r="L6" s="1"/>
      <c r="N6" s="1">
        <v>14456039</v>
      </c>
      <c r="O6" s="2">
        <f t="shared" si="2"/>
        <v>1</v>
      </c>
      <c r="P6" s="1">
        <f>J6*O6</f>
        <v>10635751.022122664</v>
      </c>
      <c r="Q6" s="1">
        <f>N6*K19</f>
        <v>14420438.660708126</v>
      </c>
      <c r="R6" s="3">
        <f t="shared" si="3"/>
        <v>0.73754698261033258</v>
      </c>
      <c r="S6" s="3">
        <f t="shared" si="4"/>
        <v>0.67283763114798767</v>
      </c>
      <c r="T6" s="3">
        <f t="shared" si="5"/>
        <v>0.67283763114798767</v>
      </c>
      <c r="U6" s="1">
        <f>J6+(N6-Q6)*T6</f>
        <v>10659704.270079874</v>
      </c>
      <c r="V6" s="1">
        <f>U6-J6</f>
        <v>23953.247957209125</v>
      </c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x14ac:dyDescent="0.2">
      <c r="B7">
        <f t="shared" si="1"/>
        <v>2008</v>
      </c>
      <c r="C7" s="1">
        <v>5863014.807540223</v>
      </c>
      <c r="D7" s="1">
        <v>8546239.1100235395</v>
      </c>
      <c r="E7" s="1">
        <v>9268770.8317457847</v>
      </c>
      <c r="F7" s="1">
        <v>9459423.5571675319</v>
      </c>
      <c r="G7" s="1">
        <v>9592399.1507406086</v>
      </c>
      <c r="H7" s="1">
        <v>9680739.5800374076</v>
      </c>
      <c r="I7" s="1">
        <v>9724068.2097572647</v>
      </c>
      <c r="J7" s="1"/>
      <c r="K7" s="1"/>
      <c r="L7" s="1"/>
      <c r="N7" s="1">
        <v>14054917</v>
      </c>
      <c r="O7" s="2">
        <f t="shared" si="2"/>
        <v>1</v>
      </c>
      <c r="P7" s="1">
        <f>I7*O7</f>
        <v>9724068.2097572647</v>
      </c>
      <c r="Q7" s="1">
        <f>N7*J19</f>
        <v>14005173.24880383</v>
      </c>
      <c r="R7" s="3">
        <f t="shared" si="3"/>
        <v>0.69431973721480311</v>
      </c>
      <c r="S7" s="3">
        <f t="shared" si="4"/>
        <v>0.67283763114798767</v>
      </c>
      <c r="T7" s="3">
        <f t="shared" si="5"/>
        <v>0.67283763114798767</v>
      </c>
      <c r="U7" s="1">
        <f>I7+(N7-Q7)*T7</f>
        <v>9757537.6774765104</v>
      </c>
      <c r="V7" s="1">
        <f>U7-I7</f>
        <v>33469.467719245702</v>
      </c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x14ac:dyDescent="0.2">
      <c r="B8">
        <f t="shared" si="1"/>
        <v>2009</v>
      </c>
      <c r="C8" s="1">
        <v>5778885.3596461331</v>
      </c>
      <c r="D8" s="1">
        <v>8524114.2689106427</v>
      </c>
      <c r="E8" s="1">
        <v>9178008.6292282678</v>
      </c>
      <c r="F8" s="1">
        <v>9451404.1160852052</v>
      </c>
      <c r="G8" s="1">
        <v>9681691.6721275542</v>
      </c>
      <c r="H8" s="1">
        <v>9786916.0519487821</v>
      </c>
      <c r="I8" s="1"/>
      <c r="J8" s="1"/>
      <c r="K8" s="1"/>
      <c r="L8" s="1"/>
      <c r="N8" s="1">
        <v>14525373</v>
      </c>
      <c r="O8" s="2">
        <f t="shared" si="2"/>
        <v>1</v>
      </c>
      <c r="P8" s="1">
        <f>H8*O8</f>
        <v>9786916.0519487821</v>
      </c>
      <c r="Q8" s="1">
        <f>N8*I19</f>
        <v>14399865.569098217</v>
      </c>
      <c r="R8" s="3">
        <f t="shared" si="3"/>
        <v>0.67965329294123966</v>
      </c>
      <c r="S8" s="3">
        <f t="shared" si="4"/>
        <v>0.67283763114798767</v>
      </c>
      <c r="T8" s="3">
        <f t="shared" si="5"/>
        <v>0.67283763114798767</v>
      </c>
      <c r="U8" s="1">
        <f>H8+(N8-Q8)*T8</f>
        <v>9871362.174448207</v>
      </c>
      <c r="V8" s="1">
        <f>U8-H8</f>
        <v>84446.122499424964</v>
      </c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x14ac:dyDescent="0.2">
      <c r="B9">
        <f t="shared" si="1"/>
        <v>2010</v>
      </c>
      <c r="C9" s="1">
        <v>6184793.3995723631</v>
      </c>
      <c r="D9" s="1">
        <v>9013131.8745357301</v>
      </c>
      <c r="E9" s="1">
        <v>9585896.6549400445</v>
      </c>
      <c r="F9" s="1">
        <v>9830796.08111641</v>
      </c>
      <c r="G9" s="1">
        <v>9935752.9780491386</v>
      </c>
      <c r="H9" s="1"/>
      <c r="I9" s="1"/>
      <c r="J9" s="1"/>
      <c r="K9" s="1"/>
      <c r="L9" s="1"/>
      <c r="N9" s="1">
        <v>15025923</v>
      </c>
      <c r="O9" s="2">
        <f t="shared" si="2"/>
        <v>1</v>
      </c>
      <c r="P9" s="1">
        <f>G9*O9</f>
        <v>9935752.9780491386</v>
      </c>
      <c r="Q9" s="1">
        <f>N9*H19</f>
        <v>14792925.810396556</v>
      </c>
      <c r="R9" s="3">
        <f t="shared" si="3"/>
        <v>0.67165570255657148</v>
      </c>
      <c r="S9" s="3">
        <f t="shared" si="4"/>
        <v>0.67283763114798767</v>
      </c>
      <c r="T9" s="3">
        <f t="shared" si="5"/>
        <v>0.67283763114798767</v>
      </c>
      <c r="U9" s="1">
        <f>G9+(N9-Q9)*T9</f>
        <v>10092522.255166059</v>
      </c>
      <c r="V9" s="1">
        <f>U9-G9</f>
        <v>156769.2771169208</v>
      </c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x14ac:dyDescent="0.2">
      <c r="B10">
        <f t="shared" si="1"/>
        <v>2011</v>
      </c>
      <c r="C10" s="1">
        <v>5600184.3963173702</v>
      </c>
      <c r="D10" s="1">
        <v>8493391.2994029485</v>
      </c>
      <c r="E10" s="1">
        <v>9056505.2100427933</v>
      </c>
      <c r="F10" s="1">
        <v>9282022.2196497843</v>
      </c>
      <c r="G10" s="1"/>
      <c r="H10" s="1"/>
      <c r="I10" s="1"/>
      <c r="J10" s="1"/>
      <c r="K10" s="1"/>
      <c r="L10" s="1"/>
      <c r="N10" s="1">
        <v>14832965</v>
      </c>
      <c r="O10" s="2">
        <f t="shared" si="2"/>
        <v>1</v>
      </c>
      <c r="P10" s="1">
        <f>F10*O10</f>
        <v>9282022.2196497843</v>
      </c>
      <c r="Q10" s="1">
        <f>N10*G19</f>
        <v>14389407.796129303</v>
      </c>
      <c r="R10" s="3">
        <f t="shared" si="3"/>
        <v>0.64505936249486329</v>
      </c>
      <c r="S10" s="3">
        <f t="shared" si="4"/>
        <v>0.67283763114798767</v>
      </c>
      <c r="T10" s="3">
        <f t="shared" si="5"/>
        <v>0.67283763114798767</v>
      </c>
      <c r="U10" s="1">
        <f>F10+(N10-Q10)*T10</f>
        <v>9580464.197980769</v>
      </c>
      <c r="V10" s="1">
        <f>U10-F10</f>
        <v>298441.97833098471</v>
      </c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x14ac:dyDescent="0.2">
      <c r="B11">
        <f t="shared" si="1"/>
        <v>2012</v>
      </c>
      <c r="C11" s="1">
        <v>5288065.6150194677</v>
      </c>
      <c r="D11" s="1">
        <v>7728168.797233385</v>
      </c>
      <c r="E11" s="1">
        <v>8256211.3572572786</v>
      </c>
      <c r="F11" s="1"/>
      <c r="G11" s="1"/>
      <c r="H11" s="1"/>
      <c r="I11" s="1"/>
      <c r="J11" s="1"/>
      <c r="K11" s="1"/>
      <c r="L11" s="1"/>
      <c r="N11" s="1">
        <v>14550359</v>
      </c>
      <c r="O11" s="2">
        <f t="shared" si="2"/>
        <v>1</v>
      </c>
      <c r="P11" s="1">
        <f>E11*O11</f>
        <v>8256211.3572572786</v>
      </c>
      <c r="Q11" s="1">
        <f>N11*F19</f>
        <v>13799611.913423577</v>
      </c>
      <c r="R11" s="3">
        <f t="shared" si="3"/>
        <v>0.59829301063358498</v>
      </c>
      <c r="S11" s="3">
        <f t="shared" si="4"/>
        <v>0.67283763114798767</v>
      </c>
      <c r="T11" s="3">
        <f t="shared" si="5"/>
        <v>0.67283763114798767</v>
      </c>
      <c r="U11" s="1">
        <f>E11+(N11-Q11)*T11</f>
        <v>8761342.2485806122</v>
      </c>
      <c r="V11" s="1">
        <f>U11-E11</f>
        <v>505130.89132333361</v>
      </c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x14ac:dyDescent="0.2">
      <c r="B12">
        <f>B13-1</f>
        <v>2013</v>
      </c>
      <c r="C12" s="1">
        <v>5290792.9454416083</v>
      </c>
      <c r="D12" s="1">
        <v>7648728.9110740349</v>
      </c>
      <c r="E12" s="1"/>
      <c r="F12" s="1"/>
      <c r="G12" s="1"/>
      <c r="H12" s="1"/>
      <c r="I12" s="1"/>
      <c r="J12" s="1"/>
      <c r="K12" s="1"/>
      <c r="L12" s="1"/>
      <c r="N12" s="1">
        <v>14461781</v>
      </c>
      <c r="O12" s="2">
        <f>O13*(1+$O$1)</f>
        <v>1</v>
      </c>
      <c r="P12" s="1">
        <f>D12*O12</f>
        <v>7648728.9110740349</v>
      </c>
      <c r="Q12" s="1">
        <f>N12*E19</f>
        <v>12726025.139550846</v>
      </c>
      <c r="R12" s="3">
        <f t="shared" si="3"/>
        <v>0.60103047316029345</v>
      </c>
      <c r="S12" s="3">
        <f t="shared" si="4"/>
        <v>0.67283763114798767</v>
      </c>
      <c r="T12" s="3">
        <f t="shared" si="5"/>
        <v>0.67283763114798767</v>
      </c>
      <c r="U12" s="1">
        <f>D12+(N12-Q12)*T12</f>
        <v>8816610.7724698801</v>
      </c>
      <c r="V12" s="1">
        <f>U12-D12</f>
        <v>1167881.8613958452</v>
      </c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x14ac:dyDescent="0.2">
      <c r="B13">
        <v>2014</v>
      </c>
      <c r="C13" s="1">
        <v>5675568.1390453307</v>
      </c>
      <c r="D13" s="1"/>
      <c r="E13" s="1"/>
      <c r="F13" s="1"/>
      <c r="G13" s="1"/>
      <c r="H13" s="1"/>
      <c r="I13" s="1"/>
      <c r="J13" s="1"/>
      <c r="K13" s="1"/>
      <c r="L13" s="1"/>
      <c r="N13" s="1">
        <v>15210363</v>
      </c>
      <c r="O13" s="2">
        <v>1</v>
      </c>
      <c r="P13" s="1">
        <f>C13*O13</f>
        <v>5675568.1390453307</v>
      </c>
      <c r="Q13" s="1">
        <f>N13*D19</f>
        <v>8967797.3263852447</v>
      </c>
      <c r="R13" s="3">
        <f t="shared" si="3"/>
        <v>0.63288318552277634</v>
      </c>
      <c r="S13" s="3">
        <f t="shared" si="4"/>
        <v>0.67283763114798767</v>
      </c>
      <c r="T13" s="3">
        <f t="shared" si="5"/>
        <v>0.67283763114798767</v>
      </c>
      <c r="U13" s="1">
        <f>C13+(N13-Q13)*T13</f>
        <v>9875801.2391660251</v>
      </c>
      <c r="V13" s="1">
        <f>U13-C13</f>
        <v>4200233.1001206944</v>
      </c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x14ac:dyDescent="0.2">
      <c r="N14" s="1"/>
      <c r="O14" s="1"/>
      <c r="P14" s="1">
        <f>SUM(P4:P13)</f>
        <v>92741334.514585853</v>
      </c>
      <c r="Q14" s="1">
        <f>SUM(Q4:Q13)</f>
        <v>137836128.98754144</v>
      </c>
      <c r="R14" s="3">
        <f t="shared" si="3"/>
        <v>0.67283763114798767</v>
      </c>
      <c r="S14" s="3"/>
      <c r="T14" s="3"/>
      <c r="U14" s="1"/>
      <c r="V14" s="1">
        <f>SUM(V4:V13)</f>
        <v>6484529.8697699802</v>
      </c>
      <c r="W14" s="3"/>
      <c r="AC14" s="1"/>
      <c r="AD14" s="1"/>
      <c r="AE14" s="1"/>
      <c r="AF14" s="1"/>
    </row>
    <row r="15" spans="1:32" x14ac:dyDescent="0.2">
      <c r="D15" s="1">
        <f>SUM(D4:D12)</f>
        <v>78460461.279112428</v>
      </c>
      <c r="E15" s="1">
        <f>SUM(E4:E11)</f>
        <v>76318071.432556301</v>
      </c>
      <c r="F15" s="1">
        <f>SUM(F4:F10)</f>
        <v>69618650.152294517</v>
      </c>
      <c r="G15" s="1">
        <f>SUM(G4:G9)</f>
        <v>61232079.161024474</v>
      </c>
      <c r="H15" s="1">
        <f>SUM(H4:H8)</f>
        <v>51654062.806056783</v>
      </c>
      <c r="I15" s="1">
        <f>SUM(I4:I7)</f>
        <v>42082586.118562445</v>
      </c>
      <c r="J15" s="1">
        <f>SUM(J4:J6)</f>
        <v>32393478.168628171</v>
      </c>
      <c r="K15" s="1">
        <f>SUM(K4:K5)</f>
        <v>21780502.205681585</v>
      </c>
      <c r="L15" s="1">
        <f>SUM(L4)</f>
        <v>11148123.824999999</v>
      </c>
    </row>
    <row r="16" spans="1:32" x14ac:dyDescent="0.2">
      <c r="D16" s="1">
        <f>SUM(C4:C12)</f>
        <v>52568558.30585783</v>
      </c>
      <c r="E16" s="1">
        <f>SUM(D4:D11)</f>
        <v>70811732.368038386</v>
      </c>
      <c r="F16" s="1">
        <f>SUM(E4:E10)</f>
        <v>68061860.075299025</v>
      </c>
      <c r="G16" s="1">
        <f>SUM(F4:F9)</f>
        <v>60336627.93264474</v>
      </c>
      <c r="H16" s="1">
        <f>SUM(G4:G8)</f>
        <v>51296326.182975337</v>
      </c>
      <c r="I16" s="1">
        <f>SUM(H4:H7)</f>
        <v>41867146.754108004</v>
      </c>
      <c r="J16" s="1">
        <f>SUM(I4:I6)</f>
        <v>32358517.908805184</v>
      </c>
      <c r="K16" s="1">
        <f>SUM(J4:J5)</f>
        <v>21757727.146505505</v>
      </c>
      <c r="L16" s="1">
        <f>SUM(K4)</f>
        <v>11132310.404999999</v>
      </c>
      <c r="P16" s="2"/>
      <c r="Q16" s="2"/>
      <c r="R16" s="3"/>
      <c r="S16" s="3"/>
      <c r="T16" s="3"/>
      <c r="U16" s="3"/>
      <c r="V16" s="3"/>
    </row>
    <row r="17" spans="1:28" x14ac:dyDescent="0.2">
      <c r="B17" t="s">
        <v>13</v>
      </c>
      <c r="D17" s="2">
        <f>D15/D16</f>
        <v>1.4925359151492918</v>
      </c>
      <c r="E17" s="2">
        <f t="shared" ref="E17:L17" si="6">E15/E16</f>
        <v>1.0777602648654203</v>
      </c>
      <c r="F17" s="2">
        <f t="shared" si="6"/>
        <v>1.0228731638434971</v>
      </c>
      <c r="G17" s="2">
        <f t="shared" si="6"/>
        <v>1.014840922654467</v>
      </c>
      <c r="H17" s="2">
        <f t="shared" si="6"/>
        <v>1.0069739228849526</v>
      </c>
      <c r="I17" s="2">
        <f t="shared" si="6"/>
        <v>1.0051457856853667</v>
      </c>
      <c r="J17" s="2">
        <f t="shared" si="6"/>
        <v>1.001080403618037</v>
      </c>
      <c r="K17" s="2">
        <f t="shared" si="6"/>
        <v>1.0010467572749087</v>
      </c>
      <c r="L17" s="2">
        <f t="shared" si="6"/>
        <v>1.0014204975808882</v>
      </c>
      <c r="M17" s="2">
        <v>1</v>
      </c>
      <c r="P17" s="2"/>
      <c r="Q17" s="2"/>
      <c r="R17" s="3"/>
      <c r="W17" s="1"/>
      <c r="X17" s="1"/>
      <c r="Y17" s="1"/>
      <c r="Z17" s="1"/>
      <c r="AA17" s="1"/>
      <c r="AB17" s="3"/>
    </row>
    <row r="18" spans="1:28" x14ac:dyDescent="0.2">
      <c r="D18" s="2">
        <f>PRODUCT(D17:$L$17)</f>
        <v>1.6961091387790115</v>
      </c>
      <c r="E18" s="2">
        <f>PRODUCT(E17:$L$17)</f>
        <v>1.1363941876128036</v>
      </c>
      <c r="F18" s="2">
        <f>PRODUCT(F17:$L$17)</f>
        <v>1.0544034927421497</v>
      </c>
      <c r="G18" s="2">
        <f>PRODUCT(G17:$L$17)</f>
        <v>1.0308252577281194</v>
      </c>
      <c r="H18" s="2">
        <f>PRODUCT(H17:$L$17)</f>
        <v>1.015750581905825</v>
      </c>
      <c r="I18" s="2">
        <f>PRODUCT(I17:$L$17)</f>
        <v>1.008715875179496</v>
      </c>
      <c r="J18" s="2">
        <f>PRODUCT(J17:$L$17)</f>
        <v>1.0035518126275531</v>
      </c>
      <c r="K18" s="2">
        <f>PRODUCT(K17:$L$17)</f>
        <v>1.0024687417719738</v>
      </c>
      <c r="L18" s="2">
        <f>PRODUCT(L17:$L$17)</f>
        <v>1.0014204975808882</v>
      </c>
      <c r="M18" s="2">
        <v>1</v>
      </c>
      <c r="P18" s="2"/>
      <c r="Q18" s="2"/>
      <c r="R18" s="3"/>
      <c r="S18" s="1"/>
      <c r="T18" s="1"/>
      <c r="U18" s="1"/>
      <c r="V18" s="1"/>
      <c r="W18" s="1"/>
      <c r="X18" s="1"/>
      <c r="Y18" s="1"/>
      <c r="Z18" s="1"/>
      <c r="AA18" s="1"/>
      <c r="AB18" s="3"/>
    </row>
    <row r="19" spans="1:28" x14ac:dyDescent="0.2">
      <c r="A19" t="s">
        <v>14</v>
      </c>
      <c r="B19" t="s">
        <v>15</v>
      </c>
      <c r="D19" s="2">
        <f>1/D18</f>
        <v>0.58958470132404106</v>
      </c>
      <c r="E19" s="2">
        <f t="shared" ref="E19:K19" si="7">1/E18</f>
        <v>0.87997634174869932</v>
      </c>
      <c r="F19" s="2">
        <f t="shared" si="7"/>
        <v>0.94840353515838183</v>
      </c>
      <c r="G19" s="2">
        <f t="shared" si="7"/>
        <v>0.97009652460781126</v>
      </c>
      <c r="H19" s="2">
        <f t="shared" si="7"/>
        <v>0.98449365209688322</v>
      </c>
      <c r="I19" s="2">
        <f t="shared" si="7"/>
        <v>0.99135943490733203</v>
      </c>
      <c r="J19" s="2">
        <f t="shared" si="7"/>
        <v>0.99646075809653156</v>
      </c>
      <c r="K19" s="2">
        <f t="shared" si="7"/>
        <v>0.99753733790481092</v>
      </c>
      <c r="L19" s="2">
        <f>1/L18</f>
        <v>0.9985815173702558</v>
      </c>
      <c r="M19" s="2">
        <f>1/M18</f>
        <v>1</v>
      </c>
      <c r="P19" s="2"/>
      <c r="Q19" s="2"/>
      <c r="R19" s="3"/>
      <c r="S19" s="1"/>
      <c r="T19" s="1"/>
      <c r="U19" s="1"/>
      <c r="V19" s="1"/>
      <c r="W19" s="1"/>
      <c r="X19" s="1"/>
      <c r="Y19" s="1"/>
      <c r="Z19" s="1"/>
      <c r="AA19" s="1"/>
      <c r="AB19" s="3"/>
    </row>
    <row r="20" spans="1:28" x14ac:dyDescent="0.2">
      <c r="A20" t="s">
        <v>16</v>
      </c>
      <c r="B20" t="s">
        <v>17</v>
      </c>
      <c r="D20" s="2">
        <f>D19</f>
        <v>0.58958470132404106</v>
      </c>
      <c r="E20" s="2">
        <f>E19-D19</f>
        <v>0.29039164042465826</v>
      </c>
      <c r="F20" s="2">
        <f t="shared" ref="F20:M20" si="8">F19-E19</f>
        <v>6.8427193409682507E-2</v>
      </c>
      <c r="G20" s="2">
        <f t="shared" si="8"/>
        <v>2.1692989449429434E-2</v>
      </c>
      <c r="H20" s="2">
        <f t="shared" si="8"/>
        <v>1.4397127489071959E-2</v>
      </c>
      <c r="I20" s="2">
        <f t="shared" si="8"/>
        <v>6.8657828104488061E-3</v>
      </c>
      <c r="J20" s="2">
        <f t="shared" si="8"/>
        <v>5.1013231891995359E-3</v>
      </c>
      <c r="K20" s="2">
        <f t="shared" si="8"/>
        <v>1.0765798082793543E-3</v>
      </c>
      <c r="L20" s="2">
        <f t="shared" si="8"/>
        <v>1.0441794654448833E-3</v>
      </c>
      <c r="M20" s="2">
        <f t="shared" si="8"/>
        <v>1.4184826297441999E-3</v>
      </c>
      <c r="P20" s="2"/>
      <c r="Q20" s="2"/>
      <c r="R20" s="3"/>
      <c r="S20" s="1"/>
      <c r="T20" s="1"/>
      <c r="U20" s="1"/>
      <c r="V20" s="1"/>
      <c r="W20" s="1"/>
      <c r="X20" s="1"/>
      <c r="Y20" s="1"/>
      <c r="Z20" s="1"/>
      <c r="AA20" s="1"/>
      <c r="AB20" s="3"/>
    </row>
    <row r="21" spans="1:28" x14ac:dyDescent="0.2">
      <c r="P21" s="2"/>
      <c r="Q21" s="2"/>
      <c r="R21" s="3"/>
      <c r="S21" s="1"/>
      <c r="T21" s="1"/>
      <c r="U21" s="1"/>
      <c r="V21" s="1"/>
      <c r="W21" s="1"/>
      <c r="X21" s="1"/>
      <c r="Y21" s="1"/>
      <c r="Z21" s="1"/>
      <c r="AA21" s="1"/>
      <c r="AB21" s="3"/>
    </row>
    <row r="22" spans="1:28" x14ac:dyDescent="0.2">
      <c r="P22" s="2"/>
      <c r="Q22" s="2"/>
      <c r="R22" s="3"/>
      <c r="S22" s="1"/>
      <c r="T22" s="1"/>
      <c r="U22" s="1"/>
      <c r="V22" s="1"/>
      <c r="W22" s="1"/>
      <c r="X22" s="1"/>
      <c r="Y22" s="1"/>
      <c r="Z22" s="1"/>
      <c r="AA22" s="1"/>
      <c r="AB22" s="3"/>
    </row>
    <row r="23" spans="1:28" x14ac:dyDescent="0.2">
      <c r="P23" s="2"/>
      <c r="Q23" s="2"/>
      <c r="R23" s="3"/>
      <c r="S23" s="1"/>
      <c r="T23" s="1"/>
      <c r="U23" s="1"/>
      <c r="V23" s="1"/>
      <c r="W23" s="1"/>
      <c r="X23" s="1"/>
      <c r="Y23" s="1"/>
      <c r="Z23" s="1"/>
      <c r="AA23" s="1"/>
      <c r="AB23" s="3"/>
    </row>
    <row r="24" spans="1:28" x14ac:dyDescent="0.2">
      <c r="P24" s="2"/>
      <c r="Q24" s="2"/>
      <c r="R24" s="3"/>
      <c r="S24" s="1"/>
      <c r="T24" s="1"/>
      <c r="U24" s="1"/>
      <c r="V24" s="1"/>
      <c r="W24" s="1"/>
      <c r="X24" s="1"/>
      <c r="Y24" s="1"/>
      <c r="Z24" s="1"/>
      <c r="AA24" s="1"/>
      <c r="AB24" s="3"/>
    </row>
    <row r="25" spans="1:28" x14ac:dyDescent="0.2">
      <c r="P25" s="2"/>
      <c r="Q25" s="2"/>
      <c r="R25" s="3"/>
      <c r="S25" s="1"/>
      <c r="T25" s="1"/>
      <c r="U25" s="1"/>
      <c r="V25" s="1"/>
      <c r="W25" s="1"/>
      <c r="X25" s="1"/>
      <c r="Y25" s="1"/>
      <c r="Z25" s="1"/>
      <c r="AA25" s="1"/>
      <c r="AB25" s="3"/>
    </row>
    <row r="26" spans="1:28" x14ac:dyDescent="0.2">
      <c r="R26" s="3"/>
      <c r="S26" s="1"/>
      <c r="T26" s="1"/>
      <c r="U26" s="1"/>
      <c r="V26" s="1"/>
      <c r="W26" s="1"/>
      <c r="X26" s="1"/>
      <c r="Y26" s="1"/>
      <c r="Z26" s="1"/>
      <c r="AA26" s="1"/>
      <c r="AB26" s="3"/>
    </row>
    <row r="27" spans="1:28" x14ac:dyDescent="0.2">
      <c r="R27" s="3"/>
      <c r="S27" s="1"/>
      <c r="T27" s="1"/>
      <c r="U27" s="1"/>
      <c r="V27" s="1"/>
      <c r="X27" s="1"/>
      <c r="AB27" s="3"/>
    </row>
    <row r="28" spans="1:28" x14ac:dyDescent="0.2">
      <c r="R28" s="3"/>
      <c r="X28" s="1"/>
    </row>
  </sheetData>
  <mergeCells count="21">
    <mergeCell ref="V2:V3"/>
    <mergeCell ref="AC2:AC3"/>
    <mergeCell ref="AD2:AD3"/>
    <mergeCell ref="AE2:AE3"/>
    <mergeCell ref="AF2:AF3"/>
    <mergeCell ref="O2:O3"/>
    <mergeCell ref="P2:P3"/>
    <mergeCell ref="Q2:Q3"/>
    <mergeCell ref="S2:S3"/>
    <mergeCell ref="T2:T3"/>
    <mergeCell ref="U2:U3"/>
    <mergeCell ref="X1:AB1"/>
    <mergeCell ref="AC1:AF1"/>
    <mergeCell ref="N2:N3"/>
    <mergeCell ref="R2:R3"/>
    <mergeCell ref="W2:W3"/>
    <mergeCell ref="X2:X3"/>
    <mergeCell ref="Y2:Y3"/>
    <mergeCell ref="Z2:Z3"/>
    <mergeCell ref="AA2:AA3"/>
    <mergeCell ref="AB2:A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Example 1</vt:lpstr>
      <vt:lpstr>Example 2</vt:lpstr>
      <vt:lpstr>Example 3</vt:lpstr>
      <vt:lpstr>Example 4</vt:lpstr>
      <vt:lpstr>Example 5</vt:lpstr>
      <vt:lpstr>Example 6</vt:lpstr>
      <vt:lpstr>Example 7</vt:lpstr>
      <vt:lpstr>Example 8</vt:lpstr>
      <vt:lpstr>Example 9</vt:lpstr>
      <vt:lpstr>Example 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ROBER850</dc:creator>
  <cp:lastModifiedBy>ROBER850</cp:lastModifiedBy>
  <dcterms:created xsi:type="dcterms:W3CDTF">2016-01-14T15:35:50Z</dcterms:created>
  <dcterms:modified xsi:type="dcterms:W3CDTF">2016-02-02T14:41:26Z</dcterms:modified>
</cp:coreProperties>
</file>