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2" sheetId="2" r:id="rId1"/>
    <sheet name="2.4" sheetId="3" r:id="rId2"/>
    <sheet name="GRAVITY &amp; DRAG" sheetId="4" r:id="rId3"/>
    <sheet name="Sheet3" sheetId="5" r:id="rId4"/>
  </sheets>
  <calcPr calcId="144525"/>
</workbook>
</file>

<file path=xl/calcChain.xml><?xml version="1.0" encoding="utf-8"?>
<calcChain xmlns="http://schemas.openxmlformats.org/spreadsheetml/2006/main">
  <c r="N45" i="4" l="1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46" i="4"/>
  <c r="D77" i="4" l="1"/>
  <c r="E78" i="4" s="1"/>
  <c r="B15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I52" i="4"/>
  <c r="J52" i="4" s="1"/>
  <c r="B55" i="4"/>
  <c r="B54" i="4"/>
  <c r="B53" i="4"/>
  <c r="E53" i="4" s="1"/>
  <c r="B47" i="4"/>
  <c r="B46" i="4"/>
  <c r="B45" i="4"/>
  <c r="B44" i="4"/>
  <c r="F18" i="5"/>
  <c r="G8" i="5"/>
  <c r="H8" i="5"/>
  <c r="F3" i="5"/>
  <c r="E3" i="5"/>
  <c r="D2" i="5"/>
  <c r="D3" i="5"/>
  <c r="F5" i="5"/>
  <c r="E5" i="5"/>
  <c r="D4" i="5"/>
  <c r="D8" i="5"/>
  <c r="D7" i="5"/>
  <c r="D6" i="5"/>
  <c r="D5" i="5"/>
  <c r="E6" i="5" s="1"/>
  <c r="C6" i="4"/>
  <c r="B43" i="4"/>
  <c r="I14" i="4"/>
  <c r="J14" i="4" s="1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D15" i="4"/>
  <c r="D78" i="4" l="1"/>
  <c r="K14" i="4"/>
  <c r="I15" i="4" s="1"/>
  <c r="K52" i="4"/>
  <c r="H53" i="4" s="1"/>
  <c r="E77" i="4"/>
  <c r="F77" i="4" s="1"/>
  <c r="F78" i="4" s="1"/>
  <c r="I77" i="4"/>
  <c r="D53" i="4"/>
  <c r="D54" i="4" s="1"/>
  <c r="E55" i="4" s="1"/>
  <c r="F53" i="4"/>
  <c r="D16" i="4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E43" i="4" s="1"/>
  <c r="E15" i="4"/>
  <c r="F15" i="4" s="1"/>
  <c r="F4" i="5"/>
  <c r="E4" i="5"/>
  <c r="E7" i="5"/>
  <c r="F8" i="5"/>
  <c r="F6" i="5"/>
  <c r="F7" i="5"/>
  <c r="E8" i="5"/>
  <c r="E16" i="4"/>
  <c r="E43" i="3"/>
  <c r="E42" i="3"/>
  <c r="E41" i="3"/>
  <c r="E40" i="3"/>
  <c r="E39" i="3"/>
  <c r="E38" i="3"/>
  <c r="E37" i="3"/>
  <c r="E36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E35" i="3"/>
  <c r="E54" i="4" l="1"/>
  <c r="J77" i="4"/>
  <c r="K77" i="4" s="1"/>
  <c r="J15" i="4"/>
  <c r="K15" i="4" s="1"/>
  <c r="F54" i="4"/>
  <c r="F55" i="4" s="1"/>
  <c r="D55" i="4"/>
  <c r="I53" i="4"/>
  <c r="E17" i="4"/>
  <c r="E33" i="4"/>
  <c r="E30" i="4"/>
  <c r="E23" i="4"/>
  <c r="E28" i="4"/>
  <c r="D43" i="4"/>
  <c r="D44" i="4" s="1"/>
  <c r="E45" i="4" s="1"/>
  <c r="E35" i="4"/>
  <c r="E42" i="4"/>
  <c r="E26" i="4"/>
  <c r="E29" i="4"/>
  <c r="E40" i="4"/>
  <c r="E24" i="4"/>
  <c r="E31" i="4"/>
  <c r="E38" i="4"/>
  <c r="E22" i="4"/>
  <c r="E41" i="4"/>
  <c r="E25" i="4"/>
  <c r="E36" i="4"/>
  <c r="E20" i="4"/>
  <c r="E27" i="4"/>
  <c r="E34" i="4"/>
  <c r="E18" i="4"/>
  <c r="E37" i="4"/>
  <c r="E21" i="4"/>
  <c r="E32" i="4"/>
  <c r="E39" i="4"/>
  <c r="E19" i="4"/>
  <c r="F16" i="4"/>
  <c r="E56" i="4" l="1"/>
  <c r="F56" i="4" s="1"/>
  <c r="D56" i="4"/>
  <c r="L77" i="4"/>
  <c r="M77" i="4" s="1"/>
  <c r="H78" i="4"/>
  <c r="I78" i="4" s="1"/>
  <c r="J78" i="4" s="1"/>
  <c r="K78" i="4" s="1"/>
  <c r="L78" i="4" s="1"/>
  <c r="J53" i="4"/>
  <c r="K53" i="4" s="1"/>
  <c r="F17" i="4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E44" i="4"/>
  <c r="D45" i="4"/>
  <c r="E46" i="4" s="1"/>
  <c r="E57" i="4" l="1"/>
  <c r="F57" i="4" s="1"/>
  <c r="D57" i="4"/>
  <c r="M78" i="4"/>
  <c r="L53" i="4"/>
  <c r="M53" i="4" s="1"/>
  <c r="H54" i="4"/>
  <c r="F44" i="4"/>
  <c r="F45" i="4" s="1"/>
  <c r="F46" i="4" s="1"/>
  <c r="D46" i="4"/>
  <c r="E47" i="4" s="1"/>
  <c r="D58" i="4" l="1"/>
  <c r="E58" i="4"/>
  <c r="F58" i="4" s="1"/>
  <c r="I54" i="4"/>
  <c r="J54" i="4" s="1"/>
  <c r="K54" i="4" s="1"/>
  <c r="L54" i="4" s="1"/>
  <c r="M54" i="4" s="1"/>
  <c r="D47" i="4"/>
  <c r="F47" i="4"/>
  <c r="D59" i="4" l="1"/>
  <c r="E59" i="4"/>
  <c r="F59" i="4" s="1"/>
  <c r="H55" i="4"/>
  <c r="D60" i="4" l="1"/>
  <c r="E60" i="4"/>
  <c r="F60" i="4" s="1"/>
  <c r="I55" i="4"/>
  <c r="J55" i="4" s="1"/>
  <c r="K55" i="4" s="1"/>
  <c r="L55" i="4" s="1"/>
  <c r="M55" i="4" s="1"/>
  <c r="D61" i="4" l="1"/>
  <c r="E61" i="4"/>
  <c r="F61" i="4" s="1"/>
  <c r="H56" i="4"/>
  <c r="D62" i="4" l="1"/>
  <c r="E62" i="4"/>
  <c r="F62" i="4" s="1"/>
  <c r="I56" i="4"/>
  <c r="J56" i="4" s="1"/>
  <c r="K56" i="4" s="1"/>
  <c r="L56" i="4" s="1"/>
  <c r="M56" i="4" s="1"/>
  <c r="D63" i="4" l="1"/>
  <c r="E63" i="4"/>
  <c r="F63" i="4" s="1"/>
  <c r="H57" i="4"/>
  <c r="D64" i="4" l="1"/>
  <c r="E64" i="4"/>
  <c r="F64" i="4" s="1"/>
  <c r="I57" i="4"/>
  <c r="J57" i="4" s="1"/>
  <c r="K57" i="4" s="1"/>
  <c r="L57" i="4" s="1"/>
  <c r="M57" i="4" s="1"/>
  <c r="D65" i="4" l="1"/>
  <c r="E65" i="4"/>
  <c r="F65" i="4" s="1"/>
  <c r="H58" i="4"/>
  <c r="I58" i="4" s="1"/>
  <c r="J58" i="4" s="1"/>
  <c r="K58" i="4" s="1"/>
  <c r="L58" i="4" s="1"/>
  <c r="M58" i="4" s="1"/>
  <c r="F66" i="4" l="1"/>
  <c r="D66" i="4"/>
  <c r="E66" i="4"/>
  <c r="H59" i="4"/>
  <c r="I59" i="4" s="1"/>
  <c r="J59" i="4" s="1"/>
  <c r="K59" i="4" s="1"/>
  <c r="L59" i="4" s="1"/>
  <c r="M59" i="4" s="1"/>
  <c r="F67" i="4" l="1"/>
  <c r="E67" i="4"/>
  <c r="D67" i="4"/>
  <c r="H60" i="4"/>
  <c r="L15" i="4"/>
  <c r="M15" i="4" s="1"/>
  <c r="H16" i="4"/>
  <c r="I16" i="4" s="1"/>
  <c r="J16" i="4" s="1"/>
  <c r="K16" i="4" s="1"/>
  <c r="L16" i="4" s="1"/>
  <c r="E68" i="4" l="1"/>
  <c r="F68" i="4" s="1"/>
  <c r="D68" i="4"/>
  <c r="I60" i="4"/>
  <c r="J60" i="4" s="1"/>
  <c r="K60" i="4" s="1"/>
  <c r="L60" i="4" s="1"/>
  <c r="M60" i="4" s="1"/>
  <c r="M16" i="4"/>
  <c r="H17" i="4"/>
  <c r="I17" i="4" s="1"/>
  <c r="J17" i="4" s="1"/>
  <c r="K17" i="4" s="1"/>
  <c r="L17" i="4" s="1"/>
  <c r="D69" i="4" l="1"/>
  <c r="E69" i="4"/>
  <c r="F69" i="4" s="1"/>
  <c r="H61" i="4"/>
  <c r="M17" i="4"/>
  <c r="H18" i="4"/>
  <c r="I18" i="4" s="1"/>
  <c r="J18" i="4" s="1"/>
  <c r="K18" i="4" s="1"/>
  <c r="L18" i="4" s="1"/>
  <c r="E70" i="4" l="1"/>
  <c r="F70" i="4" s="1"/>
  <c r="D70" i="4"/>
  <c r="I61" i="4"/>
  <c r="J61" i="4" s="1"/>
  <c r="K61" i="4" s="1"/>
  <c r="L61" i="4" s="1"/>
  <c r="M61" i="4" s="1"/>
  <c r="M18" i="4"/>
  <c r="H19" i="4"/>
  <c r="I19" i="4" s="1"/>
  <c r="J19" i="4" s="1"/>
  <c r="K19" i="4" s="1"/>
  <c r="L19" i="4" s="1"/>
  <c r="F71" i="4" l="1"/>
  <c r="D71" i="4"/>
  <c r="E71" i="4"/>
  <c r="H62" i="4"/>
  <c r="M19" i="4"/>
  <c r="H20" i="4"/>
  <c r="I20" i="4" s="1"/>
  <c r="J20" i="4" s="1"/>
  <c r="K20" i="4" s="1"/>
  <c r="L20" i="4" s="1"/>
  <c r="E72" i="4" l="1"/>
  <c r="F72" i="4" s="1"/>
  <c r="D72" i="4"/>
  <c r="M20" i="4"/>
  <c r="I62" i="4"/>
  <c r="J62" i="4" s="1"/>
  <c r="K62" i="4" s="1"/>
  <c r="L62" i="4" s="1"/>
  <c r="M62" i="4" s="1"/>
  <c r="H21" i="4"/>
  <c r="I21" i="4" s="1"/>
  <c r="D73" i="4" l="1"/>
  <c r="E73" i="4"/>
  <c r="F73" i="4" s="1"/>
  <c r="H63" i="4"/>
  <c r="I63" i="4" s="1"/>
  <c r="J63" i="4" s="1"/>
  <c r="K63" i="4" s="1"/>
  <c r="L63" i="4" s="1"/>
  <c r="M63" i="4" s="1"/>
  <c r="J21" i="4"/>
  <c r="K21" i="4" s="1"/>
  <c r="H64" i="4" l="1"/>
  <c r="L21" i="4"/>
  <c r="M21" i="4" s="1"/>
  <c r="H22" i="4"/>
  <c r="I22" i="4" s="1"/>
  <c r="I64" i="4" l="1"/>
  <c r="J64" i="4" s="1"/>
  <c r="K64" i="4" s="1"/>
  <c r="L64" i="4" s="1"/>
  <c r="M64" i="4" s="1"/>
  <c r="J22" i="4"/>
  <c r="K22" i="4" s="1"/>
  <c r="H65" i="4" l="1"/>
  <c r="L22" i="4"/>
  <c r="M22" i="4" s="1"/>
  <c r="H23" i="4"/>
  <c r="I65" i="4" l="1"/>
  <c r="J65" i="4" s="1"/>
  <c r="K65" i="4" s="1"/>
  <c r="L65" i="4" s="1"/>
  <c r="M65" i="4" s="1"/>
  <c r="I23" i="4"/>
  <c r="H66" i="4" l="1"/>
  <c r="I66" i="4" s="1"/>
  <c r="J66" i="4" s="1"/>
  <c r="K66" i="4" s="1"/>
  <c r="L66" i="4" s="1"/>
  <c r="M66" i="4" s="1"/>
  <c r="J23" i="4"/>
  <c r="K23" i="4" s="1"/>
  <c r="H67" i="4" l="1"/>
  <c r="L23" i="4"/>
  <c r="M23" i="4" s="1"/>
  <c r="H24" i="4"/>
  <c r="I67" i="4" l="1"/>
  <c r="J67" i="4" s="1"/>
  <c r="K67" i="4" s="1"/>
  <c r="L67" i="4" s="1"/>
  <c r="M67" i="4" s="1"/>
  <c r="I24" i="4"/>
  <c r="H68" i="4" l="1"/>
  <c r="J24" i="4"/>
  <c r="K24" i="4" s="1"/>
  <c r="I68" i="4" l="1"/>
  <c r="J68" i="4" s="1"/>
  <c r="K68" i="4" s="1"/>
  <c r="L68" i="4" s="1"/>
  <c r="M68" i="4" s="1"/>
  <c r="L24" i="4"/>
  <c r="M24" i="4" s="1"/>
  <c r="H25" i="4"/>
  <c r="H69" i="4" l="1"/>
  <c r="I69" i="4" s="1"/>
  <c r="J69" i="4" s="1"/>
  <c r="K69" i="4" s="1"/>
  <c r="L69" i="4" s="1"/>
  <c r="M69" i="4" s="1"/>
  <c r="I25" i="4"/>
  <c r="H70" i="4" l="1"/>
  <c r="J25" i="4"/>
  <c r="K25" i="4" s="1"/>
  <c r="I70" i="4" l="1"/>
  <c r="J70" i="4" s="1"/>
  <c r="K70" i="4" s="1"/>
  <c r="L70" i="4" s="1"/>
  <c r="M70" i="4" s="1"/>
  <c r="L25" i="4"/>
  <c r="M25" i="4" s="1"/>
  <c r="H26" i="4"/>
  <c r="H71" i="4" l="1"/>
  <c r="I26" i="4"/>
  <c r="I71" i="4" l="1"/>
  <c r="J71" i="4" s="1"/>
  <c r="K71" i="4" s="1"/>
  <c r="L71" i="4" s="1"/>
  <c r="M71" i="4" s="1"/>
  <c r="J26" i="4"/>
  <c r="K26" i="4" s="1"/>
  <c r="H72" i="4" l="1"/>
  <c r="L26" i="4"/>
  <c r="M26" i="4" s="1"/>
  <c r="H27" i="4"/>
  <c r="I72" i="4" l="1"/>
  <c r="J72" i="4" s="1"/>
  <c r="K72" i="4" s="1"/>
  <c r="L72" i="4" s="1"/>
  <c r="M72" i="4" s="1"/>
  <c r="I27" i="4"/>
  <c r="H73" i="4" l="1"/>
  <c r="I73" i="4" s="1"/>
  <c r="J73" i="4" s="1"/>
  <c r="K73" i="4" s="1"/>
  <c r="L73" i="4" s="1"/>
  <c r="M73" i="4" s="1"/>
  <c r="J27" i="4"/>
  <c r="K27" i="4" s="1"/>
  <c r="L27" i="4" l="1"/>
  <c r="M27" i="4" s="1"/>
  <c r="H28" i="4"/>
  <c r="I28" i="4" l="1"/>
  <c r="J28" i="4" l="1"/>
  <c r="K28" i="4" s="1"/>
  <c r="L28" i="4" l="1"/>
  <c r="M28" i="4" s="1"/>
  <c r="H29" i="4"/>
  <c r="I29" i="4" l="1"/>
  <c r="J29" i="4" l="1"/>
  <c r="K29" i="4" s="1"/>
  <c r="L29" i="4" l="1"/>
  <c r="M29" i="4" s="1"/>
  <c r="H30" i="4"/>
  <c r="I30" i="4" l="1"/>
  <c r="J30" i="4" l="1"/>
  <c r="K30" i="4" s="1"/>
  <c r="L30" i="4" l="1"/>
  <c r="M30" i="4" s="1"/>
  <c r="H31" i="4"/>
  <c r="I31" i="4" l="1"/>
  <c r="J31" i="4" l="1"/>
  <c r="K31" i="4" s="1"/>
  <c r="L31" i="4" l="1"/>
  <c r="M31" i="4" s="1"/>
  <c r="H32" i="4"/>
  <c r="I32" i="4" l="1"/>
  <c r="J32" i="4" l="1"/>
  <c r="K32" i="4" s="1"/>
  <c r="L32" i="4" l="1"/>
  <c r="M32" i="4" s="1"/>
  <c r="H33" i="4"/>
  <c r="I33" i="4" l="1"/>
  <c r="J33" i="4" l="1"/>
  <c r="K33" i="4" s="1"/>
  <c r="L33" i="4" l="1"/>
  <c r="M33" i="4" s="1"/>
  <c r="H34" i="4"/>
  <c r="I34" i="4" l="1"/>
  <c r="J34" i="4" l="1"/>
  <c r="K34" i="4" s="1"/>
  <c r="L34" i="4" l="1"/>
  <c r="M34" i="4" s="1"/>
  <c r="H35" i="4"/>
  <c r="I35" i="4" l="1"/>
  <c r="J35" i="4" l="1"/>
  <c r="K35" i="4" s="1"/>
  <c r="L35" i="4" l="1"/>
  <c r="M35" i="4" s="1"/>
  <c r="H36" i="4"/>
  <c r="I36" i="4" l="1"/>
  <c r="J36" i="4" l="1"/>
  <c r="K36" i="4" s="1"/>
  <c r="L36" i="4" l="1"/>
  <c r="M36" i="4" s="1"/>
  <c r="H37" i="4"/>
  <c r="I37" i="4" l="1"/>
  <c r="J37" i="4" l="1"/>
  <c r="K37" i="4" s="1"/>
  <c r="L37" i="4" l="1"/>
  <c r="M37" i="4" s="1"/>
  <c r="H38" i="4"/>
  <c r="I38" i="4" l="1"/>
  <c r="J38" i="4" l="1"/>
  <c r="K38" i="4" s="1"/>
  <c r="L38" i="4" l="1"/>
  <c r="M38" i="4" s="1"/>
  <c r="H39" i="4"/>
  <c r="I39" i="4" l="1"/>
  <c r="J39" i="4" l="1"/>
  <c r="K39" i="4" s="1"/>
  <c r="L39" i="4" l="1"/>
  <c r="M39" i="4" s="1"/>
  <c r="H40" i="4"/>
  <c r="I40" i="4" l="1"/>
  <c r="J40" i="4" l="1"/>
  <c r="K40" i="4" s="1"/>
  <c r="L40" i="4" l="1"/>
  <c r="M40" i="4" s="1"/>
  <c r="H41" i="4"/>
  <c r="I41" i="4" l="1"/>
  <c r="J41" i="4" l="1"/>
  <c r="K41" i="4" s="1"/>
  <c r="L41" i="4" l="1"/>
  <c r="M41" i="4" s="1"/>
  <c r="H42" i="4"/>
  <c r="I42" i="4" l="1"/>
  <c r="J42" i="4" l="1"/>
  <c r="K42" i="4" s="1"/>
  <c r="L42" i="4" l="1"/>
  <c r="M42" i="4" s="1"/>
  <c r="H43" i="4"/>
  <c r="I43" i="4" l="1"/>
  <c r="J43" i="4" l="1"/>
  <c r="K43" i="4" s="1"/>
  <c r="L43" i="4" l="1"/>
  <c r="M43" i="4" s="1"/>
  <c r="H44" i="4"/>
  <c r="I44" i="4" l="1"/>
  <c r="J44" i="4" l="1"/>
  <c r="K44" i="4" s="1"/>
  <c r="L44" i="4" l="1"/>
  <c r="M44" i="4" s="1"/>
  <c r="H45" i="4"/>
  <c r="I45" i="4" l="1"/>
  <c r="J45" i="4" l="1"/>
  <c r="K45" i="4" s="1"/>
  <c r="L45" i="4" l="1"/>
  <c r="M45" i="4" s="1"/>
  <c r="H46" i="4"/>
  <c r="I46" i="4" l="1"/>
  <c r="J46" i="4" l="1"/>
  <c r="K46" i="4" s="1"/>
  <c r="L46" i="4" l="1"/>
  <c r="M46" i="4" s="1"/>
  <c r="H47" i="4"/>
  <c r="I47" i="4" l="1"/>
  <c r="J47" i="4" l="1"/>
  <c r="K47" i="4" s="1"/>
  <c r="L47" i="4" l="1"/>
  <c r="M47" i="4" s="1"/>
</calcChain>
</file>

<file path=xl/sharedStrings.xml><?xml version="1.0" encoding="utf-8"?>
<sst xmlns="http://schemas.openxmlformats.org/spreadsheetml/2006/main" count="250" uniqueCount="108">
  <si>
    <t>Overall guidelines</t>
  </si>
  <si>
    <t xml:space="preserve">Code reviews </t>
  </si>
  <si>
    <t>Support</t>
  </si>
  <si>
    <t>Guidelines</t>
  </si>
  <si>
    <t>Design/Reqs reviews</t>
  </si>
  <si>
    <t>qa</t>
  </si>
  <si>
    <t>Coding / refactor / lead teams</t>
  </si>
  <si>
    <t>Haroon</t>
  </si>
  <si>
    <t>Haider</t>
  </si>
  <si>
    <t>Sami</t>
  </si>
  <si>
    <t>Development</t>
  </si>
  <si>
    <t>Noman</t>
  </si>
  <si>
    <t>Asad</t>
  </si>
  <si>
    <t>Awais</t>
  </si>
  <si>
    <t>Mohsin</t>
  </si>
  <si>
    <t>Usman</t>
  </si>
  <si>
    <t>QA</t>
  </si>
  <si>
    <t>Zeeshan</t>
  </si>
  <si>
    <t>beta</t>
  </si>
  <si>
    <t>Waqas</t>
  </si>
  <si>
    <t>Hamid</t>
  </si>
  <si>
    <t>Harris</t>
  </si>
  <si>
    <t>Vacations</t>
  </si>
  <si>
    <t>Projects/Tasks</t>
  </si>
  <si>
    <t>Resource</t>
  </si>
  <si>
    <t>DevX</t>
  </si>
  <si>
    <t>Ability to perform operations on drops right from the plate info tab: copy/paste, optimize, reports.  Should be able to multiselect.</t>
  </si>
  <si>
    <t>Image Management: ability to remove images older than X days (e.g. remove Z slices older than 30 days).</t>
  </si>
  <si>
    <t>Allow searches (new search) to be done in terms of lapsed days [since dispense].  E.g. find all drops imaged between 5 and 10 days after that was scored with a 10.  </t>
  </si>
  <si>
    <t>Ensure that we can copy/paste from/into experiment or plate notes.</t>
  </si>
  <si>
    <t>Add logging to RM 2.3 (during beta period) to track user actions.  A notification should be sent around every 30 days with the actions latest log file.</t>
  </si>
  <si>
    <t>Usability items package</t>
  </si>
  <si>
    <t>Screen Import Usability</t>
  </si>
  <si>
    <t>Ability to do window leveling (some form, needs to be defined)</t>
  </si>
  <si>
    <t>Add a scale bar</t>
  </si>
  <si>
    <t>Export support for Drop Setter</t>
  </si>
  <si>
    <t>Automatic Image Management</t>
  </si>
  <si>
    <t>FRAP &amp; SONICC Enhancements and suppport</t>
  </si>
  <si>
    <t>Performance</t>
  </si>
  <si>
    <t>Installer Issues</t>
  </si>
  <si>
    <t>RM Web</t>
  </si>
  <si>
    <t>Application Domain Support</t>
  </si>
  <si>
    <t>Documentation Revamp</t>
  </si>
  <si>
    <t>week #</t>
  </si>
  <si>
    <t>Product and project management</t>
  </si>
  <si>
    <t>Communicate bugs fixed in Q1 and Q2 of 2011</t>
  </si>
  <si>
    <t>Installer Issues/Enhancement</t>
  </si>
  <si>
    <t>t</t>
  </si>
  <si>
    <t>v</t>
  </si>
  <si>
    <t>s</t>
  </si>
  <si>
    <t>G</t>
  </si>
  <si>
    <t>dt</t>
  </si>
  <si>
    <t>C (drag coeff)</t>
  </si>
  <si>
    <t>A (ref area)</t>
  </si>
  <si>
    <t>fd</t>
  </si>
  <si>
    <t>a</t>
  </si>
  <si>
    <t>m=f/a</t>
  </si>
  <si>
    <t>f (kg)</t>
  </si>
  <si>
    <t>f = ma -fd</t>
  </si>
  <si>
    <t>f net</t>
  </si>
  <si>
    <t>r (air density @ 20c)</t>
  </si>
  <si>
    <t>No Drag</t>
  </si>
  <si>
    <t>Drag</t>
  </si>
  <si>
    <t>dist</t>
  </si>
  <si>
    <t>dist*</t>
  </si>
  <si>
    <t>a=f/m</t>
  </si>
  <si>
    <t>http://en.wikipedia.org/wiki/Drag_coefficient</t>
  </si>
  <si>
    <t>v =  u + at</t>
  </si>
  <si>
    <t>dt = t1 - t0</t>
  </si>
  <si>
    <t>s = ut + 1/2 at ^ 2</t>
  </si>
  <si>
    <t>dist = d0 + s</t>
  </si>
  <si>
    <t>fd = 0.5 r v^2 AC</t>
  </si>
  <si>
    <t>http://en.wikipedia.org/wiki/Drag_equation</t>
  </si>
  <si>
    <t>f = ma</t>
  </si>
  <si>
    <t>Month</t>
  </si>
  <si>
    <t>Monthly $</t>
  </si>
  <si>
    <t>Year $</t>
  </si>
  <si>
    <t>Delta</t>
  </si>
  <si>
    <t>% increase</t>
  </si>
  <si>
    <t>Period</t>
  </si>
  <si>
    <t>Jul-Dec 11</t>
  </si>
  <si>
    <t>Jan-Jun 11</t>
  </si>
  <si>
    <t>Jul-Dec 10</t>
  </si>
  <si>
    <t>Jan-Jun 10</t>
  </si>
  <si>
    <t>Jun-Dec 09</t>
  </si>
  <si>
    <t>Jan-Jun 09</t>
  </si>
  <si>
    <t>Nov-Dec 08</t>
  </si>
  <si>
    <t>accel</t>
  </si>
  <si>
    <t>Test</t>
  </si>
  <si>
    <t>curAcc = (0, 0, 0)</t>
  </si>
  <si>
    <t>----------</t>
  </si>
  <si>
    <t>curV = (0, 0.531906795452863, 0)</t>
  </si>
  <si>
    <t>newv = (0, 0.531906795452863, 0)</t>
  </si>
  <si>
    <t>dragF = 1.81956037113346E-05</t>
  </si>
  <si>
    <t>F = 0.999981804396289</t>
  </si>
  <si>
    <t>newacc = 9.81982101400133</t>
  </si>
  <si>
    <t>dist = 0.0246313783424007</t>
  </si>
  <si>
    <t>newAcc = (0, 9.81982101400133, 0)</t>
  </si>
  <si>
    <t>curAcc = (0, 9.81982101400133, 0)</t>
  </si>
  <si>
    <t>newv = (0, 0.669384293892357, 0)</t>
  </si>
  <si>
    <t>dragF = 2.88168448477595E-05</t>
  </si>
  <si>
    <t>F = 0.999971183155152</t>
  </si>
  <si>
    <t>newacc = 9.81971671341661</t>
  </si>
  <si>
    <t>dist = 0.00840902766351777</t>
  </si>
  <si>
    <t>curV = (0, 0.669384293892357, 0)</t>
  </si>
  <si>
    <t>newAcc = (0, 9.81971671341661, 0)</t>
  </si>
  <si>
    <t>---------- dt = 0.0350000001490116</t>
  </si>
  <si>
    <t>---------- dt = 0.0140000004321337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</si>
</sst>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0000E+00"/>
    <numFmt numFmtId="165" formatCode="0.0000000"/>
    <numFmt numFmtId="169" formatCode="0.000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7.5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6" fillId="3" borderId="1" xfId="0" applyFont="1" applyFill="1" applyBorder="1" applyAlignment="1"/>
    <xf numFmtId="0" fontId="0" fillId="0" borderId="4" xfId="0" applyBorder="1"/>
    <xf numFmtId="0" fontId="3" fillId="0" borderId="4" xfId="0" applyFont="1" applyBorder="1" applyAlignment="1">
      <alignment horizontal="right"/>
    </xf>
    <xf numFmtId="16" fontId="1" fillId="2" borderId="1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wrapText="1" indent="3"/>
    </xf>
    <xf numFmtId="0" fontId="8" fillId="0" borderId="1" xfId="0" applyFont="1" applyBorder="1" applyAlignment="1">
      <alignment horizontal="left" wrapText="1" indent="3"/>
    </xf>
    <xf numFmtId="0" fontId="3" fillId="0" borderId="1" xfId="0" applyFont="1" applyFill="1" applyBorder="1" applyAlignment="1"/>
    <xf numFmtId="0" fontId="0" fillId="0" borderId="1" xfId="0" applyFont="1" applyBorder="1"/>
    <xf numFmtId="16" fontId="0" fillId="0" borderId="0" xfId="0" applyNumberFormat="1" applyFont="1"/>
    <xf numFmtId="0" fontId="0" fillId="0" borderId="0" xfId="0" applyFont="1"/>
    <xf numFmtId="0" fontId="0" fillId="0" borderId="1" xfId="0" applyFont="1" applyBorder="1" applyAlignment="1"/>
    <xf numFmtId="0" fontId="7" fillId="0" borderId="1" xfId="0" applyFont="1" applyBorder="1"/>
    <xf numFmtId="16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3"/>
    <xf numFmtId="44" fontId="0" fillId="0" borderId="0" xfId="1" applyFont="1"/>
    <xf numFmtId="44" fontId="0" fillId="0" borderId="0" xfId="0" applyNumberFormat="1"/>
    <xf numFmtId="17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3" fillId="0" borderId="0" xfId="0" applyFont="1"/>
    <xf numFmtId="0" fontId="1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169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00301002611651E-2"/>
          <c:y val="1.9845592471672748E-2"/>
          <c:w val="0.73578540787786262"/>
          <c:h val="0.882425452915946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'GRAVITY &amp; DRAG'!$M$13</c:f>
              <c:strCache>
                <c:ptCount val="1"/>
                <c:pt idx="0">
                  <c:v>dist*</c:v>
                </c:pt>
              </c:strCache>
            </c:strRef>
          </c:tx>
          <c:xVal>
            <c:numRef>
              <c:f>'GRAVITY &amp; DRAG'!$A$15:$A$43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xVal>
          <c:yVal>
            <c:numRef>
              <c:f>'GRAVITY &amp; DRAG'!$M$15:$M$43</c:f>
              <c:numCache>
                <c:formatCode>0.00</c:formatCode>
                <c:ptCount val="29"/>
                <c:pt idx="0">
                  <c:v>-1.2275</c:v>
                </c:pt>
                <c:pt idx="1">
                  <c:v>-2.4529137151611251</c:v>
                </c:pt>
                <c:pt idx="2">
                  <c:v>-6.1270827533534629</c:v>
                </c:pt>
                <c:pt idx="3">
                  <c:v>-12.241739702098323</c:v>
                </c:pt>
                <c:pt idx="4">
                  <c:v>-20.780418984783388</c:v>
                </c:pt>
                <c:pt idx="5">
                  <c:v>-31.718636094138674</c:v>
                </c:pt>
                <c:pt idx="6">
                  <c:v>-45.024172584031461</c:v>
                </c:pt>
                <c:pt idx="7">
                  <c:v>-60.657459694918217</c:v>
                </c:pt>
                <c:pt idx="8">
                  <c:v>-78.572050843737998</c:v>
                </c:pt>
                <c:pt idx="9">
                  <c:v>-98.715170992184952</c:v>
                </c:pt>
                <c:pt idx="10">
                  <c:v>-121.02832921006051</c:v>
                </c:pt>
                <c:pt idx="11">
                  <c:v>-145.44797963051974</c:v>
                </c:pt>
                <c:pt idx="12">
                  <c:v>-171.90621547260895</c:v>
                </c:pt>
                <c:pt idx="13">
                  <c:v>-200.33148086881587</c:v>
                </c:pt>
                <c:pt idx="14">
                  <c:v>-230.64928583455304</c:v>
                </c:pt>
                <c:pt idx="15">
                  <c:v>-262.78291077960074</c:v>
                </c:pt>
                <c:pt idx="16">
                  <c:v>-296.6540883970315</c:v>
                </c:pt>
                <c:pt idx="17">
                  <c:v>-332.18365247114286</c:v>
                </c:pt>
                <c:pt idx="18">
                  <c:v>-369.29214501816807</c:v>
                </c:pt>
                <c:pt idx="19">
                  <c:v>-407.90037511241894</c:v>
                </c:pt>
                <c:pt idx="20">
                  <c:v>-447.92992466676191</c:v>
                </c:pt>
                <c:pt idx="21">
                  <c:v>-489.30359825496328</c:v>
                </c:pt>
                <c:pt idx="22">
                  <c:v>-531.94581572602112</c:v>
                </c:pt>
                <c:pt idx="23">
                  <c:v>-575.78294782589228</c:v>
                </c:pt>
                <c:pt idx="24">
                  <c:v>-620.74359628528737</c:v>
                </c:pt>
                <c:pt idx="25">
                  <c:v>-666.75882084353191</c:v>
                </c:pt>
                <c:pt idx="26">
                  <c:v>-713.76231646044243</c:v>
                </c:pt>
                <c:pt idx="27">
                  <c:v>-761.69054453312197</c:v>
                </c:pt>
                <c:pt idx="28">
                  <c:v>-810.48282230201733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'GRAVITY &amp; DRAG'!$F$13</c:f>
              <c:strCache>
                <c:ptCount val="1"/>
                <c:pt idx="0">
                  <c:v>dist</c:v>
                </c:pt>
              </c:strCache>
            </c:strRef>
          </c:tx>
          <c:xVal>
            <c:numRef>
              <c:f>'GRAVITY &amp; DRAG'!$A$14:$A$43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'GRAVITY &amp; DRAG'!$F$14:$F$43</c:f>
              <c:numCache>
                <c:formatCode>0.00</c:formatCode>
                <c:ptCount val="30"/>
                <c:pt idx="0">
                  <c:v>0</c:v>
                </c:pt>
                <c:pt idx="1">
                  <c:v>-1.2275</c:v>
                </c:pt>
                <c:pt idx="2">
                  <c:v>-4.91</c:v>
                </c:pt>
                <c:pt idx="3">
                  <c:v>-11.047499999999999</c:v>
                </c:pt>
                <c:pt idx="4">
                  <c:v>-19.64</c:v>
                </c:pt>
                <c:pt idx="5">
                  <c:v>-30.6875</c:v>
                </c:pt>
                <c:pt idx="6">
                  <c:v>-44.19</c:v>
                </c:pt>
                <c:pt idx="7">
                  <c:v>-60.147499999999994</c:v>
                </c:pt>
                <c:pt idx="8">
                  <c:v>-78.56</c:v>
                </c:pt>
                <c:pt idx="9">
                  <c:v>-99.427500000000009</c:v>
                </c:pt>
                <c:pt idx="10">
                  <c:v>-122.75</c:v>
                </c:pt>
                <c:pt idx="11">
                  <c:v>-148.5275</c:v>
                </c:pt>
                <c:pt idx="12">
                  <c:v>-176.76</c:v>
                </c:pt>
                <c:pt idx="13">
                  <c:v>-207.44749999999999</c:v>
                </c:pt>
                <c:pt idx="14">
                  <c:v>-240.58999999999997</c:v>
                </c:pt>
                <c:pt idx="15">
                  <c:v>-276.18749999999994</c:v>
                </c:pt>
                <c:pt idx="16">
                  <c:v>-314.23999999999995</c:v>
                </c:pt>
                <c:pt idx="17">
                  <c:v>-354.74749999999995</c:v>
                </c:pt>
                <c:pt idx="18">
                  <c:v>-397.70999999999992</c:v>
                </c:pt>
                <c:pt idx="19">
                  <c:v>-443.12749999999988</c:v>
                </c:pt>
                <c:pt idx="20">
                  <c:v>-490.99999999999989</c:v>
                </c:pt>
                <c:pt idx="21">
                  <c:v>-541.32749999999987</c:v>
                </c:pt>
                <c:pt idx="22">
                  <c:v>-594.1099999999999</c:v>
                </c:pt>
                <c:pt idx="23">
                  <c:v>-649.34749999999985</c:v>
                </c:pt>
                <c:pt idx="24">
                  <c:v>-707.03999999999985</c:v>
                </c:pt>
                <c:pt idx="25">
                  <c:v>-767.18749999999977</c:v>
                </c:pt>
                <c:pt idx="26">
                  <c:v>-829.78999999999974</c:v>
                </c:pt>
                <c:pt idx="27">
                  <c:v>-894.84749999999974</c:v>
                </c:pt>
                <c:pt idx="28">
                  <c:v>-962.35999999999967</c:v>
                </c:pt>
                <c:pt idx="29">
                  <c:v>-1032.3274999999996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4688"/>
        <c:axId val="80436224"/>
      </c:scatterChart>
      <c:valAx>
        <c:axId val="804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36224"/>
        <c:crosses val="autoZero"/>
        <c:crossBetween val="midCat"/>
      </c:valAx>
      <c:valAx>
        <c:axId val="80436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043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1</xdr:row>
      <xdr:rowOff>9525</xdr:rowOff>
    </xdr:from>
    <xdr:to>
      <xdr:col>12</xdr:col>
      <xdr:colOff>276225</xdr:colOff>
      <xdr:row>10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n.wikipedia.org/wiki/Drag_equation" TargetMode="External"/><Relationship Id="rId1" Type="http://schemas.openxmlformats.org/officeDocument/2006/relationships/hyperlink" Target="http://en.wikipedia.org/wiki/Drag_coefficien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79" zoomScaleNormal="79" workbookViewId="0">
      <selection activeCell="B23" sqref="B23"/>
    </sheetView>
  </sheetViews>
  <sheetFormatPr defaultRowHeight="15" x14ac:dyDescent="0.25"/>
  <cols>
    <col min="1" max="1" width="7.28515625" bestFit="1" customWidth="1"/>
    <col min="2" max="2" width="88.28515625" style="4" bestFit="1" customWidth="1"/>
    <col min="3" max="3" width="12.28515625" style="4" customWidth="1"/>
    <col min="4" max="4" width="11.85546875" style="4" bestFit="1" customWidth="1"/>
    <col min="5" max="5" width="10.28515625" bestFit="1" customWidth="1"/>
    <col min="6" max="6" width="8.140625" bestFit="1" customWidth="1"/>
    <col min="7" max="7" width="9.5703125" bestFit="1" customWidth="1"/>
    <col min="8" max="8" width="7.42578125" bestFit="1" customWidth="1"/>
    <col min="9" max="10" width="7.7109375" bestFit="1" customWidth="1"/>
    <col min="11" max="11" width="7.5703125" customWidth="1"/>
    <col min="12" max="12" width="8.42578125" customWidth="1"/>
    <col min="13" max="13" width="7.7109375" bestFit="1" customWidth="1"/>
    <col min="14" max="14" width="8.42578125" customWidth="1"/>
    <col min="15" max="15" width="9.5703125" bestFit="1" customWidth="1"/>
    <col min="16" max="16" width="8.7109375" bestFit="1" customWidth="1"/>
    <col min="17" max="17" width="11.7109375" customWidth="1"/>
    <col min="20" max="20" width="21.5703125" customWidth="1"/>
    <col min="21" max="21" width="17.42578125" customWidth="1"/>
  </cols>
  <sheetData>
    <row r="1" spans="1:22" x14ac:dyDescent="0.25">
      <c r="C1" s="2" t="s">
        <v>24</v>
      </c>
      <c r="D1" s="2" t="s">
        <v>24</v>
      </c>
      <c r="E1" s="2" t="s">
        <v>24</v>
      </c>
    </row>
    <row r="2" spans="1:22" x14ac:dyDescent="0.25">
      <c r="A2" s="6"/>
      <c r="B2" s="9" t="s">
        <v>23</v>
      </c>
      <c r="C2" s="9"/>
      <c r="D2" s="9"/>
      <c r="E2" s="10"/>
      <c r="F2" s="21">
        <v>40805</v>
      </c>
      <c r="G2" s="21">
        <v>40812</v>
      </c>
      <c r="H2" s="21">
        <v>40819</v>
      </c>
      <c r="I2" s="21">
        <v>40826</v>
      </c>
      <c r="J2" s="21">
        <v>40833</v>
      </c>
      <c r="K2" s="21">
        <v>40840</v>
      </c>
      <c r="L2" s="21">
        <v>40847</v>
      </c>
      <c r="M2" s="21">
        <v>40854</v>
      </c>
      <c r="N2" s="22">
        <v>40861</v>
      </c>
      <c r="O2" s="22">
        <v>40868</v>
      </c>
      <c r="P2" s="22">
        <v>40875</v>
      </c>
      <c r="Q2" s="22"/>
      <c r="T2" s="1"/>
    </row>
    <row r="3" spans="1:22" x14ac:dyDescent="0.25">
      <c r="B3" s="9"/>
      <c r="C3" s="9"/>
      <c r="D3" s="9"/>
      <c r="E3" s="10"/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4">
        <v>8</v>
      </c>
      <c r="N3" s="23">
        <v>9</v>
      </c>
      <c r="O3" s="23">
        <v>10</v>
      </c>
      <c r="P3" s="23">
        <v>11</v>
      </c>
      <c r="Q3" s="23"/>
      <c r="T3" s="48" t="s">
        <v>0</v>
      </c>
      <c r="U3" s="48"/>
    </row>
    <row r="4" spans="1:22" x14ac:dyDescent="0.25">
      <c r="B4" s="9" t="s">
        <v>32</v>
      </c>
      <c r="C4" s="12" t="s">
        <v>12</v>
      </c>
      <c r="D4" s="12"/>
      <c r="E4" s="10"/>
      <c r="F4" s="23">
        <v>1</v>
      </c>
      <c r="G4" s="23">
        <v>1</v>
      </c>
      <c r="H4" s="23">
        <v>1</v>
      </c>
      <c r="I4" s="23"/>
      <c r="J4" s="23"/>
      <c r="K4" s="23" t="s">
        <v>5</v>
      </c>
      <c r="L4" s="23" t="s">
        <v>5</v>
      </c>
      <c r="M4" s="24" t="s">
        <v>5</v>
      </c>
      <c r="N4" s="23" t="s">
        <v>18</v>
      </c>
      <c r="O4" s="23" t="s">
        <v>18</v>
      </c>
      <c r="P4" s="23" t="s">
        <v>18</v>
      </c>
      <c r="Q4" s="23"/>
      <c r="T4" s="47" t="s">
        <v>1</v>
      </c>
      <c r="U4" s="47"/>
    </row>
    <row r="5" spans="1:22" x14ac:dyDescent="0.25">
      <c r="B5" s="12"/>
      <c r="C5" s="12"/>
      <c r="D5" s="12"/>
      <c r="E5" s="10"/>
      <c r="F5" s="23"/>
      <c r="G5" s="23"/>
      <c r="H5" s="23"/>
      <c r="I5" s="23"/>
      <c r="J5" s="23"/>
      <c r="K5" s="23"/>
      <c r="L5" s="23"/>
      <c r="M5" s="24"/>
      <c r="N5" s="23" t="s">
        <v>18</v>
      </c>
      <c r="O5" s="23" t="s">
        <v>18</v>
      </c>
      <c r="P5" s="23" t="s">
        <v>18</v>
      </c>
      <c r="Q5" s="23"/>
      <c r="T5" s="47" t="s">
        <v>3</v>
      </c>
      <c r="U5" s="47"/>
    </row>
    <row r="6" spans="1:22" x14ac:dyDescent="0.25">
      <c r="A6" s="5"/>
      <c r="B6" s="12" t="s">
        <v>42</v>
      </c>
      <c r="C6" s="12" t="s">
        <v>7</v>
      </c>
      <c r="D6" s="12" t="s">
        <v>25</v>
      </c>
      <c r="E6" s="13"/>
      <c r="F6" s="23">
        <v>1.5</v>
      </c>
      <c r="G6" s="23">
        <v>1.5</v>
      </c>
      <c r="H6" s="23">
        <v>1.5</v>
      </c>
      <c r="I6" s="23">
        <v>1.5</v>
      </c>
      <c r="J6" s="23"/>
      <c r="K6" s="23" t="s">
        <v>5</v>
      </c>
      <c r="L6" s="23" t="s">
        <v>5</v>
      </c>
      <c r="M6" s="24" t="s">
        <v>5</v>
      </c>
      <c r="N6" s="23" t="s">
        <v>18</v>
      </c>
      <c r="O6" s="23" t="s">
        <v>18</v>
      </c>
      <c r="P6" s="23" t="s">
        <v>18</v>
      </c>
      <c r="Q6" s="23"/>
      <c r="T6" s="47" t="s">
        <v>4</v>
      </c>
      <c r="U6" s="47"/>
      <c r="V6" s="47"/>
    </row>
    <row r="7" spans="1:22" x14ac:dyDescent="0.25">
      <c r="A7" s="26"/>
      <c r="B7" s="12"/>
      <c r="C7" s="12"/>
      <c r="D7" s="12"/>
      <c r="E7" s="13"/>
      <c r="F7" s="23"/>
      <c r="G7" s="23"/>
      <c r="H7" s="23"/>
      <c r="I7" s="23"/>
      <c r="J7" s="23"/>
      <c r="K7" s="23"/>
      <c r="L7" s="23"/>
      <c r="M7" s="24"/>
      <c r="N7" s="23"/>
      <c r="O7" s="23"/>
      <c r="P7" s="23"/>
      <c r="Q7" s="23"/>
      <c r="T7" s="26"/>
      <c r="U7" s="26"/>
      <c r="V7" s="26"/>
    </row>
    <row r="8" spans="1:22" x14ac:dyDescent="0.25">
      <c r="A8" s="26"/>
      <c r="B8" s="12" t="s">
        <v>45</v>
      </c>
      <c r="C8" s="12" t="s">
        <v>7</v>
      </c>
      <c r="D8" s="12"/>
      <c r="E8" s="13"/>
      <c r="F8" s="23">
        <v>1</v>
      </c>
      <c r="G8" s="23"/>
      <c r="H8" s="23"/>
      <c r="I8" s="23"/>
      <c r="J8" s="23"/>
      <c r="K8" s="23"/>
      <c r="L8" s="23"/>
      <c r="M8" s="24"/>
      <c r="N8" s="23"/>
      <c r="O8" s="23"/>
      <c r="P8" s="23"/>
      <c r="Q8" s="23"/>
      <c r="T8" s="26"/>
      <c r="U8" s="26"/>
      <c r="V8" s="26"/>
    </row>
    <row r="9" spans="1:22" x14ac:dyDescent="0.25">
      <c r="A9" s="5"/>
      <c r="B9" s="12"/>
      <c r="C9" s="12"/>
      <c r="D9" s="12"/>
      <c r="E9" s="13"/>
      <c r="F9" s="23"/>
      <c r="G9" s="23"/>
      <c r="H9" s="23"/>
      <c r="I9" s="25"/>
      <c r="J9" s="25"/>
      <c r="K9" s="25"/>
      <c r="L9" s="23"/>
      <c r="M9" s="24"/>
      <c r="N9" s="23" t="s">
        <v>18</v>
      </c>
      <c r="O9" s="23" t="s">
        <v>18</v>
      </c>
      <c r="P9" s="23" t="s">
        <v>18</v>
      </c>
      <c r="Q9" s="23"/>
      <c r="T9" s="47" t="s">
        <v>6</v>
      </c>
      <c r="U9" s="47"/>
      <c r="V9" s="47"/>
    </row>
    <row r="10" spans="1:22" x14ac:dyDescent="0.25">
      <c r="A10" s="5"/>
      <c r="B10" s="12" t="s">
        <v>38</v>
      </c>
      <c r="C10" s="12" t="s">
        <v>8</v>
      </c>
      <c r="D10" s="18"/>
      <c r="E10" s="13"/>
      <c r="F10" s="25"/>
      <c r="G10" s="25"/>
      <c r="H10" s="25">
        <v>1</v>
      </c>
      <c r="I10" s="23">
        <v>1</v>
      </c>
      <c r="J10" s="23">
        <v>1</v>
      </c>
      <c r="K10" s="23" t="s">
        <v>5</v>
      </c>
      <c r="L10" s="23" t="s">
        <v>5</v>
      </c>
      <c r="M10" s="24" t="s">
        <v>5</v>
      </c>
      <c r="N10" s="23" t="s">
        <v>18</v>
      </c>
      <c r="O10" s="23" t="s">
        <v>18</v>
      </c>
      <c r="P10" s="23" t="s">
        <v>18</v>
      </c>
      <c r="Q10" s="23"/>
    </row>
    <row r="11" spans="1:22" x14ac:dyDescent="0.25">
      <c r="A11" s="5"/>
      <c r="B11" s="12"/>
      <c r="C11" s="12"/>
      <c r="D11" s="12"/>
      <c r="E11" s="13"/>
      <c r="F11" s="25"/>
      <c r="G11" s="25"/>
      <c r="H11" s="23"/>
      <c r="I11" s="25"/>
      <c r="J11" s="25"/>
      <c r="K11" s="25"/>
      <c r="L11" s="23"/>
      <c r="M11" s="24"/>
      <c r="N11" s="23" t="s">
        <v>18</v>
      </c>
      <c r="O11" s="23" t="s">
        <v>18</v>
      </c>
      <c r="P11" s="23" t="s">
        <v>18</v>
      </c>
      <c r="Q11" s="23"/>
      <c r="T11" s="7" t="s">
        <v>2</v>
      </c>
    </row>
    <row r="12" spans="1:22" x14ac:dyDescent="0.25">
      <c r="A12" s="5"/>
      <c r="B12" s="12" t="s">
        <v>2</v>
      </c>
      <c r="C12" s="12" t="s">
        <v>11</v>
      </c>
      <c r="D12" s="12" t="s">
        <v>15</v>
      </c>
      <c r="E12" s="14"/>
      <c r="F12" s="25">
        <v>2</v>
      </c>
      <c r="G12" s="25">
        <v>2</v>
      </c>
      <c r="H12" s="25">
        <v>2</v>
      </c>
      <c r="I12" s="25">
        <v>2</v>
      </c>
      <c r="J12" s="25">
        <v>2</v>
      </c>
      <c r="K12" s="23" t="s">
        <v>5</v>
      </c>
      <c r="L12" s="23" t="s">
        <v>5</v>
      </c>
      <c r="M12" s="24" t="s">
        <v>5</v>
      </c>
      <c r="N12" s="23" t="s">
        <v>18</v>
      </c>
      <c r="O12" s="23" t="s">
        <v>18</v>
      </c>
      <c r="P12" s="23" t="s">
        <v>18</v>
      </c>
      <c r="Q12" s="23"/>
      <c r="T12" s="5" t="s">
        <v>11</v>
      </c>
    </row>
    <row r="13" spans="1:22" x14ac:dyDescent="0.25">
      <c r="B13" s="12"/>
      <c r="C13" s="12"/>
      <c r="D13" s="12"/>
      <c r="E13" s="18"/>
      <c r="F13" s="15"/>
      <c r="G13" s="15"/>
      <c r="H13" s="15"/>
      <c r="I13" s="15"/>
      <c r="J13" s="15"/>
      <c r="K13" s="15"/>
      <c r="L13" s="15"/>
      <c r="M13" s="15"/>
      <c r="N13" s="19"/>
      <c r="O13" s="20"/>
      <c r="P13" s="20"/>
      <c r="Q13" s="19"/>
      <c r="T13" s="5" t="s">
        <v>15</v>
      </c>
    </row>
    <row r="14" spans="1:22" x14ac:dyDescent="0.25">
      <c r="A14" s="5"/>
      <c r="B14" s="12" t="s">
        <v>39</v>
      </c>
      <c r="C14" s="12" t="s">
        <v>9</v>
      </c>
      <c r="D14" s="12"/>
      <c r="E14" s="13"/>
      <c r="F14" s="25">
        <v>1</v>
      </c>
      <c r="G14" s="25">
        <v>1</v>
      </c>
      <c r="H14" s="25"/>
      <c r="I14" s="23"/>
      <c r="J14" s="23"/>
      <c r="K14" s="16"/>
      <c r="L14" s="17"/>
      <c r="M14" s="17"/>
      <c r="N14" s="10"/>
      <c r="O14" s="10"/>
      <c r="P14" s="10"/>
      <c r="Q14" s="10"/>
    </row>
    <row r="15" spans="1:22" x14ac:dyDescent="0.25">
      <c r="B15" s="12"/>
      <c r="C15" s="12"/>
      <c r="D15" s="12"/>
      <c r="E15" s="18"/>
      <c r="F15" s="15"/>
      <c r="G15" s="15"/>
      <c r="H15" s="15"/>
      <c r="I15" s="15"/>
      <c r="J15" s="15"/>
      <c r="K15" s="15"/>
      <c r="L15" s="15"/>
      <c r="M15" s="15"/>
      <c r="N15" s="10"/>
      <c r="O15" s="10"/>
      <c r="P15" s="10"/>
      <c r="Q15" s="10"/>
      <c r="T15" s="49" t="s">
        <v>10</v>
      </c>
      <c r="U15" s="49"/>
    </row>
    <row r="16" spans="1:22" x14ac:dyDescent="0.25">
      <c r="A16" s="5"/>
      <c r="B16" s="12" t="s">
        <v>35</v>
      </c>
      <c r="C16" s="12" t="s">
        <v>17</v>
      </c>
      <c r="D16" s="12"/>
      <c r="E16" s="13"/>
      <c r="F16" s="25">
        <v>1</v>
      </c>
      <c r="G16" s="15">
        <v>1</v>
      </c>
      <c r="H16" s="15">
        <v>1</v>
      </c>
      <c r="I16" s="15">
        <v>0.5</v>
      </c>
      <c r="J16" s="15">
        <v>0.5</v>
      </c>
      <c r="K16" s="23" t="s">
        <v>5</v>
      </c>
      <c r="L16" s="23" t="s">
        <v>5</v>
      </c>
      <c r="M16" s="24" t="s">
        <v>5</v>
      </c>
      <c r="N16" s="10"/>
      <c r="O16" s="10"/>
      <c r="P16" s="10"/>
      <c r="Q16" s="10"/>
      <c r="T16" s="5" t="s">
        <v>7</v>
      </c>
    </row>
    <row r="17" spans="1:23" x14ac:dyDescent="0.25">
      <c r="B17" s="12"/>
      <c r="C17" s="12"/>
      <c r="D17" s="12"/>
      <c r="E17" s="13"/>
      <c r="F17" s="15"/>
      <c r="G17" s="15"/>
      <c r="H17" s="15"/>
      <c r="I17" s="15"/>
      <c r="J17" s="15"/>
      <c r="K17" s="15"/>
      <c r="L17" s="15"/>
      <c r="M17" s="15"/>
      <c r="N17" s="10"/>
      <c r="O17" s="10"/>
      <c r="P17" s="10"/>
      <c r="Q17" s="10"/>
      <c r="T17" s="5" t="s">
        <v>12</v>
      </c>
      <c r="U17" s="5"/>
    </row>
    <row r="18" spans="1:23" x14ac:dyDescent="0.25">
      <c r="B18" s="12" t="s">
        <v>31</v>
      </c>
      <c r="C18" s="12"/>
      <c r="D18" s="12"/>
      <c r="E18" s="13"/>
      <c r="F18" s="15"/>
      <c r="G18" s="15"/>
      <c r="H18" s="15"/>
      <c r="I18" s="15"/>
      <c r="J18" s="15"/>
      <c r="K18" s="15"/>
      <c r="L18" s="15"/>
      <c r="M18" s="15"/>
      <c r="N18" s="10"/>
      <c r="O18" s="10"/>
      <c r="P18" s="10"/>
      <c r="Q18" s="10"/>
      <c r="T18" s="5" t="s">
        <v>13</v>
      </c>
      <c r="U18" s="5"/>
    </row>
    <row r="19" spans="1:23" ht="30" x14ac:dyDescent="0.25">
      <c r="B19" s="27" t="s">
        <v>26</v>
      </c>
      <c r="C19" s="12" t="s">
        <v>14</v>
      </c>
      <c r="D19" s="12"/>
      <c r="E19" s="13"/>
      <c r="F19" s="15">
        <v>0.8</v>
      </c>
      <c r="G19" s="15"/>
      <c r="H19" s="15"/>
      <c r="I19" s="15"/>
      <c r="J19" s="15"/>
      <c r="K19" s="15"/>
      <c r="L19" s="15"/>
      <c r="M19" s="15"/>
      <c r="N19" s="10"/>
      <c r="O19" s="10"/>
      <c r="P19" s="10"/>
      <c r="Q19" s="10"/>
      <c r="T19" s="5" t="s">
        <v>14</v>
      </c>
      <c r="U19" s="5"/>
    </row>
    <row r="20" spans="1:23" ht="30" x14ac:dyDescent="0.25">
      <c r="B20" s="27" t="s">
        <v>27</v>
      </c>
      <c r="C20" s="12" t="s">
        <v>14</v>
      </c>
      <c r="D20" s="12"/>
      <c r="E20" s="13"/>
      <c r="F20" s="15">
        <v>0.2</v>
      </c>
      <c r="G20" s="15">
        <v>1</v>
      </c>
      <c r="H20" s="15"/>
      <c r="I20" s="15"/>
      <c r="J20" s="15"/>
      <c r="K20" s="15"/>
      <c r="L20" s="15"/>
      <c r="M20" s="15"/>
      <c r="N20" s="10"/>
      <c r="O20" s="10"/>
      <c r="P20" s="10"/>
      <c r="Q20" s="10"/>
      <c r="T20" s="5" t="s">
        <v>17</v>
      </c>
      <c r="U20" s="5"/>
    </row>
    <row r="21" spans="1:23" ht="30" x14ac:dyDescent="0.25">
      <c r="B21" s="27" t="s">
        <v>28</v>
      </c>
      <c r="C21" s="12" t="s">
        <v>14</v>
      </c>
      <c r="D21" s="12"/>
      <c r="E21" s="13"/>
      <c r="F21" s="15"/>
      <c r="G21" s="15"/>
      <c r="H21" s="15">
        <v>1</v>
      </c>
      <c r="I21" s="15">
        <v>1</v>
      </c>
      <c r="J21" s="15"/>
      <c r="K21" s="15"/>
      <c r="L21" s="15"/>
      <c r="M21" s="15"/>
      <c r="N21" s="10"/>
      <c r="O21" s="10"/>
      <c r="P21" s="10"/>
      <c r="Q21" s="10"/>
      <c r="T21" s="8" t="s">
        <v>8</v>
      </c>
    </row>
    <row r="22" spans="1:23" x14ac:dyDescent="0.25">
      <c r="B22" s="27" t="s">
        <v>29</v>
      </c>
      <c r="C22" s="12" t="s">
        <v>14</v>
      </c>
      <c r="D22" s="12"/>
      <c r="E22" s="13"/>
      <c r="F22" s="15"/>
      <c r="G22" s="15"/>
      <c r="H22" s="15"/>
      <c r="I22" s="15"/>
      <c r="J22" s="15"/>
      <c r="K22" s="15"/>
      <c r="L22" s="15"/>
      <c r="M22" s="15"/>
      <c r="N22" s="10"/>
      <c r="O22" s="11"/>
      <c r="P22" s="11"/>
      <c r="Q22" s="11"/>
      <c r="T22" s="47" t="s">
        <v>9</v>
      </c>
      <c r="U22" s="47"/>
      <c r="V22" s="47"/>
      <c r="W22" s="47"/>
    </row>
    <row r="23" spans="1:23" ht="30" x14ac:dyDescent="0.25">
      <c r="A23" s="5"/>
      <c r="B23" s="27" t="s">
        <v>30</v>
      </c>
      <c r="C23" s="12" t="s">
        <v>14</v>
      </c>
      <c r="D23" s="18"/>
      <c r="E23" s="11"/>
      <c r="F23" s="16"/>
      <c r="G23" s="16"/>
      <c r="H23" s="15"/>
      <c r="I23" s="15"/>
      <c r="J23" s="15"/>
      <c r="K23" s="15"/>
      <c r="L23" s="15"/>
      <c r="M23" s="15"/>
      <c r="N23" s="10"/>
      <c r="O23" s="11"/>
      <c r="P23" s="11"/>
      <c r="Q23" s="11"/>
    </row>
    <row r="24" spans="1:23" x14ac:dyDescent="0.25">
      <c r="A24" s="26"/>
      <c r="B24" s="12"/>
      <c r="C24" s="12"/>
      <c r="D24" s="18"/>
      <c r="E24" s="11"/>
      <c r="F24" s="16"/>
      <c r="G24" s="16"/>
      <c r="H24" s="15"/>
      <c r="I24" s="15"/>
      <c r="J24" s="15"/>
      <c r="K24" s="15"/>
      <c r="L24" s="15"/>
      <c r="M24" s="15"/>
      <c r="N24" s="10"/>
      <c r="O24" s="11"/>
      <c r="P24" s="11"/>
      <c r="Q24" s="11"/>
    </row>
    <row r="25" spans="1:23" x14ac:dyDescent="0.25">
      <c r="A25" s="5"/>
      <c r="B25" s="12" t="s">
        <v>36</v>
      </c>
      <c r="C25" s="12" t="s">
        <v>9</v>
      </c>
      <c r="D25" s="18"/>
      <c r="E25" s="10"/>
      <c r="F25" s="15"/>
      <c r="G25" s="15"/>
      <c r="H25" s="15">
        <v>1</v>
      </c>
      <c r="I25" s="15"/>
      <c r="J25" s="15"/>
      <c r="K25" s="15"/>
      <c r="L25" s="15"/>
      <c r="M25" s="15"/>
      <c r="N25" s="10"/>
      <c r="O25" s="11"/>
      <c r="P25" s="11"/>
      <c r="Q25" s="11"/>
      <c r="T25" s="8" t="s">
        <v>22</v>
      </c>
    </row>
    <row r="26" spans="1:23" x14ac:dyDescent="0.25">
      <c r="B26" s="12"/>
      <c r="C26" s="12"/>
      <c r="D26" s="12"/>
      <c r="E26" s="10"/>
      <c r="F26" s="15"/>
      <c r="G26" s="15"/>
      <c r="H26" s="15"/>
      <c r="I26" s="15"/>
      <c r="J26" s="15"/>
      <c r="K26" s="15"/>
      <c r="L26" s="15"/>
      <c r="M26" s="15"/>
      <c r="N26" s="10"/>
      <c r="O26" s="10"/>
      <c r="P26" s="11"/>
      <c r="Q26" s="11"/>
    </row>
    <row r="27" spans="1:23" x14ac:dyDescent="0.25">
      <c r="B27" s="12" t="s">
        <v>40</v>
      </c>
      <c r="C27" s="12"/>
      <c r="D27" s="12"/>
      <c r="E27" s="10"/>
      <c r="F27" s="15"/>
      <c r="G27" s="15"/>
      <c r="H27" s="15"/>
      <c r="I27" s="15"/>
      <c r="J27" s="15"/>
      <c r="K27" s="15"/>
      <c r="L27" s="15"/>
      <c r="M27" s="15"/>
      <c r="N27" s="10"/>
      <c r="O27" s="10"/>
      <c r="P27" s="10"/>
      <c r="Q27" s="11"/>
    </row>
    <row r="28" spans="1:23" x14ac:dyDescent="0.25">
      <c r="B28" s="27" t="s">
        <v>33</v>
      </c>
      <c r="C28" s="12" t="s">
        <v>13</v>
      </c>
      <c r="D28" s="18"/>
      <c r="E28" s="10"/>
      <c r="F28" s="15">
        <v>1</v>
      </c>
      <c r="G28" s="15"/>
      <c r="H28" s="15"/>
      <c r="I28" s="15"/>
      <c r="J28" s="15"/>
      <c r="K28" s="15"/>
      <c r="L28" s="15"/>
      <c r="M28" s="15"/>
      <c r="N28" s="10"/>
      <c r="O28" s="10"/>
      <c r="P28" s="10"/>
      <c r="Q28" s="10"/>
    </row>
    <row r="29" spans="1:23" x14ac:dyDescent="0.25">
      <c r="B29" s="27" t="s">
        <v>34</v>
      </c>
      <c r="C29" s="12" t="s">
        <v>13</v>
      </c>
      <c r="D29" s="12"/>
      <c r="E29" s="10"/>
      <c r="F29" s="15"/>
      <c r="G29" s="15">
        <v>1</v>
      </c>
      <c r="H29" s="15">
        <v>1</v>
      </c>
      <c r="I29" s="15"/>
      <c r="J29" s="15"/>
      <c r="K29" s="15"/>
      <c r="L29" s="15"/>
      <c r="M29" s="15"/>
      <c r="N29" s="10"/>
      <c r="O29" s="10"/>
      <c r="P29" s="10"/>
      <c r="Q29" s="10"/>
    </row>
    <row r="30" spans="1:23" x14ac:dyDescent="0.25">
      <c r="B30" s="27"/>
      <c r="C30" s="12"/>
      <c r="D30" s="12"/>
      <c r="E30" s="10"/>
      <c r="F30" s="15"/>
      <c r="G30" s="15"/>
      <c r="H30" s="15"/>
      <c r="I30" s="15"/>
      <c r="J30" s="15"/>
      <c r="K30" s="15"/>
      <c r="L30" s="15"/>
      <c r="M30" s="15"/>
      <c r="N30" s="11"/>
      <c r="O30" s="10"/>
      <c r="P30" s="10"/>
      <c r="Q30" s="10"/>
    </row>
    <row r="31" spans="1:23" x14ac:dyDescent="0.25">
      <c r="B31" s="14" t="s">
        <v>37</v>
      </c>
      <c r="C31" s="12" t="s">
        <v>17</v>
      </c>
      <c r="D31" s="12"/>
      <c r="E31" s="10"/>
      <c r="F31" s="15"/>
      <c r="G31" s="15"/>
      <c r="H31" s="15"/>
      <c r="I31" s="15">
        <v>0.5</v>
      </c>
      <c r="J31" s="15">
        <v>0.5</v>
      </c>
      <c r="K31" s="15"/>
      <c r="L31" s="15"/>
      <c r="M31" s="15"/>
      <c r="N31" s="11"/>
      <c r="O31" s="10"/>
      <c r="P31" s="10"/>
      <c r="Q31" s="10"/>
    </row>
    <row r="32" spans="1:23" x14ac:dyDescent="0.25">
      <c r="B32" s="14"/>
      <c r="C32" s="12"/>
      <c r="D32" s="12"/>
      <c r="E32" s="10"/>
      <c r="F32" s="15"/>
      <c r="G32" s="15"/>
      <c r="H32" s="15"/>
      <c r="I32" s="15"/>
      <c r="J32" s="15"/>
      <c r="K32" s="15"/>
      <c r="L32" s="15"/>
      <c r="M32" s="15"/>
      <c r="N32" s="11"/>
      <c r="O32" s="10"/>
      <c r="P32" s="10"/>
      <c r="Q32" s="10"/>
    </row>
    <row r="33" spans="1:17" x14ac:dyDescent="0.25">
      <c r="B33" s="12" t="s">
        <v>41</v>
      </c>
      <c r="C33" s="12" t="s">
        <v>8</v>
      </c>
      <c r="D33" s="12" t="s">
        <v>7</v>
      </c>
      <c r="E33" s="10"/>
      <c r="F33" s="15">
        <v>1.2</v>
      </c>
      <c r="G33" s="15">
        <v>1.2</v>
      </c>
      <c r="H33" s="15"/>
      <c r="I33" s="15"/>
      <c r="J33" s="15"/>
      <c r="K33" s="15"/>
      <c r="L33" s="15"/>
      <c r="M33" s="15"/>
      <c r="N33" s="10"/>
      <c r="O33" s="11"/>
      <c r="P33" s="11"/>
      <c r="Q33" s="11"/>
    </row>
    <row r="34" spans="1:17" x14ac:dyDescent="0.25">
      <c r="B34" s="12"/>
      <c r="C34" s="12"/>
      <c r="D34" s="12"/>
      <c r="E34" s="10"/>
      <c r="F34" s="15"/>
      <c r="G34" s="15"/>
      <c r="H34" s="15"/>
      <c r="I34" s="15"/>
      <c r="J34" s="15"/>
      <c r="K34" s="15"/>
      <c r="L34" s="15"/>
      <c r="M34" s="15"/>
      <c r="N34" s="10"/>
      <c r="O34" s="11"/>
      <c r="P34" s="11"/>
      <c r="Q34" s="11"/>
    </row>
    <row r="35" spans="1:17" x14ac:dyDescent="0.25">
      <c r="A35" s="5"/>
      <c r="B35" s="12" t="s">
        <v>16</v>
      </c>
      <c r="C35" s="12" t="s">
        <v>19</v>
      </c>
      <c r="D35" s="12" t="s">
        <v>20</v>
      </c>
      <c r="E35" s="10" t="s">
        <v>21</v>
      </c>
      <c r="F35" s="25">
        <v>3</v>
      </c>
      <c r="G35" s="15">
        <v>3</v>
      </c>
      <c r="H35" s="25">
        <v>3</v>
      </c>
      <c r="I35" s="15">
        <v>3</v>
      </c>
      <c r="J35" s="15"/>
      <c r="K35" s="15">
        <v>3</v>
      </c>
      <c r="L35" s="16">
        <v>3</v>
      </c>
      <c r="M35" s="16">
        <v>3</v>
      </c>
      <c r="N35" s="10"/>
      <c r="O35" s="10"/>
      <c r="P35" s="10"/>
      <c r="Q35" s="10"/>
    </row>
    <row r="36" spans="1:17" x14ac:dyDescent="0.25">
      <c r="B36" s="9"/>
      <c r="C36" s="9"/>
      <c r="D36" s="9"/>
      <c r="E36" s="10"/>
      <c r="F36" s="16"/>
      <c r="G36" s="16"/>
      <c r="H36" s="16"/>
      <c r="I36" s="16"/>
      <c r="J36" s="16"/>
      <c r="K36" s="16"/>
      <c r="L36" s="16"/>
      <c r="M36" s="16"/>
      <c r="N36" s="11"/>
      <c r="O36" s="11"/>
      <c r="P36" s="11"/>
      <c r="Q36" s="11"/>
    </row>
    <row r="38" spans="1:17" x14ac:dyDescent="0.25">
      <c r="A38" s="3"/>
    </row>
  </sheetData>
  <mergeCells count="7">
    <mergeCell ref="T22:W22"/>
    <mergeCell ref="T3:U3"/>
    <mergeCell ref="T4:U4"/>
    <mergeCell ref="T5:U5"/>
    <mergeCell ref="T6:V6"/>
    <mergeCell ref="T9:V9"/>
    <mergeCell ref="T15:U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B1" workbookViewId="0">
      <selection activeCell="J4" sqref="J4"/>
    </sheetView>
  </sheetViews>
  <sheetFormatPr defaultRowHeight="15" x14ac:dyDescent="0.25"/>
  <cols>
    <col min="1" max="1" width="60.28515625" style="32" customWidth="1"/>
    <col min="2" max="16384" width="9.140625" style="32"/>
  </cols>
  <sheetData>
    <row r="1" spans="1:16" x14ac:dyDescent="0.25">
      <c r="A1" s="34" t="s">
        <v>23</v>
      </c>
      <c r="B1" s="34" t="s">
        <v>24</v>
      </c>
      <c r="C1" s="34"/>
      <c r="D1" s="34"/>
      <c r="E1" s="35">
        <v>40805</v>
      </c>
      <c r="F1" s="35">
        <v>40812</v>
      </c>
      <c r="G1" s="35">
        <v>40819</v>
      </c>
      <c r="H1" s="35">
        <v>40826</v>
      </c>
      <c r="I1" s="35">
        <v>40833</v>
      </c>
      <c r="J1" s="35">
        <v>40840</v>
      </c>
      <c r="K1" s="35">
        <v>40847</v>
      </c>
      <c r="L1" s="35">
        <v>40854</v>
      </c>
      <c r="M1" s="35">
        <v>40861</v>
      </c>
      <c r="N1" s="35">
        <v>40868</v>
      </c>
      <c r="O1" s="35">
        <v>40875</v>
      </c>
      <c r="P1" s="31"/>
    </row>
    <row r="2" spans="1:16" x14ac:dyDescent="0.25">
      <c r="A2" s="30" t="s">
        <v>43</v>
      </c>
      <c r="B2" s="30"/>
      <c r="C2" s="30"/>
      <c r="D2" s="30"/>
      <c r="E2" s="23">
        <v>1</v>
      </c>
      <c r="F2" s="23">
        <v>2</v>
      </c>
      <c r="G2" s="23">
        <v>3</v>
      </c>
      <c r="H2" s="23">
        <v>4</v>
      </c>
      <c r="I2" s="23">
        <v>5</v>
      </c>
      <c r="J2" s="23">
        <v>6</v>
      </c>
      <c r="K2" s="23">
        <v>7</v>
      </c>
      <c r="L2" s="23">
        <v>8</v>
      </c>
      <c r="M2" s="23">
        <v>9</v>
      </c>
      <c r="N2" s="23">
        <v>10</v>
      </c>
      <c r="O2" s="23">
        <v>11</v>
      </c>
    </row>
    <row r="3" spans="1:16" x14ac:dyDescent="0.25">
      <c r="A3" s="30"/>
      <c r="B3" s="30"/>
      <c r="C3" s="30"/>
      <c r="D3" s="30"/>
      <c r="E3" s="23"/>
      <c r="F3" s="23"/>
      <c r="G3" s="23"/>
      <c r="H3" s="23"/>
      <c r="I3" s="23"/>
      <c r="J3" s="23" t="s">
        <v>16</v>
      </c>
      <c r="K3" s="23" t="s">
        <v>16</v>
      </c>
      <c r="L3" s="23" t="s">
        <v>18</v>
      </c>
      <c r="M3" s="23" t="s">
        <v>18</v>
      </c>
      <c r="N3" s="23" t="s">
        <v>18</v>
      </c>
      <c r="O3" s="23" t="s">
        <v>18</v>
      </c>
    </row>
    <row r="4" spans="1:16" x14ac:dyDescent="0.25">
      <c r="A4" s="33" t="s">
        <v>32</v>
      </c>
      <c r="B4" s="12" t="s">
        <v>12</v>
      </c>
      <c r="C4" s="12"/>
      <c r="D4" s="30"/>
      <c r="E4" s="23">
        <v>3</v>
      </c>
      <c r="F4" s="23">
        <v>5</v>
      </c>
      <c r="G4" s="23">
        <v>5</v>
      </c>
      <c r="H4" s="23">
        <v>2</v>
      </c>
      <c r="I4" s="23"/>
      <c r="J4" s="23"/>
      <c r="K4" s="23"/>
      <c r="L4" s="23"/>
      <c r="M4" s="23"/>
      <c r="N4" s="23"/>
      <c r="O4" s="23"/>
    </row>
    <row r="5" spans="1:16" x14ac:dyDescent="0.25">
      <c r="A5" s="30"/>
      <c r="B5" s="30"/>
      <c r="C5" s="30"/>
      <c r="D5" s="30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6" x14ac:dyDescent="0.25">
      <c r="A6" s="12" t="s">
        <v>42</v>
      </c>
      <c r="B6" s="12" t="s">
        <v>7</v>
      </c>
      <c r="C6" s="12"/>
      <c r="D6" s="13"/>
      <c r="E6" s="23"/>
      <c r="F6" s="23">
        <v>4</v>
      </c>
      <c r="G6" s="23">
        <v>4</v>
      </c>
      <c r="H6" s="23">
        <v>4</v>
      </c>
      <c r="I6" s="23">
        <v>4</v>
      </c>
      <c r="J6" s="23"/>
      <c r="K6" s="23"/>
      <c r="L6" s="23"/>
      <c r="M6" s="23"/>
      <c r="N6" s="23"/>
      <c r="O6" s="23"/>
    </row>
    <row r="7" spans="1:16" x14ac:dyDescent="0.25">
      <c r="A7" s="12" t="s">
        <v>45</v>
      </c>
      <c r="B7" s="12" t="s">
        <v>7</v>
      </c>
      <c r="C7" s="12"/>
      <c r="D7" s="13"/>
      <c r="E7" s="23">
        <v>4</v>
      </c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6" x14ac:dyDescent="0.25">
      <c r="A8" s="30" t="s">
        <v>44</v>
      </c>
      <c r="B8" s="12" t="s">
        <v>7</v>
      </c>
      <c r="C8" s="12"/>
      <c r="D8" s="13"/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/>
      <c r="K8" s="23"/>
      <c r="L8" s="23"/>
      <c r="M8" s="23"/>
      <c r="N8" s="23"/>
      <c r="O8" s="23"/>
    </row>
    <row r="9" spans="1:16" x14ac:dyDescent="0.25">
      <c r="A9" s="30"/>
      <c r="B9" s="12"/>
      <c r="C9" s="12"/>
      <c r="D9" s="1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6" x14ac:dyDescent="0.25">
      <c r="A10" s="12" t="s">
        <v>38</v>
      </c>
      <c r="B10" s="12" t="s">
        <v>8</v>
      </c>
      <c r="C10" s="18"/>
      <c r="D10" s="13"/>
      <c r="E10" s="23"/>
      <c r="F10" s="23">
        <v>3</v>
      </c>
      <c r="G10" s="23">
        <v>3</v>
      </c>
      <c r="H10" s="23">
        <v>5</v>
      </c>
      <c r="I10" s="23">
        <v>5</v>
      </c>
      <c r="J10" s="23"/>
      <c r="K10" s="23"/>
      <c r="L10" s="23"/>
      <c r="M10" s="23"/>
      <c r="N10" s="23"/>
      <c r="O10" s="23"/>
    </row>
    <row r="11" spans="1:16" x14ac:dyDescent="0.25">
      <c r="A11" s="12" t="s">
        <v>41</v>
      </c>
      <c r="B11" s="12" t="s">
        <v>8</v>
      </c>
      <c r="C11" s="18"/>
      <c r="D11" s="13"/>
      <c r="E11" s="23">
        <v>5</v>
      </c>
      <c r="F11" s="23">
        <v>2</v>
      </c>
      <c r="G11" s="23">
        <v>2</v>
      </c>
      <c r="H11" s="23"/>
      <c r="I11" s="23"/>
      <c r="J11" s="23"/>
      <c r="K11" s="23"/>
      <c r="L11" s="23"/>
      <c r="M11" s="23"/>
      <c r="N11" s="23"/>
      <c r="O11" s="23"/>
    </row>
    <row r="12" spans="1:16" x14ac:dyDescent="0.25">
      <c r="A12" s="12"/>
      <c r="B12" s="12"/>
      <c r="C12" s="18"/>
      <c r="D12" s="1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6" x14ac:dyDescent="0.25">
      <c r="A13" s="12" t="s">
        <v>46</v>
      </c>
      <c r="B13" s="30" t="s">
        <v>9</v>
      </c>
      <c r="C13" s="30"/>
      <c r="D13" s="30"/>
      <c r="E13" s="23">
        <v>5</v>
      </c>
      <c r="F13" s="23">
        <v>5</v>
      </c>
      <c r="G13" s="23"/>
      <c r="H13" s="23"/>
      <c r="I13" s="23"/>
      <c r="J13" s="23"/>
      <c r="K13" s="23"/>
      <c r="L13" s="23"/>
      <c r="M13" s="23"/>
      <c r="N13" s="23"/>
      <c r="O13" s="23"/>
    </row>
    <row r="14" spans="1:16" x14ac:dyDescent="0.25">
      <c r="A14" s="12" t="s">
        <v>36</v>
      </c>
      <c r="B14" s="30" t="s">
        <v>9</v>
      </c>
      <c r="C14" s="30"/>
      <c r="D14" s="30"/>
      <c r="E14" s="23"/>
      <c r="F14" s="23"/>
      <c r="G14" s="23">
        <v>5</v>
      </c>
      <c r="H14" s="23"/>
      <c r="I14" s="23"/>
      <c r="J14" s="23"/>
      <c r="K14" s="23"/>
      <c r="L14" s="23"/>
      <c r="M14" s="23"/>
      <c r="N14" s="23"/>
      <c r="O14" s="23"/>
    </row>
    <row r="15" spans="1:16" x14ac:dyDescent="0.25">
      <c r="A15" s="12"/>
      <c r="B15" s="30"/>
      <c r="C15" s="30"/>
      <c r="D15" s="30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6" x14ac:dyDescent="0.25">
      <c r="A16" s="12" t="s">
        <v>35</v>
      </c>
      <c r="B16" s="29" t="s">
        <v>17</v>
      </c>
      <c r="C16" s="30"/>
      <c r="D16" s="30"/>
      <c r="E16" s="23">
        <v>5</v>
      </c>
      <c r="F16" s="23">
        <v>4.5</v>
      </c>
      <c r="G16" s="23">
        <v>4</v>
      </c>
      <c r="H16" s="23">
        <v>3</v>
      </c>
      <c r="I16" s="23">
        <v>2</v>
      </c>
      <c r="J16" s="23"/>
      <c r="K16" s="23"/>
      <c r="L16" s="23"/>
      <c r="M16" s="23"/>
      <c r="N16" s="23"/>
      <c r="O16" s="23"/>
    </row>
    <row r="17" spans="1:15" x14ac:dyDescent="0.25">
      <c r="A17" s="14" t="s">
        <v>37</v>
      </c>
      <c r="B17" s="29" t="s">
        <v>17</v>
      </c>
      <c r="C17" s="30"/>
      <c r="D17" s="30"/>
      <c r="E17" s="23"/>
      <c r="F17" s="23">
        <v>0.5</v>
      </c>
      <c r="G17" s="23">
        <v>1</v>
      </c>
      <c r="H17" s="23">
        <v>2</v>
      </c>
      <c r="I17" s="23">
        <v>3</v>
      </c>
      <c r="J17" s="23"/>
      <c r="K17" s="23"/>
      <c r="L17" s="23"/>
      <c r="M17" s="23"/>
      <c r="N17" s="23"/>
      <c r="O17" s="23"/>
    </row>
    <row r="18" spans="1:15" x14ac:dyDescent="0.25">
      <c r="A18" s="12"/>
      <c r="B18" s="29"/>
      <c r="C18" s="30"/>
      <c r="D18" s="30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x14ac:dyDescent="0.25">
      <c r="A19" s="12" t="s">
        <v>40</v>
      </c>
      <c r="B19" s="29"/>
      <c r="C19" s="30"/>
      <c r="D19" s="30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ht="30" x14ac:dyDescent="0.25">
      <c r="A20" s="28" t="s">
        <v>33</v>
      </c>
      <c r="B20" s="30" t="s">
        <v>13</v>
      </c>
      <c r="C20" s="30"/>
      <c r="D20" s="30"/>
      <c r="E20" s="23"/>
      <c r="F20" s="23">
        <v>5</v>
      </c>
      <c r="G20" s="23">
        <v>5</v>
      </c>
      <c r="H20" s="23"/>
      <c r="I20" s="23"/>
      <c r="J20" s="23"/>
      <c r="K20" s="23"/>
      <c r="L20" s="23"/>
      <c r="M20" s="23"/>
      <c r="N20" s="23"/>
      <c r="O20" s="23"/>
    </row>
    <row r="21" spans="1:15" x14ac:dyDescent="0.25">
      <c r="A21" s="28" t="s">
        <v>34</v>
      </c>
      <c r="B21" s="30" t="s">
        <v>13</v>
      </c>
      <c r="C21" s="30"/>
      <c r="D21" s="30"/>
      <c r="E21" s="23">
        <v>5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45" x14ac:dyDescent="0.25">
      <c r="A22" s="14" t="s">
        <v>30</v>
      </c>
      <c r="B22" s="29" t="s">
        <v>13</v>
      </c>
      <c r="C22" s="30"/>
      <c r="D22" s="30"/>
      <c r="E22" s="23"/>
      <c r="F22" s="23"/>
      <c r="G22" s="23"/>
      <c r="H22" s="23">
        <v>5</v>
      </c>
      <c r="I22" s="23"/>
      <c r="J22" s="23"/>
      <c r="K22" s="23"/>
      <c r="L22" s="23"/>
      <c r="M22" s="23"/>
      <c r="N22" s="23"/>
      <c r="O22" s="23"/>
    </row>
    <row r="23" spans="1:15" x14ac:dyDescent="0.25">
      <c r="A23" s="28"/>
      <c r="B23" s="30"/>
      <c r="C23" s="30"/>
      <c r="D23" s="30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1:15" x14ac:dyDescent="0.25">
      <c r="A24" s="12" t="s">
        <v>31</v>
      </c>
      <c r="B24" s="30"/>
      <c r="C24" s="30"/>
      <c r="D24" s="30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spans="1:15" ht="46.5" customHeight="1" x14ac:dyDescent="0.25">
      <c r="A25" s="28" t="s">
        <v>26</v>
      </c>
      <c r="B25" s="30" t="s">
        <v>14</v>
      </c>
      <c r="C25" s="30"/>
      <c r="D25" s="30"/>
      <c r="E25" s="23">
        <v>2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 ht="30" x14ac:dyDescent="0.25">
      <c r="A26" s="28" t="s">
        <v>27</v>
      </c>
      <c r="B26" s="30" t="s">
        <v>14</v>
      </c>
      <c r="C26" s="30"/>
      <c r="D26" s="30"/>
      <c r="E26" s="23">
        <v>3</v>
      </c>
      <c r="F26" s="23">
        <v>5</v>
      </c>
      <c r="G26" s="23">
        <v>2</v>
      </c>
      <c r="H26" s="23"/>
      <c r="I26" s="23"/>
      <c r="J26" s="23"/>
      <c r="K26" s="23"/>
      <c r="L26" s="23"/>
      <c r="M26" s="23"/>
      <c r="N26" s="23"/>
      <c r="O26" s="23"/>
    </row>
    <row r="27" spans="1:15" ht="45" x14ac:dyDescent="0.25">
      <c r="A27" s="28" t="s">
        <v>28</v>
      </c>
      <c r="B27" s="30" t="s">
        <v>14</v>
      </c>
      <c r="C27" s="30"/>
      <c r="D27" s="30"/>
      <c r="E27" s="23"/>
      <c r="F27" s="23"/>
      <c r="G27" s="23">
        <v>3</v>
      </c>
      <c r="H27" s="23">
        <v>5</v>
      </c>
      <c r="I27" s="23">
        <v>2</v>
      </c>
      <c r="J27" s="23"/>
      <c r="K27" s="23"/>
      <c r="L27" s="23"/>
      <c r="M27" s="23"/>
      <c r="N27" s="23"/>
      <c r="O27" s="23"/>
    </row>
    <row r="28" spans="1:15" ht="30" x14ac:dyDescent="0.25">
      <c r="A28" s="28" t="s">
        <v>29</v>
      </c>
      <c r="B28" s="30" t="s">
        <v>14</v>
      </c>
      <c r="C28" s="30"/>
      <c r="D28" s="30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5" x14ac:dyDescent="0.25">
      <c r="A29" s="30"/>
      <c r="B29" s="30"/>
      <c r="C29" s="30"/>
      <c r="D29" s="30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1:15" x14ac:dyDescent="0.25">
      <c r="A30" s="12" t="s">
        <v>2</v>
      </c>
      <c r="B30" s="30" t="s">
        <v>11</v>
      </c>
      <c r="C30" s="30"/>
      <c r="D30" s="30"/>
      <c r="E30" s="23">
        <v>5</v>
      </c>
      <c r="F30" s="23">
        <v>5</v>
      </c>
      <c r="G30" s="23">
        <v>5</v>
      </c>
      <c r="H30" s="23">
        <v>5</v>
      </c>
      <c r="I30" s="23">
        <v>5</v>
      </c>
      <c r="J30" s="23"/>
      <c r="K30" s="23"/>
      <c r="L30" s="23"/>
      <c r="M30" s="23"/>
      <c r="N30" s="23"/>
      <c r="O30" s="23"/>
    </row>
    <row r="31" spans="1:15" x14ac:dyDescent="0.25">
      <c r="A31" s="30"/>
      <c r="B31" s="30" t="s">
        <v>15</v>
      </c>
      <c r="C31" s="30"/>
      <c r="D31" s="30"/>
      <c r="E31" s="23">
        <v>5</v>
      </c>
      <c r="F31" s="23">
        <v>5</v>
      </c>
      <c r="G31" s="23">
        <v>5</v>
      </c>
      <c r="H31" s="23">
        <v>5</v>
      </c>
      <c r="I31" s="23">
        <v>5</v>
      </c>
      <c r="J31" s="23"/>
      <c r="K31" s="23"/>
      <c r="L31" s="23"/>
      <c r="M31" s="23"/>
      <c r="N31" s="23"/>
      <c r="O31" s="23"/>
    </row>
    <row r="35" spans="1:9" x14ac:dyDescent="0.25">
      <c r="A35" s="32" t="s">
        <v>7</v>
      </c>
      <c r="E35" s="32">
        <f>SUMIF($B$4:$B$31,"="&amp;$A35,E$4:E$31)</f>
        <v>5</v>
      </c>
      <c r="F35" s="32">
        <f t="shared" ref="F35:I43" si="0">SUMIF($B$4:$B$31,"="&amp;$A35,F$4:F$31)</f>
        <v>5</v>
      </c>
      <c r="G35" s="32">
        <f t="shared" si="0"/>
        <v>5</v>
      </c>
      <c r="H35" s="32">
        <f t="shared" si="0"/>
        <v>5</v>
      </c>
      <c r="I35" s="32">
        <f t="shared" si="0"/>
        <v>5</v>
      </c>
    </row>
    <row r="36" spans="1:9" x14ac:dyDescent="0.25">
      <c r="A36" s="32" t="s">
        <v>11</v>
      </c>
      <c r="E36" s="32">
        <f t="shared" ref="E36:E43" si="1">SUMIF($B$4:$B$31,"="&amp;$A36,E$4:E$31)</f>
        <v>5</v>
      </c>
      <c r="F36" s="32">
        <f t="shared" si="0"/>
        <v>5</v>
      </c>
      <c r="G36" s="32">
        <f t="shared" si="0"/>
        <v>5</v>
      </c>
      <c r="H36" s="32">
        <f t="shared" si="0"/>
        <v>5</v>
      </c>
      <c r="I36" s="32">
        <f t="shared" si="0"/>
        <v>5</v>
      </c>
    </row>
    <row r="37" spans="1:9" x14ac:dyDescent="0.25">
      <c r="A37" s="32" t="s">
        <v>8</v>
      </c>
      <c r="E37" s="32">
        <f t="shared" si="1"/>
        <v>5</v>
      </c>
      <c r="F37" s="32">
        <f t="shared" si="0"/>
        <v>5</v>
      </c>
      <c r="G37" s="32">
        <f t="shared" si="0"/>
        <v>5</v>
      </c>
      <c r="H37" s="32">
        <f t="shared" si="0"/>
        <v>5</v>
      </c>
      <c r="I37" s="32">
        <f t="shared" si="0"/>
        <v>5</v>
      </c>
    </row>
    <row r="38" spans="1:9" x14ac:dyDescent="0.25">
      <c r="A38" s="32" t="s">
        <v>17</v>
      </c>
      <c r="E38" s="32">
        <f t="shared" si="1"/>
        <v>5</v>
      </c>
      <c r="F38" s="32">
        <f t="shared" si="0"/>
        <v>5</v>
      </c>
      <c r="G38" s="32">
        <f t="shared" si="0"/>
        <v>5</v>
      </c>
      <c r="H38" s="32">
        <f t="shared" si="0"/>
        <v>5</v>
      </c>
      <c r="I38" s="32">
        <f t="shared" si="0"/>
        <v>5</v>
      </c>
    </row>
    <row r="39" spans="1:9" x14ac:dyDescent="0.25">
      <c r="A39" s="32" t="s">
        <v>13</v>
      </c>
      <c r="E39" s="32">
        <f t="shared" si="1"/>
        <v>5</v>
      </c>
      <c r="F39" s="32">
        <f t="shared" si="0"/>
        <v>5</v>
      </c>
      <c r="G39" s="32">
        <f t="shared" si="0"/>
        <v>5</v>
      </c>
      <c r="H39" s="32">
        <f t="shared" si="0"/>
        <v>5</v>
      </c>
      <c r="I39" s="32">
        <f t="shared" si="0"/>
        <v>0</v>
      </c>
    </row>
    <row r="40" spans="1:9" x14ac:dyDescent="0.25">
      <c r="A40" s="32" t="s">
        <v>15</v>
      </c>
      <c r="E40" s="32">
        <f t="shared" si="1"/>
        <v>5</v>
      </c>
      <c r="F40" s="32">
        <f t="shared" si="0"/>
        <v>5</v>
      </c>
      <c r="G40" s="32">
        <f t="shared" si="0"/>
        <v>5</v>
      </c>
      <c r="H40" s="32">
        <f t="shared" si="0"/>
        <v>5</v>
      </c>
      <c r="I40" s="32">
        <f t="shared" si="0"/>
        <v>5</v>
      </c>
    </row>
    <row r="41" spans="1:9" x14ac:dyDescent="0.25">
      <c r="A41" s="32" t="s">
        <v>14</v>
      </c>
      <c r="E41" s="32">
        <f t="shared" si="1"/>
        <v>5</v>
      </c>
      <c r="F41" s="32">
        <f t="shared" si="0"/>
        <v>5</v>
      </c>
      <c r="G41" s="32">
        <f t="shared" si="0"/>
        <v>5</v>
      </c>
      <c r="H41" s="32">
        <f t="shared" si="0"/>
        <v>5</v>
      </c>
      <c r="I41" s="32">
        <f t="shared" si="0"/>
        <v>2</v>
      </c>
    </row>
    <row r="42" spans="1:9" x14ac:dyDescent="0.25">
      <c r="A42" s="32" t="s">
        <v>12</v>
      </c>
      <c r="E42" s="32">
        <f t="shared" si="1"/>
        <v>3</v>
      </c>
      <c r="F42" s="32">
        <f t="shared" si="0"/>
        <v>5</v>
      </c>
      <c r="G42" s="32">
        <f t="shared" si="0"/>
        <v>5</v>
      </c>
      <c r="H42" s="32">
        <f t="shared" si="0"/>
        <v>2</v>
      </c>
      <c r="I42" s="32">
        <f t="shared" si="0"/>
        <v>0</v>
      </c>
    </row>
    <row r="43" spans="1:9" x14ac:dyDescent="0.25">
      <c r="A43" s="32" t="s">
        <v>9</v>
      </c>
      <c r="E43" s="32">
        <f t="shared" si="1"/>
        <v>5</v>
      </c>
      <c r="F43" s="32">
        <f t="shared" si="0"/>
        <v>5</v>
      </c>
      <c r="G43" s="32">
        <f t="shared" si="0"/>
        <v>5</v>
      </c>
      <c r="H43" s="32">
        <f t="shared" si="0"/>
        <v>0</v>
      </c>
      <c r="I43" s="3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abSelected="1" topLeftCell="F12" workbookViewId="0">
      <selection activeCell="I16" sqref="I16"/>
    </sheetView>
  </sheetViews>
  <sheetFormatPr defaultRowHeight="15" x14ac:dyDescent="0.25"/>
  <cols>
    <col min="8" max="8" width="11" customWidth="1"/>
    <col min="9" max="9" width="13.42578125" customWidth="1"/>
    <col min="10" max="10" width="14.140625" customWidth="1"/>
    <col min="11" max="13" width="11" customWidth="1"/>
  </cols>
  <sheetData>
    <row r="1" spans="1:20" x14ac:dyDescent="0.25">
      <c r="A1" t="s">
        <v>50</v>
      </c>
      <c r="C1">
        <v>-9.82</v>
      </c>
      <c r="J1" t="s">
        <v>68</v>
      </c>
    </row>
    <row r="2" spans="1:20" x14ac:dyDescent="0.25">
      <c r="A2" t="s">
        <v>60</v>
      </c>
      <c r="C2">
        <v>3</v>
      </c>
      <c r="D2">
        <v>1.2250000000000001</v>
      </c>
      <c r="J2" t="s">
        <v>67</v>
      </c>
    </row>
    <row r="3" spans="1:20" x14ac:dyDescent="0.25">
      <c r="A3" t="s">
        <v>52</v>
      </c>
      <c r="C3">
        <v>0.47</v>
      </c>
      <c r="D3" s="39" t="s">
        <v>66</v>
      </c>
      <c r="J3" t="s">
        <v>69</v>
      </c>
    </row>
    <row r="4" spans="1:20" x14ac:dyDescent="0.25">
      <c r="A4" t="s">
        <v>53</v>
      </c>
      <c r="C4">
        <v>1E-4</v>
      </c>
      <c r="J4" t="s">
        <v>70</v>
      </c>
    </row>
    <row r="5" spans="1:20" x14ac:dyDescent="0.25">
      <c r="A5" t="s">
        <v>57</v>
      </c>
      <c r="C5">
        <v>1</v>
      </c>
      <c r="J5" t="s">
        <v>71</v>
      </c>
      <c r="L5" s="39" t="s">
        <v>72</v>
      </c>
    </row>
    <row r="6" spans="1:20" x14ac:dyDescent="0.25">
      <c r="A6" t="s">
        <v>56</v>
      </c>
      <c r="C6">
        <f>C5/C1</f>
        <v>-0.10183299389002036</v>
      </c>
      <c r="J6" t="s">
        <v>73</v>
      </c>
    </row>
    <row r="11" spans="1:20" x14ac:dyDescent="0.25">
      <c r="D11" s="50" t="s">
        <v>61</v>
      </c>
      <c r="E11" s="50"/>
      <c r="F11" s="50"/>
      <c r="G11" s="38"/>
      <c r="H11" s="50" t="s">
        <v>62</v>
      </c>
      <c r="I11" s="50"/>
      <c r="J11" s="50"/>
      <c r="K11" s="50"/>
      <c r="L11" s="50"/>
      <c r="M11" s="50"/>
    </row>
    <row r="12" spans="1:20" x14ac:dyDescent="0.25">
      <c r="J12" t="s">
        <v>58</v>
      </c>
      <c r="K12" t="s">
        <v>65</v>
      </c>
    </row>
    <row r="13" spans="1:20" x14ac:dyDescent="0.25">
      <c r="A13" s="37" t="s">
        <v>47</v>
      </c>
      <c r="B13" s="37" t="s">
        <v>51</v>
      </c>
      <c r="C13" s="37"/>
      <c r="D13" s="37" t="s">
        <v>48</v>
      </c>
      <c r="E13" s="37" t="s">
        <v>49</v>
      </c>
      <c r="F13" s="37" t="s">
        <v>63</v>
      </c>
      <c r="G13" s="37"/>
      <c r="H13" s="37" t="s">
        <v>48</v>
      </c>
      <c r="I13" s="37" t="s">
        <v>54</v>
      </c>
      <c r="J13" s="37" t="s">
        <v>59</v>
      </c>
      <c r="K13" s="37" t="s">
        <v>55</v>
      </c>
      <c r="L13" s="37" t="s">
        <v>49</v>
      </c>
      <c r="M13" s="37" t="s">
        <v>64</v>
      </c>
      <c r="P13" s="37" t="s">
        <v>48</v>
      </c>
      <c r="Q13" s="37" t="s">
        <v>54</v>
      </c>
      <c r="R13" s="37" t="s">
        <v>59</v>
      </c>
      <c r="S13" s="37" t="s">
        <v>55</v>
      </c>
      <c r="T13" s="37" t="s">
        <v>49</v>
      </c>
    </row>
    <row r="14" spans="1:20" x14ac:dyDescent="0.25">
      <c r="A14">
        <v>0</v>
      </c>
      <c r="B14">
        <v>0</v>
      </c>
      <c r="D14">
        <v>0</v>
      </c>
      <c r="E14">
        <v>0</v>
      </c>
      <c r="F14" s="36">
        <v>0</v>
      </c>
      <c r="H14">
        <v>0</v>
      </c>
      <c r="I14">
        <f t="shared" ref="I14:I19" si="0">0.5*$C$2*H14^2*$C$4*$C$3</f>
        <v>0</v>
      </c>
      <c r="J14">
        <f t="shared" ref="J14:J47" si="1">IF($C$5-I14&lt;0.001,0,$C$5-I14)</f>
        <v>1</v>
      </c>
      <c r="K14">
        <f t="shared" ref="K14:K47" si="2">J14/$C$6</f>
        <v>-9.82</v>
      </c>
      <c r="L14">
        <v>0</v>
      </c>
      <c r="M14">
        <v>0</v>
      </c>
      <c r="O14">
        <v>0.5</v>
      </c>
      <c r="P14">
        <v>0</v>
      </c>
      <c r="Q14">
        <v>0</v>
      </c>
      <c r="R14">
        <v>1</v>
      </c>
      <c r="S14">
        <v>-9.8199996948242205</v>
      </c>
      <c r="T14">
        <v>-1.22749996185303</v>
      </c>
    </row>
    <row r="15" spans="1:20" x14ac:dyDescent="0.25">
      <c r="A15">
        <v>0.5</v>
      </c>
      <c r="B15">
        <f>A15-A14</f>
        <v>0.5</v>
      </c>
      <c r="D15" s="36">
        <f>D14+$C$1*B15</f>
        <v>-4.91</v>
      </c>
      <c r="E15" s="36">
        <f>D14*B15+0.5*$C$1*B15^2</f>
        <v>-1.2275</v>
      </c>
      <c r="F15" s="36">
        <f>F14+E15</f>
        <v>-1.2275</v>
      </c>
      <c r="H15" s="36">
        <v>0</v>
      </c>
      <c r="I15">
        <f t="shared" si="0"/>
        <v>0</v>
      </c>
      <c r="J15">
        <f t="shared" si="1"/>
        <v>1</v>
      </c>
      <c r="K15">
        <f t="shared" si="2"/>
        <v>-9.82</v>
      </c>
      <c r="L15" s="51">
        <f t="shared" ref="L14:L47" si="3">H14*B15+0.5*K15*B15^2</f>
        <v>-1.2275</v>
      </c>
      <c r="M15" s="36">
        <f>M14+L15</f>
        <v>-1.2275</v>
      </c>
      <c r="N15" s="51">
        <f t="shared" ref="N15:N45" si="4">L16-T15</f>
        <v>-3.7952465170576488E-8</v>
      </c>
      <c r="O15">
        <v>0.5</v>
      </c>
      <c r="P15">
        <v>0</v>
      </c>
      <c r="Q15">
        <v>1.6996209443618799E-3</v>
      </c>
      <c r="R15">
        <v>0.99830037905563795</v>
      </c>
      <c r="S15">
        <v>-9.8033094176692703</v>
      </c>
      <c r="T15">
        <v>-1.2254136772086599</v>
      </c>
    </row>
    <row r="16" spans="1:20" x14ac:dyDescent="0.25">
      <c r="A16">
        <v>1</v>
      </c>
      <c r="B16">
        <f t="shared" ref="B16:B73" si="5">A16-A15</f>
        <v>0.5</v>
      </c>
      <c r="D16" s="36">
        <f t="shared" ref="D16:D42" si="6">D15+$C$1*B16</f>
        <v>-9.82</v>
      </c>
      <c r="E16" s="36">
        <f t="shared" ref="E16:E42" si="7">D15*B16+0.5*$C$1*B16^2</f>
        <v>-3.6825000000000001</v>
      </c>
      <c r="F16" s="36">
        <f t="shared" ref="F16:F42" si="8">F15+E16</f>
        <v>-4.91</v>
      </c>
      <c r="H16" s="36">
        <f t="shared" ref="H15:H47" si="9">H15+B16*K15</f>
        <v>-4.91</v>
      </c>
      <c r="I16">
        <f t="shared" si="0"/>
        <v>1.6996210499999999E-3</v>
      </c>
      <c r="J16">
        <f t="shared" si="1"/>
        <v>0.99830037895000001</v>
      </c>
      <c r="K16">
        <f t="shared" si="2"/>
        <v>-9.8033097212890006</v>
      </c>
      <c r="L16" s="51">
        <f t="shared" si="3"/>
        <v>-1.2254137151611251</v>
      </c>
      <c r="M16" s="36">
        <f t="shared" ref="M16:M42" si="10">M15+L16</f>
        <v>-2.4529137151611251</v>
      </c>
      <c r="N16" s="51">
        <f t="shared" si="4"/>
        <v>-1.1366509822252624E-7</v>
      </c>
      <c r="O16">
        <v>0.5</v>
      </c>
      <c r="P16">
        <v>-4.9099998474121103</v>
      </c>
      <c r="Q16">
        <v>6.7869338417437799E-3</v>
      </c>
      <c r="R16">
        <v>0.993213066158256</v>
      </c>
      <c r="S16">
        <v>-9.7533520065695001</v>
      </c>
      <c r="T16">
        <v>-3.67416892452724</v>
      </c>
    </row>
    <row r="17" spans="1:20" x14ac:dyDescent="0.25">
      <c r="A17">
        <v>1.5</v>
      </c>
      <c r="B17">
        <f t="shared" si="5"/>
        <v>0.5</v>
      </c>
      <c r="D17" s="36">
        <f t="shared" si="6"/>
        <v>-14.73</v>
      </c>
      <c r="E17" s="36">
        <f t="shared" si="7"/>
        <v>-6.1375000000000002</v>
      </c>
      <c r="F17" s="36">
        <f t="shared" si="8"/>
        <v>-11.047499999999999</v>
      </c>
      <c r="H17" s="36">
        <f t="shared" si="9"/>
        <v>-9.8116548606445004</v>
      </c>
      <c r="I17">
        <f t="shared" si="0"/>
        <v>6.7869342628608231E-3</v>
      </c>
      <c r="J17">
        <f t="shared" si="1"/>
        <v>0.99321306573713919</v>
      </c>
      <c r="K17">
        <f t="shared" si="2"/>
        <v>-9.7533523055387068</v>
      </c>
      <c r="L17" s="51">
        <f t="shared" si="3"/>
        <v>-3.6741690381923382</v>
      </c>
      <c r="M17" s="36">
        <f t="shared" si="10"/>
        <v>-6.1270827533534629</v>
      </c>
      <c r="N17" s="51">
        <f t="shared" si="4"/>
        <v>-1.8861176087625608E-7</v>
      </c>
      <c r="O17">
        <v>0.5</v>
      </c>
      <c r="P17">
        <v>-9.8116545562467401</v>
      </c>
      <c r="Q17">
        <v>1.5210167351137701E-2</v>
      </c>
      <c r="R17">
        <v>0.984789832648862</v>
      </c>
      <c r="S17">
        <v>-9.6706358560778192</v>
      </c>
      <c r="T17">
        <v>-6.1146567601330997</v>
      </c>
    </row>
    <row r="18" spans="1:20" x14ac:dyDescent="0.25">
      <c r="A18">
        <v>2</v>
      </c>
      <c r="B18">
        <f t="shared" si="5"/>
        <v>0.5</v>
      </c>
      <c r="D18" s="36">
        <f t="shared" si="6"/>
        <v>-19.64</v>
      </c>
      <c r="E18" s="36">
        <f t="shared" si="7"/>
        <v>-8.5925000000000011</v>
      </c>
      <c r="F18" s="36">
        <f t="shared" si="8"/>
        <v>-19.64</v>
      </c>
      <c r="H18" s="36">
        <f t="shared" si="9"/>
        <v>-14.688331013413855</v>
      </c>
      <c r="I18">
        <f t="shared" si="0"/>
        <v>1.5210168291152876E-2</v>
      </c>
      <c r="J18">
        <f t="shared" si="1"/>
        <v>0.98478983170884715</v>
      </c>
      <c r="K18">
        <f t="shared" si="2"/>
        <v>-9.6706361473808791</v>
      </c>
      <c r="L18" s="51">
        <f t="shared" si="3"/>
        <v>-6.1146569487448605</v>
      </c>
      <c r="M18" s="36">
        <f t="shared" si="10"/>
        <v>-12.241739702098323</v>
      </c>
      <c r="N18" s="51">
        <f t="shared" si="4"/>
        <v>-2.6203715464134802E-7</v>
      </c>
      <c r="O18">
        <v>0.5</v>
      </c>
      <c r="P18">
        <v>-14.688330559531501</v>
      </c>
      <c r="Q18">
        <v>2.68726859437678E-2</v>
      </c>
      <c r="R18">
        <v>0.97312731405623198</v>
      </c>
      <c r="S18">
        <v>-9.5561099270573102</v>
      </c>
      <c r="T18">
        <v>-8.5386790206479102</v>
      </c>
    </row>
    <row r="19" spans="1:20" x14ac:dyDescent="0.25">
      <c r="A19">
        <v>2.5</v>
      </c>
      <c r="B19">
        <f t="shared" si="5"/>
        <v>0.5</v>
      </c>
      <c r="D19" s="36">
        <f t="shared" si="6"/>
        <v>-24.55</v>
      </c>
      <c r="E19" s="36">
        <f t="shared" si="7"/>
        <v>-11.047499999999999</v>
      </c>
      <c r="F19" s="36">
        <f t="shared" si="8"/>
        <v>-30.6875</v>
      </c>
      <c r="H19" s="36">
        <f t="shared" si="9"/>
        <v>-19.523649087104296</v>
      </c>
      <c r="I19">
        <f t="shared" si="0"/>
        <v>2.6872687594185381E-2</v>
      </c>
      <c r="J19">
        <f t="shared" si="1"/>
        <v>0.97312731240581463</v>
      </c>
      <c r="K19">
        <f t="shared" si="2"/>
        <v>-9.5561102078250997</v>
      </c>
      <c r="L19" s="51">
        <f t="shared" si="3"/>
        <v>-8.5386792826850648</v>
      </c>
      <c r="M19" s="36">
        <f t="shared" si="10"/>
        <v>-20.780418984783388</v>
      </c>
      <c r="N19" s="51">
        <f t="shared" si="4"/>
        <v>-3.3321348347215007E-7</v>
      </c>
      <c r="O19">
        <v>0.5</v>
      </c>
      <c r="P19">
        <v>-19.523648487570401</v>
      </c>
      <c r="Q19">
        <v>4.1635381739073801E-2</v>
      </c>
      <c r="R19">
        <v>0.958364618260926</v>
      </c>
      <c r="S19">
        <v>-9.4111402588526207</v>
      </c>
      <c r="T19">
        <v>-10.9382167761418</v>
      </c>
    </row>
    <row r="20" spans="1:20" x14ac:dyDescent="0.25">
      <c r="A20">
        <v>3</v>
      </c>
      <c r="B20">
        <f t="shared" si="5"/>
        <v>0.5</v>
      </c>
      <c r="D20" s="36">
        <f t="shared" si="6"/>
        <v>-29.46</v>
      </c>
      <c r="E20" s="36">
        <f t="shared" si="7"/>
        <v>-13.502500000000001</v>
      </c>
      <c r="F20" s="36">
        <f t="shared" si="8"/>
        <v>-44.19</v>
      </c>
      <c r="H20" s="36">
        <f t="shared" si="9"/>
        <v>-24.301704191016846</v>
      </c>
      <c r="I20">
        <f t="shared" ref="I20:I47" si="11">0.5*$C$2*H20^2*$C$4*$C$3</f>
        <v>4.163538427443185E-2</v>
      </c>
      <c r="J20">
        <f t="shared" si="1"/>
        <v>0.95836461572556819</v>
      </c>
      <c r="K20">
        <f t="shared" si="2"/>
        <v>-9.4111405264250809</v>
      </c>
      <c r="L20" s="51">
        <f t="shared" si="3"/>
        <v>-10.938217109355284</v>
      </c>
      <c r="M20" s="36">
        <f t="shared" si="10"/>
        <v>-31.718636094138674</v>
      </c>
      <c r="N20" s="51">
        <f t="shared" si="4"/>
        <v>-4.014565870846809E-7</v>
      </c>
      <c r="O20">
        <v>0.5</v>
      </c>
      <c r="P20">
        <v>-24.301703451099101</v>
      </c>
      <c r="Q20">
        <v>5.9320245400568898E-2</v>
      </c>
      <c r="R20">
        <v>0.94067975459943098</v>
      </c>
      <c r="S20">
        <v>-9.2374749030937302</v>
      </c>
      <c r="T20">
        <v>-13.305536088436201</v>
      </c>
    </row>
    <row r="21" spans="1:20" x14ac:dyDescent="0.25">
      <c r="A21">
        <v>3.5</v>
      </c>
      <c r="B21">
        <f t="shared" si="5"/>
        <v>0.5</v>
      </c>
      <c r="D21" s="36">
        <f t="shared" si="6"/>
        <v>-34.370000000000005</v>
      </c>
      <c r="E21" s="36">
        <f t="shared" si="7"/>
        <v>-15.9575</v>
      </c>
      <c r="F21" s="36">
        <f t="shared" si="8"/>
        <v>-60.147499999999994</v>
      </c>
      <c r="H21" s="36">
        <f t="shared" si="9"/>
        <v>-29.007274454229385</v>
      </c>
      <c r="I21">
        <f t="shared" si="11"/>
        <v>5.9320248974040701E-2</v>
      </c>
      <c r="J21">
        <f t="shared" si="1"/>
        <v>0.94067975102595924</v>
      </c>
      <c r="K21">
        <f t="shared" si="2"/>
        <v>-9.2374751550749199</v>
      </c>
      <c r="L21" s="51">
        <f t="shared" si="3"/>
        <v>-13.305536489892788</v>
      </c>
      <c r="M21" s="36">
        <f t="shared" si="10"/>
        <v>-45.024172584031461</v>
      </c>
      <c r="N21" s="51">
        <f t="shared" si="4"/>
        <v>-4.6613995685618193E-7</v>
      </c>
      <c r="O21">
        <v>0.5</v>
      </c>
      <c r="P21">
        <v>-29.0072735805254</v>
      </c>
      <c r="Q21">
        <v>7.9714957563997602E-2</v>
      </c>
      <c r="R21">
        <v>0.92028504243600195</v>
      </c>
      <c r="S21">
        <v>-9.0371988358728395</v>
      </c>
      <c r="T21">
        <v>-15.6332866447468</v>
      </c>
    </row>
    <row r="22" spans="1:20" x14ac:dyDescent="0.25">
      <c r="A22">
        <v>4</v>
      </c>
      <c r="B22">
        <f t="shared" si="5"/>
        <v>0.5</v>
      </c>
      <c r="D22" s="36">
        <f t="shared" si="6"/>
        <v>-39.28</v>
      </c>
      <c r="E22" s="36">
        <f t="shared" si="7"/>
        <v>-18.412500000000001</v>
      </c>
      <c r="F22" s="36">
        <f t="shared" si="8"/>
        <v>-78.56</v>
      </c>
      <c r="H22" s="36">
        <f t="shared" si="9"/>
        <v>-33.626012031766848</v>
      </c>
      <c r="I22">
        <f t="shared" si="11"/>
        <v>7.9714962303817277E-2</v>
      </c>
      <c r="J22">
        <f t="shared" si="1"/>
        <v>0.92028503769618275</v>
      </c>
      <c r="K22">
        <f t="shared" si="2"/>
        <v>-9.0371990701765146</v>
      </c>
      <c r="L22" s="51">
        <f t="shared" si="3"/>
        <v>-15.633287110886757</v>
      </c>
      <c r="M22" s="36">
        <f t="shared" si="10"/>
        <v>-60.657459694918217</v>
      </c>
      <c r="N22" s="51">
        <f t="shared" si="4"/>
        <v>-5.2670778671881635E-7</v>
      </c>
      <c r="O22">
        <v>0.5</v>
      </c>
      <c r="P22">
        <v>-33.626011032072199</v>
      </c>
      <c r="Q22">
        <v>0.102578297099995</v>
      </c>
      <c r="R22">
        <v>0.897421702900005</v>
      </c>
      <c r="S22">
        <v>-8.8126808486066803</v>
      </c>
      <c r="T22">
        <v>-17.914590622112001</v>
      </c>
    </row>
    <row r="23" spans="1:20" x14ac:dyDescent="0.25">
      <c r="A23">
        <v>4.5</v>
      </c>
      <c r="B23">
        <f t="shared" si="5"/>
        <v>0.5</v>
      </c>
      <c r="D23" s="36">
        <f t="shared" si="6"/>
        <v>-44.19</v>
      </c>
      <c r="E23" s="36">
        <f t="shared" si="7"/>
        <v>-20.8675</v>
      </c>
      <c r="F23" s="36">
        <f t="shared" si="8"/>
        <v>-99.427500000000009</v>
      </c>
      <c r="H23" s="36">
        <f t="shared" si="9"/>
        <v>-38.144611566855104</v>
      </c>
      <c r="I23">
        <f t="shared" si="11"/>
        <v>0.10257830310683105</v>
      </c>
      <c r="J23">
        <f t="shared" si="1"/>
        <v>0.89742169689316897</v>
      </c>
      <c r="K23">
        <f t="shared" si="2"/>
        <v>-8.8126810634909205</v>
      </c>
      <c r="L23" s="51">
        <f t="shared" si="3"/>
        <v>-17.914591148819788</v>
      </c>
      <c r="M23" s="36">
        <f t="shared" si="10"/>
        <v>-78.572050843737998</v>
      </c>
      <c r="N23" s="51">
        <f t="shared" si="4"/>
        <v>-5.8268445357612109E-7</v>
      </c>
      <c r="O23">
        <v>0.5</v>
      </c>
      <c r="P23">
        <v>-38.144610450008699</v>
      </c>
      <c r="Q23">
        <v>0.12764613113172199</v>
      </c>
      <c r="R23">
        <v>0.87235386886827804</v>
      </c>
      <c r="S23">
        <v>-8.5665147260652201</v>
      </c>
      <c r="T23">
        <v>-20.1431195657625</v>
      </c>
    </row>
    <row r="24" spans="1:20" x14ac:dyDescent="0.25">
      <c r="A24">
        <v>5</v>
      </c>
      <c r="B24">
        <f t="shared" si="5"/>
        <v>0.5</v>
      </c>
      <c r="D24" s="36">
        <f t="shared" si="6"/>
        <v>-49.099999999999994</v>
      </c>
      <c r="E24" s="36">
        <f t="shared" si="7"/>
        <v>-23.322499999999998</v>
      </c>
      <c r="F24" s="36">
        <f t="shared" si="8"/>
        <v>-122.75</v>
      </c>
      <c r="H24" s="36">
        <f t="shared" si="9"/>
        <v>-42.550952098600561</v>
      </c>
      <c r="I24">
        <f t="shared" si="11"/>
        <v>0.12764613847706666</v>
      </c>
      <c r="J24">
        <f t="shared" si="1"/>
        <v>0.87235386152293337</v>
      </c>
      <c r="K24">
        <f t="shared" si="2"/>
        <v>-8.5665149201552069</v>
      </c>
      <c r="L24" s="51">
        <f t="shared" si="3"/>
        <v>-20.143120148446954</v>
      </c>
      <c r="M24" s="36">
        <f t="shared" si="10"/>
        <v>-98.715170992184952</v>
      </c>
      <c r="N24" s="51">
        <f t="shared" si="4"/>
        <v>-6.3368165825750111E-7</v>
      </c>
      <c r="O24">
        <v>0.5</v>
      </c>
      <c r="P24">
        <v>-42.550950874312001</v>
      </c>
      <c r="Q24">
        <v>0.15463773581593701</v>
      </c>
      <c r="R24">
        <v>0.84536226418406302</v>
      </c>
      <c r="S24">
        <v>-8.3014571763034102</v>
      </c>
      <c r="T24">
        <v>-22.313157584193899</v>
      </c>
    </row>
    <row r="25" spans="1:20" x14ac:dyDescent="0.25">
      <c r="A25">
        <v>5.5</v>
      </c>
      <c r="B25">
        <f t="shared" si="5"/>
        <v>0.5</v>
      </c>
      <c r="D25" s="36">
        <f t="shared" si="6"/>
        <v>-54.009999999999991</v>
      </c>
      <c r="E25" s="36">
        <f t="shared" si="7"/>
        <v>-25.777499999999996</v>
      </c>
      <c r="F25" s="36">
        <f t="shared" si="8"/>
        <v>-148.5275</v>
      </c>
      <c r="H25" s="36">
        <f t="shared" si="9"/>
        <v>-46.834209558678168</v>
      </c>
      <c r="I25">
        <f t="shared" si="11"/>
        <v>0.15463774454152582</v>
      </c>
      <c r="J25">
        <f t="shared" si="1"/>
        <v>0.84536225545847421</v>
      </c>
      <c r="K25">
        <f t="shared" si="2"/>
        <v>-8.3014573486022165</v>
      </c>
      <c r="L25" s="51">
        <f t="shared" si="3"/>
        <v>-22.313158217875557</v>
      </c>
      <c r="M25" s="36">
        <f t="shared" si="10"/>
        <v>-121.02832921006051</v>
      </c>
      <c r="N25" s="51">
        <f t="shared" si="4"/>
        <v>-6.7940273495992187E-7</v>
      </c>
      <c r="O25">
        <v>0.5</v>
      </c>
      <c r="P25">
        <v>-46.834208237344598</v>
      </c>
      <c r="Q25">
        <v>0.18326219670853899</v>
      </c>
      <c r="R25">
        <v>0.81673780329146095</v>
      </c>
      <c r="S25">
        <v>-8.0203649790735394</v>
      </c>
      <c r="T25">
        <v>-24.419649741056499</v>
      </c>
    </row>
    <row r="26" spans="1:20" x14ac:dyDescent="0.25">
      <c r="A26">
        <v>6</v>
      </c>
      <c r="B26">
        <f t="shared" si="5"/>
        <v>0.5</v>
      </c>
      <c r="D26" s="36">
        <f t="shared" si="6"/>
        <v>-58.919999999999987</v>
      </c>
      <c r="E26" s="36">
        <f t="shared" si="7"/>
        <v>-28.232499999999995</v>
      </c>
      <c r="F26" s="36">
        <f t="shared" si="8"/>
        <v>-176.76</v>
      </c>
      <c r="H26" s="36">
        <f t="shared" si="9"/>
        <v>-50.984938232979275</v>
      </c>
      <c r="I26">
        <f t="shared" si="11"/>
        <v>0.18326220682676017</v>
      </c>
      <c r="J26">
        <f t="shared" si="1"/>
        <v>0.8167377931732398</v>
      </c>
      <c r="K26">
        <f t="shared" si="2"/>
        <v>-8.020365128961215</v>
      </c>
      <c r="L26" s="51">
        <f t="shared" si="3"/>
        <v>-24.419650420459234</v>
      </c>
      <c r="M26" s="36">
        <f t="shared" si="10"/>
        <v>-145.44797963051974</v>
      </c>
      <c r="N26" s="51">
        <f t="shared" si="4"/>
        <v>-7.196442126655711E-7</v>
      </c>
      <c r="O26">
        <v>0.5</v>
      </c>
      <c r="P26">
        <v>-50.984936825496298</v>
      </c>
      <c r="Q26">
        <v>0.21322465196746801</v>
      </c>
      <c r="R26">
        <v>0.78677534803253202</v>
      </c>
      <c r="S26">
        <v>-7.7261336775746798</v>
      </c>
      <c r="T26">
        <v>-26.458235122445</v>
      </c>
    </row>
    <row r="27" spans="1:20" x14ac:dyDescent="0.25">
      <c r="A27">
        <v>6.5</v>
      </c>
      <c r="B27">
        <f t="shared" si="5"/>
        <v>0.5</v>
      </c>
      <c r="D27" s="36">
        <f t="shared" si="6"/>
        <v>-63.829999999999984</v>
      </c>
      <c r="E27" s="36">
        <f t="shared" si="7"/>
        <v>-30.687499999999993</v>
      </c>
      <c r="F27" s="36">
        <f t="shared" si="8"/>
        <v>-207.44749999999999</v>
      </c>
      <c r="H27" s="36">
        <f t="shared" si="9"/>
        <v>-54.995120797459883</v>
      </c>
      <c r="I27">
        <f t="shared" si="11"/>
        <v>0.21322466346266791</v>
      </c>
      <c r="J27">
        <f t="shared" si="1"/>
        <v>0.78677533653733212</v>
      </c>
      <c r="K27">
        <f t="shared" si="2"/>
        <v>-7.7261338047966017</v>
      </c>
      <c r="L27" s="51">
        <f t="shared" si="3"/>
        <v>-26.458235842089213</v>
      </c>
      <c r="M27" s="36">
        <f t="shared" si="10"/>
        <v>-171.90621547260895</v>
      </c>
      <c r="N27" s="51">
        <f t="shared" si="4"/>
        <v>-7.5429412760286141E-7</v>
      </c>
      <c r="O27">
        <v>0.5</v>
      </c>
      <c r="P27">
        <v>-54.995119315033101</v>
      </c>
      <c r="Q27">
        <v>0.24423216845090301</v>
      </c>
      <c r="R27">
        <v>0.75576783154909699</v>
      </c>
      <c r="S27">
        <v>-7.4216398751700901</v>
      </c>
      <c r="T27">
        <v>-28.425264641912801</v>
      </c>
    </row>
    <row r="28" spans="1:20" x14ac:dyDescent="0.25">
      <c r="A28">
        <v>7</v>
      </c>
      <c r="B28">
        <f t="shared" si="5"/>
        <v>0.5</v>
      </c>
      <c r="D28" s="36">
        <f t="shared" si="6"/>
        <v>-68.739999999999981</v>
      </c>
      <c r="E28" s="36">
        <f t="shared" si="7"/>
        <v>-33.142499999999991</v>
      </c>
      <c r="F28" s="36">
        <f t="shared" si="8"/>
        <v>-240.58999999999997</v>
      </c>
      <c r="H28" s="36">
        <f t="shared" si="9"/>
        <v>-58.858187699858185</v>
      </c>
      <c r="I28">
        <f t="shared" si="11"/>
        <v>0.24423218128147753</v>
      </c>
      <c r="J28">
        <f t="shared" si="1"/>
        <v>0.7557678187185225</v>
      </c>
      <c r="K28">
        <f t="shared" si="2"/>
        <v>-7.4216399798158914</v>
      </c>
      <c r="L28" s="51">
        <f t="shared" si="3"/>
        <v>-28.425265396206928</v>
      </c>
      <c r="M28" s="36">
        <f t="shared" si="10"/>
        <v>-200.33148086881587</v>
      </c>
      <c r="N28" s="51">
        <f t="shared" si="4"/>
        <v>-7.8332817210480243E-7</v>
      </c>
      <c r="O28">
        <v>0.5</v>
      </c>
      <c r="P28">
        <v>-58.858186153820398</v>
      </c>
      <c r="Q28">
        <v>0.27599907689027697</v>
      </c>
      <c r="R28">
        <v>0.72400092310972297</v>
      </c>
      <c r="S28">
        <v>-7.1096888439899404</v>
      </c>
      <c r="T28">
        <v>-30.317804182408999</v>
      </c>
    </row>
    <row r="29" spans="1:20" x14ac:dyDescent="0.25">
      <c r="A29">
        <v>7.5</v>
      </c>
      <c r="B29">
        <f t="shared" si="5"/>
        <v>0.5</v>
      </c>
      <c r="D29" s="36">
        <f t="shared" si="6"/>
        <v>-73.649999999999977</v>
      </c>
      <c r="E29" s="36">
        <f t="shared" si="7"/>
        <v>-35.597499999999989</v>
      </c>
      <c r="F29" s="36">
        <f t="shared" si="8"/>
        <v>-276.18749999999994</v>
      </c>
      <c r="H29" s="36">
        <f t="shared" si="9"/>
        <v>-62.569007689766131</v>
      </c>
      <c r="I29">
        <f t="shared" si="11"/>
        <v>0.27599909099138192</v>
      </c>
      <c r="J29">
        <f t="shared" si="1"/>
        <v>0.72400090900861813</v>
      </c>
      <c r="K29">
        <f t="shared" si="2"/>
        <v>-7.1096889264646306</v>
      </c>
      <c r="L29" s="51">
        <f t="shared" si="3"/>
        <v>-30.317804965737171</v>
      </c>
      <c r="M29" s="36">
        <f t="shared" si="10"/>
        <v>-230.64928583455304</v>
      </c>
      <c r="N29" s="51">
        <f t="shared" si="4"/>
        <v>-8.0680399605626008E-7</v>
      </c>
      <c r="O29">
        <v>0.5</v>
      </c>
      <c r="P29">
        <v>-62.569006091405498</v>
      </c>
      <c r="Q29">
        <v>0.30825163427365598</v>
      </c>
      <c r="R29">
        <v>0.69174836572634402</v>
      </c>
      <c r="S29">
        <v>-6.7929687403278498</v>
      </c>
      <c r="T29">
        <v>-32.133624138243697</v>
      </c>
    </row>
    <row r="30" spans="1:20" x14ac:dyDescent="0.25">
      <c r="A30">
        <v>8</v>
      </c>
      <c r="B30">
        <f t="shared" si="5"/>
        <v>0.5</v>
      </c>
      <c r="D30" s="36">
        <f t="shared" si="6"/>
        <v>-78.559999999999974</v>
      </c>
      <c r="E30" s="36">
        <f t="shared" si="7"/>
        <v>-38.052499999999988</v>
      </c>
      <c r="F30" s="36">
        <f t="shared" si="8"/>
        <v>-314.23999999999995</v>
      </c>
      <c r="H30" s="36">
        <f t="shared" si="9"/>
        <v>-66.123852152998452</v>
      </c>
      <c r="I30">
        <f t="shared" si="11"/>
        <v>0.3082516495603877</v>
      </c>
      <c r="J30">
        <f t="shared" si="1"/>
        <v>0.69174835043961225</v>
      </c>
      <c r="K30">
        <f t="shared" si="2"/>
        <v>-6.7929688013169924</v>
      </c>
      <c r="L30" s="51">
        <f t="shared" si="3"/>
        <v>-32.133624945047693</v>
      </c>
      <c r="M30" s="36">
        <f t="shared" si="10"/>
        <v>-262.78291077960074</v>
      </c>
      <c r="N30" s="51">
        <f t="shared" si="4"/>
        <v>-8.2485286867495233E-7</v>
      </c>
      <c r="O30">
        <v>0.5</v>
      </c>
      <c r="P30">
        <v>-66.123850513400399</v>
      </c>
      <c r="Q30">
        <v>0.34073192584376699</v>
      </c>
      <c r="R30">
        <v>0.65926807415623301</v>
      </c>
      <c r="S30">
        <v>-6.4740122870215604</v>
      </c>
      <c r="T30">
        <v>-33.871176792577899</v>
      </c>
    </row>
    <row r="31" spans="1:20" x14ac:dyDescent="0.25">
      <c r="A31">
        <v>8.5</v>
      </c>
      <c r="B31">
        <f t="shared" si="5"/>
        <v>0.5</v>
      </c>
      <c r="D31" s="36">
        <f t="shared" si="6"/>
        <v>-83.46999999999997</v>
      </c>
      <c r="E31" s="36">
        <f t="shared" si="7"/>
        <v>-40.507499999999986</v>
      </c>
      <c r="F31" s="36">
        <f t="shared" si="8"/>
        <v>-354.74749999999995</v>
      </c>
      <c r="H31" s="36">
        <f t="shared" si="9"/>
        <v>-69.520336553656946</v>
      </c>
      <c r="I31">
        <f t="shared" si="11"/>
        <v>0.34073194221462799</v>
      </c>
      <c r="J31">
        <f t="shared" si="1"/>
        <v>0.65926805778537201</v>
      </c>
      <c r="K31">
        <f t="shared" si="2"/>
        <v>-6.4740123274523533</v>
      </c>
      <c r="L31" s="51">
        <f t="shared" si="3"/>
        <v>-33.871177617430767</v>
      </c>
      <c r="M31" s="36">
        <f t="shared" si="10"/>
        <v>-296.6540883970315</v>
      </c>
      <c r="N31" s="51">
        <f t="shared" si="4"/>
        <v>-8.3767135805601356E-7</v>
      </c>
      <c r="O31">
        <v>0.5</v>
      </c>
      <c r="P31">
        <v>-69.520334883564402</v>
      </c>
      <c r="Q31">
        <v>0.37320096246977302</v>
      </c>
      <c r="R31">
        <v>0.62679903753022703</v>
      </c>
      <c r="S31">
        <v>-6.1551663572629396</v>
      </c>
      <c r="T31">
        <v>-35.529563236439998</v>
      </c>
    </row>
    <row r="32" spans="1:20" x14ac:dyDescent="0.25">
      <c r="A32">
        <v>9</v>
      </c>
      <c r="B32">
        <f t="shared" si="5"/>
        <v>0.5</v>
      </c>
      <c r="D32" s="36">
        <f t="shared" si="6"/>
        <v>-88.379999999999967</v>
      </c>
      <c r="E32" s="36">
        <f t="shared" si="7"/>
        <v>-42.962499999999984</v>
      </c>
      <c r="F32" s="36">
        <f t="shared" si="8"/>
        <v>-397.70999999999992</v>
      </c>
      <c r="H32" s="36">
        <f t="shared" si="9"/>
        <v>-72.757342717383125</v>
      </c>
      <c r="I32">
        <f t="shared" si="11"/>
        <v>0.37320097981027933</v>
      </c>
      <c r="J32">
        <f t="shared" si="1"/>
        <v>0.62679902018972067</v>
      </c>
      <c r="K32">
        <f t="shared" si="2"/>
        <v>-6.1551663782630577</v>
      </c>
      <c r="L32" s="51">
        <f t="shared" si="3"/>
        <v>-35.529564074111356</v>
      </c>
      <c r="M32" s="36">
        <f t="shared" si="10"/>
        <v>-332.18365247114286</v>
      </c>
      <c r="N32" s="51">
        <f t="shared" si="4"/>
        <v>-8.4551092527362925E-7</v>
      </c>
      <c r="O32">
        <v>0.5</v>
      </c>
      <c r="P32">
        <v>-72.7573410270751</v>
      </c>
      <c r="Q32">
        <v>0.40544096891461101</v>
      </c>
      <c r="R32">
        <v>0.59455903108538899</v>
      </c>
      <c r="S32">
        <v>-5.8385695038134999</v>
      </c>
      <c r="T32">
        <v>-37.108491701514303</v>
      </c>
    </row>
    <row r="33" spans="1:20" x14ac:dyDescent="0.25">
      <c r="A33">
        <v>9.5</v>
      </c>
      <c r="B33">
        <f t="shared" si="5"/>
        <v>0.5</v>
      </c>
      <c r="D33" s="36">
        <f t="shared" si="6"/>
        <v>-93.289999999999964</v>
      </c>
      <c r="E33" s="36">
        <f t="shared" si="7"/>
        <v>-45.417499999999983</v>
      </c>
      <c r="F33" s="36">
        <f t="shared" si="8"/>
        <v>-443.12749999999988</v>
      </c>
      <c r="H33" s="36">
        <f t="shared" si="9"/>
        <v>-75.834925906514655</v>
      </c>
      <c r="I33">
        <f t="shared" si="11"/>
        <v>0.405440987100883</v>
      </c>
      <c r="J33">
        <f t="shared" si="1"/>
        <v>0.59455901289911695</v>
      </c>
      <c r="K33">
        <f t="shared" si="2"/>
        <v>-5.8385695066693284</v>
      </c>
      <c r="L33" s="51">
        <f t="shared" si="3"/>
        <v>-37.108492547025229</v>
      </c>
      <c r="M33" s="36">
        <f t="shared" si="10"/>
        <v>-369.29214501816807</v>
      </c>
      <c r="N33" s="51">
        <f t="shared" si="4"/>
        <v>-8.4866854166421035E-7</v>
      </c>
      <c r="O33">
        <v>0.5</v>
      </c>
      <c r="P33">
        <v>-75.834924205706599</v>
      </c>
      <c r="Q33">
        <v>0.43725689271203</v>
      </c>
      <c r="R33">
        <v>0.56274310728796995</v>
      </c>
      <c r="S33">
        <v>-5.5261371418323</v>
      </c>
      <c r="T33">
        <v>-38.608229245582301</v>
      </c>
    </row>
    <row r="34" spans="1:20" x14ac:dyDescent="0.25">
      <c r="A34">
        <v>10</v>
      </c>
      <c r="B34">
        <f t="shared" si="5"/>
        <v>0.5</v>
      </c>
      <c r="D34" s="36">
        <f t="shared" si="6"/>
        <v>-98.19999999999996</v>
      </c>
      <c r="E34" s="36">
        <f t="shared" si="7"/>
        <v>-47.872499999999981</v>
      </c>
      <c r="F34" s="36">
        <f t="shared" si="8"/>
        <v>-490.99999999999989</v>
      </c>
      <c r="H34" s="36">
        <f t="shared" si="9"/>
        <v>-78.754210659849321</v>
      </c>
      <c r="I34">
        <f t="shared" si="11"/>
        <v>0.43725691161424263</v>
      </c>
      <c r="J34">
        <f t="shared" si="1"/>
        <v>0.56274308838575737</v>
      </c>
      <c r="K34">
        <f t="shared" si="2"/>
        <v>-5.5261371279481377</v>
      </c>
      <c r="L34" s="51">
        <f t="shared" si="3"/>
        <v>-38.608230094250843</v>
      </c>
      <c r="M34" s="36">
        <f t="shared" si="10"/>
        <v>-407.90037511241894</v>
      </c>
      <c r="N34" s="51">
        <f t="shared" si="4"/>
        <v>-8.4747535566975785E-7</v>
      </c>
      <c r="O34">
        <v>0.5</v>
      </c>
      <c r="P34">
        <v>-78.7542089576134</v>
      </c>
      <c r="Q34">
        <v>0.46847719076426297</v>
      </c>
      <c r="R34">
        <v>0.53152280923573703</v>
      </c>
      <c r="S34">
        <v>-5.2195538244870496</v>
      </c>
      <c r="T34">
        <v>-40.029548706867601</v>
      </c>
    </row>
    <row r="35" spans="1:20" x14ac:dyDescent="0.25">
      <c r="A35">
        <v>10.5</v>
      </c>
      <c r="B35">
        <f t="shared" si="5"/>
        <v>0.5</v>
      </c>
      <c r="D35" s="36">
        <f t="shared" si="6"/>
        <v>-103.10999999999996</v>
      </c>
      <c r="E35" s="36">
        <f t="shared" si="7"/>
        <v>-50.327499999999979</v>
      </c>
      <c r="F35" s="36">
        <f t="shared" si="8"/>
        <v>-541.32749999999987</v>
      </c>
      <c r="H35" s="36">
        <f t="shared" si="9"/>
        <v>-81.517279223823394</v>
      </c>
      <c r="I35">
        <f t="shared" si="11"/>
        <v>0.46847721024986266</v>
      </c>
      <c r="J35">
        <f t="shared" si="1"/>
        <v>0.53152278975013734</v>
      </c>
      <c r="K35">
        <f t="shared" si="2"/>
        <v>-5.2195537953463491</v>
      </c>
      <c r="L35" s="51">
        <f t="shared" si="3"/>
        <v>-40.029549554342957</v>
      </c>
      <c r="M35" s="36">
        <f t="shared" si="10"/>
        <v>-447.92992466676191</v>
      </c>
      <c r="N35" s="51">
        <f t="shared" si="4"/>
        <v>-8.422881947467431E-7</v>
      </c>
      <c r="O35">
        <v>0.5</v>
      </c>
      <c r="P35">
        <v>-81.517277528529505</v>
      </c>
      <c r="Q35">
        <v>0.498953970866096</v>
      </c>
      <c r="R35">
        <v>0.50104602913390395</v>
      </c>
      <c r="S35">
        <v>-4.9202718531878302</v>
      </c>
      <c r="T35">
        <v>-41.373672745913197</v>
      </c>
    </row>
    <row r="36" spans="1:20" x14ac:dyDescent="0.25">
      <c r="A36">
        <v>11</v>
      </c>
      <c r="B36">
        <f t="shared" si="5"/>
        <v>0.5</v>
      </c>
      <c r="D36" s="36">
        <f t="shared" si="6"/>
        <v>-108.01999999999995</v>
      </c>
      <c r="E36" s="36">
        <f t="shared" si="7"/>
        <v>-52.782499999999978</v>
      </c>
      <c r="F36" s="36">
        <f t="shared" si="8"/>
        <v>-594.1099999999999</v>
      </c>
      <c r="H36" s="36">
        <f t="shared" si="9"/>
        <v>-84.127056121496565</v>
      </c>
      <c r="I36">
        <f t="shared" si="11"/>
        <v>0.49895399080269498</v>
      </c>
      <c r="J36">
        <f t="shared" si="1"/>
        <v>0.50104600919730502</v>
      </c>
      <c r="K36">
        <f t="shared" si="2"/>
        <v>-4.9202718103175354</v>
      </c>
      <c r="L36" s="51">
        <f t="shared" si="3"/>
        <v>-41.373673588201392</v>
      </c>
      <c r="M36" s="36">
        <f t="shared" si="10"/>
        <v>-489.30359825496328</v>
      </c>
      <c r="N36" s="51">
        <f t="shared" si="4"/>
        <v>-8.3347907775532803E-7</v>
      </c>
      <c r="O36">
        <v>0.5</v>
      </c>
      <c r="P36">
        <v>-84.127054440772994</v>
      </c>
      <c r="Q36">
        <v>0.528562578267882</v>
      </c>
      <c r="R36">
        <v>0.471437421732118</v>
      </c>
      <c r="S36">
        <v>-4.62951533753811</v>
      </c>
      <c r="T36">
        <v>-42.642216637578798</v>
      </c>
    </row>
    <row r="37" spans="1:20" x14ac:dyDescent="0.25">
      <c r="A37">
        <v>11.5</v>
      </c>
      <c r="B37">
        <f t="shared" si="5"/>
        <v>0.5</v>
      </c>
      <c r="D37" s="36">
        <f t="shared" si="6"/>
        <v>-112.92999999999995</v>
      </c>
      <c r="E37" s="36">
        <f t="shared" si="7"/>
        <v>-55.237499999999976</v>
      </c>
      <c r="F37" s="36">
        <f t="shared" si="8"/>
        <v>-649.34749999999985</v>
      </c>
      <c r="H37" s="36">
        <f t="shared" si="9"/>
        <v>-86.58719202665533</v>
      </c>
      <c r="I37">
        <f t="shared" si="11"/>
        <v>0.52856259852579235</v>
      </c>
      <c r="J37">
        <f t="shared" si="1"/>
        <v>0.47143740147420765</v>
      </c>
      <c r="K37">
        <f t="shared" si="2"/>
        <v>-4.6295152824767198</v>
      </c>
      <c r="L37" s="51">
        <f t="shared" si="3"/>
        <v>-42.642217471057876</v>
      </c>
      <c r="M37" s="36">
        <f t="shared" si="10"/>
        <v>-531.94581572602112</v>
      </c>
      <c r="N37" s="51">
        <f t="shared" si="4"/>
        <v>-8.2142788215833207E-7</v>
      </c>
      <c r="O37">
        <v>0.5</v>
      </c>
      <c r="P37">
        <v>-86.587190367366901</v>
      </c>
      <c r="Q37">
        <v>0.55720072370569795</v>
      </c>
      <c r="R37">
        <v>0.44279927629430199</v>
      </c>
      <c r="S37">
        <v>-4.3482887580784304</v>
      </c>
      <c r="T37">
        <v>-43.837131278443302</v>
      </c>
    </row>
    <row r="38" spans="1:20" x14ac:dyDescent="0.25">
      <c r="A38">
        <v>12</v>
      </c>
      <c r="B38">
        <f t="shared" si="5"/>
        <v>0.5</v>
      </c>
      <c r="D38" s="36">
        <f t="shared" si="6"/>
        <v>-117.83999999999995</v>
      </c>
      <c r="E38" s="36">
        <f t="shared" si="7"/>
        <v>-57.692499999999974</v>
      </c>
      <c r="F38" s="36">
        <f t="shared" si="8"/>
        <v>-707.03999999999985</v>
      </c>
      <c r="H38" s="36">
        <f t="shared" si="9"/>
        <v>-88.901949667893689</v>
      </c>
      <c r="I38">
        <f t="shared" si="11"/>
        <v>0.5572007441600656</v>
      </c>
      <c r="J38">
        <f t="shared" si="1"/>
        <v>0.4427992558399344</v>
      </c>
      <c r="K38">
        <f t="shared" si="2"/>
        <v>-4.3482886923481558</v>
      </c>
      <c r="L38" s="51">
        <f t="shared" si="3"/>
        <v>-43.837132099871184</v>
      </c>
      <c r="M38" s="36">
        <f t="shared" si="10"/>
        <v>-575.78294782589228</v>
      </c>
      <c r="N38" s="51">
        <f t="shared" si="4"/>
        <v>-8.0651420830690768E-7</v>
      </c>
      <c r="O38">
        <v>0.5</v>
      </c>
      <c r="P38">
        <v>-88.901948036136005</v>
      </c>
      <c r="Q38">
        <v>0.58478724997803599</v>
      </c>
      <c r="R38">
        <v>0.41521275002196401</v>
      </c>
      <c r="S38">
        <v>-4.0773890785028097</v>
      </c>
      <c r="T38">
        <v>-44.960647652880901</v>
      </c>
    </row>
    <row r="39" spans="1:20" x14ac:dyDescent="0.25">
      <c r="A39">
        <v>12.5</v>
      </c>
      <c r="B39">
        <f t="shared" si="5"/>
        <v>0.5</v>
      </c>
      <c r="D39" s="36">
        <f t="shared" si="6"/>
        <v>-122.74999999999994</v>
      </c>
      <c r="E39" s="36">
        <f t="shared" si="7"/>
        <v>-60.147499999999972</v>
      </c>
      <c r="F39" s="36">
        <f t="shared" si="8"/>
        <v>-767.18749999999977</v>
      </c>
      <c r="H39" s="36">
        <f t="shared" si="9"/>
        <v>-91.076094014067763</v>
      </c>
      <c r="I39">
        <f t="shared" si="11"/>
        <v>0.58478727051058121</v>
      </c>
      <c r="J39">
        <f t="shared" si="1"/>
        <v>0.41521272948941879</v>
      </c>
      <c r="K39">
        <f t="shared" si="2"/>
        <v>-4.0773890035860925</v>
      </c>
      <c r="L39" s="51">
        <f t="shared" si="3"/>
        <v>-44.960648459395109</v>
      </c>
      <c r="M39" s="36">
        <f t="shared" si="10"/>
        <v>-620.74359628528737</v>
      </c>
      <c r="N39" s="51">
        <f t="shared" si="4"/>
        <v>-7.8911129008929493E-7</v>
      </c>
      <c r="O39">
        <v>0.5</v>
      </c>
      <c r="P39">
        <v>-91.076092415175196</v>
      </c>
      <c r="Q39">
        <v>0.61126063024456201</v>
      </c>
      <c r="R39">
        <v>0.38873936975543799</v>
      </c>
      <c r="S39">
        <v>-3.81742049236456</v>
      </c>
      <c r="T39">
        <v>-46.0152237691332</v>
      </c>
    </row>
    <row r="40" spans="1:20" x14ac:dyDescent="0.25">
      <c r="A40">
        <v>13</v>
      </c>
      <c r="B40">
        <f t="shared" si="5"/>
        <v>0.5</v>
      </c>
      <c r="D40" s="36">
        <f t="shared" si="6"/>
        <v>-127.65999999999994</v>
      </c>
      <c r="E40" s="36">
        <f t="shared" si="7"/>
        <v>-62.602499999999971</v>
      </c>
      <c r="F40" s="36">
        <f t="shared" si="8"/>
        <v>-829.78999999999974</v>
      </c>
      <c r="H40" s="36">
        <f t="shared" si="9"/>
        <v>-93.114788515860809</v>
      </c>
      <c r="I40">
        <f t="shared" si="11"/>
        <v>0.61126065074492064</v>
      </c>
      <c r="J40">
        <f t="shared" si="1"/>
        <v>0.38873934925507936</v>
      </c>
      <c r="K40">
        <f t="shared" si="2"/>
        <v>-3.8174204096848796</v>
      </c>
      <c r="L40" s="51">
        <f t="shared" si="3"/>
        <v>-46.015224558244491</v>
      </c>
      <c r="M40" s="36">
        <f t="shared" si="10"/>
        <v>-666.75882084353191</v>
      </c>
      <c r="N40" s="51">
        <f t="shared" si="4"/>
        <v>-7.6958038874863632E-7</v>
      </c>
      <c r="O40">
        <v>0.5</v>
      </c>
      <c r="P40">
        <v>-93.114786954426606</v>
      </c>
      <c r="Q40">
        <v>0.63657728392650603</v>
      </c>
      <c r="R40">
        <v>0.36342271607349402</v>
      </c>
      <c r="S40">
        <v>-3.5688109609339</v>
      </c>
      <c r="T40">
        <v>-47.003494847330103</v>
      </c>
    </row>
    <row r="41" spans="1:20" x14ac:dyDescent="0.25">
      <c r="A41">
        <v>13.5</v>
      </c>
      <c r="B41">
        <f t="shared" si="5"/>
        <v>0.5</v>
      </c>
      <c r="D41" s="36">
        <f t="shared" si="6"/>
        <v>-132.56999999999994</v>
      </c>
      <c r="E41" s="36">
        <f t="shared" si="7"/>
        <v>-65.057499999999976</v>
      </c>
      <c r="F41" s="36">
        <f t="shared" si="8"/>
        <v>-894.84749999999974</v>
      </c>
      <c r="H41" s="36">
        <f t="shared" si="9"/>
        <v>-95.023498720703245</v>
      </c>
      <c r="I41">
        <f t="shared" si="11"/>
        <v>0.63657730429320603</v>
      </c>
      <c r="J41">
        <f t="shared" si="1"/>
        <v>0.36342269570679397</v>
      </c>
      <c r="K41">
        <f t="shared" si="2"/>
        <v>-3.568810871840717</v>
      </c>
      <c r="L41" s="51">
        <f t="shared" si="3"/>
        <v>-47.003495616910492</v>
      </c>
      <c r="M41" s="36">
        <f t="shared" si="10"/>
        <v>-713.76231646044243</v>
      </c>
      <c r="N41" s="51">
        <f t="shared" si="4"/>
        <v>-7.4826688489793014E-7</v>
      </c>
      <c r="O41">
        <v>0.5</v>
      </c>
      <c r="P41">
        <v>-95.023497200608901</v>
      </c>
      <c r="Q41">
        <v>0.66070978651636003</v>
      </c>
      <c r="R41">
        <v>0.33929021348364002</v>
      </c>
      <c r="S41">
        <v>-3.33182979286619</v>
      </c>
      <c r="T41">
        <v>-47.928227324412703</v>
      </c>
    </row>
    <row r="42" spans="1:20" x14ac:dyDescent="0.25">
      <c r="A42">
        <v>14</v>
      </c>
      <c r="B42">
        <f t="shared" si="5"/>
        <v>0.5</v>
      </c>
      <c r="D42" s="36">
        <f t="shared" si="6"/>
        <v>-137.47999999999993</v>
      </c>
      <c r="E42" s="36">
        <f t="shared" si="7"/>
        <v>-67.512499999999974</v>
      </c>
      <c r="F42" s="36">
        <f t="shared" si="8"/>
        <v>-962.35999999999967</v>
      </c>
      <c r="H42" s="36">
        <f t="shared" si="9"/>
        <v>-96.807904156623607</v>
      </c>
      <c r="I42">
        <f t="shared" si="11"/>
        <v>0.66070980665746071</v>
      </c>
      <c r="J42">
        <f t="shared" si="1"/>
        <v>0.33929019334253929</v>
      </c>
      <c r="K42">
        <f t="shared" si="2"/>
        <v>-3.3318296986237361</v>
      </c>
      <c r="L42" s="51">
        <f t="shared" si="3"/>
        <v>-47.928228072679588</v>
      </c>
      <c r="M42" s="36">
        <f t="shared" si="10"/>
        <v>-761.69054453312197</v>
      </c>
      <c r="N42" s="51">
        <f t="shared" si="4"/>
        <v>-7.2549632079699222E-7</v>
      </c>
      <c r="O42">
        <v>0.5</v>
      </c>
      <c r="P42">
        <v>-96.807902681075902</v>
      </c>
      <c r="Q42">
        <v>0.68364503875434002</v>
      </c>
      <c r="R42">
        <v>0.31635496124565998</v>
      </c>
      <c r="S42">
        <v>-3.1066056228885102</v>
      </c>
      <c r="T42">
        <v>-48.792277043398997</v>
      </c>
    </row>
    <row r="43" spans="1:20" x14ac:dyDescent="0.25">
      <c r="A43">
        <v>14.5</v>
      </c>
      <c r="B43">
        <f t="shared" si="5"/>
        <v>0.5</v>
      </c>
      <c r="D43" s="36">
        <f t="shared" ref="D43" si="12">D42+$C$1*B43</f>
        <v>-142.38999999999993</v>
      </c>
      <c r="E43" s="36">
        <f t="shared" ref="E43" si="13">D42*B43+0.5*$C$1*B43^2</f>
        <v>-69.967499999999973</v>
      </c>
      <c r="F43" s="36">
        <f t="shared" ref="F43" si="14">F42+E43</f>
        <v>-1032.3274999999996</v>
      </c>
      <c r="H43" s="36">
        <f t="shared" si="9"/>
        <v>-98.473819005935482</v>
      </c>
      <c r="I43">
        <f t="shared" si="11"/>
        <v>0.68364505858776858</v>
      </c>
      <c r="J43">
        <f t="shared" si="1"/>
        <v>0.31635494141223142</v>
      </c>
      <c r="K43">
        <f t="shared" si="2"/>
        <v>-3.1066055246681126</v>
      </c>
      <c r="L43" s="51">
        <f t="shared" si="3"/>
        <v>-48.792277768895318</v>
      </c>
      <c r="M43" s="36">
        <f t="shared" ref="M43" si="15">M42+L43</f>
        <v>-810.48282230201733</v>
      </c>
      <c r="N43" s="51">
        <f t="shared" si="4"/>
        <v>-7.0157270926074489E-7</v>
      </c>
      <c r="O43">
        <v>0.5</v>
      </c>
      <c r="P43">
        <v>-98.473817577508996</v>
      </c>
      <c r="Q43">
        <v>0.70538244933808303</v>
      </c>
      <c r="R43">
        <v>0.29461755066191703</v>
      </c>
      <c r="S43">
        <v>-2.8931442575898898</v>
      </c>
      <c r="T43">
        <v>-49.598551820953197</v>
      </c>
    </row>
    <row r="44" spans="1:20" x14ac:dyDescent="0.25">
      <c r="A44">
        <v>15</v>
      </c>
      <c r="B44">
        <f t="shared" si="5"/>
        <v>0.5</v>
      </c>
      <c r="D44" s="36">
        <f t="shared" ref="D44:D47" si="16">D43+$C$1*B44</f>
        <v>-147.29999999999993</v>
      </c>
      <c r="E44" s="36">
        <f t="shared" ref="E44:E47" si="17">D43*B44+0.5*$C$1*B44^2</f>
        <v>-72.422499999999971</v>
      </c>
      <c r="F44" s="36">
        <f t="shared" ref="F44:F47" si="18">F43+E44</f>
        <v>-1104.7499999999995</v>
      </c>
      <c r="H44" s="36">
        <f t="shared" si="9"/>
        <v>-100.02712176826954</v>
      </c>
      <c r="I44">
        <f t="shared" si="11"/>
        <v>0.70538246879171751</v>
      </c>
      <c r="J44">
        <f t="shared" si="1"/>
        <v>0.29461753120828249</v>
      </c>
      <c r="K44">
        <f t="shared" si="2"/>
        <v>-2.8931441564653344</v>
      </c>
      <c r="L44" s="51">
        <f t="shared" si="3"/>
        <v>-49.598552522525907</v>
      </c>
      <c r="M44" s="36">
        <f t="shared" ref="M44:M47" si="19">M43+L44</f>
        <v>-860.08137482454322</v>
      </c>
      <c r="N44" s="51">
        <f t="shared" si="4"/>
        <v>-6.7677638782015492E-7</v>
      </c>
      <c r="O44">
        <v>0.5</v>
      </c>
      <c r="P44">
        <v>-100.02712038895299</v>
      </c>
      <c r="Q44">
        <v>0.72593217425964796</v>
      </c>
      <c r="R44">
        <v>0.27406782574035199</v>
      </c>
      <c r="S44">
        <v>-2.69134596513139</v>
      </c>
      <c r="T44">
        <v>-50.349978440118001</v>
      </c>
    </row>
    <row r="45" spans="1:20" x14ac:dyDescent="0.25">
      <c r="A45">
        <v>15.5</v>
      </c>
      <c r="B45">
        <f t="shared" si="5"/>
        <v>0.5</v>
      </c>
      <c r="D45" s="36">
        <f t="shared" si="16"/>
        <v>-152.20999999999992</v>
      </c>
      <c r="E45" s="36">
        <f t="shared" si="17"/>
        <v>-74.877499999999969</v>
      </c>
      <c r="F45" s="36">
        <f t="shared" si="18"/>
        <v>-1179.6274999999996</v>
      </c>
      <c r="H45" s="36">
        <f t="shared" si="9"/>
        <v>-101.4736938465022</v>
      </c>
      <c r="I45">
        <f t="shared" si="11"/>
        <v>0.72593219327118297</v>
      </c>
      <c r="J45">
        <f t="shared" si="1"/>
        <v>0.27406780672881703</v>
      </c>
      <c r="K45">
        <f t="shared" si="2"/>
        <v>-2.6913458620769832</v>
      </c>
      <c r="L45" s="51">
        <f t="shared" si="3"/>
        <v>-50.349979116894389</v>
      </c>
      <c r="M45" s="36">
        <f t="shared" si="19"/>
        <v>-910.43135394143758</v>
      </c>
      <c r="N45" s="51">
        <f t="shared" si="4"/>
        <v>-6.5136342186633556E-7</v>
      </c>
      <c r="O45">
        <v>0.5</v>
      </c>
      <c r="P45">
        <v>-101.47369251774801</v>
      </c>
      <c r="Q45">
        <v>0.74531344549304301</v>
      </c>
      <c r="R45">
        <v>0.25468655450695699</v>
      </c>
      <c r="S45">
        <v>-2.5010218875341499</v>
      </c>
      <c r="T45">
        <v>-51.049473994815799</v>
      </c>
    </row>
    <row r="46" spans="1:20" x14ac:dyDescent="0.25">
      <c r="A46">
        <v>16</v>
      </c>
      <c r="B46">
        <f t="shared" si="5"/>
        <v>0.5</v>
      </c>
      <c r="D46" s="36">
        <f t="shared" si="16"/>
        <v>-157.11999999999992</v>
      </c>
      <c r="E46" s="36">
        <f t="shared" si="17"/>
        <v>-77.332499999999968</v>
      </c>
      <c r="F46" s="36">
        <f t="shared" si="18"/>
        <v>-1256.9599999999996</v>
      </c>
      <c r="H46" s="36">
        <f t="shared" si="9"/>
        <v>-102.81936677754069</v>
      </c>
      <c r="I46">
        <f t="shared" si="11"/>
        <v>0.74531346400967813</v>
      </c>
      <c r="J46">
        <f t="shared" si="1"/>
        <v>0.25468653599032187</v>
      </c>
      <c r="K46">
        <f t="shared" si="2"/>
        <v>-2.5010217834249611</v>
      </c>
      <c r="L46" s="51">
        <f t="shared" si="3"/>
        <v>-51.04947464617922</v>
      </c>
      <c r="M46" s="36">
        <f t="shared" si="19"/>
        <v>-961.48082858761677</v>
      </c>
      <c r="N46" s="51">
        <f>L47-T46</f>
        <v>-6.2556514990319556E-7</v>
      </c>
      <c r="O46">
        <v>0.5</v>
      </c>
      <c r="P46">
        <v>-102.81936550031401</v>
      </c>
      <c r="Q46">
        <v>0.763553012407582</v>
      </c>
      <c r="R46">
        <v>0.236446987592418</v>
      </c>
      <c r="S46">
        <v>-2.32190934599965</v>
      </c>
      <c r="T46">
        <v>-51.699921418406902</v>
      </c>
    </row>
    <row r="47" spans="1:20" x14ac:dyDescent="0.25">
      <c r="A47">
        <v>16.5</v>
      </c>
      <c r="B47">
        <f t="shared" si="5"/>
        <v>0.5</v>
      </c>
      <c r="D47" s="36">
        <f t="shared" si="16"/>
        <v>-162.02999999999992</v>
      </c>
      <c r="E47" s="36">
        <f t="shared" si="17"/>
        <v>-79.787499999999966</v>
      </c>
      <c r="F47" s="36">
        <f t="shared" si="18"/>
        <v>-1336.7474999999995</v>
      </c>
      <c r="H47" s="36">
        <f t="shared" si="9"/>
        <v>-104.06987766925317</v>
      </c>
      <c r="I47">
        <f t="shared" si="11"/>
        <v>0.7635530303855792</v>
      </c>
      <c r="J47">
        <f t="shared" si="1"/>
        <v>0.2364469696144208</v>
      </c>
      <c r="K47">
        <f t="shared" si="2"/>
        <v>-2.3219092416136125</v>
      </c>
      <c r="L47" s="51">
        <f t="shared" si="3"/>
        <v>-51.699922043972052</v>
      </c>
      <c r="M47" s="36">
        <f t="shared" si="19"/>
        <v>-1013.1807506315888</v>
      </c>
    </row>
    <row r="48" spans="1:20" x14ac:dyDescent="0.25">
      <c r="D48" s="36"/>
      <c r="E48" s="36"/>
      <c r="F48" s="36"/>
      <c r="H48" s="36"/>
      <c r="L48" s="36"/>
      <c r="M48" s="36"/>
    </row>
    <row r="49" spans="1:13" x14ac:dyDescent="0.25">
      <c r="D49" s="36"/>
      <c r="E49" s="36"/>
      <c r="F49" s="36"/>
      <c r="H49" s="36"/>
      <c r="L49" s="36"/>
      <c r="M49" s="36"/>
    </row>
    <row r="50" spans="1:13" x14ac:dyDescent="0.25">
      <c r="A50" t="s">
        <v>87</v>
      </c>
      <c r="B50">
        <v>0</v>
      </c>
      <c r="D50" s="36"/>
      <c r="E50" s="36"/>
      <c r="F50" s="36"/>
      <c r="H50" s="36"/>
      <c r="L50" s="36"/>
      <c r="M50" s="36"/>
    </row>
    <row r="51" spans="1:13" x14ac:dyDescent="0.25">
      <c r="A51" s="37" t="s">
        <v>47</v>
      </c>
      <c r="B51" s="37" t="s">
        <v>51</v>
      </c>
      <c r="C51" s="37"/>
      <c r="D51" s="37" t="s">
        <v>48</v>
      </c>
      <c r="E51" s="37" t="s">
        <v>49</v>
      </c>
      <c r="F51" s="37" t="s">
        <v>63</v>
      </c>
      <c r="G51" s="37"/>
      <c r="H51" s="37" t="s">
        <v>48</v>
      </c>
      <c r="I51" s="37" t="s">
        <v>54</v>
      </c>
      <c r="J51" s="37" t="s">
        <v>59</v>
      </c>
      <c r="K51" s="37" t="s">
        <v>55</v>
      </c>
      <c r="L51" s="37" t="s">
        <v>49</v>
      </c>
      <c r="M51" s="37" t="s">
        <v>64</v>
      </c>
    </row>
    <row r="52" spans="1:13" x14ac:dyDescent="0.25">
      <c r="A52">
        <v>0</v>
      </c>
      <c r="B52">
        <v>0</v>
      </c>
      <c r="D52">
        <v>4</v>
      </c>
      <c r="E52">
        <v>0</v>
      </c>
      <c r="F52" s="36">
        <v>0</v>
      </c>
      <c r="H52">
        <v>4</v>
      </c>
      <c r="I52">
        <f t="shared" ref="I52:I57" si="20">0.5*$C$2*H52^2*$C$4*$C$3</f>
        <v>1.1280000000000001E-3</v>
      </c>
      <c r="J52">
        <f t="shared" ref="J52:J57" si="21">-I52</f>
        <v>-1.1280000000000001E-3</v>
      </c>
      <c r="K52">
        <f t="shared" ref="K52:K57" si="22">J52/$C$6</f>
        <v>1.1076960000000002E-2</v>
      </c>
      <c r="L52">
        <v>0</v>
      </c>
      <c r="M52">
        <v>0</v>
      </c>
    </row>
    <row r="53" spans="1:13" x14ac:dyDescent="0.25">
      <c r="A53">
        <v>100</v>
      </c>
      <c r="B53">
        <f>A53-A52</f>
        <v>100</v>
      </c>
      <c r="D53" s="36">
        <f>D52+$B$50*B53</f>
        <v>4</v>
      </c>
      <c r="E53" s="36">
        <f>D52*B53+0.5*$B$50*B53^2</f>
        <v>400</v>
      </c>
      <c r="F53" s="36">
        <f>F52+E53</f>
        <v>400</v>
      </c>
      <c r="H53" s="36">
        <f>H52+B53*K52</f>
        <v>5.1076960000000007</v>
      </c>
      <c r="I53">
        <f t="shared" si="20"/>
        <v>1.8392433692033287E-3</v>
      </c>
      <c r="J53">
        <f t="shared" si="21"/>
        <v>-1.8392433692033287E-3</v>
      </c>
      <c r="K53">
        <f t="shared" si="22"/>
        <v>1.8061369885576689E-2</v>
      </c>
      <c r="L53" s="36">
        <f>H52*B53+0.5*K53*B53^2</f>
        <v>490.30684942788344</v>
      </c>
      <c r="M53" s="36">
        <f>M52+L53</f>
        <v>490.30684942788344</v>
      </c>
    </row>
    <row r="54" spans="1:13" x14ac:dyDescent="0.25">
      <c r="A54">
        <v>200</v>
      </c>
      <c r="B54">
        <f t="shared" si="5"/>
        <v>100</v>
      </c>
      <c r="D54" s="36">
        <f>D53+$B$50*B54</f>
        <v>4</v>
      </c>
      <c r="E54" s="36">
        <f>D53*B54+0.5*$B$50*B54^2</f>
        <v>400</v>
      </c>
      <c r="F54" s="36">
        <f>F53+E54</f>
        <v>800</v>
      </c>
      <c r="H54" s="36">
        <f>H53+B54*K53</f>
        <v>6.9138329885576697</v>
      </c>
      <c r="I54">
        <f t="shared" si="20"/>
        <v>3.3699766048536136E-3</v>
      </c>
      <c r="J54">
        <f t="shared" si="21"/>
        <v>-3.3699766048536136E-3</v>
      </c>
      <c r="K54">
        <f t="shared" si="22"/>
        <v>3.3093170259662491E-2</v>
      </c>
      <c r="L54" s="36">
        <f>H53*B54+0.5*K54*B54^2</f>
        <v>676.23545129831257</v>
      </c>
      <c r="M54" s="36">
        <f t="shared" ref="M54" si="23">M53+L54</f>
        <v>1166.5423007261961</v>
      </c>
    </row>
    <row r="55" spans="1:13" x14ac:dyDescent="0.25">
      <c r="A55">
        <v>300</v>
      </c>
      <c r="B55">
        <f t="shared" si="5"/>
        <v>100</v>
      </c>
      <c r="D55" s="36">
        <f>D54+$B$50*B55</f>
        <v>4</v>
      </c>
      <c r="E55" s="36">
        <f>D54*B55+0.5*$B$50*B55^2</f>
        <v>400</v>
      </c>
      <c r="F55" s="36">
        <f>F54+E55</f>
        <v>1200</v>
      </c>
      <c r="H55" s="36">
        <f>H54+B55*K54</f>
        <v>10.223150014523918</v>
      </c>
      <c r="I55">
        <f t="shared" si="20"/>
        <v>7.3681521334719594E-3</v>
      </c>
      <c r="J55">
        <f t="shared" si="21"/>
        <v>-7.3681521334719594E-3</v>
      </c>
      <c r="K55">
        <f t="shared" si="22"/>
        <v>7.2355253950694642E-2</v>
      </c>
      <c r="L55" s="36">
        <f>H54*B55+0.5*K55*B55^2</f>
        <v>1053.1595686092401</v>
      </c>
      <c r="M55" s="36">
        <f t="shared" ref="M55" si="24">M54+L55</f>
        <v>2219.7018693354362</v>
      </c>
    </row>
    <row r="56" spans="1:13" x14ac:dyDescent="0.25">
      <c r="A56">
        <v>400</v>
      </c>
      <c r="B56">
        <f t="shared" si="5"/>
        <v>100</v>
      </c>
      <c r="D56" s="36">
        <f>D55+$B$50*B56</f>
        <v>4</v>
      </c>
      <c r="E56" s="36">
        <f>D55*B56+0.5*$B$50*B56^2</f>
        <v>400</v>
      </c>
      <c r="F56" s="36">
        <f>F55+E56</f>
        <v>1600</v>
      </c>
      <c r="H56" s="36">
        <f>H55+B56*K55</f>
        <v>17.458675409593383</v>
      </c>
      <c r="I56">
        <f t="shared" si="20"/>
        <v>2.1488776967556616E-2</v>
      </c>
      <c r="J56">
        <f t="shared" si="21"/>
        <v>-2.1488776967556616E-2</v>
      </c>
      <c r="K56">
        <f t="shared" si="22"/>
        <v>0.21101978982140598</v>
      </c>
      <c r="L56" s="36">
        <f>H55*B56+0.5*K56*B56^2</f>
        <v>2077.4139505594217</v>
      </c>
      <c r="M56" s="36">
        <f t="shared" ref="M56:M57" si="25">M55+L56</f>
        <v>4297.1158198948579</v>
      </c>
    </row>
    <row r="57" spans="1:13" x14ac:dyDescent="0.25">
      <c r="A57">
        <v>500</v>
      </c>
      <c r="B57">
        <f t="shared" si="5"/>
        <v>100</v>
      </c>
      <c r="D57" s="36">
        <f>D56+$B$50*B57</f>
        <v>4</v>
      </c>
      <c r="E57" s="36">
        <f>D56*B57+0.5*$B$50*B57^2</f>
        <v>400</v>
      </c>
      <c r="F57" s="36">
        <f>F56+E57</f>
        <v>2000</v>
      </c>
      <c r="H57" s="36">
        <f>H56+B57*K56</f>
        <v>38.560654391733976</v>
      </c>
      <c r="I57">
        <f t="shared" si="20"/>
        <v>0.10482814673187207</v>
      </c>
      <c r="J57">
        <f t="shared" si="21"/>
        <v>-0.10482814673187207</v>
      </c>
      <c r="K57">
        <f t="shared" si="22"/>
        <v>1.0294124009069838</v>
      </c>
      <c r="L57" s="36">
        <f>H56*B57+0.5*K57*B57^2</f>
        <v>6892.9295454942567</v>
      </c>
      <c r="M57" s="36">
        <f t="shared" si="25"/>
        <v>11190.045365389115</v>
      </c>
    </row>
    <row r="58" spans="1:13" x14ac:dyDescent="0.25">
      <c r="A58">
        <v>600</v>
      </c>
      <c r="B58">
        <f t="shared" si="5"/>
        <v>100</v>
      </c>
      <c r="D58" s="36">
        <f t="shared" ref="D58:D61" si="26">D57+$B$50*B58</f>
        <v>4</v>
      </c>
      <c r="E58" s="36">
        <f t="shared" ref="E58:E61" si="27">D57*B58+0.5*$B$50*B58^2</f>
        <v>400</v>
      </c>
      <c r="F58" s="36">
        <f t="shared" ref="F58:F61" si="28">F57+E58</f>
        <v>2400</v>
      </c>
      <c r="H58" s="36">
        <f t="shared" ref="H58:H61" si="29">H57+B58*K57</f>
        <v>141.50189448243236</v>
      </c>
      <c r="I58">
        <f t="shared" ref="I58:I73" si="30">0.5*$C$2*H58^2*$C$4*$C$3</f>
        <v>1.4116064230192782</v>
      </c>
      <c r="J58">
        <f t="shared" ref="J58:J73" si="31">-I58</f>
        <v>-1.4116064230192782</v>
      </c>
      <c r="K58">
        <f t="shared" ref="K58:K73" si="32">J58/$C$6</f>
        <v>13.861975074049314</v>
      </c>
      <c r="L58" s="36">
        <f t="shared" ref="L58:L61" si="33">H57*B58+0.5*K58*B58^2</f>
        <v>73165.940809419961</v>
      </c>
      <c r="M58" s="36">
        <f t="shared" ref="M58:M61" si="34">M57+L58</f>
        <v>84355.986174809077</v>
      </c>
    </row>
    <row r="59" spans="1:13" x14ac:dyDescent="0.25">
      <c r="A59">
        <v>700</v>
      </c>
      <c r="B59">
        <f t="shared" si="5"/>
        <v>100</v>
      </c>
      <c r="D59" s="36">
        <f t="shared" si="26"/>
        <v>4</v>
      </c>
      <c r="E59" s="36">
        <f t="shared" si="27"/>
        <v>400</v>
      </c>
      <c r="F59" s="36">
        <f t="shared" si="28"/>
        <v>2800</v>
      </c>
      <c r="H59" s="36">
        <f t="shared" si="29"/>
        <v>1527.6994018873638</v>
      </c>
      <c r="I59">
        <f t="shared" si="30"/>
        <v>164.53751510815414</v>
      </c>
      <c r="J59">
        <f t="shared" si="31"/>
        <v>-164.53751510815414</v>
      </c>
      <c r="K59">
        <f t="shared" si="32"/>
        <v>1615.7583983620736</v>
      </c>
      <c r="L59" s="36">
        <f t="shared" si="33"/>
        <v>8092942.1812586114</v>
      </c>
      <c r="M59" s="36">
        <f t="shared" si="34"/>
        <v>8177298.1674334202</v>
      </c>
    </row>
    <row r="60" spans="1:13" x14ac:dyDescent="0.25">
      <c r="A60">
        <v>800</v>
      </c>
      <c r="B60">
        <f t="shared" si="5"/>
        <v>100</v>
      </c>
      <c r="D60" s="36">
        <f t="shared" si="26"/>
        <v>4</v>
      </c>
      <c r="E60" s="36">
        <f t="shared" si="27"/>
        <v>400</v>
      </c>
      <c r="F60" s="36">
        <f t="shared" si="28"/>
        <v>3200</v>
      </c>
      <c r="H60" s="36">
        <f t="shared" si="29"/>
        <v>163103.53923809473</v>
      </c>
      <c r="I60">
        <f t="shared" si="30"/>
        <v>1875494.8980954858</v>
      </c>
      <c r="J60">
        <f t="shared" si="31"/>
        <v>-1875494.8980954858</v>
      </c>
      <c r="K60">
        <f t="shared" si="32"/>
        <v>18417359.89929767</v>
      </c>
      <c r="L60" s="36">
        <f t="shared" si="33"/>
        <v>92086952266.428528</v>
      </c>
      <c r="M60" s="36">
        <f t="shared" si="34"/>
        <v>92095129564.595963</v>
      </c>
    </row>
    <row r="61" spans="1:13" x14ac:dyDescent="0.25">
      <c r="A61">
        <v>900</v>
      </c>
      <c r="B61">
        <f t="shared" si="5"/>
        <v>100</v>
      </c>
      <c r="D61" s="36">
        <f t="shared" si="26"/>
        <v>4</v>
      </c>
      <c r="E61" s="36">
        <f t="shared" si="27"/>
        <v>400</v>
      </c>
      <c r="F61" s="36">
        <f t="shared" si="28"/>
        <v>3600</v>
      </c>
      <c r="H61" s="36">
        <f t="shared" si="29"/>
        <v>1841899093.4690049</v>
      </c>
      <c r="I61">
        <f t="shared" si="30"/>
        <v>239177755071796.91</v>
      </c>
      <c r="J61">
        <f t="shared" si="31"/>
        <v>-239177755071796.91</v>
      </c>
      <c r="K61">
        <f t="shared" si="32"/>
        <v>2348725554805046</v>
      </c>
      <c r="L61" s="36">
        <f t="shared" si="33"/>
        <v>1.1743627774041541E+19</v>
      </c>
      <c r="M61" s="36">
        <f t="shared" si="34"/>
        <v>1.174362786613667E+19</v>
      </c>
    </row>
    <row r="62" spans="1:13" x14ac:dyDescent="0.25">
      <c r="A62">
        <v>1000</v>
      </c>
      <c r="B62">
        <f t="shared" si="5"/>
        <v>100</v>
      </c>
      <c r="D62" s="36">
        <f t="shared" ref="D62:D73" si="35">D61+$B$50*B62</f>
        <v>4</v>
      </c>
      <c r="E62" s="36">
        <f t="shared" ref="E62:E73" si="36">D61*B62+0.5*$B$50*B62^2</f>
        <v>400</v>
      </c>
      <c r="F62" s="36">
        <f t="shared" ref="F62:F73" si="37">F61+E62</f>
        <v>4000</v>
      </c>
      <c r="H62" s="36">
        <f t="shared" ref="H62:H73" si="38">H61+B62*K61</f>
        <v>2.3487255732240371E+17</v>
      </c>
      <c r="I62">
        <f t="shared" si="30"/>
        <v>3.88914083191319E+30</v>
      </c>
      <c r="J62">
        <f t="shared" si="31"/>
        <v>-3.88914083191319E+30</v>
      </c>
      <c r="K62">
        <f t="shared" si="32"/>
        <v>3.8191362969387527E+31</v>
      </c>
      <c r="L62" s="36">
        <f t="shared" ref="L62:L73" si="39">H61*B62+0.5*K62*B62^2</f>
        <v>1.9095681484693762E+35</v>
      </c>
      <c r="M62" s="36">
        <f t="shared" ref="M62:M73" si="40">M61+L62</f>
        <v>1.9095681484693762E+35</v>
      </c>
    </row>
    <row r="63" spans="1:13" x14ac:dyDescent="0.25">
      <c r="A63">
        <v>1100</v>
      </c>
      <c r="B63">
        <f t="shared" si="5"/>
        <v>100</v>
      </c>
      <c r="D63" s="36">
        <f t="shared" si="35"/>
        <v>4</v>
      </c>
      <c r="E63" s="36">
        <f t="shared" si="36"/>
        <v>400</v>
      </c>
      <c r="F63" s="36">
        <f t="shared" si="37"/>
        <v>4400</v>
      </c>
      <c r="H63" s="36">
        <f t="shared" si="38"/>
        <v>3.8191362969387525E+33</v>
      </c>
      <c r="I63">
        <f t="shared" si="30"/>
        <v>1.0282990448489508E+63</v>
      </c>
      <c r="J63">
        <f t="shared" si="31"/>
        <v>-1.0282990448489508E+63</v>
      </c>
      <c r="K63">
        <f t="shared" si="32"/>
        <v>1.0097896620416697E+64</v>
      </c>
      <c r="L63" s="36">
        <f t="shared" si="39"/>
        <v>5.0489483102083485E+67</v>
      </c>
      <c r="M63" s="36">
        <f t="shared" si="40"/>
        <v>5.0489483102083485E+67</v>
      </c>
    </row>
    <row r="64" spans="1:13" x14ac:dyDescent="0.25">
      <c r="A64">
        <v>1200</v>
      </c>
      <c r="B64">
        <f t="shared" si="5"/>
        <v>100</v>
      </c>
      <c r="D64" s="36">
        <f t="shared" si="35"/>
        <v>4</v>
      </c>
      <c r="E64" s="36">
        <f t="shared" si="36"/>
        <v>400</v>
      </c>
      <c r="F64" s="36">
        <f t="shared" si="37"/>
        <v>4800</v>
      </c>
      <c r="H64" s="36">
        <f t="shared" si="38"/>
        <v>1.0097896620416697E+66</v>
      </c>
      <c r="I64">
        <f t="shared" si="30"/>
        <v>7.1887098890419176E+127</v>
      </c>
      <c r="J64">
        <f t="shared" si="31"/>
        <v>-7.1887098890419176E+127</v>
      </c>
      <c r="K64">
        <f t="shared" si="32"/>
        <v>7.059313111039164E+128</v>
      </c>
      <c r="L64" s="36">
        <f t="shared" si="39"/>
        <v>3.5296565555195819E+132</v>
      </c>
      <c r="M64" s="36">
        <f t="shared" si="40"/>
        <v>3.5296565555195819E+132</v>
      </c>
    </row>
    <row r="65" spans="1:15" x14ac:dyDescent="0.25">
      <c r="A65">
        <v>1300</v>
      </c>
      <c r="B65">
        <f t="shared" si="5"/>
        <v>100</v>
      </c>
      <c r="D65" s="36">
        <f t="shared" si="35"/>
        <v>4</v>
      </c>
      <c r="E65" s="36">
        <f t="shared" si="36"/>
        <v>400</v>
      </c>
      <c r="F65" s="36">
        <f t="shared" si="37"/>
        <v>5200</v>
      </c>
      <c r="H65" s="36">
        <f t="shared" si="38"/>
        <v>7.059313111039164E+130</v>
      </c>
      <c r="I65">
        <f t="shared" si="30"/>
        <v>3.5132900627781057E+257</v>
      </c>
      <c r="J65">
        <f t="shared" si="31"/>
        <v>-3.5132900627781057E+257</v>
      </c>
      <c r="K65">
        <f t="shared" si="32"/>
        <v>3.4500508416481E+258</v>
      </c>
      <c r="L65" s="36">
        <f t="shared" si="39"/>
        <v>1.7250254208240499E+262</v>
      </c>
      <c r="M65" s="36">
        <f t="shared" si="40"/>
        <v>1.7250254208240499E+262</v>
      </c>
    </row>
    <row r="66" spans="1:15" x14ac:dyDescent="0.25">
      <c r="A66">
        <v>1400</v>
      </c>
      <c r="B66">
        <f t="shared" si="5"/>
        <v>100</v>
      </c>
      <c r="D66" s="36">
        <f t="shared" si="35"/>
        <v>4</v>
      </c>
      <c r="E66" s="36">
        <f t="shared" si="36"/>
        <v>400</v>
      </c>
      <c r="F66" s="36">
        <f t="shared" si="37"/>
        <v>5600</v>
      </c>
      <c r="H66" s="36">
        <f t="shared" si="38"/>
        <v>3.4500508416481001E+260</v>
      </c>
      <c r="I66" t="e">
        <f t="shared" si="30"/>
        <v>#NUM!</v>
      </c>
      <c r="J66" t="e">
        <f t="shared" si="31"/>
        <v>#NUM!</v>
      </c>
      <c r="K66" t="e">
        <f t="shared" si="32"/>
        <v>#NUM!</v>
      </c>
      <c r="L66" s="36" t="e">
        <f t="shared" si="39"/>
        <v>#NUM!</v>
      </c>
      <c r="M66" s="36" t="e">
        <f t="shared" si="40"/>
        <v>#NUM!</v>
      </c>
    </row>
    <row r="67" spans="1:15" x14ac:dyDescent="0.25">
      <c r="A67">
        <v>1500</v>
      </c>
      <c r="B67">
        <f t="shared" si="5"/>
        <v>100</v>
      </c>
      <c r="D67" s="36">
        <f t="shared" si="35"/>
        <v>4</v>
      </c>
      <c r="E67" s="36">
        <f t="shared" si="36"/>
        <v>400</v>
      </c>
      <c r="F67" s="36">
        <f t="shared" si="37"/>
        <v>6000</v>
      </c>
      <c r="H67" s="36" t="e">
        <f t="shared" si="38"/>
        <v>#NUM!</v>
      </c>
      <c r="I67" t="e">
        <f t="shared" si="30"/>
        <v>#NUM!</v>
      </c>
      <c r="J67" t="e">
        <f t="shared" si="31"/>
        <v>#NUM!</v>
      </c>
      <c r="K67" t="e">
        <f t="shared" si="32"/>
        <v>#NUM!</v>
      </c>
      <c r="L67" s="36" t="e">
        <f t="shared" si="39"/>
        <v>#NUM!</v>
      </c>
      <c r="M67" s="36" t="e">
        <f t="shared" si="40"/>
        <v>#NUM!</v>
      </c>
    </row>
    <row r="68" spans="1:15" x14ac:dyDescent="0.25">
      <c r="A68">
        <v>1600</v>
      </c>
      <c r="B68">
        <f t="shared" si="5"/>
        <v>100</v>
      </c>
      <c r="D68" s="36">
        <f t="shared" si="35"/>
        <v>4</v>
      </c>
      <c r="E68" s="36">
        <f t="shared" si="36"/>
        <v>400</v>
      </c>
      <c r="F68" s="36">
        <f t="shared" si="37"/>
        <v>6400</v>
      </c>
      <c r="H68" s="36" t="e">
        <f t="shared" si="38"/>
        <v>#NUM!</v>
      </c>
      <c r="I68" t="e">
        <f t="shared" si="30"/>
        <v>#NUM!</v>
      </c>
      <c r="J68" t="e">
        <f t="shared" si="31"/>
        <v>#NUM!</v>
      </c>
      <c r="K68" t="e">
        <f t="shared" si="32"/>
        <v>#NUM!</v>
      </c>
      <c r="L68" s="36" t="e">
        <f t="shared" si="39"/>
        <v>#NUM!</v>
      </c>
      <c r="M68" s="36" t="e">
        <f t="shared" si="40"/>
        <v>#NUM!</v>
      </c>
    </row>
    <row r="69" spans="1:15" x14ac:dyDescent="0.25">
      <c r="A69">
        <v>1700</v>
      </c>
      <c r="B69">
        <f t="shared" si="5"/>
        <v>100</v>
      </c>
      <c r="D69" s="36">
        <f t="shared" si="35"/>
        <v>4</v>
      </c>
      <c r="E69" s="36">
        <f t="shared" si="36"/>
        <v>400</v>
      </c>
      <c r="F69" s="36">
        <f t="shared" si="37"/>
        <v>6800</v>
      </c>
      <c r="H69" s="36" t="e">
        <f t="shared" si="38"/>
        <v>#NUM!</v>
      </c>
      <c r="I69" t="e">
        <f t="shared" si="30"/>
        <v>#NUM!</v>
      </c>
      <c r="J69" t="e">
        <f t="shared" si="31"/>
        <v>#NUM!</v>
      </c>
      <c r="K69" t="e">
        <f t="shared" si="32"/>
        <v>#NUM!</v>
      </c>
      <c r="L69" s="36" t="e">
        <f t="shared" si="39"/>
        <v>#NUM!</v>
      </c>
      <c r="M69" s="36" t="e">
        <f t="shared" si="40"/>
        <v>#NUM!</v>
      </c>
      <c r="O69" s="46" t="s">
        <v>106</v>
      </c>
    </row>
    <row r="70" spans="1:15" x14ac:dyDescent="0.25">
      <c r="A70">
        <v>1800</v>
      </c>
      <c r="B70">
        <f t="shared" si="5"/>
        <v>100</v>
      </c>
      <c r="D70" s="36">
        <f t="shared" si="35"/>
        <v>4</v>
      </c>
      <c r="E70" s="36">
        <f t="shared" si="36"/>
        <v>400</v>
      </c>
      <c r="F70" s="36">
        <f t="shared" si="37"/>
        <v>7200</v>
      </c>
      <c r="H70" s="36" t="e">
        <f t="shared" si="38"/>
        <v>#NUM!</v>
      </c>
      <c r="I70" t="e">
        <f t="shared" si="30"/>
        <v>#NUM!</v>
      </c>
      <c r="J70" t="e">
        <f t="shared" si="31"/>
        <v>#NUM!</v>
      </c>
      <c r="K70" t="e">
        <f t="shared" si="32"/>
        <v>#NUM!</v>
      </c>
      <c r="L70" s="36" t="e">
        <f t="shared" si="39"/>
        <v>#NUM!</v>
      </c>
      <c r="M70" s="36" t="e">
        <f t="shared" si="40"/>
        <v>#NUM!</v>
      </c>
      <c r="O70" t="s">
        <v>91</v>
      </c>
    </row>
    <row r="71" spans="1:15" x14ac:dyDescent="0.25">
      <c r="A71">
        <v>1900</v>
      </c>
      <c r="B71">
        <f t="shared" si="5"/>
        <v>100</v>
      </c>
      <c r="D71" s="36">
        <f t="shared" si="35"/>
        <v>4</v>
      </c>
      <c r="E71" s="36">
        <f t="shared" si="36"/>
        <v>400</v>
      </c>
      <c r="F71" s="36">
        <f t="shared" si="37"/>
        <v>7600</v>
      </c>
      <c r="H71" s="36" t="e">
        <f t="shared" si="38"/>
        <v>#NUM!</v>
      </c>
      <c r="I71" t="e">
        <f t="shared" si="30"/>
        <v>#NUM!</v>
      </c>
      <c r="J71" t="e">
        <f t="shared" si="31"/>
        <v>#NUM!</v>
      </c>
      <c r="K71" t="e">
        <f t="shared" si="32"/>
        <v>#NUM!</v>
      </c>
      <c r="L71" s="36" t="e">
        <f t="shared" si="39"/>
        <v>#NUM!</v>
      </c>
      <c r="M71" s="36" t="e">
        <f t="shared" si="40"/>
        <v>#NUM!</v>
      </c>
      <c r="O71" t="s">
        <v>89</v>
      </c>
    </row>
    <row r="72" spans="1:15" x14ac:dyDescent="0.25">
      <c r="A72">
        <v>2000</v>
      </c>
      <c r="B72">
        <f t="shared" si="5"/>
        <v>100</v>
      </c>
      <c r="D72" s="36">
        <f t="shared" si="35"/>
        <v>4</v>
      </c>
      <c r="E72" s="36">
        <f t="shared" si="36"/>
        <v>400</v>
      </c>
      <c r="F72" s="36">
        <f t="shared" si="37"/>
        <v>8000</v>
      </c>
      <c r="H72" s="36" t="e">
        <f t="shared" si="38"/>
        <v>#NUM!</v>
      </c>
      <c r="I72" t="e">
        <f t="shared" si="30"/>
        <v>#NUM!</v>
      </c>
      <c r="J72" t="e">
        <f t="shared" si="31"/>
        <v>#NUM!</v>
      </c>
      <c r="K72" t="e">
        <f t="shared" si="32"/>
        <v>#NUM!</v>
      </c>
      <c r="L72" s="36" t="e">
        <f t="shared" si="39"/>
        <v>#NUM!</v>
      </c>
      <c r="M72" s="36" t="e">
        <f t="shared" si="40"/>
        <v>#NUM!</v>
      </c>
      <c r="O72" t="s">
        <v>92</v>
      </c>
    </row>
    <row r="73" spans="1:15" x14ac:dyDescent="0.25">
      <c r="A73">
        <v>2100</v>
      </c>
      <c r="B73">
        <f t="shared" si="5"/>
        <v>100</v>
      </c>
      <c r="D73" s="36">
        <f t="shared" si="35"/>
        <v>4</v>
      </c>
      <c r="E73" s="36">
        <f t="shared" si="36"/>
        <v>400</v>
      </c>
      <c r="F73" s="36">
        <f t="shared" si="37"/>
        <v>8400</v>
      </c>
      <c r="H73" s="36" t="e">
        <f t="shared" si="38"/>
        <v>#NUM!</v>
      </c>
      <c r="I73" t="e">
        <f t="shared" si="30"/>
        <v>#NUM!</v>
      </c>
      <c r="J73" t="e">
        <f t="shared" si="31"/>
        <v>#NUM!</v>
      </c>
      <c r="K73" t="e">
        <f t="shared" si="32"/>
        <v>#NUM!</v>
      </c>
      <c r="L73" s="36" t="e">
        <f t="shared" si="39"/>
        <v>#NUM!</v>
      </c>
      <c r="M73" s="36" t="e">
        <f t="shared" si="40"/>
        <v>#NUM!</v>
      </c>
      <c r="O73" t="s">
        <v>90</v>
      </c>
    </row>
    <row r="74" spans="1:15" x14ac:dyDescent="0.25">
      <c r="O74" t="s">
        <v>93</v>
      </c>
    </row>
    <row r="75" spans="1:15" x14ac:dyDescent="0.25">
      <c r="A75" s="37" t="s">
        <v>47</v>
      </c>
      <c r="B75" s="37" t="s">
        <v>51</v>
      </c>
      <c r="C75" s="37"/>
      <c r="D75" s="37" t="s">
        <v>48</v>
      </c>
      <c r="E75" s="37" t="s">
        <v>49</v>
      </c>
      <c r="F75" s="37" t="s">
        <v>63</v>
      </c>
      <c r="G75" s="37"/>
      <c r="H75" s="37" t="s">
        <v>48</v>
      </c>
      <c r="I75" s="37" t="s">
        <v>54</v>
      </c>
      <c r="J75" s="37" t="s">
        <v>59</v>
      </c>
      <c r="K75" s="37" t="s">
        <v>55</v>
      </c>
      <c r="L75" s="37" t="s">
        <v>49</v>
      </c>
      <c r="M75" s="37" t="s">
        <v>64</v>
      </c>
      <c r="O75" t="s">
        <v>94</v>
      </c>
    </row>
    <row r="76" spans="1:15" x14ac:dyDescent="0.25">
      <c r="A76" t="s">
        <v>88</v>
      </c>
      <c r="H76" s="45">
        <v>0.53190679545286301</v>
      </c>
      <c r="O76" t="s">
        <v>95</v>
      </c>
    </row>
    <row r="77" spans="1:15" x14ac:dyDescent="0.25">
      <c r="B77">
        <v>3.5000000149011598E-2</v>
      </c>
      <c r="D77" s="36">
        <f t="shared" ref="D77" si="41">D76+$B$50*B77</f>
        <v>0</v>
      </c>
      <c r="E77" s="36">
        <f t="shared" ref="E77" si="42">D76*B77+0.5*$B$50*B77^2</f>
        <v>0</v>
      </c>
      <c r="F77" s="36">
        <f t="shared" ref="F77" si="43">F76+E77</f>
        <v>0</v>
      </c>
      <c r="H77" s="45">
        <v>0.53190679545286301</v>
      </c>
      <c r="I77" s="44">
        <f t="shared" ref="I77:I78" si="44">0.5*$C$2*H77^2*$C$4*$C$3</f>
        <v>1.9946201152949835E-5</v>
      </c>
      <c r="J77" s="44">
        <f t="shared" ref="J77:J78" si="45">IF($C$5-I77&lt;0.001,0,$C$5-I77)</f>
        <v>0.99998005379884702</v>
      </c>
      <c r="K77" s="45">
        <f t="shared" ref="K77:K78" si="46">J77/$C$6</f>
        <v>-9.8198041283046784</v>
      </c>
      <c r="L77" s="45">
        <f>H76*B77+0.5*K77*B77^2</f>
        <v>1.2602107840309604E-2</v>
      </c>
      <c r="M77" s="45">
        <f t="shared" ref="M77" si="47">M76+L77</f>
        <v>1.2602107840309604E-2</v>
      </c>
      <c r="O77" t="s">
        <v>96</v>
      </c>
    </row>
    <row r="78" spans="1:15" x14ac:dyDescent="0.25">
      <c r="B78">
        <v>1.4000000432133701E-2</v>
      </c>
      <c r="D78" s="36">
        <f t="shared" ref="D78" si="48">D77+$B$50*B78</f>
        <v>0</v>
      </c>
      <c r="E78" s="36">
        <f t="shared" ref="E78" si="49">D77*B78+0.5*$B$50*B78^2</f>
        <v>0</v>
      </c>
      <c r="F78" s="36">
        <f t="shared" ref="F78" si="50">F77+E78</f>
        <v>0</v>
      </c>
      <c r="H78" s="45">
        <f t="shared" ref="H78" si="51">H77+B78*K77</f>
        <v>0.39442953341312925</v>
      </c>
      <c r="I78" s="44">
        <f t="shared" si="44"/>
        <v>1.0968013306409169E-5</v>
      </c>
      <c r="J78" s="44">
        <f t="shared" si="45"/>
        <v>0.99998903198669364</v>
      </c>
      <c r="K78" s="45">
        <f t="shared" si="46"/>
        <v>-9.8198922941093318</v>
      </c>
      <c r="L78" s="45">
        <f>H77*B78+0.5*K78*B78^2</f>
        <v>6.4843458619631292E-3</v>
      </c>
      <c r="M78" s="45">
        <f t="shared" ref="M78" si="52">M77+L78</f>
        <v>1.9086453702272733E-2</v>
      </c>
      <c r="O78" t="s">
        <v>91</v>
      </c>
    </row>
    <row r="79" spans="1:15" x14ac:dyDescent="0.25">
      <c r="O79" t="s">
        <v>97</v>
      </c>
    </row>
    <row r="80" spans="1:15" x14ac:dyDescent="0.25">
      <c r="O80" s="46" t="s">
        <v>107</v>
      </c>
    </row>
    <row r="81" spans="15:15" x14ac:dyDescent="0.25">
      <c r="O81" t="s">
        <v>91</v>
      </c>
    </row>
    <row r="82" spans="15:15" x14ac:dyDescent="0.25">
      <c r="O82" t="s">
        <v>98</v>
      </c>
    </row>
    <row r="83" spans="15:15" x14ac:dyDescent="0.25">
      <c r="O83" t="s">
        <v>99</v>
      </c>
    </row>
    <row r="84" spans="15:15" x14ac:dyDescent="0.25">
      <c r="O84" t="s">
        <v>90</v>
      </c>
    </row>
    <row r="85" spans="15:15" x14ac:dyDescent="0.25">
      <c r="O85" t="s">
        <v>100</v>
      </c>
    </row>
    <row r="86" spans="15:15" x14ac:dyDescent="0.25">
      <c r="O86" t="s">
        <v>101</v>
      </c>
    </row>
    <row r="87" spans="15:15" x14ac:dyDescent="0.25">
      <c r="O87" t="s">
        <v>102</v>
      </c>
    </row>
    <row r="88" spans="15:15" x14ac:dyDescent="0.25">
      <c r="O88" t="s">
        <v>103</v>
      </c>
    </row>
    <row r="89" spans="15:15" x14ac:dyDescent="0.25">
      <c r="O89" t="s">
        <v>104</v>
      </c>
    </row>
    <row r="90" spans="15:15" x14ac:dyDescent="0.25">
      <c r="O90" t="s">
        <v>105</v>
      </c>
    </row>
  </sheetData>
  <mergeCells count="2">
    <mergeCell ref="D11:F11"/>
    <mergeCell ref="H11:M11"/>
  </mergeCells>
  <hyperlinks>
    <hyperlink ref="D3" r:id="rId1"/>
    <hyperlink ref="L5" r:id="rId2"/>
  </hyperlinks>
  <pageMargins left="0.7" right="0.7" top="0.75" bottom="0.75" header="0.3" footer="0.3"/>
  <pageSetup orientation="portrait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8" sqref="F18"/>
    </sheetView>
  </sheetViews>
  <sheetFormatPr defaultRowHeight="15" x14ac:dyDescent="0.25"/>
  <cols>
    <col min="1" max="1" width="11" customWidth="1"/>
    <col min="3" max="3" width="12.5703125" customWidth="1"/>
    <col min="4" max="4" width="13.7109375" customWidth="1"/>
    <col min="5" max="6" width="12.5703125" customWidth="1"/>
    <col min="7" max="8" width="12.5703125" bestFit="1" customWidth="1"/>
  </cols>
  <sheetData>
    <row r="1" spans="1:8" x14ac:dyDescent="0.25">
      <c r="A1" t="s">
        <v>79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8" x14ac:dyDescent="0.25">
      <c r="A2" t="s">
        <v>86</v>
      </c>
      <c r="B2" s="42">
        <v>39783</v>
      </c>
      <c r="C2" s="40">
        <v>10417</v>
      </c>
      <c r="D2" s="40">
        <f t="shared" ref="D2:D8" si="0">C2*12</f>
        <v>125004</v>
      </c>
    </row>
    <row r="3" spans="1:8" x14ac:dyDescent="0.25">
      <c r="A3" t="s">
        <v>85</v>
      </c>
      <c r="B3" s="42">
        <v>39965</v>
      </c>
      <c r="C3" s="40">
        <v>10417</v>
      </c>
      <c r="D3" s="40">
        <f t="shared" si="0"/>
        <v>125004</v>
      </c>
      <c r="E3" s="40">
        <f t="shared" ref="E3:E8" si="1">D3-D2</f>
        <v>0</v>
      </c>
      <c r="F3" s="43">
        <f>D3/D2-1</f>
        <v>0</v>
      </c>
    </row>
    <row r="4" spans="1:8" x14ac:dyDescent="0.25">
      <c r="A4" t="s">
        <v>84</v>
      </c>
      <c r="B4" s="42">
        <v>40148</v>
      </c>
      <c r="C4" s="40">
        <v>10417</v>
      </c>
      <c r="D4" s="40">
        <f t="shared" si="0"/>
        <v>125004</v>
      </c>
      <c r="E4" s="40">
        <f t="shared" si="1"/>
        <v>0</v>
      </c>
      <c r="F4" s="43">
        <f>D4/D3-1</f>
        <v>0</v>
      </c>
    </row>
    <row r="5" spans="1:8" x14ac:dyDescent="0.25">
      <c r="A5" t="s">
        <v>83</v>
      </c>
      <c r="B5" s="42">
        <v>40330</v>
      </c>
      <c r="C5" s="40">
        <v>10812.5</v>
      </c>
      <c r="D5" s="40">
        <f t="shared" si="0"/>
        <v>129750</v>
      </c>
      <c r="E5" s="40">
        <f t="shared" si="1"/>
        <v>4746</v>
      </c>
      <c r="F5" s="43">
        <f>D5/D4-1</f>
        <v>3.7966785062877983E-2</v>
      </c>
    </row>
    <row r="6" spans="1:8" x14ac:dyDescent="0.25">
      <c r="A6" t="s">
        <v>82</v>
      </c>
      <c r="B6" s="42">
        <v>40513</v>
      </c>
      <c r="C6" s="40">
        <v>11179.17</v>
      </c>
      <c r="D6" s="40">
        <f t="shared" si="0"/>
        <v>134150.04</v>
      </c>
      <c r="E6" s="40">
        <f t="shared" si="1"/>
        <v>4400.0400000000081</v>
      </c>
      <c r="F6" s="43">
        <f>D6/D5-1</f>
        <v>3.3911676300578009E-2</v>
      </c>
    </row>
    <row r="7" spans="1:8" x14ac:dyDescent="0.25">
      <c r="A7" t="s">
        <v>81</v>
      </c>
      <c r="B7" s="42">
        <v>40544</v>
      </c>
      <c r="C7" s="40">
        <v>11397.6</v>
      </c>
      <c r="D7" s="40">
        <f t="shared" si="0"/>
        <v>136771.20000000001</v>
      </c>
      <c r="E7" s="40">
        <f t="shared" si="1"/>
        <v>2621.1600000000035</v>
      </c>
      <c r="F7" s="43">
        <f t="shared" ref="F7:F8" si="2">D7/D6-1</f>
        <v>1.9539017655156865E-2</v>
      </c>
    </row>
    <row r="8" spans="1:8" x14ac:dyDescent="0.25">
      <c r="A8" t="s">
        <v>80</v>
      </c>
      <c r="B8" s="42">
        <v>40725</v>
      </c>
      <c r="C8" s="40">
        <v>11735.25</v>
      </c>
      <c r="D8" s="40">
        <f t="shared" si="0"/>
        <v>140823</v>
      </c>
      <c r="E8" s="40">
        <f t="shared" si="1"/>
        <v>4051.7999999999884</v>
      </c>
      <c r="F8" s="43">
        <f t="shared" si="2"/>
        <v>2.9624657822699518E-2</v>
      </c>
      <c r="G8" s="41">
        <f>1.05*D7</f>
        <v>143609.76</v>
      </c>
      <c r="H8" s="40">
        <f>G8*(1+F8)</f>
        <v>147864.15000000002</v>
      </c>
    </row>
    <row r="18" spans="6:6" x14ac:dyDescent="0.25">
      <c r="F18">
        <f>8.4/8</f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2.4</vt:lpstr>
      <vt:lpstr>GRAVITY &amp; DRAG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2011-10-12T02:36:32Z</dcterms:modified>
</cp:coreProperties>
</file>