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nception\Module réseau A2\Version 2018_19\Projet\Evaluation\"/>
    </mc:Choice>
  </mc:AlternateContent>
  <bookViews>
    <workbookView xWindow="0" yWindow="0" windowWidth="288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4" i="1"/>
  <c r="C23" i="1"/>
  <c r="C24" i="1"/>
  <c r="C19" i="1"/>
  <c r="C18" i="1"/>
  <c r="C17" i="1"/>
  <c r="C7" i="1" l="1"/>
  <c r="C6" i="1"/>
  <c r="C5" i="1"/>
  <c r="D8" i="1" l="1"/>
  <c r="E5" i="1" s="1"/>
  <c r="C13" i="1" l="1"/>
  <c r="C10" i="1"/>
  <c r="C9" i="1"/>
  <c r="A12" i="1" l="1"/>
  <c r="E9" i="1" s="1"/>
  <c r="D48" i="1"/>
  <c r="E48" i="1"/>
  <c r="F48" i="1"/>
  <c r="D49" i="1"/>
  <c r="E49" i="1"/>
  <c r="F49" i="1"/>
  <c r="D50" i="1"/>
  <c r="E50" i="1"/>
  <c r="F50" i="1"/>
  <c r="D51" i="1"/>
  <c r="E51" i="1"/>
  <c r="F51" i="1"/>
  <c r="C51" i="1"/>
  <c r="C50" i="1"/>
  <c r="C49" i="1"/>
  <c r="C48" i="1"/>
  <c r="F40" i="1"/>
  <c r="F39" i="1"/>
  <c r="F38" i="1"/>
  <c r="F37" i="1"/>
  <c r="C52" i="1" l="1"/>
  <c r="C53" i="1" s="1"/>
  <c r="D52" i="1"/>
  <c r="D53" i="1" s="1"/>
  <c r="E52" i="1"/>
  <c r="E53" i="1" s="1"/>
  <c r="F52" i="1"/>
  <c r="F53" i="1" s="1"/>
  <c r="F41" i="1"/>
  <c r="F42" i="1" s="1"/>
  <c r="C25" i="1" l="1"/>
  <c r="A22" i="1" l="1"/>
  <c r="E17" i="1" s="1"/>
  <c r="A16" i="1"/>
  <c r="E13" i="1" s="1"/>
  <c r="A26" i="1"/>
  <c r="E23" i="1" s="1"/>
  <c r="E31" i="1" l="1"/>
  <c r="E30" i="1" s="1"/>
  <c r="H3" i="1"/>
  <c r="E54" i="1" l="1"/>
  <c r="E55" i="1" s="1"/>
  <c r="F54" i="1"/>
  <c r="F55" i="1" s="1"/>
  <c r="D54" i="1"/>
  <c r="D55" i="1" s="1"/>
  <c r="C54" i="1"/>
  <c r="C55" i="1" s="1"/>
</calcChain>
</file>

<file path=xl/sharedStrings.xml><?xml version="1.0" encoding="utf-8"?>
<sst xmlns="http://schemas.openxmlformats.org/spreadsheetml/2006/main" count="97" uniqueCount="75">
  <si>
    <t>Item évalué</t>
  </si>
  <si>
    <t>Objectif</t>
  </si>
  <si>
    <t>Note 0/1</t>
  </si>
  <si>
    <t>Note technique</t>
  </si>
  <si>
    <t>EVALUATION TECHNIQUE INDIVIDUELLE (JURYS)</t>
  </si>
  <si>
    <t>EVALUATION PAR LES PAIRS (ETUDIANTS)</t>
  </si>
  <si>
    <t>EVALUATION DE LA PERFORMANCE EN SOUTENANCE (JURYS)</t>
  </si>
  <si>
    <t>NOM L'ETUDIANT</t>
  </si>
  <si>
    <t>NOM1</t>
  </si>
  <si>
    <t>NOM2</t>
  </si>
  <si>
    <t>NOM3</t>
  </si>
  <si>
    <t>NOM4</t>
  </si>
  <si>
    <t>A</t>
  </si>
  <si>
    <t>B</t>
  </si>
  <si>
    <t>C</t>
  </si>
  <si>
    <t>D</t>
  </si>
  <si>
    <t>La soutenance est parfaitement préparée.
La présentation est dynamique.
Le passage de parole est fluide et pertinent.</t>
  </si>
  <si>
    <t>La soutenance est préparée.
La présentation est dynamique.
Le passage de parole est pertinent.</t>
  </si>
  <si>
    <t>La soutenance n'a pas ou peu été préparée.
La présentation est dynamique.</t>
  </si>
  <si>
    <t>Pas de préparation.
Soutenance ennuyeuse.</t>
  </si>
  <si>
    <t>Le support de type Power Point est agréable et construit de manière pertinente et soignée.
Le rapport est agréable à lire et aéré.
Tous les documents sont soignés.
Pas de faute d'orthographe.</t>
  </si>
  <si>
    <t>Le support de type Power Point est construit de manière pertinente et soignée.
Le rapport est agréable à lire.
Tous les documents sont soignés.
Peu de fautes d'orthographe.</t>
  </si>
  <si>
    <t>Le support de type Power Point a été construit avec négligence.
Le rapport est bâclé.
Tous les documents sont présents.
Trop de fautes d'orthographe.</t>
  </si>
  <si>
    <t>Le support de type Power Point est bâclé.
Le rapport est bâclé.
Tous les documents attendus ne sont pas présents.
Beaucoup trop de fautes d'orthographe.</t>
  </si>
  <si>
    <t>Tous les documents sont construits de manière pertinente.
Toutes les informations nécessaires apparaissent dans le rapport.
Aucune erreur n'apparait dans les informations du rapport.</t>
  </si>
  <si>
    <t>Tous les documents sont construits de manière pertinente.
Un minimum d'information est manquant dans le rapport.
Aucune erreur n'apparait dans les informations du rapport.</t>
  </si>
  <si>
    <t>Certains documents sont mal construits.
Des informations manquent dans le rapport.
Des erreurs apparaissent dans les informations du rapport.</t>
  </si>
  <si>
    <t>Les documents sont globalement mal construits.
Trop d'informations manquent dans le rapport.
Trop d'erreurs apparaissent dans les informations du rapport.</t>
  </si>
  <si>
    <t>Technique groupe</t>
  </si>
  <si>
    <t>Soutenance groupe</t>
  </si>
  <si>
    <t>NOTES INDIVIDUELLES</t>
  </si>
  <si>
    <t xml:space="preserve">A :  aucune hésitation et réponse satisfaisante à la 1ère question posée par le jury
B :  un  peu d'hésitation et réponse moyennement satisfaisante à la 1ère question posée par le jury OU réponse satisfaisante à une réponse alternative posée par le jury (si aucune réponse à la 1ère question)
C  points :  quelques hésitations et réponse non satisfaisante à la 1ère question posée par le jury OU réponse moyennement satisfaisante à une réponse alternative posée par le jury.
D points :  beaucoup d'hésitations et aucune réponse à la 1ère question posée par le jury OU réponse non satisfaisante à une réponse alternative posée par le jury.
0 points : aucune réponse à aucune des 2 questions. </t>
  </si>
  <si>
    <t xml:space="preserve">A :
- A l'aise à l'oral pendant la soutenance
- Il a pu démontrer sa charge de travail pendant le projet
- Il a été moteur dans le groupe et la réussite est en partie grâce à lui
B : Un des objectifs ci-dessus manquant C : deux des objectifs ci-dessus manquants D :les 3 objectifs ci-dessus manquants
</t>
  </si>
  <si>
    <t>NOTE PARTIE TECHNIQUE</t>
  </si>
  <si>
    <t xml:space="preserve">Documentation (Fond) </t>
  </si>
  <si>
    <t xml:space="preserve">La soutenance (oral) </t>
  </si>
  <si>
    <t>Note soutenance groupe</t>
  </si>
  <si>
    <r>
      <rPr>
        <b/>
        <sz val="11"/>
        <color theme="1"/>
        <rFont val="Calibri"/>
        <family val="2"/>
        <scheme val="minor"/>
      </rPr>
      <t>Supports (Forme)</t>
    </r>
    <r>
      <rPr>
        <sz val="11"/>
        <color theme="1"/>
        <rFont val="Calibri"/>
        <family val="2"/>
        <scheme val="minor"/>
      </rPr>
      <t xml:space="preserve">
</t>
    </r>
  </si>
  <si>
    <t>Note coefficientée</t>
  </si>
  <si>
    <t>Notes soutenances individuelles</t>
  </si>
  <si>
    <t>Notes soutenances individuelles version numérique</t>
  </si>
  <si>
    <t>Note final version numérique</t>
  </si>
  <si>
    <t>Nbr de A</t>
  </si>
  <si>
    <t>Nbr de B</t>
  </si>
  <si>
    <t>Nbr de C</t>
  </si>
  <si>
    <t>Nbr de D</t>
  </si>
  <si>
    <t>Note version numérique</t>
  </si>
  <si>
    <t xml:space="preserve">Synthèse de l'évaluation par les paires (implication dans le projet). </t>
  </si>
  <si>
    <t>Respect des bonnes pratiques (au plus prêt de la source &gt; étendues | Au plus près de la destination -&gt; standards  | acl classés du plus spécifique au plus général)</t>
  </si>
  <si>
    <t xml:space="preserve">Filtrage </t>
  </si>
  <si>
    <t>Redondance</t>
  </si>
  <si>
    <t xml:space="preserve">Une architecture permettant la redondance des liens et équipements a été utilisée (architecture 3 couches, campus LAN ou autre) </t>
  </si>
  <si>
    <t xml:space="preserve">Un protocole d'évitement de boucle est présent (attention activé par défaut) et une réflexion a été menée pour le choix du commutateur root. </t>
  </si>
  <si>
    <t>De l'HSRP est en place (ou autre hors maquette packet tracer)</t>
  </si>
  <si>
    <t>Sécurité des équipements</t>
  </si>
  <si>
    <t>De la sécurité de port est présente</t>
  </si>
  <si>
    <t>Chiffrer la solution</t>
  </si>
  <si>
    <t>Ces choix sont en cohérence avec le besoin du client.</t>
  </si>
  <si>
    <t>Respect du CDC</t>
  </si>
  <si>
    <t>Routage intervlan est en place</t>
  </si>
  <si>
    <t>VLAN / ROUTAGE</t>
  </si>
  <si>
    <t>c</t>
  </si>
  <si>
    <t>La solution est chiffrée</t>
  </si>
  <si>
    <t xml:space="preserve">Les vlans sont en place </t>
  </si>
  <si>
    <t>NOTE FINALE</t>
  </si>
  <si>
    <t>Note soutenance groupe version numérique</t>
  </si>
  <si>
    <t>Le groupe démontre une capacité à filtrer un trafic réseau</t>
  </si>
  <si>
    <t>Le schéma identifie les périphériques, les ports, et le schéma d'adressage. Exemple de schéma reprenant ces élément se trouve en bas du document "questions soutenances" .</t>
  </si>
  <si>
    <t>Note Schéma topologie logique</t>
  </si>
  <si>
    <t>Deux éléments manquants</t>
  </si>
  <si>
    <t>Schéma inexploitable</t>
  </si>
  <si>
    <t xml:space="preserve">Routage dynamique en place </t>
  </si>
  <si>
    <t>Un élément manquant (prériphériques, ports, adressage)</t>
  </si>
  <si>
    <t>Une DMZ est présente est permet d'isoler le trafic exterieur</t>
  </si>
  <si>
    <t>Les équipements sont administrables par les informaticiens en SSH (l'accès console est également sécurisé)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</si>
</sst>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right" vertical="center" wrapText="1"/>
    </xf>
    <xf numFmtId="0" fontId="0" fillId="4" borderId="3" xfId="0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0" fillId="5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6" borderId="1" xfId="0" applyFont="1" applyFill="1" applyBorder="1"/>
    <xf numFmtId="0" fontId="1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 applyProtection="1">
      <alignment horizontal="center" vertical="center" wrapText="1"/>
      <protection locked="0"/>
    </xf>
    <xf numFmtId="0" fontId="0" fillId="2" borderId="2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22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 applyProtection="1">
      <alignment horizontal="center" vertical="center" wrapText="1"/>
      <protection locked="0"/>
    </xf>
    <xf numFmtId="0" fontId="0" fillId="2" borderId="21" xfId="0" applyFont="1" applyFill="1" applyBorder="1" applyAlignment="1" applyProtection="1">
      <alignment horizontal="center" vertical="center" wrapText="1"/>
      <protection locked="0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11" borderId="23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 applyProtection="1">
      <alignment horizontal="center" vertical="center" wrapText="1"/>
      <protection locked="0"/>
    </xf>
    <xf numFmtId="0" fontId="0" fillId="11" borderId="0" xfId="0" applyFont="1" applyFill="1"/>
    <xf numFmtId="0" fontId="0" fillId="10" borderId="24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/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/>
    <xf numFmtId="0" fontId="5" fillId="9" borderId="1" xfId="0" applyFont="1" applyFill="1" applyBorder="1"/>
    <xf numFmtId="0" fontId="0" fillId="12" borderId="1" xfId="0" applyFont="1" applyFill="1" applyBorder="1" applyAlignment="1">
      <alignment wrapText="1"/>
    </xf>
    <xf numFmtId="0" fontId="0" fillId="12" borderId="1" xfId="0" applyFont="1" applyFill="1" applyBorder="1" applyAlignment="1">
      <alignment horizontal="right" vertical="center" wrapText="1"/>
    </xf>
    <xf numFmtId="0" fontId="0" fillId="2" borderId="18" xfId="0" applyFont="1" applyFill="1" applyBorder="1" applyAlignment="1">
      <alignment wrapText="1"/>
    </xf>
    <xf numFmtId="0" fontId="0" fillId="2" borderId="18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wrapText="1"/>
    </xf>
    <xf numFmtId="0" fontId="0" fillId="12" borderId="6" xfId="0" applyFont="1" applyFill="1" applyBorder="1" applyAlignment="1">
      <alignment horizontal="right" vertic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Fill="1" applyBorder="1" applyAlignment="1">
      <alignment horizontal="center"/>
    </xf>
    <xf numFmtId="0" fontId="0" fillId="3" borderId="6" xfId="0" applyFont="1" applyFill="1" applyBorder="1" applyAlignment="1">
      <alignment wrapText="1"/>
    </xf>
    <xf numFmtId="0" fontId="0" fillId="3" borderId="6" xfId="0" applyFont="1" applyFill="1" applyBorder="1" applyAlignment="1">
      <alignment horizontal="right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wrapText="1"/>
    </xf>
    <xf numFmtId="0" fontId="0" fillId="3" borderId="29" xfId="0" applyFont="1" applyFill="1" applyBorder="1" applyAlignment="1">
      <alignment horizontal="right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12" borderId="12" xfId="0" applyNumberFormat="1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0" fontId="0" fillId="14" borderId="0" xfId="0" applyFont="1" applyFill="1"/>
    <xf numFmtId="0" fontId="0" fillId="13" borderId="0" xfId="0" applyFont="1" applyFill="1" applyAlignment="1">
      <alignment horizontal="center" vertical="center"/>
    </xf>
    <xf numFmtId="0" fontId="0" fillId="13" borderId="1" xfId="0" applyFont="1" applyFill="1" applyBorder="1" applyAlignment="1">
      <alignment horizontal="center" vertical="center" wrapText="1"/>
    </xf>
    <xf numFmtId="0" fontId="0" fillId="6" borderId="30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right" vertical="center" wrapText="1"/>
    </xf>
    <xf numFmtId="0" fontId="1" fillId="5" borderId="31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right" vertical="center" wrapText="1"/>
    </xf>
    <xf numFmtId="0" fontId="1" fillId="4" borderId="23" xfId="0" applyFont="1" applyFill="1" applyBorder="1" applyAlignment="1">
      <alignment horizontal="right" vertical="center" wrapText="1"/>
    </xf>
    <xf numFmtId="0" fontId="3" fillId="8" borderId="31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0" fillId="8" borderId="23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right" wrapText="1"/>
    </xf>
    <xf numFmtId="0" fontId="1" fillId="12" borderId="11" xfId="0" applyFont="1" applyFill="1" applyBorder="1" applyAlignment="1">
      <alignment horizontal="right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27" xfId="0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12" borderId="25" xfId="0" applyNumberFormat="1" applyFont="1" applyFill="1" applyBorder="1" applyAlignment="1">
      <alignment horizontal="center" vertical="center" wrapText="1"/>
    </xf>
    <xf numFmtId="49" fontId="2" fillId="12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="85" zoomScaleNormal="85" workbookViewId="0">
      <selection activeCell="B28" sqref="B27:B28"/>
    </sheetView>
  </sheetViews>
  <sheetFormatPr baseColWidth="10" defaultRowHeight="15" x14ac:dyDescent="0.25"/>
  <cols>
    <col min="1" max="1" width="30.5703125" style="2" bestFit="1" customWidth="1"/>
    <col min="2" max="2" width="92.5703125" style="2" customWidth="1"/>
    <col min="3" max="3" width="33.85546875" style="2" customWidth="1"/>
    <col min="4" max="4" width="11.28515625" style="2" bestFit="1" customWidth="1"/>
    <col min="5" max="5" width="17" style="2" bestFit="1" customWidth="1"/>
    <col min="6" max="6" width="7.5703125" style="2" bestFit="1" customWidth="1"/>
    <col min="7" max="16384" width="11.42578125" style="2"/>
  </cols>
  <sheetData>
    <row r="1" spans="1:8" x14ac:dyDescent="0.25">
      <c r="A1" s="1"/>
    </row>
    <row r="2" spans="1:8" ht="15.75" thickBot="1" x14ac:dyDescent="0.3">
      <c r="A2" s="96" t="s">
        <v>28</v>
      </c>
      <c r="B2" s="97"/>
      <c r="C2" s="97"/>
      <c r="D2" s="97"/>
      <c r="E2" s="97"/>
    </row>
    <row r="3" spans="1:8" ht="15.75" hidden="1" thickBot="1" x14ac:dyDescent="0.3">
      <c r="H3" s="2" t="e">
        <f>IF(#REF!="A",5,IF(#REF!="B",4,IF(#REF!="C",2,IF(#REF!="D",1,"Erreur"))))</f>
        <v>#REF!</v>
      </c>
    </row>
    <row r="4" spans="1:8" ht="29.25" customHeight="1" thickBot="1" x14ac:dyDescent="0.3">
      <c r="A4" s="66" t="s">
        <v>1</v>
      </c>
      <c r="B4" s="66" t="s">
        <v>0</v>
      </c>
      <c r="C4" s="66" t="s">
        <v>38</v>
      </c>
      <c r="D4" s="66" t="s">
        <v>2</v>
      </c>
      <c r="E4" s="67" t="s">
        <v>3</v>
      </c>
    </row>
    <row r="5" spans="1:8" x14ac:dyDescent="0.25">
      <c r="A5" s="104" t="s">
        <v>49</v>
      </c>
      <c r="B5" s="68" t="s">
        <v>66</v>
      </c>
      <c r="C5" s="69">
        <f>D5*3</f>
        <v>3</v>
      </c>
      <c r="D5" s="68">
        <v>1</v>
      </c>
      <c r="E5" s="110" t="str">
        <f>IF(D8=6,"A",IF(D8&gt;3,"B",IF(D8&gt;=2,"C","D")))</f>
        <v>A</v>
      </c>
    </row>
    <row r="6" spans="1:8" ht="30" x14ac:dyDescent="0.25">
      <c r="A6" s="105"/>
      <c r="B6" s="38" t="s">
        <v>48</v>
      </c>
      <c r="C6" s="3">
        <f>D6*2</f>
        <v>2</v>
      </c>
      <c r="D6" s="38">
        <v>1</v>
      </c>
      <c r="E6" s="111"/>
    </row>
    <row r="7" spans="1:8" x14ac:dyDescent="0.25">
      <c r="A7" s="106"/>
      <c r="B7" s="38" t="s">
        <v>58</v>
      </c>
      <c r="C7" s="3">
        <f>D7*1</f>
        <v>1</v>
      </c>
      <c r="D7" s="38">
        <v>1</v>
      </c>
      <c r="E7" s="111"/>
    </row>
    <row r="8" spans="1:8" ht="15.75" thickBot="1" x14ac:dyDescent="0.3">
      <c r="A8" s="70"/>
      <c r="B8" s="71"/>
      <c r="C8" s="72"/>
      <c r="D8" s="71">
        <f>SUM(C5:C7)</f>
        <v>6</v>
      </c>
      <c r="E8" s="73"/>
    </row>
    <row r="9" spans="1:8" ht="15.75" customHeight="1" x14ac:dyDescent="0.25">
      <c r="A9" s="107" t="s">
        <v>56</v>
      </c>
      <c r="B9" s="64" t="s">
        <v>62</v>
      </c>
      <c r="C9" s="65">
        <f>D9*2</f>
        <v>2</v>
      </c>
      <c r="D9" s="64">
        <v>1</v>
      </c>
      <c r="E9" s="112" t="str">
        <f>IF(A12=3,"A",IF(A12&gt;=2,"B",IF(A12&gt;=1,"C","D")))</f>
        <v>A</v>
      </c>
    </row>
    <row r="10" spans="1:8" x14ac:dyDescent="0.25">
      <c r="A10" s="108"/>
      <c r="B10" s="60" t="s">
        <v>57</v>
      </c>
      <c r="C10" s="61">
        <f>D10*1</f>
        <v>1</v>
      </c>
      <c r="D10" s="60">
        <v>1</v>
      </c>
      <c r="E10" s="113"/>
    </row>
    <row r="11" spans="1:8" x14ac:dyDescent="0.25">
      <c r="A11" s="109"/>
      <c r="B11" s="60"/>
      <c r="C11" s="61"/>
      <c r="D11" s="60"/>
      <c r="E11" s="113"/>
    </row>
    <row r="12" spans="1:8" ht="15.75" thickBot="1" x14ac:dyDescent="0.3">
      <c r="A12" s="98">
        <f>SUM(C9:C10)</f>
        <v>3</v>
      </c>
      <c r="B12" s="99"/>
      <c r="C12" s="99"/>
      <c r="D12" s="99"/>
      <c r="E12" s="74"/>
    </row>
    <row r="13" spans="1:8" ht="35.25" customHeight="1" x14ac:dyDescent="0.25">
      <c r="A13" s="87" t="s">
        <v>60</v>
      </c>
      <c r="B13" s="62" t="s">
        <v>63</v>
      </c>
      <c r="C13" s="63">
        <f>D13*2</f>
        <v>2</v>
      </c>
      <c r="D13" s="62">
        <v>1</v>
      </c>
      <c r="E13" s="100" t="str">
        <f>IF(A16=5,"A",IF(A16=4,"B",IF(A16&gt;=1,"C","D")))</f>
        <v>A</v>
      </c>
    </row>
    <row r="14" spans="1:8" ht="35.25" customHeight="1" x14ac:dyDescent="0.25">
      <c r="A14" s="87"/>
      <c r="B14" s="62" t="s">
        <v>59</v>
      </c>
      <c r="C14" s="63">
        <f>D14*1</f>
        <v>1</v>
      </c>
      <c r="D14" s="62">
        <v>1</v>
      </c>
      <c r="E14" s="100"/>
    </row>
    <row r="15" spans="1:8" x14ac:dyDescent="0.25">
      <c r="A15" s="87"/>
      <c r="B15" s="37" t="s">
        <v>71</v>
      </c>
      <c r="C15" s="4">
        <f>D15*2</f>
        <v>2</v>
      </c>
      <c r="D15" s="37">
        <v>1</v>
      </c>
      <c r="E15" s="100"/>
    </row>
    <row r="16" spans="1:8" ht="15.75" thickBot="1" x14ac:dyDescent="0.3">
      <c r="A16" s="88">
        <f>SUM(C13:C15)</f>
        <v>5</v>
      </c>
      <c r="B16" s="89"/>
      <c r="C16" s="89"/>
      <c r="D16" s="89"/>
      <c r="E16" s="101"/>
    </row>
    <row r="17" spans="1:10" ht="30" x14ac:dyDescent="0.25">
      <c r="A17" s="90" t="s">
        <v>50</v>
      </c>
      <c r="B17" s="33" t="s">
        <v>51</v>
      </c>
      <c r="C17" s="5">
        <f>D17*3</f>
        <v>3</v>
      </c>
      <c r="D17" s="34">
        <v>1</v>
      </c>
      <c r="E17" s="102" t="str">
        <f>IF(A22=6,"A",IF(A22&gt;=4,"B",IF(A22&gt;=2,"C","D")))</f>
        <v>A</v>
      </c>
    </row>
    <row r="18" spans="1:10" ht="30" x14ac:dyDescent="0.25">
      <c r="A18" s="91"/>
      <c r="B18" s="35" t="s">
        <v>52</v>
      </c>
      <c r="C18" s="6">
        <f>D18*2</f>
        <v>2</v>
      </c>
      <c r="D18" s="36">
        <v>1</v>
      </c>
      <c r="E18" s="103"/>
    </row>
    <row r="19" spans="1:10" x14ac:dyDescent="0.25">
      <c r="A19" s="91"/>
      <c r="B19" s="35" t="s">
        <v>53</v>
      </c>
      <c r="C19" s="6">
        <f>D19*1</f>
        <v>1</v>
      </c>
      <c r="D19" s="36">
        <v>1</v>
      </c>
      <c r="E19" s="103"/>
    </row>
    <row r="20" spans="1:10" x14ac:dyDescent="0.25">
      <c r="A20" s="91"/>
      <c r="B20" s="35"/>
      <c r="C20" s="6"/>
      <c r="D20" s="36"/>
      <c r="E20" s="103"/>
    </row>
    <row r="21" spans="1:10" x14ac:dyDescent="0.25">
      <c r="A21" s="91"/>
      <c r="B21" s="36"/>
      <c r="C21" s="7"/>
      <c r="D21" s="36"/>
      <c r="E21" s="103"/>
    </row>
    <row r="22" spans="1:10" x14ac:dyDescent="0.25">
      <c r="A22" s="92">
        <f>SUM(C17:C19)</f>
        <v>6</v>
      </c>
      <c r="B22" s="93"/>
      <c r="C22" s="93"/>
      <c r="D22" s="93"/>
      <c r="E22" s="103"/>
    </row>
    <row r="23" spans="1:10" ht="30" x14ac:dyDescent="0.25">
      <c r="A23" s="82" t="s">
        <v>54</v>
      </c>
      <c r="B23" s="40" t="s">
        <v>74</v>
      </c>
      <c r="C23" s="8">
        <f>D23*2</f>
        <v>2</v>
      </c>
      <c r="D23" s="8">
        <v>1</v>
      </c>
      <c r="E23" s="83" t="str">
        <f>IF(A26=5,"A",IF(A26=4,"B",IF(A26=3,"C","D")))</f>
        <v>A</v>
      </c>
    </row>
    <row r="24" spans="1:10" x14ac:dyDescent="0.25">
      <c r="A24" s="82"/>
      <c r="B24" s="39" t="s">
        <v>73</v>
      </c>
      <c r="C24" s="8">
        <f>D24*2</f>
        <v>2</v>
      </c>
      <c r="D24" s="39">
        <v>1</v>
      </c>
      <c r="E24" s="83"/>
    </row>
    <row r="25" spans="1:10" x14ac:dyDescent="0.25">
      <c r="A25" s="82"/>
      <c r="B25" s="39" t="s">
        <v>55</v>
      </c>
      <c r="C25" s="8">
        <f>D25*1</f>
        <v>1</v>
      </c>
      <c r="D25" s="39">
        <v>1</v>
      </c>
      <c r="E25" s="83"/>
    </row>
    <row r="26" spans="1:10" x14ac:dyDescent="0.25">
      <c r="A26" s="84">
        <f>SUM(C23:C25)</f>
        <v>5</v>
      </c>
      <c r="B26" s="85"/>
      <c r="C26" s="85"/>
      <c r="D26" s="86"/>
      <c r="E26" s="83"/>
    </row>
    <row r="27" spans="1:10" x14ac:dyDescent="0.25">
      <c r="A27" s="78"/>
      <c r="B27" s="75" t="s">
        <v>12</v>
      </c>
      <c r="C27" s="75" t="s">
        <v>13</v>
      </c>
      <c r="D27" s="75" t="s">
        <v>14</v>
      </c>
      <c r="E27" s="75" t="s">
        <v>15</v>
      </c>
    </row>
    <row r="28" spans="1:10" ht="81.75" customHeight="1" x14ac:dyDescent="0.25">
      <c r="A28" s="76" t="s">
        <v>68</v>
      </c>
      <c r="B28" s="79" t="s">
        <v>67</v>
      </c>
      <c r="C28" s="79" t="s">
        <v>72</v>
      </c>
      <c r="D28" s="79" t="s">
        <v>69</v>
      </c>
      <c r="E28" s="79" t="s">
        <v>70</v>
      </c>
      <c r="J28" s="77"/>
    </row>
    <row r="29" spans="1:10" ht="30" x14ac:dyDescent="0.25">
      <c r="D29" s="9"/>
      <c r="E29" s="41" t="s">
        <v>33</v>
      </c>
    </row>
    <row r="30" spans="1:10" x14ac:dyDescent="0.25">
      <c r="E30" s="48" t="str">
        <f>IF(E31&lt;2.6,"D",IF(E31&lt;3.6,"C",IF(E31&lt;4.6,"B","A")))</f>
        <v>A</v>
      </c>
    </row>
    <row r="31" spans="1:10" s="47" customFormat="1" ht="45" x14ac:dyDescent="0.25">
      <c r="D31" s="49" t="s">
        <v>46</v>
      </c>
      <c r="E31" s="50">
        <f>(IF(E5="A",5,IF(E5="B",4,IF(E5="C",2,IF(E5="D",1,0))))+(IF(E9="A",5,IF(E9="B",4,IF(E9="C",2,IF(E9="D",1,0))))+IF(E13="A",5,IF(E13="B",4,IF(E13="C",2,IF(E13="D",1,0))))+IF(E17="A",5,IF(E17="B",4,IF(E17="C",2,IF(E17="D",1,0))))+IF(E23="A",5,IF(E23="B",4,IF(E23="C",2,IF(E23="D",1,0))))))/5</f>
        <v>5</v>
      </c>
    </row>
    <row r="32" spans="1:10" ht="15.75" customHeight="1" thickBot="1" x14ac:dyDescent="0.3">
      <c r="A32" s="95" t="s">
        <v>29</v>
      </c>
      <c r="B32" s="95"/>
      <c r="C32" s="95"/>
      <c r="D32" s="95"/>
      <c r="E32" s="95"/>
    </row>
    <row r="33" spans="1:7" ht="15.75" thickBot="1" x14ac:dyDescent="0.3">
      <c r="A33" s="12"/>
      <c r="B33" s="13" t="s">
        <v>12</v>
      </c>
      <c r="C33" s="14" t="s">
        <v>13</v>
      </c>
      <c r="D33" s="14" t="s">
        <v>14</v>
      </c>
      <c r="E33" s="15" t="s">
        <v>15</v>
      </c>
      <c r="F33" s="16"/>
      <c r="G33" s="16"/>
    </row>
    <row r="34" spans="1:7" ht="150" x14ac:dyDescent="0.25">
      <c r="A34" s="18" t="s">
        <v>35</v>
      </c>
      <c r="B34" s="19" t="s">
        <v>16</v>
      </c>
      <c r="C34" s="20" t="s">
        <v>17</v>
      </c>
      <c r="D34" s="20" t="s">
        <v>18</v>
      </c>
      <c r="E34" s="21" t="s">
        <v>19</v>
      </c>
      <c r="F34" s="22" t="s">
        <v>12</v>
      </c>
    </row>
    <row r="35" spans="1:7" ht="255" x14ac:dyDescent="0.25">
      <c r="A35" s="23" t="s">
        <v>37</v>
      </c>
      <c r="B35" s="24" t="s">
        <v>20</v>
      </c>
      <c r="C35" s="25" t="s">
        <v>21</v>
      </c>
      <c r="D35" s="25" t="s">
        <v>22</v>
      </c>
      <c r="E35" s="26" t="s">
        <v>23</v>
      </c>
      <c r="F35" s="32" t="s">
        <v>12</v>
      </c>
    </row>
    <row r="36" spans="1:7" ht="240" x14ac:dyDescent="0.25">
      <c r="A36" s="27" t="s">
        <v>34</v>
      </c>
      <c r="B36" s="28" t="s">
        <v>24</v>
      </c>
      <c r="C36" s="29" t="s">
        <v>25</v>
      </c>
      <c r="D36" s="29" t="s">
        <v>26</v>
      </c>
      <c r="E36" s="30" t="s">
        <v>27</v>
      </c>
      <c r="F36" s="31" t="s">
        <v>61</v>
      </c>
    </row>
    <row r="37" spans="1:7" x14ac:dyDescent="0.25">
      <c r="A37" s="9"/>
      <c r="B37" s="9"/>
      <c r="C37" s="9"/>
      <c r="D37" s="9"/>
      <c r="E37" s="52" t="s">
        <v>42</v>
      </c>
      <c r="F37" s="53">
        <f>COUNTIF(F34:F36,"A")</f>
        <v>2</v>
      </c>
    </row>
    <row r="38" spans="1:7" x14ac:dyDescent="0.25">
      <c r="A38" s="9"/>
      <c r="B38" s="9"/>
      <c r="C38" s="9"/>
      <c r="D38" s="9"/>
      <c r="E38" s="52" t="s">
        <v>43</v>
      </c>
      <c r="F38" s="53">
        <f>COUNTIF(F34:F36,"B")</f>
        <v>0</v>
      </c>
    </row>
    <row r="39" spans="1:7" x14ac:dyDescent="0.25">
      <c r="A39" s="9"/>
      <c r="B39" s="9"/>
      <c r="C39" s="9"/>
      <c r="D39" s="9"/>
      <c r="E39" s="52" t="s">
        <v>44</v>
      </c>
      <c r="F39" s="53">
        <f>COUNTIF(F34:F36,"C")</f>
        <v>1</v>
      </c>
    </row>
    <row r="40" spans="1:7" s="10" customFormat="1" x14ac:dyDescent="0.25">
      <c r="A40" s="9"/>
      <c r="B40" s="9"/>
      <c r="C40" s="9"/>
      <c r="D40" s="9"/>
      <c r="E40" s="52" t="s">
        <v>45</v>
      </c>
      <c r="F40" s="53">
        <f>COUNTIF(F34:F36,"D")</f>
        <v>0</v>
      </c>
    </row>
    <row r="41" spans="1:7" ht="30" x14ac:dyDescent="0.25">
      <c r="A41" s="17"/>
      <c r="B41" s="17"/>
      <c r="C41" s="17"/>
      <c r="D41" s="17"/>
      <c r="E41" s="54" t="s">
        <v>36</v>
      </c>
      <c r="F41" s="55" t="str">
        <f>IF(F40&gt;=2,"D",IF(F40=1,"C",IF(F39=1,"B",IF(F39&gt;=2,"C",IF(F37&gt;=3,"A","B")))))</f>
        <v>B</v>
      </c>
    </row>
    <row r="42" spans="1:7" ht="45" x14ac:dyDescent="0.25">
      <c r="A42" s="45"/>
      <c r="B42" s="45"/>
      <c r="C42" s="45"/>
      <c r="D42" s="45"/>
      <c r="E42" s="49" t="s">
        <v>65</v>
      </c>
      <c r="F42" s="51">
        <f>IF(F41="A",5,IF(F41="B",4,IF(F41="C",2,"1")))</f>
        <v>4</v>
      </c>
    </row>
    <row r="43" spans="1:7" ht="15" customHeight="1" x14ac:dyDescent="0.25">
      <c r="A43" s="94" t="s">
        <v>30</v>
      </c>
      <c r="B43" s="94"/>
      <c r="C43" s="94"/>
      <c r="D43" s="94"/>
      <c r="E43" s="94"/>
      <c r="F43" s="94"/>
    </row>
    <row r="44" spans="1:7" x14ac:dyDescent="0.25">
      <c r="A44" s="80" t="s">
        <v>7</v>
      </c>
      <c r="B44" s="81"/>
      <c r="C44" s="11" t="s">
        <v>8</v>
      </c>
      <c r="D44" s="11" t="s">
        <v>9</v>
      </c>
      <c r="E44" s="11" t="s">
        <v>10</v>
      </c>
      <c r="F44" s="11" t="s">
        <v>11</v>
      </c>
    </row>
    <row r="45" spans="1:7" ht="135" x14ac:dyDescent="0.25">
      <c r="A45" s="38" t="s">
        <v>4</v>
      </c>
      <c r="B45" s="38" t="s">
        <v>31</v>
      </c>
      <c r="C45" s="38" t="s">
        <v>12</v>
      </c>
      <c r="D45" s="43" t="s">
        <v>12</v>
      </c>
      <c r="E45" s="43" t="s">
        <v>12</v>
      </c>
      <c r="F45" s="43" t="s">
        <v>12</v>
      </c>
    </row>
    <row r="46" spans="1:7" ht="30" x14ac:dyDescent="0.25">
      <c r="A46" s="37" t="s">
        <v>5</v>
      </c>
      <c r="B46" s="37" t="s">
        <v>47</v>
      </c>
      <c r="C46" s="37" t="s">
        <v>12</v>
      </c>
      <c r="D46" s="44" t="s">
        <v>12</v>
      </c>
      <c r="E46" s="44" t="s">
        <v>12</v>
      </c>
      <c r="F46" s="44" t="s">
        <v>12</v>
      </c>
    </row>
    <row r="47" spans="1:7" ht="105" x14ac:dyDescent="0.25">
      <c r="A47" s="36" t="s">
        <v>6</v>
      </c>
      <c r="B47" s="36" t="s">
        <v>32</v>
      </c>
      <c r="C47" s="36" t="s">
        <v>12</v>
      </c>
      <c r="D47" s="42" t="s">
        <v>12</v>
      </c>
      <c r="E47" s="42" t="s">
        <v>12</v>
      </c>
      <c r="F47" s="42" t="s">
        <v>12</v>
      </c>
    </row>
    <row r="48" spans="1:7" x14ac:dyDescent="0.25">
      <c r="B48" s="52" t="s">
        <v>12</v>
      </c>
      <c r="C48" s="53">
        <f>COUNTIF(C45:C47,"A")</f>
        <v>3</v>
      </c>
      <c r="D48" s="53">
        <f t="shared" ref="D48:F48" si="0">COUNTIF(D45:D47,"A")</f>
        <v>3</v>
      </c>
      <c r="E48" s="53">
        <f t="shared" si="0"/>
        <v>3</v>
      </c>
      <c r="F48" s="53">
        <f t="shared" si="0"/>
        <v>3</v>
      </c>
    </row>
    <row r="49" spans="2:7" x14ac:dyDescent="0.25">
      <c r="B49" s="52" t="s">
        <v>13</v>
      </c>
      <c r="C49" s="53">
        <f>COUNTIF(C45:C47,"B")</f>
        <v>0</v>
      </c>
      <c r="D49" s="53">
        <f t="shared" ref="D49:F49" si="1">COUNTIF(D45:D47,"B")</f>
        <v>0</v>
      </c>
      <c r="E49" s="53">
        <f t="shared" si="1"/>
        <v>0</v>
      </c>
      <c r="F49" s="53">
        <f t="shared" si="1"/>
        <v>0</v>
      </c>
    </row>
    <row r="50" spans="2:7" x14ac:dyDescent="0.25">
      <c r="B50" s="52" t="s">
        <v>14</v>
      </c>
      <c r="C50" s="53">
        <f>COUNTIF(C45:C47,"C")</f>
        <v>0</v>
      </c>
      <c r="D50" s="53">
        <f t="shared" ref="D50:F50" si="2">COUNTIF(D45:D47,"C")</f>
        <v>0</v>
      </c>
      <c r="E50" s="53">
        <f t="shared" si="2"/>
        <v>0</v>
      </c>
      <c r="F50" s="53">
        <f t="shared" si="2"/>
        <v>0</v>
      </c>
    </row>
    <row r="51" spans="2:7" x14ac:dyDescent="0.25">
      <c r="B51" s="52" t="s">
        <v>15</v>
      </c>
      <c r="C51" s="53">
        <f>COUNTIF(C45:C47,"D")</f>
        <v>0</v>
      </c>
      <c r="D51" s="53">
        <f t="shared" ref="D51:F51" si="3">COUNTIF(D45:D47,"D")</f>
        <v>0</v>
      </c>
      <c r="E51" s="53">
        <f t="shared" si="3"/>
        <v>0</v>
      </c>
      <c r="F51" s="53">
        <f t="shared" si="3"/>
        <v>0</v>
      </c>
    </row>
    <row r="52" spans="2:7" x14ac:dyDescent="0.25">
      <c r="B52" s="54" t="s">
        <v>39</v>
      </c>
      <c r="C52" s="55" t="str">
        <f>IF(C51&gt;=2,"D",IF(C51=1,"C",IF(C50=1,"B",IF(C50&gt;=2,"C",IF(C48&gt;=3,"A","B")))))</f>
        <v>A</v>
      </c>
      <c r="D52" s="55" t="str">
        <f t="shared" ref="D52:F52" si="4">IF(D51&gt;=2,"D",IF(D51=1,"C",IF(D50=1,"B",IF(D50&gt;=2,"C",IF(D48&gt;=3,"A","B")))))</f>
        <v>A</v>
      </c>
      <c r="E52" s="55" t="str">
        <f t="shared" si="4"/>
        <v>A</v>
      </c>
      <c r="F52" s="55" t="str">
        <f t="shared" si="4"/>
        <v>A</v>
      </c>
      <c r="G52" s="46"/>
    </row>
    <row r="53" spans="2:7" x14ac:dyDescent="0.25">
      <c r="B53" s="52" t="s">
        <v>40</v>
      </c>
      <c r="C53" s="56">
        <f>IF(C52="A",5,IF(C52="B",4,IF(C52="C",2,"1")))</f>
        <v>5</v>
      </c>
      <c r="D53" s="56">
        <f t="shared" ref="D53:F53" si="5">IF(D52="A",5,IF(D52="B",4,IF(D52="C",2,"1")))</f>
        <v>5</v>
      </c>
      <c r="E53" s="56">
        <f t="shared" si="5"/>
        <v>5</v>
      </c>
      <c r="F53" s="56">
        <f t="shared" si="5"/>
        <v>5</v>
      </c>
    </row>
    <row r="54" spans="2:7" x14ac:dyDescent="0.25">
      <c r="B54" s="57" t="s">
        <v>41</v>
      </c>
      <c r="C54" s="58">
        <f>(C53*4+$F42+$E31)/6</f>
        <v>4.833333333333333</v>
      </c>
      <c r="D54" s="58">
        <f>(D53*4+$F42+$E31)/6</f>
        <v>4.833333333333333</v>
      </c>
      <c r="E54" s="58">
        <f t="shared" ref="E54:F54" si="6">(E53*4+$F42+$E31)/6</f>
        <v>4.833333333333333</v>
      </c>
      <c r="F54" s="58">
        <f t="shared" si="6"/>
        <v>4.833333333333333</v>
      </c>
    </row>
    <row r="55" spans="2:7" ht="21" x14ac:dyDescent="0.35">
      <c r="B55" s="59" t="s">
        <v>64</v>
      </c>
      <c r="C55" s="59" t="str">
        <f>IF(C54&gt;4.6,"A",IF(C54&gt;3.6,"B",IF(C54&gt;2.6,"C","D")))</f>
        <v>A</v>
      </c>
      <c r="D55" s="59" t="str">
        <f t="shared" ref="D55:F55" si="7">IF(D54&gt;4.6,"A",IF(D54&gt;3.6,"B",IF(D54&gt;2.6,"C","D")))</f>
        <v>A</v>
      </c>
      <c r="E55" s="59" t="str">
        <f t="shared" si="7"/>
        <v>A</v>
      </c>
      <c r="F55" s="59" t="str">
        <f t="shared" si="7"/>
        <v>A</v>
      </c>
    </row>
  </sheetData>
  <mergeCells count="18">
    <mergeCell ref="A2:E2"/>
    <mergeCell ref="A12:D12"/>
    <mergeCell ref="E13:E16"/>
    <mergeCell ref="E17:E22"/>
    <mergeCell ref="A5:A7"/>
    <mergeCell ref="A9:A11"/>
    <mergeCell ref="E5:E7"/>
    <mergeCell ref="E9:E11"/>
    <mergeCell ref="A44:B44"/>
    <mergeCell ref="A23:A25"/>
    <mergeCell ref="E23:E26"/>
    <mergeCell ref="A26:D26"/>
    <mergeCell ref="A13:A15"/>
    <mergeCell ref="A16:D16"/>
    <mergeCell ref="A17:A21"/>
    <mergeCell ref="A22:D22"/>
    <mergeCell ref="A43:F43"/>
    <mergeCell ref="A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BROUTÉ Romain</dc:creator>
  <cp:lastModifiedBy>Aurélien MARTIN</cp:lastModifiedBy>
  <dcterms:created xsi:type="dcterms:W3CDTF">2016-12-01T12:52:59Z</dcterms:created>
  <dcterms:modified xsi:type="dcterms:W3CDTF">2019-04-11T05:56:46Z</dcterms:modified>
</cp:coreProperties>
</file>