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0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44" i="1"/>
  <c r="E44"/>
  <c r="F44" s="1"/>
  <c r="H44" s="1"/>
  <c r="M43"/>
  <c r="E43"/>
  <c r="F43" s="1"/>
  <c r="H43" s="1"/>
  <c r="M42"/>
  <c r="E42"/>
  <c r="F42" s="1"/>
  <c r="H42" s="1"/>
  <c r="M41"/>
  <c r="E41"/>
  <c r="F41" s="1"/>
  <c r="H41" s="1"/>
  <c r="M40"/>
  <c r="E40"/>
  <c r="F40" s="1"/>
  <c r="H40" s="1"/>
  <c r="M39"/>
  <c r="E39"/>
  <c r="F39" s="1"/>
  <c r="H39" s="1"/>
  <c r="M38"/>
  <c r="E38"/>
  <c r="F38" s="1"/>
  <c r="H38" s="1"/>
  <c r="M37"/>
  <c r="E37"/>
  <c r="F37" s="1"/>
  <c r="H37" s="1"/>
  <c r="M36"/>
  <c r="E36"/>
  <c r="F36" s="1"/>
  <c r="H36" s="1"/>
  <c r="M35"/>
  <c r="E35"/>
  <c r="F35" s="1"/>
  <c r="H35" s="1"/>
  <c r="M34"/>
  <c r="E34"/>
  <c r="F34" s="1"/>
  <c r="H34" s="1"/>
  <c r="M33"/>
  <c r="E33"/>
  <c r="F33" s="1"/>
  <c r="H33" s="1"/>
  <c r="M32"/>
  <c r="E32"/>
  <c r="F32" s="1"/>
  <c r="H32" s="1"/>
  <c r="M31"/>
  <c r="E31"/>
  <c r="F31" s="1"/>
  <c r="H31" s="1"/>
  <c r="M30"/>
  <c r="E30"/>
  <c r="F30" s="1"/>
  <c r="H30" s="1"/>
  <c r="M29"/>
  <c r="E29"/>
  <c r="F29" s="1"/>
  <c r="H29" s="1"/>
  <c r="M28"/>
  <c r="E28"/>
  <c r="F28" s="1"/>
  <c r="H28" s="1"/>
  <c r="AA28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D22"/>
  <c r="C19"/>
  <c r="C18"/>
  <c r="H45" l="1"/>
  <c r="L28"/>
  <c r="L32"/>
  <c r="L36"/>
  <c r="L40"/>
  <c r="L44"/>
  <c r="L30"/>
  <c r="L34"/>
  <c r="L38"/>
  <c r="L42"/>
  <c r="L35"/>
  <c r="L37"/>
  <c r="Q37" s="1"/>
  <c r="L39"/>
  <c r="Q39" s="1"/>
  <c r="L41"/>
  <c r="L43"/>
  <c r="Q43" s="1"/>
  <c r="L29"/>
  <c r="L31"/>
  <c r="L33"/>
  <c r="Q33" s="1"/>
  <c r="Y28" l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T29"/>
  <c r="R29"/>
  <c r="S29"/>
  <c r="S40"/>
  <c r="R40"/>
  <c r="T40"/>
  <c r="Q40"/>
  <c r="R31"/>
  <c r="S31"/>
  <c r="T31"/>
  <c r="S39"/>
  <c r="R39"/>
  <c r="T39"/>
  <c r="S42"/>
  <c r="T42"/>
  <c r="Q42"/>
  <c r="R42"/>
  <c r="S36"/>
  <c r="Q36"/>
  <c r="T36"/>
  <c r="R36"/>
  <c r="L45"/>
  <c r="S30"/>
  <c r="R30"/>
  <c r="T30"/>
  <c r="Q30"/>
  <c r="T33"/>
  <c r="R33"/>
  <c r="S33"/>
  <c r="S41"/>
  <c r="T41"/>
  <c r="R41"/>
  <c r="S38"/>
  <c r="Q38"/>
  <c r="T38"/>
  <c r="R38"/>
  <c r="S32"/>
  <c r="T32"/>
  <c r="Q32"/>
  <c r="R32"/>
  <c r="Q29"/>
  <c r="Q31"/>
  <c r="Q41"/>
  <c r="S37"/>
  <c r="R37"/>
  <c r="T37"/>
  <c r="S43"/>
  <c r="R43"/>
  <c r="T43"/>
  <c r="S35"/>
  <c r="R35"/>
  <c r="T35"/>
  <c r="S34"/>
  <c r="Q34"/>
  <c r="R34"/>
  <c r="T34"/>
  <c r="S44"/>
  <c r="Q44"/>
  <c r="T44"/>
  <c r="R44"/>
  <c r="S28"/>
  <c r="R28"/>
  <c r="T28"/>
  <c r="Q28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Q35"/>
  <c r="I45"/>
  <c r="Q45" l="1"/>
  <c r="T45"/>
  <c r="V28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R45"/>
  <c r="S45"/>
  <c r="W28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</calcChain>
</file>

<file path=xl/sharedStrings.xml><?xml version="1.0" encoding="utf-8"?>
<sst xmlns="http://schemas.openxmlformats.org/spreadsheetml/2006/main" count="110" uniqueCount="73">
  <si>
    <t>Plan de producción</t>
  </si>
  <si>
    <t>Mes</t>
  </si>
  <si>
    <t>Días</t>
  </si>
  <si>
    <t>PAM STD</t>
  </si>
  <si>
    <t>Productividad</t>
  </si>
  <si>
    <t>Premisas:</t>
  </si>
  <si>
    <t>Inventarios Iniciales Materia Prima [Tons]</t>
  </si>
  <si>
    <t xml:space="preserve">Pella </t>
  </si>
  <si>
    <t>Mineral Calibrado</t>
  </si>
  <si>
    <t>Premisas Generales:</t>
  </si>
  <si>
    <t>Remet</t>
  </si>
  <si>
    <t>1. Sidor inicio produccion de pellas dentro de especificacion  y esta realizando envios pequeños, en espera de almacenar inventario requerido para iniciar produccion, de mantenerse el ritmo actual se estima inicio de produccion la 2da semana del mes.</t>
  </si>
  <si>
    <t>Pella Recuperada</t>
  </si>
  <si>
    <t>Inventarios Iniciales Productos &amp; Subproductos [Tons]</t>
  </si>
  <si>
    <t>Briqueta</t>
  </si>
  <si>
    <t>Chips de Briqueta</t>
  </si>
  <si>
    <t>Finos de Briqueta</t>
  </si>
  <si>
    <t>Plan de recepción Materia Prima [Tons]</t>
  </si>
  <si>
    <t>lunes a viernes</t>
  </si>
  <si>
    <t>DIARIO</t>
  </si>
  <si>
    <t>Plan de Traslado Producto (t)</t>
  </si>
  <si>
    <t>(DIARIO)</t>
  </si>
  <si>
    <t>Plan de venta Barco</t>
  </si>
  <si>
    <t>PATRÓN DE CARGA</t>
  </si>
  <si>
    <t>CONSUMO MATERIA PRIMA</t>
  </si>
  <si>
    <t xml:space="preserve"> MATERIA PRIMA INVENTARIO</t>
  </si>
  <si>
    <t>PRODUCTO INVENTARIO</t>
  </si>
  <si>
    <t>Dia</t>
  </si>
  <si>
    <t>Fecha</t>
  </si>
  <si>
    <t>Tiempo Disponible</t>
  </si>
  <si>
    <t>Parada Programada</t>
  </si>
  <si>
    <t>Demoras</t>
  </si>
  <si>
    <t>Tiempo efectivo</t>
  </si>
  <si>
    <t xml:space="preserve">Producción </t>
  </si>
  <si>
    <t>finos de HBC</t>
  </si>
  <si>
    <t>Produccion de 1°</t>
  </si>
  <si>
    <t>Generación de remet</t>
  </si>
  <si>
    <t>Requerimiento MP</t>
  </si>
  <si>
    <t>% Pellas</t>
  </si>
  <si>
    <t>% Mineral</t>
  </si>
  <si>
    <t>% Remet</t>
  </si>
  <si>
    <t>% pella Recuperada</t>
  </si>
  <si>
    <t>Pellas</t>
  </si>
  <si>
    <t>Mineral</t>
  </si>
  <si>
    <t>Chips de
Briqueta</t>
  </si>
  <si>
    <t>Finos de
Briqueta</t>
  </si>
  <si>
    <t>miércoles</t>
  </si>
  <si>
    <t>jueves</t>
  </si>
  <si>
    <t>viernes</t>
  </si>
  <si>
    <t>sábado</t>
  </si>
  <si>
    <t>domingo</t>
  </si>
  <si>
    <t>lunes</t>
  </si>
  <si>
    <t>martes</t>
  </si>
  <si>
    <t xml:space="preserve">80,35 </t>
  </si>
  <si>
    <t xml:space="preserve"> 90,40 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</si>
  <si>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</si>
  <si>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</si>
  <si>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</si>
  <si>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</si>
  <si>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</si>
  <si>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</si>
  <si>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</si>
  <si>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</si>
  <si>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</si>
  <si>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</si>
  <si>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</si>
  <si>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</si>
  <si>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</si>
  <si>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</si>
  <si>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</si>
  <si>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</si>
  <si>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</si>
  <si>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 xml:space="preserve">12.694 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</si>
</sst>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indexed="56"/>
      <name val="Arial"/>
      <family val="2"/>
    </font>
    <font>
      <sz val="10"/>
      <color indexed="56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7" fontId="2" fillId="0" borderId="0" xfId="0" applyNumberFormat="1" applyFont="1"/>
    <xf numFmtId="0" fontId="0" fillId="2" borderId="0" xfId="0" applyFill="1"/>
    <xf numFmtId="0" fontId="2" fillId="0" borderId="0" xfId="0" applyFont="1"/>
    <xf numFmtId="9" fontId="0" fillId="0" borderId="0" xfId="0" applyNumberFormat="1"/>
    <xf numFmtId="165" fontId="3" fillId="0" borderId="0" xfId="1" applyNumberFormat="1" applyFont="1"/>
    <xf numFmtId="0" fontId="4" fillId="0" borderId="0" xfId="0" applyFont="1"/>
    <xf numFmtId="0" fontId="5" fillId="0" borderId="0" xfId="0" applyFont="1"/>
    <xf numFmtId="49" fontId="7" fillId="0" borderId="0" xfId="0" applyNumberFormat="1" applyFont="1" applyAlignment="1">
      <alignment wrapText="1"/>
    </xf>
    <xf numFmtId="165" fontId="0" fillId="0" borderId="0" xfId="1" applyNumberFormat="1" applyFont="1"/>
    <xf numFmtId="3" fontId="8" fillId="3" borderId="0" xfId="0" applyNumberFormat="1" applyFont="1" applyFill="1"/>
    <xf numFmtId="0" fontId="9" fillId="0" borderId="0" xfId="0" applyFont="1"/>
    <xf numFmtId="3" fontId="0" fillId="0" borderId="0" xfId="0" applyNumberFormat="1" applyFill="1"/>
    <xf numFmtId="3" fontId="0" fillId="3" borderId="0" xfId="0" applyNumberFormat="1" applyFill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6" xfId="0" applyFill="1" applyBorder="1" applyAlignment="1">
      <alignment horizontal="center"/>
    </xf>
    <xf numFmtId="165" fontId="9" fillId="6" borderId="6" xfId="1" applyNumberFormat="1" applyFont="1" applyFill="1" applyBorder="1"/>
    <xf numFmtId="37" fontId="3" fillId="0" borderId="6" xfId="1" applyNumberFormat="1" applyFont="1" applyBorder="1"/>
    <xf numFmtId="165" fontId="3" fillId="0" borderId="6" xfId="1" applyNumberFormat="1" applyFont="1" applyBorder="1"/>
    <xf numFmtId="9" fontId="0" fillId="0" borderId="7" xfId="0" applyNumberFormat="1" applyBorder="1"/>
    <xf numFmtId="9" fontId="0" fillId="0" borderId="6" xfId="0" applyNumberFormat="1" applyBorder="1"/>
    <xf numFmtId="38" fontId="3" fillId="0" borderId="8" xfId="1" applyNumberFormat="1" applyFont="1" applyBorder="1"/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8" xfId="0" applyNumberFormat="1" applyBorder="1"/>
    <xf numFmtId="165" fontId="3" fillId="0" borderId="8" xfId="1" applyNumberFormat="1" applyFont="1" applyBorder="1"/>
    <xf numFmtId="38" fontId="3" fillId="0" borderId="6" xfId="1" applyNumberFormat="1" applyFont="1" applyBorder="1"/>
    <xf numFmtId="0" fontId="0" fillId="0" borderId="8" xfId="0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65" fontId="3" fillId="6" borderId="6" xfId="1" applyNumberFormat="1" applyFont="1" applyFill="1" applyBorder="1"/>
    <xf numFmtId="38" fontId="3" fillId="7" borderId="8" xfId="1" applyNumberFormat="1" applyFont="1" applyFill="1" applyBorder="1"/>
    <xf numFmtId="37" fontId="3" fillId="0" borderId="6" xfId="1" applyNumberFormat="1" applyFont="1" applyFill="1" applyBorder="1"/>
    <xf numFmtId="165" fontId="3" fillId="0" borderId="6" xfId="1" applyNumberFormat="1" applyFont="1" applyFill="1" applyBorder="1"/>
    <xf numFmtId="9" fontId="0" fillId="0" borderId="6" xfId="0" applyNumberFormat="1" applyFill="1" applyBorder="1"/>
    <xf numFmtId="38" fontId="3" fillId="0" borderId="6" xfId="1" applyNumberFormat="1" applyFont="1" applyFill="1" applyBorder="1"/>
    <xf numFmtId="0" fontId="0" fillId="0" borderId="0" xfId="0" applyBorder="1" applyAlignment="1">
      <alignment horizontal="center"/>
    </xf>
    <xf numFmtId="0" fontId="2" fillId="5" borderId="0" xfId="0" applyFont="1" applyFill="1" applyBorder="1"/>
    <xf numFmtId="0" fontId="2" fillId="5" borderId="0" xfId="0" applyFont="1" applyFill="1"/>
    <xf numFmtId="165" fontId="11" fillId="8" borderId="0" xfId="0" applyNumberFormat="1" applyFont="1" applyFill="1" applyAlignment="1"/>
    <xf numFmtId="164" fontId="10" fillId="8" borderId="6" xfId="1" applyNumberFormat="1" applyFont="1" applyFill="1" applyBorder="1" applyAlignment="1"/>
    <xf numFmtId="165" fontId="2" fillId="5" borderId="0" xfId="1" applyNumberFormat="1" applyFont="1" applyFill="1"/>
    <xf numFmtId="49" fontId="8" fillId="6" borderId="6" xfId="1" applyNumberFormat="1" applyFont="1" applyFill="1" applyBorder="1"/>
    <xf numFmtId="49" fontId="9" fillId="6" borderId="6" xfId="1" applyNumberFormat="1" applyFont="1" applyFill="1" applyBorder="1"/>
    <xf numFmtId="49" fontId="0" fillId="0" borderId="5" xfId="0" applyNumberFormat="1" applyBorder="1" applyAlignment="1">
      <alignment horizontal="left"/>
    </xf>
    <xf numFmtId="49" fontId="6" fillId="8" borderId="6" xfId="1" applyNumberFormat="1" applyFont="1" applyFill="1" applyBorder="1"/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45"/>
  <sheetViews>
    <sheetView tabSelected="1" topLeftCell="A25" workbookViewId="0">
      <selection activeCell="A28" sqref="A28:XFD41"/>
    </sheetView>
  </sheetViews>
  <sheetFormatPr baseColWidth="10" defaultRowHeight="15"/>
  <sheetData>
    <row r="1" spans="2:18">
      <c r="B1" t="s">
        <v>0</v>
      </c>
    </row>
    <row r="2" spans="2:18">
      <c r="B2" t="s">
        <v>1</v>
      </c>
      <c r="C2" s="1">
        <v>44986</v>
      </c>
    </row>
    <row r="3" spans="2:18">
      <c r="B3" t="s">
        <v>2</v>
      </c>
      <c r="C3">
        <v>31</v>
      </c>
      <c r="F3" t="s">
        <v>3</v>
      </c>
      <c r="H3" s="2">
        <v>1.66</v>
      </c>
      <c r="I3" s="2"/>
      <c r="J3" s="2"/>
    </row>
    <row r="4" spans="2:18">
      <c r="F4" t="s">
        <v>4</v>
      </c>
      <c r="H4">
        <v>45</v>
      </c>
    </row>
    <row r="5" spans="2:18">
      <c r="B5" s="3" t="s">
        <v>5</v>
      </c>
      <c r="H5" s="4"/>
      <c r="I5" s="4"/>
      <c r="J5" s="4"/>
    </row>
    <row r="6" spans="2:18">
      <c r="B6" t="s">
        <v>6</v>
      </c>
    </row>
    <row r="7" spans="2:18">
      <c r="B7" t="s">
        <v>7</v>
      </c>
      <c r="C7" s="5">
        <v>2014</v>
      </c>
    </row>
    <row r="8" spans="2:18" ht="18">
      <c r="B8" t="s">
        <v>8</v>
      </c>
      <c r="C8" s="5">
        <v>3086</v>
      </c>
      <c r="F8" s="6" t="s">
        <v>9</v>
      </c>
      <c r="G8" s="7"/>
      <c r="H8" s="7"/>
      <c r="I8" s="7"/>
      <c r="J8" s="7"/>
      <c r="K8" s="7"/>
      <c r="L8" s="7"/>
      <c r="M8" s="7"/>
    </row>
    <row r="9" spans="2:18">
      <c r="B9" t="s">
        <v>10</v>
      </c>
      <c r="C9" s="5">
        <v>38000</v>
      </c>
      <c r="F9" s="52" t="s">
        <v>11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2:18">
      <c r="B10" t="s">
        <v>12</v>
      </c>
      <c r="C10" s="5">
        <v>0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</row>
    <row r="11" spans="2:18"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2:18">
      <c r="B12" t="s">
        <v>13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2:18">
      <c r="B13" t="s">
        <v>14</v>
      </c>
      <c r="C13" s="5">
        <v>3899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2:18">
      <c r="B14" t="s">
        <v>15</v>
      </c>
      <c r="C14" s="5">
        <v>3688</v>
      </c>
    </row>
    <row r="15" spans="2:18">
      <c r="B15" t="s">
        <v>16</v>
      </c>
      <c r="C15" s="5">
        <v>51437</v>
      </c>
    </row>
    <row r="17" spans="1:27">
      <c r="B17" t="s">
        <v>17</v>
      </c>
    </row>
    <row r="18" spans="1:27">
      <c r="B18" t="s">
        <v>7</v>
      </c>
      <c r="C18" s="9">
        <f>15*D18</f>
        <v>22500</v>
      </c>
      <c r="D18" s="10">
        <v>1500</v>
      </c>
      <c r="E18" s="11" t="s">
        <v>18</v>
      </c>
    </row>
    <row r="19" spans="1:27">
      <c r="B19" t="s">
        <v>8</v>
      </c>
      <c r="C19" s="9">
        <f>21*D19</f>
        <v>16800</v>
      </c>
      <c r="D19" s="10">
        <v>800</v>
      </c>
      <c r="E19" s="11" t="s">
        <v>19</v>
      </c>
    </row>
    <row r="20" spans="1:27">
      <c r="C20" s="5"/>
      <c r="D20" s="12"/>
    </row>
    <row r="21" spans="1:27">
      <c r="B21" s="11" t="s">
        <v>20</v>
      </c>
      <c r="C21" s="5"/>
      <c r="D21" s="12"/>
    </row>
    <row r="22" spans="1:27">
      <c r="B22" t="s">
        <v>14</v>
      </c>
      <c r="C22" s="5"/>
      <c r="D22" s="13">
        <f>+C22/$C$3</f>
        <v>0</v>
      </c>
      <c r="E22" s="11" t="s">
        <v>21</v>
      </c>
    </row>
    <row r="23" spans="1:27">
      <c r="C23" s="5"/>
      <c r="D23" s="12"/>
    </row>
    <row r="24" spans="1:27">
      <c r="B24" t="s">
        <v>22</v>
      </c>
      <c r="C24" s="5"/>
      <c r="D24" s="12"/>
    </row>
    <row r="25" spans="1:27">
      <c r="B25" t="s">
        <v>14</v>
      </c>
    </row>
    <row r="26" spans="1:27">
      <c r="M26" s="53" t="s">
        <v>23</v>
      </c>
      <c r="N26" s="53"/>
      <c r="O26" s="53"/>
      <c r="P26" s="53"/>
      <c r="Q26" s="54" t="s">
        <v>24</v>
      </c>
      <c r="R26" s="55"/>
      <c r="S26" s="55"/>
      <c r="T26" s="56"/>
      <c r="U26" s="57" t="s">
        <v>25</v>
      </c>
      <c r="V26" s="58"/>
      <c r="W26" s="58"/>
      <c r="X26" s="59"/>
      <c r="Y26" s="54" t="s">
        <v>26</v>
      </c>
      <c r="Z26" s="55"/>
      <c r="AA26" s="56"/>
    </row>
    <row r="27" spans="1:27" ht="45">
      <c r="A27" s="14" t="s">
        <v>27</v>
      </c>
      <c r="B27" s="15" t="s">
        <v>28</v>
      </c>
      <c r="C27" s="14" t="s">
        <v>29</v>
      </c>
      <c r="D27" s="14" t="s">
        <v>30</v>
      </c>
      <c r="E27" s="14" t="s">
        <v>31</v>
      </c>
      <c r="F27" s="14" t="s">
        <v>32</v>
      </c>
      <c r="G27" s="14" t="s">
        <v>4</v>
      </c>
      <c r="H27" s="16" t="s">
        <v>33</v>
      </c>
      <c r="I27" s="17" t="s">
        <v>34</v>
      </c>
      <c r="J27" s="18" t="s">
        <v>35</v>
      </c>
      <c r="K27" s="14" t="s">
        <v>36</v>
      </c>
      <c r="L27" s="14" t="s">
        <v>37</v>
      </c>
      <c r="M27" s="14" t="s">
        <v>38</v>
      </c>
      <c r="N27" s="15" t="s">
        <v>39</v>
      </c>
      <c r="O27" s="14" t="s">
        <v>40</v>
      </c>
      <c r="P27" s="19" t="s">
        <v>41</v>
      </c>
      <c r="Q27" s="14" t="s">
        <v>42</v>
      </c>
      <c r="R27" s="14" t="s">
        <v>43</v>
      </c>
      <c r="S27" s="14" t="s">
        <v>10</v>
      </c>
      <c r="T27" s="14" t="s">
        <v>12</v>
      </c>
      <c r="U27" s="14" t="s">
        <v>42</v>
      </c>
      <c r="V27" s="14" t="s">
        <v>43</v>
      </c>
      <c r="W27" s="14" t="s">
        <v>10</v>
      </c>
      <c r="X27" s="14" t="s">
        <v>12</v>
      </c>
      <c r="Y27" s="14" t="s">
        <v>14</v>
      </c>
      <c r="Z27" s="14" t="s">
        <v>44</v>
      </c>
      <c r="AA27" s="14" t="s">
        <v>45</v>
      </c>
    </row>
    <row r="28" spans="1:27">
      <c r="A28" s="20" t="s">
        <v>46</v>
      </c>
      <c r="B28" s="50" t="s">
        <v>55</v>
      </c>
      <c r="C28" s="33">
        <v>24</v>
      </c>
      <c r="D28" s="21"/>
      <c r="E28" s="21">
        <f t="shared" ref="E28:E44" si="0">0.07*(C28-D28)</f>
        <v>1.6800000000000002</v>
      </c>
      <c r="F28" s="21">
        <f t="shared" ref="F28:F44" si="1">+C28-D28-E28</f>
        <v>22.32</v>
      </c>
      <c r="G28" s="21">
        <v>40</v>
      </c>
      <c r="H28" s="22">
        <f t="shared" ref="H28:H44" si="2">+F28*G28</f>
        <v>892.8</v>
      </c>
      <c r="I28" s="49" t="s">
        <v>53</v>
      </c>
      <c r="J28" s="48">
        <v>812</v>
      </c>
      <c r="K28" s="23"/>
      <c r="L28" s="24">
        <f t="shared" ref="L28:L44" si="3">+(H28+K28)*$H$3</f>
        <v>1482.0479999999998</v>
      </c>
      <c r="M28" s="25">
        <f t="shared" ref="M28:M44" si="4">1-N28</f>
        <v>0.8</v>
      </c>
      <c r="N28" s="25">
        <v>0.2</v>
      </c>
      <c r="O28" s="26">
        <v>0</v>
      </c>
      <c r="P28" s="30">
        <v>0</v>
      </c>
      <c r="Q28" s="31">
        <f t="shared" ref="Q28:Q44" si="5">+M28*L28</f>
        <v>1185.6383999999998</v>
      </c>
      <c r="R28" s="24">
        <f t="shared" ref="R28:R44" si="6">+N28*L28</f>
        <v>296.40959999999995</v>
      </c>
      <c r="S28" s="24">
        <f t="shared" ref="S28:S44" si="7">+O28*L28</f>
        <v>0</v>
      </c>
      <c r="T28" s="24">
        <f t="shared" ref="T28:T44" si="8">+P28*L28</f>
        <v>0</v>
      </c>
      <c r="U28" s="27" t="e">
        <f>#REF!+$D$18-Q28</f>
        <v>#REF!</v>
      </c>
      <c r="V28" s="32" t="e">
        <f>+#REF!+$D$19-R28</f>
        <v>#REF!</v>
      </c>
      <c r="W28" s="32" t="e">
        <f>+#REF!+K28-S28</f>
        <v>#REF!</v>
      </c>
      <c r="X28" s="24"/>
      <c r="Y28" s="27" t="e">
        <f>#REF!+J28</f>
        <v>#REF!</v>
      </c>
      <c r="Z28" s="32" t="e">
        <f>#REF!</f>
        <v>#REF!</v>
      </c>
      <c r="AA28" s="32" t="e">
        <f>#REF!</f>
        <v>#REF!</v>
      </c>
    </row>
    <row r="29" spans="1:27">
      <c r="A29" s="20" t="s">
        <v>47</v>
      </c>
      <c r="B29" s="50" t="s">
        <v>56</v>
      </c>
      <c r="C29" s="33">
        <v>24</v>
      </c>
      <c r="D29" s="21"/>
      <c r="E29" s="21">
        <f t="shared" si="0"/>
        <v>1.6800000000000002</v>
      </c>
      <c r="F29" s="21">
        <f t="shared" si="1"/>
        <v>22.32</v>
      </c>
      <c r="G29" s="21">
        <v>45</v>
      </c>
      <c r="H29" s="22">
        <f t="shared" si="2"/>
        <v>1004.4</v>
      </c>
      <c r="I29" s="49" t="s">
        <v>54</v>
      </c>
      <c r="J29" s="48">
        <v>914</v>
      </c>
      <c r="K29" s="23"/>
      <c r="L29" s="24">
        <f t="shared" si="3"/>
        <v>1667.3039999999999</v>
      </c>
      <c r="M29" s="25">
        <f t="shared" si="4"/>
        <v>0.8</v>
      </c>
      <c r="N29" s="25">
        <v>0.2</v>
      </c>
      <c r="O29" s="26">
        <v>0</v>
      </c>
      <c r="P29" s="30">
        <v>0</v>
      </c>
      <c r="Q29" s="31">
        <f t="shared" si="5"/>
        <v>1333.8432</v>
      </c>
      <c r="R29" s="24">
        <f t="shared" si="6"/>
        <v>333.46080000000001</v>
      </c>
      <c r="S29" s="24">
        <f t="shared" si="7"/>
        <v>0</v>
      </c>
      <c r="T29" s="24">
        <f t="shared" si="8"/>
        <v>0</v>
      </c>
      <c r="U29" s="27" t="e">
        <f t="shared" ref="U29:U44" si="9">U28+$D$18-Q29</f>
        <v>#REF!</v>
      </c>
      <c r="V29" s="32" t="e">
        <f>+V28-R29</f>
        <v>#REF!</v>
      </c>
      <c r="W29" s="32" t="e">
        <f t="shared" ref="W29:W44" si="10">+W28+K29-S29</f>
        <v>#REF!</v>
      </c>
      <c r="X29" s="24"/>
      <c r="Y29" s="27" t="e">
        <f t="shared" ref="Y29:Y44" si="11">Y28+J29</f>
        <v>#REF!</v>
      </c>
      <c r="Z29" s="32" t="e">
        <f t="shared" ref="Z29:AA31" si="12">Z28</f>
        <v>#REF!</v>
      </c>
      <c r="AA29" s="32" t="e">
        <f t="shared" si="12"/>
        <v>#REF!</v>
      </c>
    </row>
    <row r="30" spans="1:27">
      <c r="A30" s="20" t="s">
        <v>48</v>
      </c>
      <c r="B30" s="50" t="s">
        <v>57</v>
      </c>
      <c r="C30" s="33">
        <v>24</v>
      </c>
      <c r="D30" s="21"/>
      <c r="E30" s="21">
        <f t="shared" si="0"/>
        <v>1.6800000000000002</v>
      </c>
      <c r="F30" s="21">
        <f t="shared" si="1"/>
        <v>22.32</v>
      </c>
      <c r="G30" s="21">
        <v>45</v>
      </c>
      <c r="H30" s="22">
        <f>+F30*G30</f>
        <v>1004.4</v>
      </c>
      <c r="I30" s="49" t="s">
        <v>54</v>
      </c>
      <c r="J30" s="48">
        <v>914</v>
      </c>
      <c r="K30" s="23"/>
      <c r="L30" s="24">
        <f t="shared" si="3"/>
        <v>1667.3039999999999</v>
      </c>
      <c r="M30" s="25">
        <f t="shared" si="4"/>
        <v>0.8</v>
      </c>
      <c r="N30" s="25">
        <v>0.2</v>
      </c>
      <c r="O30" s="26">
        <v>0</v>
      </c>
      <c r="P30" s="30">
        <v>0</v>
      </c>
      <c r="Q30" s="31">
        <f t="shared" si="5"/>
        <v>1333.8432</v>
      </c>
      <c r="R30" s="24">
        <f t="shared" si="6"/>
        <v>333.46080000000001</v>
      </c>
      <c r="S30" s="24">
        <f t="shared" si="7"/>
        <v>0</v>
      </c>
      <c r="T30" s="24">
        <f t="shared" si="8"/>
        <v>0</v>
      </c>
      <c r="U30" s="27" t="e">
        <f t="shared" si="9"/>
        <v>#REF!</v>
      </c>
      <c r="V30" s="32" t="e">
        <f>+V29+$D$19-R30</f>
        <v>#REF!</v>
      </c>
      <c r="W30" s="32" t="e">
        <f t="shared" si="10"/>
        <v>#REF!</v>
      </c>
      <c r="X30" s="24"/>
      <c r="Y30" s="27" t="e">
        <f t="shared" si="11"/>
        <v>#REF!</v>
      </c>
      <c r="Z30" s="32" t="e">
        <f t="shared" si="12"/>
        <v>#REF!</v>
      </c>
      <c r="AA30" s="32" t="e">
        <f t="shared" si="12"/>
        <v>#REF!</v>
      </c>
    </row>
    <row r="31" spans="1:27">
      <c r="A31" s="20" t="s">
        <v>49</v>
      </c>
      <c r="B31" s="50" t="s">
        <v>58</v>
      </c>
      <c r="C31" s="33">
        <v>24</v>
      </c>
      <c r="D31" s="21"/>
      <c r="E31" s="21">
        <f t="shared" si="0"/>
        <v>1.6800000000000002</v>
      </c>
      <c r="F31" s="21">
        <f t="shared" si="1"/>
        <v>22.32</v>
      </c>
      <c r="G31" s="21">
        <v>45</v>
      </c>
      <c r="H31" s="22">
        <f t="shared" si="2"/>
        <v>1004.4</v>
      </c>
      <c r="I31" s="49" t="s">
        <v>54</v>
      </c>
      <c r="J31" s="48">
        <v>914</v>
      </c>
      <c r="K31" s="23"/>
      <c r="L31" s="24">
        <f t="shared" si="3"/>
        <v>1667.3039999999999</v>
      </c>
      <c r="M31" s="25">
        <f t="shared" si="4"/>
        <v>0.8</v>
      </c>
      <c r="N31" s="25">
        <v>0.2</v>
      </c>
      <c r="O31" s="26">
        <v>0</v>
      </c>
      <c r="P31" s="30">
        <v>0</v>
      </c>
      <c r="Q31" s="31">
        <f t="shared" si="5"/>
        <v>1333.8432</v>
      </c>
      <c r="R31" s="24">
        <f t="shared" si="6"/>
        <v>333.46080000000001</v>
      </c>
      <c r="S31" s="24">
        <f t="shared" si="7"/>
        <v>0</v>
      </c>
      <c r="T31" s="24">
        <f t="shared" si="8"/>
        <v>0</v>
      </c>
      <c r="U31" s="27" t="e">
        <f t="shared" si="9"/>
        <v>#REF!</v>
      </c>
      <c r="V31" s="32" t="e">
        <f>+V30-R31</f>
        <v>#REF!</v>
      </c>
      <c r="W31" s="32" t="e">
        <f t="shared" si="10"/>
        <v>#REF!</v>
      </c>
      <c r="X31" s="24"/>
      <c r="Y31" s="27" t="e">
        <f t="shared" si="11"/>
        <v>#REF!</v>
      </c>
      <c r="Z31" s="32" t="e">
        <f t="shared" si="12"/>
        <v>#REF!</v>
      </c>
      <c r="AA31" s="32" t="e">
        <f t="shared" si="12"/>
        <v>#REF!</v>
      </c>
    </row>
    <row r="32" spans="1:27">
      <c r="A32" s="20" t="s">
        <v>50</v>
      </c>
      <c r="B32" s="50" t="s">
        <v>59</v>
      </c>
      <c r="C32" s="34">
        <v>24</v>
      </c>
      <c r="D32" s="21"/>
      <c r="E32" s="35">
        <f t="shared" si="0"/>
        <v>1.6800000000000002</v>
      </c>
      <c r="F32" s="35">
        <f t="shared" si="1"/>
        <v>22.32</v>
      </c>
      <c r="G32" s="21">
        <v>45</v>
      </c>
      <c r="H32" s="22">
        <f t="shared" si="2"/>
        <v>1004.4</v>
      </c>
      <c r="I32" s="49" t="s">
        <v>54</v>
      </c>
      <c r="J32" s="48">
        <v>914</v>
      </c>
      <c r="K32" s="23"/>
      <c r="L32" s="24">
        <f t="shared" si="3"/>
        <v>1667.3039999999999</v>
      </c>
      <c r="M32" s="25">
        <f t="shared" si="4"/>
        <v>0.8</v>
      </c>
      <c r="N32" s="25">
        <v>0.2</v>
      </c>
      <c r="O32" s="26">
        <v>0</v>
      </c>
      <c r="P32" s="30">
        <v>0</v>
      </c>
      <c r="Q32" s="31">
        <f t="shared" si="5"/>
        <v>1333.8432</v>
      </c>
      <c r="R32" s="24">
        <f t="shared" si="6"/>
        <v>333.46080000000001</v>
      </c>
      <c r="S32" s="24">
        <f t="shared" si="7"/>
        <v>0</v>
      </c>
      <c r="T32" s="24">
        <f t="shared" si="8"/>
        <v>0</v>
      </c>
      <c r="U32" s="27" t="e">
        <f t="shared" si="9"/>
        <v>#REF!</v>
      </c>
      <c r="V32" s="32" t="e">
        <f>+V31+$D$19-R32</f>
        <v>#REF!</v>
      </c>
      <c r="W32" s="32" t="e">
        <f t="shared" si="10"/>
        <v>#REF!</v>
      </c>
      <c r="X32" s="24"/>
      <c r="Y32" s="27" t="e">
        <f t="shared" si="11"/>
        <v>#REF!</v>
      </c>
      <c r="Z32" s="32" t="e">
        <f t="shared" ref="Z32:AA44" si="13">Z31</f>
        <v>#REF!</v>
      </c>
      <c r="AA32" s="32" t="e">
        <f t="shared" si="13"/>
        <v>#REF!</v>
      </c>
    </row>
    <row r="33" spans="1:27">
      <c r="A33" s="20" t="s">
        <v>51</v>
      </c>
      <c r="B33" s="50" t="s">
        <v>60</v>
      </c>
      <c r="C33" s="28">
        <v>24</v>
      </c>
      <c r="D33" s="21"/>
      <c r="E33" s="29">
        <f t="shared" si="0"/>
        <v>1.6800000000000002</v>
      </c>
      <c r="F33" s="29">
        <f t="shared" si="1"/>
        <v>22.32</v>
      </c>
      <c r="G33" s="21">
        <v>45</v>
      </c>
      <c r="H33" s="36">
        <f t="shared" si="2"/>
        <v>1004.4</v>
      </c>
      <c r="I33" s="49" t="s">
        <v>54</v>
      </c>
      <c r="J33" s="48">
        <v>914</v>
      </c>
      <c r="K33" s="23"/>
      <c r="L33" s="24">
        <f t="shared" si="3"/>
        <v>1667.3039999999999</v>
      </c>
      <c r="M33" s="25">
        <f t="shared" si="4"/>
        <v>0.8</v>
      </c>
      <c r="N33" s="25">
        <v>0.2</v>
      </c>
      <c r="O33" s="26">
        <v>0</v>
      </c>
      <c r="P33" s="30">
        <v>0</v>
      </c>
      <c r="Q33" s="31">
        <f t="shared" si="5"/>
        <v>1333.8432</v>
      </c>
      <c r="R33" s="24">
        <f t="shared" si="6"/>
        <v>333.46080000000001</v>
      </c>
      <c r="S33" s="24">
        <f t="shared" si="7"/>
        <v>0</v>
      </c>
      <c r="T33" s="24">
        <f t="shared" si="8"/>
        <v>0</v>
      </c>
      <c r="U33" s="27" t="e">
        <f t="shared" si="9"/>
        <v>#REF!</v>
      </c>
      <c r="V33" s="32" t="e">
        <f>+V32-R33</f>
        <v>#REF!</v>
      </c>
      <c r="W33" s="32" t="e">
        <f t="shared" si="10"/>
        <v>#REF!</v>
      </c>
      <c r="X33" s="24"/>
      <c r="Y33" s="27" t="e">
        <f t="shared" si="11"/>
        <v>#REF!</v>
      </c>
      <c r="Z33" s="32" t="e">
        <f t="shared" si="13"/>
        <v>#REF!</v>
      </c>
      <c r="AA33" s="32" t="e">
        <f t="shared" si="13"/>
        <v>#REF!</v>
      </c>
    </row>
    <row r="34" spans="1:27">
      <c r="A34" s="20" t="s">
        <v>52</v>
      </c>
      <c r="B34" s="50" t="s">
        <v>61</v>
      </c>
      <c r="C34" s="28">
        <v>24</v>
      </c>
      <c r="D34" s="29"/>
      <c r="E34" s="29">
        <f t="shared" si="0"/>
        <v>1.6800000000000002</v>
      </c>
      <c r="F34" s="29">
        <f t="shared" si="1"/>
        <v>22.32</v>
      </c>
      <c r="G34" s="21">
        <v>45</v>
      </c>
      <c r="H34" s="36">
        <f t="shared" si="2"/>
        <v>1004.4</v>
      </c>
      <c r="I34" s="49" t="s">
        <v>54</v>
      </c>
      <c r="J34" s="48">
        <v>914</v>
      </c>
      <c r="K34" s="23"/>
      <c r="L34" s="24">
        <f t="shared" si="3"/>
        <v>1667.3039999999999</v>
      </c>
      <c r="M34" s="25">
        <f t="shared" si="4"/>
        <v>0.8</v>
      </c>
      <c r="N34" s="25">
        <v>0.2</v>
      </c>
      <c r="O34" s="26">
        <v>0</v>
      </c>
      <c r="P34" s="30">
        <v>0</v>
      </c>
      <c r="Q34" s="31">
        <f t="shared" si="5"/>
        <v>1333.8432</v>
      </c>
      <c r="R34" s="24">
        <f t="shared" si="6"/>
        <v>333.46080000000001</v>
      </c>
      <c r="S34" s="24">
        <f t="shared" si="7"/>
        <v>0</v>
      </c>
      <c r="T34" s="24">
        <f t="shared" si="8"/>
        <v>0</v>
      </c>
      <c r="U34" s="27" t="e">
        <f t="shared" si="9"/>
        <v>#REF!</v>
      </c>
      <c r="V34" s="32" t="e">
        <f>+V33+$D$19-R34</f>
        <v>#REF!</v>
      </c>
      <c r="W34" s="32" t="e">
        <f t="shared" si="10"/>
        <v>#REF!</v>
      </c>
      <c r="X34" s="24"/>
      <c r="Y34" s="27" t="e">
        <f t="shared" si="11"/>
        <v>#REF!</v>
      </c>
      <c r="Z34" s="32" t="e">
        <f t="shared" si="13"/>
        <v>#REF!</v>
      </c>
      <c r="AA34" s="32" t="e">
        <f t="shared" si="13"/>
        <v>#REF!</v>
      </c>
    </row>
    <row r="35" spans="1:27">
      <c r="A35" s="20" t="s">
        <v>46</v>
      </c>
      <c r="B35" s="50" t="s">
        <v>62</v>
      </c>
      <c r="C35" s="28">
        <v>24</v>
      </c>
      <c r="D35" s="29"/>
      <c r="E35" s="29">
        <f t="shared" si="0"/>
        <v>1.6800000000000002</v>
      </c>
      <c r="F35" s="29">
        <f t="shared" si="1"/>
        <v>22.32</v>
      </c>
      <c r="G35" s="21">
        <v>45</v>
      </c>
      <c r="H35" s="36">
        <f t="shared" si="2"/>
        <v>1004.4</v>
      </c>
      <c r="I35" s="49" t="s">
        <v>54</v>
      </c>
      <c r="J35" s="48">
        <v>914</v>
      </c>
      <c r="K35" s="23"/>
      <c r="L35" s="24">
        <f t="shared" si="3"/>
        <v>1667.3039999999999</v>
      </c>
      <c r="M35" s="25">
        <f t="shared" si="4"/>
        <v>0.8</v>
      </c>
      <c r="N35" s="25">
        <v>0.2</v>
      </c>
      <c r="O35" s="26">
        <v>0</v>
      </c>
      <c r="P35" s="30">
        <v>0</v>
      </c>
      <c r="Q35" s="31">
        <f t="shared" si="5"/>
        <v>1333.8432</v>
      </c>
      <c r="R35" s="24">
        <f t="shared" si="6"/>
        <v>333.46080000000001</v>
      </c>
      <c r="S35" s="24">
        <f t="shared" si="7"/>
        <v>0</v>
      </c>
      <c r="T35" s="24">
        <f t="shared" si="8"/>
        <v>0</v>
      </c>
      <c r="U35" s="27" t="e">
        <f t="shared" si="9"/>
        <v>#REF!</v>
      </c>
      <c r="V35" s="32" t="e">
        <f>+V34-R35</f>
        <v>#REF!</v>
      </c>
      <c r="W35" s="32" t="e">
        <f t="shared" si="10"/>
        <v>#REF!</v>
      </c>
      <c r="X35" s="24"/>
      <c r="Y35" s="37" t="e">
        <f t="shared" si="11"/>
        <v>#REF!</v>
      </c>
      <c r="Z35" s="32" t="e">
        <f t="shared" si="13"/>
        <v>#REF!</v>
      </c>
      <c r="AA35" s="32" t="e">
        <f t="shared" si="13"/>
        <v>#REF!</v>
      </c>
    </row>
    <row r="36" spans="1:27">
      <c r="A36" s="20" t="s">
        <v>47</v>
      </c>
      <c r="B36" s="50" t="s">
        <v>63</v>
      </c>
      <c r="C36" s="28">
        <v>24</v>
      </c>
      <c r="D36" s="29"/>
      <c r="E36" s="29">
        <f t="shared" si="0"/>
        <v>1.6800000000000002</v>
      </c>
      <c r="F36" s="29">
        <f t="shared" si="1"/>
        <v>22.32</v>
      </c>
      <c r="G36" s="21">
        <v>45</v>
      </c>
      <c r="H36" s="36">
        <f t="shared" si="2"/>
        <v>1004.4</v>
      </c>
      <c r="I36" s="49" t="s">
        <v>54</v>
      </c>
      <c r="J36" s="48">
        <v>914</v>
      </c>
      <c r="K36" s="23"/>
      <c r="L36" s="24">
        <f t="shared" si="3"/>
        <v>1667.3039999999999</v>
      </c>
      <c r="M36" s="25">
        <f t="shared" si="4"/>
        <v>1</v>
      </c>
      <c r="N36" s="25">
        <v>0</v>
      </c>
      <c r="O36" s="26">
        <v>0</v>
      </c>
      <c r="P36" s="30">
        <v>0</v>
      </c>
      <c r="Q36" s="31">
        <f t="shared" si="5"/>
        <v>1667.3039999999999</v>
      </c>
      <c r="R36" s="24">
        <f t="shared" si="6"/>
        <v>0</v>
      </c>
      <c r="S36" s="24">
        <f t="shared" si="7"/>
        <v>0</v>
      </c>
      <c r="T36" s="24">
        <f t="shared" si="8"/>
        <v>0</v>
      </c>
      <c r="U36" s="27" t="e">
        <f t="shared" si="9"/>
        <v>#REF!</v>
      </c>
      <c r="V36" s="32" t="e">
        <f>+V35+$D$19-R36</f>
        <v>#REF!</v>
      </c>
      <c r="W36" s="32" t="e">
        <f t="shared" si="10"/>
        <v>#REF!</v>
      </c>
      <c r="X36" s="24"/>
      <c r="Y36" s="27" t="e">
        <f t="shared" si="11"/>
        <v>#REF!</v>
      </c>
      <c r="Z36" s="32" t="e">
        <f t="shared" si="13"/>
        <v>#REF!</v>
      </c>
      <c r="AA36" s="32" t="e">
        <f t="shared" si="13"/>
        <v>#REF!</v>
      </c>
    </row>
    <row r="37" spans="1:27">
      <c r="A37" s="20" t="s">
        <v>48</v>
      </c>
      <c r="B37" s="50" t="s">
        <v>64</v>
      </c>
      <c r="C37" s="28">
        <v>24</v>
      </c>
      <c r="D37" s="29"/>
      <c r="E37" s="29">
        <f t="shared" si="0"/>
        <v>1.6800000000000002</v>
      </c>
      <c r="F37" s="29">
        <f t="shared" si="1"/>
        <v>22.32</v>
      </c>
      <c r="G37" s="21">
        <v>45</v>
      </c>
      <c r="H37" s="36">
        <f t="shared" si="2"/>
        <v>1004.4</v>
      </c>
      <c r="I37" s="49" t="s">
        <v>54</v>
      </c>
      <c r="J37" s="48">
        <v>914</v>
      </c>
      <c r="K37" s="23"/>
      <c r="L37" s="24">
        <f t="shared" si="3"/>
        <v>1667.3039999999999</v>
      </c>
      <c r="M37" s="25">
        <f t="shared" si="4"/>
        <v>0.8</v>
      </c>
      <c r="N37" s="25">
        <v>0.2</v>
      </c>
      <c r="O37" s="26">
        <v>0</v>
      </c>
      <c r="P37" s="30">
        <v>0</v>
      </c>
      <c r="Q37" s="31">
        <f t="shared" si="5"/>
        <v>1333.8432</v>
      </c>
      <c r="R37" s="24">
        <f t="shared" si="6"/>
        <v>333.46080000000001</v>
      </c>
      <c r="S37" s="24">
        <f t="shared" si="7"/>
        <v>0</v>
      </c>
      <c r="T37" s="24">
        <f t="shared" si="8"/>
        <v>0</v>
      </c>
      <c r="U37" s="27" t="e">
        <f t="shared" si="9"/>
        <v>#REF!</v>
      </c>
      <c r="V37" s="32" t="e">
        <f>+V36-R37</f>
        <v>#REF!</v>
      </c>
      <c r="W37" s="32" t="e">
        <f t="shared" si="10"/>
        <v>#REF!</v>
      </c>
      <c r="X37" s="24"/>
      <c r="Y37" s="27" t="e">
        <f t="shared" si="11"/>
        <v>#REF!</v>
      </c>
      <c r="Z37" s="32" t="e">
        <f t="shared" si="13"/>
        <v>#REF!</v>
      </c>
      <c r="AA37" s="32" t="e">
        <f t="shared" si="13"/>
        <v>#REF!</v>
      </c>
    </row>
    <row r="38" spans="1:27">
      <c r="A38" s="20" t="s">
        <v>49</v>
      </c>
      <c r="B38" s="50" t="s">
        <v>65</v>
      </c>
      <c r="C38" s="28">
        <v>24</v>
      </c>
      <c r="D38" s="29"/>
      <c r="E38" s="29">
        <f t="shared" si="0"/>
        <v>1.6800000000000002</v>
      </c>
      <c r="F38" s="29">
        <f t="shared" si="1"/>
        <v>22.32</v>
      </c>
      <c r="G38" s="21">
        <v>45</v>
      </c>
      <c r="H38" s="36">
        <f t="shared" si="2"/>
        <v>1004.4</v>
      </c>
      <c r="I38" s="49" t="s">
        <v>54</v>
      </c>
      <c r="J38" s="48">
        <v>914</v>
      </c>
      <c r="K38" s="23"/>
      <c r="L38" s="24">
        <f t="shared" si="3"/>
        <v>1667.3039999999999</v>
      </c>
      <c r="M38" s="25">
        <f t="shared" si="4"/>
        <v>0.8</v>
      </c>
      <c r="N38" s="25">
        <v>0.2</v>
      </c>
      <c r="O38" s="26">
        <v>0</v>
      </c>
      <c r="P38" s="30">
        <v>0</v>
      </c>
      <c r="Q38" s="31">
        <f t="shared" si="5"/>
        <v>1333.8432</v>
      </c>
      <c r="R38" s="24">
        <f t="shared" si="6"/>
        <v>333.46080000000001</v>
      </c>
      <c r="S38" s="24">
        <f t="shared" si="7"/>
        <v>0</v>
      </c>
      <c r="T38" s="24">
        <f t="shared" si="8"/>
        <v>0</v>
      </c>
      <c r="U38" s="27" t="e">
        <f t="shared" si="9"/>
        <v>#REF!</v>
      </c>
      <c r="V38" s="32" t="e">
        <f>+V37+$D$19-R38</f>
        <v>#REF!</v>
      </c>
      <c r="W38" s="32" t="e">
        <f t="shared" si="10"/>
        <v>#REF!</v>
      </c>
      <c r="X38" s="24"/>
      <c r="Y38" s="32" t="e">
        <f t="shared" si="11"/>
        <v>#REF!</v>
      </c>
      <c r="Z38" s="32" t="e">
        <f t="shared" si="13"/>
        <v>#REF!</v>
      </c>
      <c r="AA38" s="32" t="e">
        <f t="shared" si="13"/>
        <v>#REF!</v>
      </c>
    </row>
    <row r="39" spans="1:27">
      <c r="A39" s="20" t="s">
        <v>50</v>
      </c>
      <c r="B39" s="50" t="s">
        <v>66</v>
      </c>
      <c r="C39" s="21">
        <v>24</v>
      </c>
      <c r="D39" s="21"/>
      <c r="E39" s="21">
        <f t="shared" si="0"/>
        <v>1.6800000000000002</v>
      </c>
      <c r="F39" s="21">
        <f t="shared" si="1"/>
        <v>22.32</v>
      </c>
      <c r="G39" s="21">
        <v>45</v>
      </c>
      <c r="H39" s="36">
        <f t="shared" si="2"/>
        <v>1004.4</v>
      </c>
      <c r="I39" s="49" t="s">
        <v>54</v>
      </c>
      <c r="J39" s="48">
        <v>914</v>
      </c>
      <c r="K39" s="38"/>
      <c r="L39" s="39">
        <f t="shared" si="3"/>
        <v>1667.3039999999999</v>
      </c>
      <c r="M39" s="25">
        <f t="shared" si="4"/>
        <v>0.8</v>
      </c>
      <c r="N39" s="25">
        <v>0.2</v>
      </c>
      <c r="O39" s="26">
        <v>0</v>
      </c>
      <c r="P39" s="40">
        <v>0</v>
      </c>
      <c r="Q39" s="39">
        <f t="shared" si="5"/>
        <v>1333.8432</v>
      </c>
      <c r="R39" s="39">
        <f t="shared" si="6"/>
        <v>333.46080000000001</v>
      </c>
      <c r="S39" s="39">
        <f t="shared" si="7"/>
        <v>0</v>
      </c>
      <c r="T39" s="39">
        <f t="shared" si="8"/>
        <v>0</v>
      </c>
      <c r="U39" s="27" t="e">
        <f t="shared" si="9"/>
        <v>#REF!</v>
      </c>
      <c r="V39" s="32" t="e">
        <f>+V38-R39</f>
        <v>#REF!</v>
      </c>
      <c r="W39" s="41" t="e">
        <f t="shared" si="10"/>
        <v>#REF!</v>
      </c>
      <c r="X39" s="39"/>
      <c r="Y39" s="41" t="e">
        <f t="shared" si="11"/>
        <v>#REF!</v>
      </c>
      <c r="Z39" s="41" t="e">
        <f t="shared" si="13"/>
        <v>#REF!</v>
      </c>
      <c r="AA39" s="41" t="e">
        <f t="shared" si="13"/>
        <v>#REF!</v>
      </c>
    </row>
    <row r="40" spans="1:27">
      <c r="A40" s="20" t="s">
        <v>51</v>
      </c>
      <c r="B40" s="50" t="s">
        <v>67</v>
      </c>
      <c r="C40" s="28">
        <v>24</v>
      </c>
      <c r="D40" s="29"/>
      <c r="E40" s="29">
        <f t="shared" si="0"/>
        <v>1.6800000000000002</v>
      </c>
      <c r="F40" s="29">
        <f t="shared" si="1"/>
        <v>22.32</v>
      </c>
      <c r="G40" s="21">
        <v>45</v>
      </c>
      <c r="H40" s="36">
        <f t="shared" si="2"/>
        <v>1004.4</v>
      </c>
      <c r="I40" s="49" t="s">
        <v>54</v>
      </c>
      <c r="J40" s="48">
        <v>914</v>
      </c>
      <c r="K40" s="23"/>
      <c r="L40" s="24">
        <f t="shared" si="3"/>
        <v>1667.3039999999999</v>
      </c>
      <c r="M40" s="25">
        <f t="shared" si="4"/>
        <v>0.8</v>
      </c>
      <c r="N40" s="25">
        <v>0.2</v>
      </c>
      <c r="O40" s="26">
        <v>0</v>
      </c>
      <c r="P40" s="30">
        <v>0</v>
      </c>
      <c r="Q40" s="31">
        <f t="shared" si="5"/>
        <v>1333.8432</v>
      </c>
      <c r="R40" s="24">
        <f t="shared" si="6"/>
        <v>333.46080000000001</v>
      </c>
      <c r="S40" s="24">
        <f>+O40*L40</f>
        <v>0</v>
      </c>
      <c r="T40" s="24">
        <f t="shared" si="8"/>
        <v>0</v>
      </c>
      <c r="U40" s="27" t="e">
        <f>U39+$D$18-Q40</f>
        <v>#REF!</v>
      </c>
      <c r="V40" s="32" t="e">
        <f>+V39+$D$19-R40</f>
        <v>#REF!</v>
      </c>
      <c r="W40" s="32" t="e">
        <f>+W39+K40-S40</f>
        <v>#REF!</v>
      </c>
      <c r="X40" s="24"/>
      <c r="Y40" s="27" t="e">
        <f>Y39+J40</f>
        <v>#REF!</v>
      </c>
      <c r="Z40" s="32" t="e">
        <f>Z39</f>
        <v>#REF!</v>
      </c>
      <c r="AA40" s="32" t="e">
        <f>AA39</f>
        <v>#REF!</v>
      </c>
    </row>
    <row r="41" spans="1:27">
      <c r="A41" s="20" t="s">
        <v>52</v>
      </c>
      <c r="B41" s="50" t="s">
        <v>68</v>
      </c>
      <c r="C41" s="28">
        <v>24</v>
      </c>
      <c r="D41" s="29"/>
      <c r="E41" s="29">
        <f t="shared" si="0"/>
        <v>1.6800000000000002</v>
      </c>
      <c r="F41" s="29">
        <f t="shared" si="1"/>
        <v>22.32</v>
      </c>
      <c r="G41" s="21">
        <v>45</v>
      </c>
      <c r="H41" s="36">
        <f t="shared" si="2"/>
        <v>1004.4</v>
      </c>
      <c r="I41" s="49" t="s">
        <v>54</v>
      </c>
      <c r="J41" s="48">
        <v>914</v>
      </c>
      <c r="K41" s="23"/>
      <c r="L41" s="24">
        <f t="shared" si="3"/>
        <v>1667.3039999999999</v>
      </c>
      <c r="M41" s="25">
        <f t="shared" si="4"/>
        <v>0.8</v>
      </c>
      <c r="N41" s="25">
        <v>0.2</v>
      </c>
      <c r="O41" s="26">
        <v>0</v>
      </c>
      <c r="P41" s="30">
        <v>0</v>
      </c>
      <c r="Q41" s="31">
        <f t="shared" si="5"/>
        <v>1333.8432</v>
      </c>
      <c r="R41" s="24">
        <f t="shared" si="6"/>
        <v>333.46080000000001</v>
      </c>
      <c r="S41" s="24">
        <f t="shared" si="7"/>
        <v>0</v>
      </c>
      <c r="T41" s="24">
        <f t="shared" si="8"/>
        <v>0</v>
      </c>
      <c r="U41" s="27" t="e">
        <f t="shared" si="9"/>
        <v>#REF!</v>
      </c>
      <c r="V41" s="32" t="e">
        <f>+V40-R41</f>
        <v>#REF!</v>
      </c>
      <c r="W41" s="32" t="e">
        <f t="shared" si="10"/>
        <v>#REF!</v>
      </c>
      <c r="X41" s="24"/>
      <c r="Y41" s="27" t="e">
        <f t="shared" si="11"/>
        <v>#REF!</v>
      </c>
      <c r="Z41" s="32" t="e">
        <f t="shared" si="13"/>
        <v>#REF!</v>
      </c>
      <c r="AA41" s="32" t="e">
        <f t="shared" si="13"/>
        <v>#REF!</v>
      </c>
    </row>
    <row r="42" spans="1:27">
      <c r="A42" s="20" t="s">
        <v>46</v>
      </c>
      <c r="B42" s="50" t="s">
        <v>69</v>
      </c>
      <c r="C42" s="28">
        <v>24</v>
      </c>
      <c r="D42" s="42"/>
      <c r="E42" s="29">
        <f t="shared" si="0"/>
        <v>1.6800000000000002</v>
      </c>
      <c r="F42" s="29">
        <f t="shared" si="1"/>
        <v>22.32</v>
      </c>
      <c r="G42" s="21">
        <v>45</v>
      </c>
      <c r="H42" s="36">
        <f t="shared" si="2"/>
        <v>1004.4</v>
      </c>
      <c r="I42" s="49" t="s">
        <v>54</v>
      </c>
      <c r="J42" s="48">
        <v>914</v>
      </c>
      <c r="K42" s="23"/>
      <c r="L42" s="24">
        <f t="shared" si="3"/>
        <v>1667.3039999999999</v>
      </c>
      <c r="M42" s="25">
        <f t="shared" si="4"/>
        <v>0.8</v>
      </c>
      <c r="N42" s="25">
        <v>0.2</v>
      </c>
      <c r="O42" s="26">
        <v>0</v>
      </c>
      <c r="P42" s="30">
        <v>0</v>
      </c>
      <c r="Q42" s="31">
        <f t="shared" si="5"/>
        <v>1333.8432</v>
      </c>
      <c r="R42" s="24">
        <f t="shared" si="6"/>
        <v>333.46080000000001</v>
      </c>
      <c r="S42" s="24">
        <f t="shared" si="7"/>
        <v>0</v>
      </c>
      <c r="T42" s="24">
        <f t="shared" si="8"/>
        <v>0</v>
      </c>
      <c r="U42" s="27" t="e">
        <f t="shared" si="9"/>
        <v>#REF!</v>
      </c>
      <c r="V42" s="32" t="e">
        <f>+V41-R42</f>
        <v>#REF!</v>
      </c>
      <c r="W42" s="32" t="e">
        <f t="shared" si="10"/>
        <v>#REF!</v>
      </c>
      <c r="X42" s="24"/>
      <c r="Y42" s="27" t="e">
        <f t="shared" si="11"/>
        <v>#REF!</v>
      </c>
      <c r="Z42" s="32" t="e">
        <f t="shared" si="13"/>
        <v>#REF!</v>
      </c>
      <c r="AA42" s="32" t="e">
        <f t="shared" si="13"/>
        <v>#REF!</v>
      </c>
    </row>
    <row r="43" spans="1:27">
      <c r="A43" s="20" t="s">
        <v>47</v>
      </c>
      <c r="B43" s="50" t="s">
        <v>70</v>
      </c>
      <c r="C43" s="28">
        <v>24</v>
      </c>
      <c r="D43" s="42"/>
      <c r="E43" s="29">
        <f t="shared" si="0"/>
        <v>1.6800000000000002</v>
      </c>
      <c r="F43" s="29">
        <f t="shared" si="1"/>
        <v>22.32</v>
      </c>
      <c r="G43" s="21">
        <v>45</v>
      </c>
      <c r="H43" s="36">
        <f t="shared" si="2"/>
        <v>1004.4</v>
      </c>
      <c r="I43" s="49" t="s">
        <v>54</v>
      </c>
      <c r="J43" s="48">
        <v>914</v>
      </c>
      <c r="K43" s="23"/>
      <c r="L43" s="24">
        <f t="shared" si="3"/>
        <v>1667.3039999999999</v>
      </c>
      <c r="M43" s="25">
        <f t="shared" si="4"/>
        <v>0.8</v>
      </c>
      <c r="N43" s="25">
        <v>0.2</v>
      </c>
      <c r="O43" s="26">
        <v>0</v>
      </c>
      <c r="P43" s="30">
        <v>0</v>
      </c>
      <c r="Q43" s="31">
        <f t="shared" si="5"/>
        <v>1333.8432</v>
      </c>
      <c r="R43" s="24">
        <f t="shared" si="6"/>
        <v>333.46080000000001</v>
      </c>
      <c r="S43" s="24">
        <f t="shared" si="7"/>
        <v>0</v>
      </c>
      <c r="T43" s="24">
        <f t="shared" si="8"/>
        <v>0</v>
      </c>
      <c r="U43" s="27" t="e">
        <f t="shared" si="9"/>
        <v>#REF!</v>
      </c>
      <c r="V43" s="32" t="e">
        <f>+V42-R43</f>
        <v>#REF!</v>
      </c>
      <c r="W43" s="32" t="e">
        <f t="shared" si="10"/>
        <v>#REF!</v>
      </c>
      <c r="X43" s="24"/>
      <c r="Y43" s="27" t="e">
        <f t="shared" si="11"/>
        <v>#REF!</v>
      </c>
      <c r="Z43" s="32" t="e">
        <f t="shared" si="13"/>
        <v>#REF!</v>
      </c>
      <c r="AA43" s="32" t="e">
        <f t="shared" si="13"/>
        <v>#REF!</v>
      </c>
    </row>
    <row r="44" spans="1:27">
      <c r="A44" s="20" t="s">
        <v>48</v>
      </c>
      <c r="B44" s="50" t="s">
        <v>71</v>
      </c>
      <c r="C44" s="28">
        <v>24</v>
      </c>
      <c r="D44" s="42"/>
      <c r="E44" s="29">
        <f t="shared" si="0"/>
        <v>1.6800000000000002</v>
      </c>
      <c r="F44" s="29">
        <f t="shared" si="1"/>
        <v>22.32</v>
      </c>
      <c r="G44" s="21">
        <v>45</v>
      </c>
      <c r="H44" s="36">
        <f t="shared" si="2"/>
        <v>1004.4</v>
      </c>
      <c r="I44" s="49" t="s">
        <v>54</v>
      </c>
      <c r="J44" s="48">
        <v>914</v>
      </c>
      <c r="K44" s="23"/>
      <c r="L44" s="24">
        <f t="shared" si="3"/>
        <v>1667.3039999999999</v>
      </c>
      <c r="M44" s="25">
        <f t="shared" si="4"/>
        <v>0.8</v>
      </c>
      <c r="N44" s="25">
        <v>0.2</v>
      </c>
      <c r="O44" s="26">
        <v>0</v>
      </c>
      <c r="P44" s="30">
        <v>0</v>
      </c>
      <c r="Q44" s="31">
        <f t="shared" si="5"/>
        <v>1333.8432</v>
      </c>
      <c r="R44" s="24">
        <f t="shared" si="6"/>
        <v>333.46080000000001</v>
      </c>
      <c r="S44" s="24">
        <f t="shared" si="7"/>
        <v>0</v>
      </c>
      <c r="T44" s="24">
        <f t="shared" si="8"/>
        <v>0</v>
      </c>
      <c r="U44" s="27" t="e">
        <f t="shared" si="9"/>
        <v>#REF!</v>
      </c>
      <c r="V44" s="32" t="e">
        <f>+V43-R44</f>
        <v>#REF!</v>
      </c>
      <c r="W44" s="32" t="e">
        <f t="shared" si="10"/>
        <v>#REF!</v>
      </c>
      <c r="X44" s="24"/>
      <c r="Y44" s="27" t="e">
        <f t="shared" si="11"/>
        <v>#REF!</v>
      </c>
      <c r="Z44" s="32" t="e">
        <f t="shared" si="13"/>
        <v>#REF!</v>
      </c>
      <c r="AA44" s="32" t="e">
        <f t="shared" si="13"/>
        <v>#REF!</v>
      </c>
    </row>
    <row r="45" spans="1:27">
      <c r="A45" s="43"/>
      <c r="B45" s="44"/>
      <c r="C45" s="44"/>
      <c r="D45" s="44"/>
      <c r="E45" s="44"/>
      <c r="F45" s="44"/>
      <c r="G45" s="44"/>
      <c r="H45" s="45">
        <f>SUM(H28:H41)</f>
        <v>13949.999999999996</v>
      </c>
      <c r="I45" s="46">
        <f>SUM(I28:I41)</f>
        <v>0</v>
      </c>
      <c r="J45" s="51" t="s">
        <v>72</v>
      </c>
      <c r="K45" s="44"/>
      <c r="L45" s="47">
        <f>SUM(L28:L41)</f>
        <v>23157</v>
      </c>
      <c r="M45" s="44"/>
      <c r="N45" s="44"/>
      <c r="O45" s="44"/>
      <c r="P45" s="44"/>
      <c r="Q45" s="47">
        <f>SUM(Q28:Q41)</f>
        <v>18859.060799999999</v>
      </c>
      <c r="R45" s="47">
        <f>SUM(R28:R41)</f>
        <v>4297.9391999999998</v>
      </c>
      <c r="S45" s="47">
        <f>SUM(S28:S41)</f>
        <v>0</v>
      </c>
      <c r="T45" s="47">
        <f>SUM(T28:T41)</f>
        <v>0</v>
      </c>
      <c r="U45" s="47"/>
      <c r="V45" s="47"/>
      <c r="W45" s="47"/>
      <c r="X45" s="47"/>
      <c r="Y45" s="47"/>
      <c r="Z45" s="47"/>
      <c r="AA45" s="47"/>
    </row>
  </sheetData>
  <mergeCells count="5">
    <mergeCell ref="F9:R10"/>
    <mergeCell ref="M26:P26"/>
    <mergeCell ref="Q26:T26"/>
    <mergeCell ref="U26:X26"/>
    <mergeCell ref="Y26:A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matmab</dc:creator>
  <cp:lastModifiedBy>matmab</cp:lastModifiedBy>
  <dcterms:created xsi:type="dcterms:W3CDTF">2023-03-06T14:32:12Z</dcterms:created>
  <dcterms:modified xsi:type="dcterms:W3CDTF">2023-03-06T14:53:08Z</dcterms:modified>
</cp:coreProperties>
</file>