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bookViews>
    <workbookView xWindow="0" yWindow="0" windowWidth="9300" windowHeight="4785" firstSheet="2" activeTab="2"/>
  </bookViews>
  <sheets>
    <sheet name="Mayo11" sheetId="1" state="hidden" r:id="rId1"/>
    <sheet name="Junio11" sheetId="4" state="hidden" r:id="rId2"/>
    <sheet name="Sept_2020 e.1" sheetId="5" r:id="rId3"/>
    <sheet name="Sept_2020 e.2" sheetId="7" r:id="rId4"/>
    <sheet name="Hoja1" sheetId="6" r:id="rId5"/>
  </sheets>
  <calcPr calcId="152511" iterateDelta="0"/>
</workbook>
</file>

<file path=xl/calcChain.xml><?xml version="1.0" encoding="utf-8"?>
<calcChain xmlns="http://schemas.openxmlformats.org/spreadsheetml/2006/main">
  <c r="M55" i="5" l="1"/>
  <c r="M56" i="5"/>
  <c r="M57" i="5"/>
  <c r="M58" i="5"/>
  <c r="E58" i="5"/>
  <c r="F58" i="5" s="1"/>
  <c r="E55" i="5"/>
  <c r="F55" i="5"/>
  <c r="E56" i="5"/>
  <c r="F56" i="5" s="1"/>
  <c r="E57" i="5"/>
  <c r="F57" i="5"/>
  <c r="C18" i="5" l="1"/>
  <c r="M28" i="5" l="1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C19" i="5" l="1"/>
  <c r="M57" i="7"/>
  <c r="E57" i="7"/>
  <c r="F57" i="7" s="1"/>
  <c r="M56" i="7"/>
  <c r="E56" i="7"/>
  <c r="F56" i="7" s="1"/>
  <c r="M55" i="7"/>
  <c r="E55" i="7"/>
  <c r="F55" i="7" s="1"/>
  <c r="M54" i="7"/>
  <c r="E54" i="7"/>
  <c r="F54" i="7" s="1"/>
  <c r="M53" i="7"/>
  <c r="F53" i="7"/>
  <c r="E53" i="7"/>
  <c r="M52" i="7"/>
  <c r="E52" i="7"/>
  <c r="F52" i="7" s="1"/>
  <c r="M51" i="7"/>
  <c r="G51" i="7"/>
  <c r="G52" i="7" s="1"/>
  <c r="G53" i="7" s="1"/>
  <c r="E51" i="7"/>
  <c r="F51" i="7" s="1"/>
  <c r="H51" i="7" s="1"/>
  <c r="M50" i="7"/>
  <c r="F50" i="7"/>
  <c r="H50" i="7" s="1"/>
  <c r="E50" i="7"/>
  <c r="M49" i="7"/>
  <c r="E49" i="7"/>
  <c r="F49" i="7" s="1"/>
  <c r="H49" i="7" s="1"/>
  <c r="M48" i="7"/>
  <c r="E48" i="7"/>
  <c r="F48" i="7" s="1"/>
  <c r="H48" i="7" s="1"/>
  <c r="M47" i="7"/>
  <c r="E47" i="7"/>
  <c r="F47" i="7" s="1"/>
  <c r="H47" i="7" s="1"/>
  <c r="M46" i="7"/>
  <c r="E46" i="7"/>
  <c r="F46" i="7" s="1"/>
  <c r="H46" i="7" s="1"/>
  <c r="M45" i="7"/>
  <c r="E45" i="7"/>
  <c r="F45" i="7" s="1"/>
  <c r="H45" i="7" s="1"/>
  <c r="M44" i="7"/>
  <c r="E44" i="7"/>
  <c r="F44" i="7" s="1"/>
  <c r="H44" i="7" s="1"/>
  <c r="M43" i="7"/>
  <c r="E43" i="7"/>
  <c r="F43" i="7" s="1"/>
  <c r="H43" i="7" s="1"/>
  <c r="M42" i="7"/>
  <c r="F42" i="7"/>
  <c r="H42" i="7" s="1"/>
  <c r="E42" i="7"/>
  <c r="M41" i="7"/>
  <c r="E41" i="7"/>
  <c r="F41" i="7" s="1"/>
  <c r="H41" i="7" s="1"/>
  <c r="M40" i="7"/>
  <c r="E40" i="7"/>
  <c r="F40" i="7" s="1"/>
  <c r="H40" i="7" s="1"/>
  <c r="M39" i="7"/>
  <c r="E39" i="7"/>
  <c r="F39" i="7" s="1"/>
  <c r="H39" i="7" s="1"/>
  <c r="M38" i="7"/>
  <c r="E38" i="7"/>
  <c r="F38" i="7" s="1"/>
  <c r="H38" i="7" s="1"/>
  <c r="M37" i="7"/>
  <c r="E37" i="7"/>
  <c r="F37" i="7" s="1"/>
  <c r="H37" i="7" s="1"/>
  <c r="M36" i="7"/>
  <c r="E36" i="7"/>
  <c r="F36" i="7" s="1"/>
  <c r="H36" i="7" s="1"/>
  <c r="M35" i="7"/>
  <c r="E35" i="7"/>
  <c r="F35" i="7" s="1"/>
  <c r="H35" i="7" s="1"/>
  <c r="M34" i="7"/>
  <c r="F34" i="7"/>
  <c r="H34" i="7" s="1"/>
  <c r="E34" i="7"/>
  <c r="M33" i="7"/>
  <c r="E33" i="7"/>
  <c r="F33" i="7" s="1"/>
  <c r="H33" i="7" s="1"/>
  <c r="M32" i="7"/>
  <c r="E32" i="7"/>
  <c r="F32" i="7" s="1"/>
  <c r="H32" i="7" s="1"/>
  <c r="M31" i="7"/>
  <c r="E31" i="7"/>
  <c r="F31" i="7" s="1"/>
  <c r="H31" i="7" s="1"/>
  <c r="M30" i="7"/>
  <c r="E30" i="7"/>
  <c r="F30" i="7" s="1"/>
  <c r="H30" i="7" s="1"/>
  <c r="M29" i="7"/>
  <c r="E29" i="7"/>
  <c r="F29" i="7" s="1"/>
  <c r="H29" i="7" s="1"/>
  <c r="B29" i="7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AA28" i="7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Z28" i="7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M28" i="7"/>
  <c r="E28" i="7"/>
  <c r="F28" i="7" s="1"/>
  <c r="H28" i="7" s="1"/>
  <c r="D22" i="7"/>
  <c r="H52" i="7" l="1"/>
  <c r="L52" i="7" s="1"/>
  <c r="L29" i="7"/>
  <c r="I29" i="7"/>
  <c r="J29" i="7" s="1"/>
  <c r="I38" i="7"/>
  <c r="J38" i="7" s="1"/>
  <c r="L38" i="7"/>
  <c r="I46" i="7"/>
  <c r="J46" i="7" s="1"/>
  <c r="L46" i="7"/>
  <c r="I50" i="7"/>
  <c r="J50" i="7" s="1"/>
  <c r="L50" i="7"/>
  <c r="I33" i="7"/>
  <c r="J33" i="7" s="1"/>
  <c r="L33" i="7"/>
  <c r="L37" i="7"/>
  <c r="I37" i="7"/>
  <c r="J37" i="7" s="1"/>
  <c r="L41" i="7"/>
  <c r="I41" i="7"/>
  <c r="J41" i="7" s="1"/>
  <c r="L45" i="7"/>
  <c r="I45" i="7"/>
  <c r="J45" i="7" s="1"/>
  <c r="L49" i="7"/>
  <c r="I49" i="7"/>
  <c r="J49" i="7" s="1"/>
  <c r="I30" i="7"/>
  <c r="J30" i="7" s="1"/>
  <c r="L30" i="7"/>
  <c r="I42" i="7"/>
  <c r="J42" i="7" s="1"/>
  <c r="L42" i="7"/>
  <c r="L31" i="7"/>
  <c r="I31" i="7"/>
  <c r="J31" i="7" s="1"/>
  <c r="L35" i="7"/>
  <c r="I35" i="7"/>
  <c r="J35" i="7" s="1"/>
  <c r="L39" i="7"/>
  <c r="I39" i="7"/>
  <c r="J39" i="7" s="1"/>
  <c r="L43" i="7"/>
  <c r="I43" i="7"/>
  <c r="J43" i="7" s="1"/>
  <c r="L47" i="7"/>
  <c r="I47" i="7"/>
  <c r="J47" i="7" s="1"/>
  <c r="I51" i="7"/>
  <c r="J51" i="7" s="1"/>
  <c r="L51" i="7"/>
  <c r="H53" i="7"/>
  <c r="G54" i="7"/>
  <c r="I34" i="7"/>
  <c r="J34" i="7" s="1"/>
  <c r="L34" i="7"/>
  <c r="Y28" i="7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J28" i="7"/>
  <c r="I28" i="7"/>
  <c r="L28" i="7"/>
  <c r="I32" i="7"/>
  <c r="J32" i="7"/>
  <c r="L32" i="7"/>
  <c r="L36" i="7"/>
  <c r="I36" i="7"/>
  <c r="J36" i="7" s="1"/>
  <c r="I40" i="7"/>
  <c r="J40" i="7" s="1"/>
  <c r="L40" i="7"/>
  <c r="I44" i="7"/>
  <c r="J44" i="7" s="1"/>
  <c r="L44" i="7"/>
  <c r="I48" i="7"/>
  <c r="J48" i="7" s="1"/>
  <c r="L48" i="7"/>
  <c r="I52" i="7"/>
  <c r="J52" i="7" s="1"/>
  <c r="E40" i="5"/>
  <c r="E39" i="5"/>
  <c r="F39" i="5" s="1"/>
  <c r="H39" i="5" s="1"/>
  <c r="E38" i="5"/>
  <c r="E37" i="5"/>
  <c r="E36" i="5"/>
  <c r="E35" i="5"/>
  <c r="F35" i="5" s="1"/>
  <c r="H35" i="5" s="1"/>
  <c r="L35" i="5" s="1"/>
  <c r="E34" i="5"/>
  <c r="E33" i="5"/>
  <c r="E32" i="5"/>
  <c r="F32" i="5" s="1"/>
  <c r="H32" i="5" s="1"/>
  <c r="E31" i="5"/>
  <c r="F31" i="5" s="1"/>
  <c r="H31" i="5" s="1"/>
  <c r="E30" i="5"/>
  <c r="F30" i="5"/>
  <c r="H30" i="5" s="1"/>
  <c r="F33" i="5"/>
  <c r="H33" i="5" s="1"/>
  <c r="L33" i="5" s="1"/>
  <c r="T33" i="5" s="1"/>
  <c r="F34" i="5"/>
  <c r="H34" i="5" s="1"/>
  <c r="F25" i="6"/>
  <c r="F26" i="6"/>
  <c r="F24" i="6"/>
  <c r="E48" i="5"/>
  <c r="E28" i="5"/>
  <c r="F28" i="5" s="1"/>
  <c r="H28" i="5" s="1"/>
  <c r="M44" i="5"/>
  <c r="Q44" i="5" s="1"/>
  <c r="M45" i="5"/>
  <c r="M46" i="5"/>
  <c r="M47" i="5"/>
  <c r="M48" i="5"/>
  <c r="M49" i="5"/>
  <c r="M50" i="5"/>
  <c r="M51" i="5"/>
  <c r="M52" i="5"/>
  <c r="M53" i="5"/>
  <c r="M54" i="5"/>
  <c r="F36" i="5"/>
  <c r="H36" i="5" s="1"/>
  <c r="L36" i="5" s="1"/>
  <c r="F37" i="5"/>
  <c r="H37" i="5" s="1"/>
  <c r="I37" i="5" s="1"/>
  <c r="J37" i="5" s="1"/>
  <c r="F38" i="5"/>
  <c r="H38" i="5" s="1"/>
  <c r="L38" i="5" s="1"/>
  <c r="Z28" i="5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D22" i="5"/>
  <c r="AA28" i="5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E29" i="5"/>
  <c r="F29" i="5" s="1"/>
  <c r="H29" i="5" s="1"/>
  <c r="F48" i="5"/>
  <c r="F40" i="5"/>
  <c r="H40" i="5" s="1"/>
  <c r="L40" i="5" s="1"/>
  <c r="E41" i="5"/>
  <c r="F41" i="5"/>
  <c r="H41" i="5" s="1"/>
  <c r="L41" i="5" s="1"/>
  <c r="E42" i="5"/>
  <c r="F42" i="5" s="1"/>
  <c r="E43" i="5"/>
  <c r="F43" i="5"/>
  <c r="H43" i="5" s="1"/>
  <c r="E44" i="5"/>
  <c r="F44" i="5"/>
  <c r="H44" i="5" s="1"/>
  <c r="I44" i="5" s="1"/>
  <c r="J44" i="5" s="1"/>
  <c r="E45" i="5"/>
  <c r="F45" i="5" s="1"/>
  <c r="H45" i="5" s="1"/>
  <c r="E46" i="5"/>
  <c r="F46" i="5" s="1"/>
  <c r="H46" i="5" s="1"/>
  <c r="E47" i="5"/>
  <c r="F47" i="5"/>
  <c r="H47" i="5" s="1"/>
  <c r="I47" i="5" s="1"/>
  <c r="J47" i="5" s="1"/>
  <c r="E49" i="5"/>
  <c r="F49" i="5"/>
  <c r="E50" i="5"/>
  <c r="F50" i="5"/>
  <c r="H50" i="5" s="1"/>
  <c r="E51" i="5"/>
  <c r="F51" i="5"/>
  <c r="E52" i="5"/>
  <c r="F52" i="5"/>
  <c r="H52" i="5" s="1"/>
  <c r="E53" i="5"/>
  <c r="F53" i="5"/>
  <c r="E54" i="5"/>
  <c r="F54" i="5"/>
  <c r="D26" i="4"/>
  <c r="E26" i="4"/>
  <c r="F26" i="4" s="1"/>
  <c r="H26" i="4" s="1"/>
  <c r="N26" i="4" s="1"/>
  <c r="I26" i="4"/>
  <c r="D27" i="4"/>
  <c r="E27" i="4" s="1"/>
  <c r="F27" i="4" s="1"/>
  <c r="H27" i="4" s="1"/>
  <c r="I27" i="4"/>
  <c r="M27" i="4" s="1"/>
  <c r="D28" i="4"/>
  <c r="E28" i="4" s="1"/>
  <c r="F28" i="4" s="1"/>
  <c r="I28" i="4"/>
  <c r="D29" i="4"/>
  <c r="E29" i="4"/>
  <c r="F29" i="4" s="1"/>
  <c r="H29" i="4" s="1"/>
  <c r="I29" i="4"/>
  <c r="D30" i="4"/>
  <c r="E30" i="4" s="1"/>
  <c r="F30" i="4"/>
  <c r="H30" i="4" s="1"/>
  <c r="N30" i="4" s="1"/>
  <c r="I30" i="4"/>
  <c r="D31" i="4"/>
  <c r="E31" i="4" s="1"/>
  <c r="F31" i="4" s="1"/>
  <c r="H31" i="4" s="1"/>
  <c r="I31" i="4"/>
  <c r="D32" i="4"/>
  <c r="E32" i="4" s="1"/>
  <c r="F32" i="4" s="1"/>
  <c r="H32" i="4" s="1"/>
  <c r="O32" i="4" s="1"/>
  <c r="I32" i="4"/>
  <c r="D33" i="4"/>
  <c r="E33" i="4"/>
  <c r="F33" i="4" s="1"/>
  <c r="H33" i="4" s="1"/>
  <c r="I33" i="4"/>
  <c r="M33" i="4" s="1"/>
  <c r="D34" i="4"/>
  <c r="E34" i="4" s="1"/>
  <c r="F34" i="4"/>
  <c r="H34" i="4" s="1"/>
  <c r="P34" i="4" s="1"/>
  <c r="I34" i="4"/>
  <c r="M34" i="4" s="1"/>
  <c r="D35" i="4"/>
  <c r="E35" i="4" s="1"/>
  <c r="F35" i="4" s="1"/>
  <c r="H35" i="4" s="1"/>
  <c r="I35" i="4"/>
  <c r="M35" i="4" s="1"/>
  <c r="D36" i="4"/>
  <c r="E36" i="4" s="1"/>
  <c r="F36" i="4" s="1"/>
  <c r="H36" i="4" s="1"/>
  <c r="M36" i="4" s="1"/>
  <c r="I36" i="4"/>
  <c r="D37" i="4"/>
  <c r="E37" i="4"/>
  <c r="F37" i="4" s="1"/>
  <c r="H37" i="4" s="1"/>
  <c r="N37" i="4" s="1"/>
  <c r="I37" i="4"/>
  <c r="D38" i="4"/>
  <c r="E38" i="4" s="1"/>
  <c r="F38" i="4"/>
  <c r="H38" i="4" s="1"/>
  <c r="I38" i="4"/>
  <c r="M38" i="4" s="1"/>
  <c r="D39" i="4"/>
  <c r="E39" i="4" s="1"/>
  <c r="F39" i="4" s="1"/>
  <c r="H39" i="4" s="1"/>
  <c r="I39" i="4"/>
  <c r="D40" i="4"/>
  <c r="E40" i="4" s="1"/>
  <c r="F40" i="4" s="1"/>
  <c r="H40" i="4" s="1"/>
  <c r="P40" i="4" s="1"/>
  <c r="I40" i="4"/>
  <c r="D41" i="4"/>
  <c r="E41" i="4"/>
  <c r="F41" i="4" s="1"/>
  <c r="H41" i="4" s="1"/>
  <c r="O41" i="4" s="1"/>
  <c r="I41" i="4"/>
  <c r="M41" i="4" s="1"/>
  <c r="D42" i="4"/>
  <c r="E42" i="4" s="1"/>
  <c r="F42" i="4"/>
  <c r="H42" i="4" s="1"/>
  <c r="N42" i="4" s="1"/>
  <c r="I42" i="4"/>
  <c r="M42" i="4" s="1"/>
  <c r="D43" i="4"/>
  <c r="E43" i="4" s="1"/>
  <c r="F43" i="4" s="1"/>
  <c r="H43" i="4" s="1"/>
  <c r="I43" i="4"/>
  <c r="M43" i="4" s="1"/>
  <c r="D44" i="4"/>
  <c r="E44" i="4" s="1"/>
  <c r="F44" i="4" s="1"/>
  <c r="H44" i="4" s="1"/>
  <c r="N44" i="4" s="1"/>
  <c r="I44" i="4"/>
  <c r="D45" i="4"/>
  <c r="E45" i="4"/>
  <c r="F45" i="4" s="1"/>
  <c r="H45" i="4" s="1"/>
  <c r="P45" i="4" s="1"/>
  <c r="I45" i="4"/>
  <c r="M45" i="4" s="1"/>
  <c r="D46" i="4"/>
  <c r="E46" i="4" s="1"/>
  <c r="F46" i="4"/>
  <c r="H46" i="4" s="1"/>
  <c r="P46" i="4" s="1"/>
  <c r="I46" i="4"/>
  <c r="D47" i="4"/>
  <c r="E47" i="4" s="1"/>
  <c r="F47" i="4" s="1"/>
  <c r="H47" i="4" s="1"/>
  <c r="I47" i="4"/>
  <c r="D48" i="4"/>
  <c r="E48" i="4" s="1"/>
  <c r="F48" i="4" s="1"/>
  <c r="H48" i="4" s="1"/>
  <c r="O48" i="4" s="1"/>
  <c r="I48" i="4"/>
  <c r="D49" i="4"/>
  <c r="E49" i="4"/>
  <c r="F49" i="4" s="1"/>
  <c r="H49" i="4" s="1"/>
  <c r="P49" i="4" s="1"/>
  <c r="I49" i="4"/>
  <c r="M49" i="4" s="1"/>
  <c r="D50" i="4"/>
  <c r="E50" i="4" s="1"/>
  <c r="F50" i="4"/>
  <c r="H50" i="4" s="1"/>
  <c r="N50" i="4" s="1"/>
  <c r="I50" i="4"/>
  <c r="D51" i="4"/>
  <c r="E51" i="4" s="1"/>
  <c r="F51" i="4" s="1"/>
  <c r="H51" i="4" s="1"/>
  <c r="I51" i="4"/>
  <c r="M51" i="4" s="1"/>
  <c r="D52" i="4"/>
  <c r="E52" i="4" s="1"/>
  <c r="F52" i="4" s="1"/>
  <c r="H52" i="4" s="1"/>
  <c r="M52" i="4" s="1"/>
  <c r="I52" i="4"/>
  <c r="D53" i="4"/>
  <c r="E53" i="4"/>
  <c r="F53" i="4" s="1"/>
  <c r="H53" i="4"/>
  <c r="N53" i="4" s="1"/>
  <c r="I53" i="4"/>
  <c r="D54" i="4"/>
  <c r="E54" i="4" s="1"/>
  <c r="F54" i="4" s="1"/>
  <c r="H54" i="4" s="1"/>
  <c r="N54" i="4" s="1"/>
  <c r="I54" i="4"/>
  <c r="M54" i="4" s="1"/>
  <c r="D55" i="4"/>
  <c r="E55" i="4" s="1"/>
  <c r="F55" i="4" s="1"/>
  <c r="H55" i="4" s="1"/>
  <c r="I55" i="4"/>
  <c r="I27" i="1"/>
  <c r="M27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M56" i="1" s="1"/>
  <c r="I26" i="1"/>
  <c r="D27" i="1"/>
  <c r="E27" i="1"/>
  <c r="F27" i="1" s="1"/>
  <c r="H27" i="1"/>
  <c r="P27" i="1" s="1"/>
  <c r="D28" i="1"/>
  <c r="E28" i="1"/>
  <c r="F28" i="1" s="1"/>
  <c r="H28" i="1" s="1"/>
  <c r="D29" i="1"/>
  <c r="E29" i="1"/>
  <c r="F29" i="1" s="1"/>
  <c r="H29" i="1" s="1"/>
  <c r="N29" i="1" s="1"/>
  <c r="D30" i="1"/>
  <c r="E30" i="1"/>
  <c r="F30" i="1" s="1"/>
  <c r="H30" i="1" s="1"/>
  <c r="D31" i="1"/>
  <c r="E31" i="1" s="1"/>
  <c r="F31" i="1" s="1"/>
  <c r="H31" i="1" s="1"/>
  <c r="D32" i="1"/>
  <c r="E32" i="1"/>
  <c r="F32" i="1" s="1"/>
  <c r="H32" i="1" s="1"/>
  <c r="D33" i="1"/>
  <c r="E33" i="1" s="1"/>
  <c r="F33" i="1" s="1"/>
  <c r="H33" i="1" s="1"/>
  <c r="D34" i="1"/>
  <c r="E34" i="1"/>
  <c r="F34" i="1" s="1"/>
  <c r="H34" i="1" s="1"/>
  <c r="D35" i="1"/>
  <c r="E35" i="1" s="1"/>
  <c r="F35" i="1" s="1"/>
  <c r="H35" i="1" s="1"/>
  <c r="D36" i="1"/>
  <c r="E36" i="1"/>
  <c r="F36" i="1" s="1"/>
  <c r="H36" i="1" s="1"/>
  <c r="D37" i="1"/>
  <c r="E37" i="1" s="1"/>
  <c r="F37" i="1" s="1"/>
  <c r="H37" i="1" s="1"/>
  <c r="D38" i="1"/>
  <c r="E38" i="1"/>
  <c r="F38" i="1" s="1"/>
  <c r="H38" i="1" s="1"/>
  <c r="D39" i="1"/>
  <c r="E39" i="1" s="1"/>
  <c r="F39" i="1" s="1"/>
  <c r="H39" i="1" s="1"/>
  <c r="D40" i="1"/>
  <c r="E40" i="1"/>
  <c r="F40" i="1" s="1"/>
  <c r="H40" i="1"/>
  <c r="N40" i="1" s="1"/>
  <c r="D41" i="1"/>
  <c r="E41" i="1"/>
  <c r="F41" i="1" s="1"/>
  <c r="H41" i="1" s="1"/>
  <c r="D42" i="1"/>
  <c r="E42" i="1"/>
  <c r="F42" i="1" s="1"/>
  <c r="H42" i="1" s="1"/>
  <c r="O42" i="1" s="1"/>
  <c r="D43" i="1"/>
  <c r="E43" i="1"/>
  <c r="F43" i="1" s="1"/>
  <c r="H43" i="1" s="1"/>
  <c r="D44" i="1"/>
  <c r="E44" i="1" s="1"/>
  <c r="F44" i="1" s="1"/>
  <c r="H44" i="1" s="1"/>
  <c r="P44" i="1" s="1"/>
  <c r="D45" i="1"/>
  <c r="E45" i="1"/>
  <c r="F45" i="1" s="1"/>
  <c r="H45" i="1" s="1"/>
  <c r="D46" i="1"/>
  <c r="E46" i="1"/>
  <c r="F46" i="1" s="1"/>
  <c r="H46" i="1"/>
  <c r="P46" i="1" s="1"/>
  <c r="D47" i="1"/>
  <c r="E47" i="1" s="1"/>
  <c r="F47" i="1" s="1"/>
  <c r="H47" i="1" s="1"/>
  <c r="D48" i="1"/>
  <c r="E48" i="1"/>
  <c r="F48" i="1" s="1"/>
  <c r="H48" i="1"/>
  <c r="P48" i="1" s="1"/>
  <c r="D49" i="1"/>
  <c r="E49" i="1"/>
  <c r="F49" i="1" s="1"/>
  <c r="H49" i="1" s="1"/>
  <c r="D50" i="1"/>
  <c r="E50" i="1"/>
  <c r="F50" i="1" s="1"/>
  <c r="H50" i="1" s="1"/>
  <c r="N50" i="1" s="1"/>
  <c r="D51" i="1"/>
  <c r="E51" i="1"/>
  <c r="F51" i="1" s="1"/>
  <c r="H51" i="1" s="1"/>
  <c r="D52" i="1"/>
  <c r="E52" i="1" s="1"/>
  <c r="F52" i="1" s="1"/>
  <c r="H52" i="1" s="1"/>
  <c r="M52" i="1" s="1"/>
  <c r="D53" i="1"/>
  <c r="E53" i="1"/>
  <c r="F53" i="1" s="1"/>
  <c r="H53" i="1" s="1"/>
  <c r="D54" i="1"/>
  <c r="E54" i="1"/>
  <c r="F54" i="1" s="1"/>
  <c r="H54" i="1"/>
  <c r="D55" i="1"/>
  <c r="E55" i="1" s="1"/>
  <c r="F55" i="1" s="1"/>
  <c r="H55" i="1" s="1"/>
  <c r="D56" i="1"/>
  <c r="E56" i="1"/>
  <c r="F56" i="1" s="1"/>
  <c r="H56" i="1"/>
  <c r="D26" i="1"/>
  <c r="E26" i="1"/>
  <c r="F26" i="1" s="1"/>
  <c r="M54" i="1"/>
  <c r="O50" i="4"/>
  <c r="M50" i="4"/>
  <c r="P50" i="4"/>
  <c r="P42" i="4"/>
  <c r="O42" i="4"/>
  <c r="P52" i="4"/>
  <c r="O44" i="4"/>
  <c r="N36" i="4"/>
  <c r="N33" i="4"/>
  <c r="O30" i="4"/>
  <c r="P30" i="4"/>
  <c r="M30" i="4"/>
  <c r="O40" i="1"/>
  <c r="O54" i="4"/>
  <c r="P54" i="4"/>
  <c r="P51" i="4"/>
  <c r="M46" i="4"/>
  <c r="O46" i="4"/>
  <c r="N46" i="4"/>
  <c r="P43" i="4"/>
  <c r="P38" i="4"/>
  <c r="O38" i="4"/>
  <c r="N38" i="4"/>
  <c r="N35" i="4"/>
  <c r="P32" i="4"/>
  <c r="N27" i="4"/>
  <c r="N48" i="4"/>
  <c r="O40" i="4"/>
  <c r="O34" i="4"/>
  <c r="N34" i="4"/>
  <c r="O29" i="4"/>
  <c r="N29" i="4"/>
  <c r="I43" i="5"/>
  <c r="J43" i="5" s="1"/>
  <c r="H49" i="5"/>
  <c r="L49" i="5" s="1"/>
  <c r="R49" i="5" s="1"/>
  <c r="H48" i="5"/>
  <c r="I48" i="5" s="1"/>
  <c r="J48" i="5" s="1"/>
  <c r="L48" i="5"/>
  <c r="T48" i="5" s="1"/>
  <c r="H51" i="5"/>
  <c r="L51" i="5"/>
  <c r="H53" i="5"/>
  <c r="L53" i="5" s="1"/>
  <c r="T53" i="5" s="1"/>
  <c r="I49" i="5"/>
  <c r="L44" i="5"/>
  <c r="R44" i="5" s="1"/>
  <c r="L45" i="5"/>
  <c r="S45" i="5" s="1"/>
  <c r="I45" i="5"/>
  <c r="J45" i="5" s="1"/>
  <c r="T45" i="5"/>
  <c r="L46" i="5"/>
  <c r="T46" i="5" s="1"/>
  <c r="I46" i="5"/>
  <c r="J46" i="5" s="1"/>
  <c r="I36" i="5"/>
  <c r="J36" i="5" s="1"/>
  <c r="S49" i="5"/>
  <c r="Q53" i="5"/>
  <c r="S53" i="5"/>
  <c r="I38" i="5"/>
  <c r="J38" i="5" s="1"/>
  <c r="I53" i="5"/>
  <c r="J53" i="5" s="1"/>
  <c r="L43" i="5"/>
  <c r="T43" i="5"/>
  <c r="Q46" i="5"/>
  <c r="S35" i="5"/>
  <c r="P39" i="4" l="1"/>
  <c r="O39" i="4"/>
  <c r="N31" i="4"/>
  <c r="P31" i="4"/>
  <c r="O29" i="1"/>
  <c r="O51" i="4"/>
  <c r="N51" i="4"/>
  <c r="N43" i="4"/>
  <c r="O43" i="4"/>
  <c r="P35" i="4"/>
  <c r="O35" i="4"/>
  <c r="P27" i="4"/>
  <c r="O27" i="4"/>
  <c r="O55" i="4"/>
  <c r="P55" i="4"/>
  <c r="N47" i="4"/>
  <c r="O47" i="4"/>
  <c r="P47" i="4"/>
  <c r="M47" i="4"/>
  <c r="Q48" i="5"/>
  <c r="M44" i="1"/>
  <c r="T51" i="5"/>
  <c r="Q51" i="5"/>
  <c r="I40" i="5"/>
  <c r="J40" i="5" s="1"/>
  <c r="N39" i="4"/>
  <c r="O31" i="4"/>
  <c r="M39" i="4"/>
  <c r="M31" i="4"/>
  <c r="L39" i="5"/>
  <c r="I39" i="5"/>
  <c r="J39" i="5" s="1"/>
  <c r="L37" i="5"/>
  <c r="T37" i="5" s="1"/>
  <c r="M46" i="1"/>
  <c r="F57" i="1"/>
  <c r="O37" i="4"/>
  <c r="M53" i="4"/>
  <c r="S46" i="5"/>
  <c r="I41" i="5"/>
  <c r="J41" i="5" s="1"/>
  <c r="I35" i="5"/>
  <c r="J35" i="5" s="1"/>
  <c r="Q49" i="5"/>
  <c r="H42" i="5"/>
  <c r="I42" i="5" s="1"/>
  <c r="J42" i="5" s="1"/>
  <c r="S43" i="5"/>
  <c r="Q43" i="5"/>
  <c r="R43" i="5"/>
  <c r="S37" i="5"/>
  <c r="T41" i="5"/>
  <c r="Q41" i="5"/>
  <c r="R41" i="5"/>
  <c r="Q40" i="5"/>
  <c r="R40" i="5"/>
  <c r="Q39" i="5"/>
  <c r="R39" i="5"/>
  <c r="Q38" i="5"/>
  <c r="R38" i="5"/>
  <c r="Q36" i="5"/>
  <c r="R36" i="5"/>
  <c r="Q33" i="5"/>
  <c r="R33" i="5"/>
  <c r="Q35" i="5"/>
  <c r="R35" i="5"/>
  <c r="S40" i="5"/>
  <c r="T40" i="5"/>
  <c r="T39" i="5"/>
  <c r="T38" i="5"/>
  <c r="T36" i="5"/>
  <c r="S36" i="5"/>
  <c r="S41" i="5"/>
  <c r="S38" i="5"/>
  <c r="T35" i="5"/>
  <c r="S33" i="5"/>
  <c r="R46" i="5"/>
  <c r="R45" i="5"/>
  <c r="T44" i="5"/>
  <c r="R48" i="5"/>
  <c r="Q45" i="5"/>
  <c r="S44" i="5"/>
  <c r="R53" i="5"/>
  <c r="T49" i="5"/>
  <c r="J49" i="5"/>
  <c r="S48" i="5"/>
  <c r="L47" i="5"/>
  <c r="I33" i="5"/>
  <c r="J33" i="5" s="1"/>
  <c r="N55" i="1"/>
  <c r="O55" i="1"/>
  <c r="M55" i="1"/>
  <c r="P55" i="1"/>
  <c r="N51" i="1"/>
  <c r="O51" i="1"/>
  <c r="M51" i="1"/>
  <c r="P51" i="1"/>
  <c r="N47" i="1"/>
  <c r="O47" i="1"/>
  <c r="M47" i="1"/>
  <c r="P47" i="1"/>
  <c r="M43" i="1"/>
  <c r="O43" i="1"/>
  <c r="P43" i="1"/>
  <c r="N43" i="1"/>
  <c r="M39" i="1"/>
  <c r="O39" i="1"/>
  <c r="P39" i="1"/>
  <c r="N39" i="1"/>
  <c r="M38" i="1"/>
  <c r="P38" i="1"/>
  <c r="O38" i="1"/>
  <c r="N38" i="1"/>
  <c r="N37" i="1"/>
  <c r="P37" i="1"/>
  <c r="O37" i="1"/>
  <c r="M37" i="1"/>
  <c r="P36" i="1"/>
  <c r="M36" i="1"/>
  <c r="N36" i="1"/>
  <c r="O36" i="1"/>
  <c r="M35" i="1"/>
  <c r="O35" i="1"/>
  <c r="P35" i="1"/>
  <c r="N35" i="1"/>
  <c r="N34" i="1"/>
  <c r="O34" i="1"/>
  <c r="M34" i="1"/>
  <c r="P34" i="1"/>
  <c r="M33" i="1"/>
  <c r="P33" i="1"/>
  <c r="O33" i="1"/>
  <c r="N33" i="1"/>
  <c r="N32" i="1"/>
  <c r="O32" i="1"/>
  <c r="P32" i="1"/>
  <c r="M32" i="1"/>
  <c r="N31" i="1"/>
  <c r="O31" i="1"/>
  <c r="P31" i="1"/>
  <c r="M31" i="1"/>
  <c r="O30" i="1"/>
  <c r="N30" i="1"/>
  <c r="P30" i="1"/>
  <c r="M30" i="1"/>
  <c r="H54" i="5"/>
  <c r="P53" i="1"/>
  <c r="M53" i="1"/>
  <c r="O53" i="1"/>
  <c r="N53" i="1"/>
  <c r="P49" i="1"/>
  <c r="M49" i="1"/>
  <c r="O49" i="1"/>
  <c r="N49" i="1"/>
  <c r="N45" i="1"/>
  <c r="P45" i="1"/>
  <c r="O45" i="1"/>
  <c r="M45" i="1"/>
  <c r="N41" i="1"/>
  <c r="P41" i="1"/>
  <c r="O41" i="1"/>
  <c r="M41" i="1"/>
  <c r="N28" i="1"/>
  <c r="O28" i="1"/>
  <c r="P28" i="1"/>
  <c r="M28" i="1"/>
  <c r="R51" i="5"/>
  <c r="S51" i="5"/>
  <c r="L52" i="5"/>
  <c r="O56" i="1"/>
  <c r="N56" i="1"/>
  <c r="N54" i="1"/>
  <c r="O54" i="1"/>
  <c r="O52" i="1"/>
  <c r="N52" i="1"/>
  <c r="M50" i="1"/>
  <c r="P50" i="1"/>
  <c r="N48" i="1"/>
  <c r="O48" i="1"/>
  <c r="O46" i="1"/>
  <c r="N46" i="1"/>
  <c r="O44" i="1"/>
  <c r="N44" i="1"/>
  <c r="M42" i="1"/>
  <c r="P42" i="1"/>
  <c r="P40" i="1"/>
  <c r="M40" i="1"/>
  <c r="N55" i="4"/>
  <c r="M55" i="4"/>
  <c r="N49" i="4"/>
  <c r="O49" i="4"/>
  <c r="N45" i="4"/>
  <c r="O45" i="4"/>
  <c r="P41" i="4"/>
  <c r="N41" i="4"/>
  <c r="M37" i="4"/>
  <c r="P37" i="4"/>
  <c r="O33" i="4"/>
  <c r="P33" i="4"/>
  <c r="P29" i="4"/>
  <c r="M29" i="4"/>
  <c r="S39" i="5"/>
  <c r="I52" i="5"/>
  <c r="J52" i="5" s="1"/>
  <c r="I51" i="5"/>
  <c r="J51" i="5" s="1"/>
  <c r="I50" i="5"/>
  <c r="J50" i="5" s="1"/>
  <c r="L50" i="5"/>
  <c r="Q47" i="5"/>
  <c r="S47" i="5"/>
  <c r="H26" i="1"/>
  <c r="M48" i="1"/>
  <c r="P52" i="1"/>
  <c r="P56" i="1"/>
  <c r="O50" i="1"/>
  <c r="P26" i="4"/>
  <c r="O26" i="4"/>
  <c r="M26" i="4"/>
  <c r="N42" i="1"/>
  <c r="P54" i="1"/>
  <c r="M29" i="1"/>
  <c r="P29" i="1"/>
  <c r="N27" i="1"/>
  <c r="O27" i="1"/>
  <c r="O53" i="4"/>
  <c r="P53" i="4"/>
  <c r="O52" i="4"/>
  <c r="N52" i="4"/>
  <c r="P48" i="4"/>
  <c r="M48" i="4"/>
  <c r="M44" i="4"/>
  <c r="P44" i="4"/>
  <c r="N40" i="4"/>
  <c r="M40" i="4"/>
  <c r="P36" i="4"/>
  <c r="O36" i="4"/>
  <c r="M32" i="4"/>
  <c r="N32" i="4"/>
  <c r="H28" i="4"/>
  <c r="F57" i="4"/>
  <c r="G55" i="7"/>
  <c r="H54" i="7"/>
  <c r="Y52" i="7"/>
  <c r="Y53" i="7" s="1"/>
  <c r="R51" i="7"/>
  <c r="S51" i="7"/>
  <c r="T51" i="7"/>
  <c r="R37" i="7"/>
  <c r="T37" i="7"/>
  <c r="S37" i="7"/>
  <c r="Q37" i="7"/>
  <c r="T48" i="7"/>
  <c r="Q48" i="7"/>
  <c r="R48" i="7"/>
  <c r="S48" i="7"/>
  <c r="T32" i="7"/>
  <c r="R32" i="7"/>
  <c r="S32" i="7"/>
  <c r="Q32" i="7"/>
  <c r="T34" i="7"/>
  <c r="Q34" i="7"/>
  <c r="R34" i="7"/>
  <c r="S34" i="7"/>
  <c r="R47" i="7"/>
  <c r="S47" i="7"/>
  <c r="T47" i="7"/>
  <c r="Q47" i="7"/>
  <c r="R31" i="7"/>
  <c r="S31" i="7"/>
  <c r="T31" i="7"/>
  <c r="Q31" i="7"/>
  <c r="R49" i="7"/>
  <c r="T49" i="7"/>
  <c r="S49" i="7"/>
  <c r="Q49" i="7"/>
  <c r="T38" i="7"/>
  <c r="R38" i="7"/>
  <c r="Q38" i="7"/>
  <c r="S38" i="7"/>
  <c r="R29" i="7"/>
  <c r="T29" i="7"/>
  <c r="S29" i="7"/>
  <c r="Q29" i="7"/>
  <c r="I54" i="7"/>
  <c r="J54" i="7" s="1"/>
  <c r="L54" i="7"/>
  <c r="R35" i="7"/>
  <c r="T35" i="7"/>
  <c r="S35" i="7"/>
  <c r="Q35" i="7"/>
  <c r="T44" i="7"/>
  <c r="R44" i="7"/>
  <c r="Q44" i="7"/>
  <c r="S44" i="7"/>
  <c r="T28" i="7"/>
  <c r="R28" i="7"/>
  <c r="S28" i="7"/>
  <c r="Q28" i="7"/>
  <c r="L53" i="7"/>
  <c r="I53" i="7"/>
  <c r="R43" i="7"/>
  <c r="T43" i="7"/>
  <c r="S43" i="7"/>
  <c r="Q43" i="7"/>
  <c r="R45" i="7"/>
  <c r="T45" i="7"/>
  <c r="S45" i="7"/>
  <c r="Q45" i="7"/>
  <c r="R33" i="7"/>
  <c r="T33" i="7"/>
  <c r="S33" i="7"/>
  <c r="Q33" i="7"/>
  <c r="T30" i="7"/>
  <c r="Q30" i="7"/>
  <c r="R30" i="7"/>
  <c r="S30" i="7"/>
  <c r="T46" i="7"/>
  <c r="R46" i="7"/>
  <c r="Q46" i="7"/>
  <c r="S46" i="7"/>
  <c r="R52" i="7"/>
  <c r="S52" i="7"/>
  <c r="T52" i="7"/>
  <c r="Q52" i="7"/>
  <c r="T40" i="7"/>
  <c r="R40" i="7"/>
  <c r="Q40" i="7"/>
  <c r="S40" i="7"/>
  <c r="T36" i="7"/>
  <c r="Q36" i="7"/>
  <c r="R36" i="7"/>
  <c r="S36" i="7"/>
  <c r="R39" i="7"/>
  <c r="S39" i="7"/>
  <c r="T39" i="7"/>
  <c r="Q39" i="7"/>
  <c r="T42" i="7"/>
  <c r="R42" i="7"/>
  <c r="Q42" i="7"/>
  <c r="S42" i="7"/>
  <c r="R41" i="7"/>
  <c r="T41" i="7"/>
  <c r="S41" i="7"/>
  <c r="Q41" i="7"/>
  <c r="T50" i="7"/>
  <c r="Q50" i="7"/>
  <c r="R50" i="7"/>
  <c r="S50" i="7"/>
  <c r="Y54" i="7"/>
  <c r="Q51" i="7"/>
  <c r="L28" i="5"/>
  <c r="T28" i="5" s="1"/>
  <c r="I28" i="5"/>
  <c r="J28" i="5" s="1"/>
  <c r="Y28" i="5" s="1"/>
  <c r="L34" i="5"/>
  <c r="I34" i="5"/>
  <c r="J34" i="5" s="1"/>
  <c r="L30" i="5"/>
  <c r="I30" i="5"/>
  <c r="J30" i="5" s="1"/>
  <c r="L29" i="5"/>
  <c r="I29" i="5"/>
  <c r="J29" i="5" s="1"/>
  <c r="L31" i="5"/>
  <c r="I31" i="5"/>
  <c r="J31" i="5" s="1"/>
  <c r="L32" i="5"/>
  <c r="I32" i="5"/>
  <c r="J32" i="5" s="1"/>
  <c r="R37" i="5" l="1"/>
  <c r="Q37" i="5"/>
  <c r="L42" i="5"/>
  <c r="Q32" i="5"/>
  <c r="R32" i="5"/>
  <c r="Q31" i="5"/>
  <c r="R31" i="5"/>
  <c r="Q29" i="5"/>
  <c r="R29" i="5"/>
  <c r="Q30" i="5"/>
  <c r="R30" i="5"/>
  <c r="Q34" i="5"/>
  <c r="R34" i="5"/>
  <c r="Q28" i="5"/>
  <c r="R28" i="5"/>
  <c r="R47" i="5"/>
  <c r="T47" i="5"/>
  <c r="M28" i="4"/>
  <c r="N28" i="4"/>
  <c r="N57" i="4" s="1"/>
  <c r="O28" i="4"/>
  <c r="O57" i="4" s="1"/>
  <c r="P28" i="4"/>
  <c r="H57" i="4"/>
  <c r="N26" i="1"/>
  <c r="N57" i="1" s="1"/>
  <c r="P26" i="1"/>
  <c r="P57" i="1" s="1"/>
  <c r="H57" i="1"/>
  <c r="M26" i="1"/>
  <c r="M57" i="1" s="1"/>
  <c r="O26" i="1"/>
  <c r="O57" i="1" s="1"/>
  <c r="S50" i="5"/>
  <c r="Q50" i="5"/>
  <c r="R50" i="5"/>
  <c r="T50" i="5"/>
  <c r="S52" i="5"/>
  <c r="Q52" i="5"/>
  <c r="R52" i="5"/>
  <c r="T52" i="5"/>
  <c r="I54" i="5"/>
  <c r="L54" i="5"/>
  <c r="J54" i="5"/>
  <c r="Y29" i="5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G56" i="7"/>
  <c r="H55" i="7"/>
  <c r="M57" i="4"/>
  <c r="P57" i="4"/>
  <c r="H58" i="5"/>
  <c r="J53" i="7"/>
  <c r="V28" i="7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W28" i="7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T54" i="7"/>
  <c r="R54" i="7"/>
  <c r="Q54" i="7"/>
  <c r="S54" i="7"/>
  <c r="S53" i="7"/>
  <c r="T53" i="7"/>
  <c r="R53" i="7"/>
  <c r="Q53" i="7"/>
  <c r="U28" i="7"/>
  <c r="U29" i="7" s="1"/>
  <c r="U30" i="7" s="1"/>
  <c r="U31" i="7" s="1"/>
  <c r="U32" i="7" s="1"/>
  <c r="T30" i="5"/>
  <c r="S30" i="5"/>
  <c r="U28" i="5"/>
  <c r="S28" i="5"/>
  <c r="T32" i="5"/>
  <c r="S32" i="5"/>
  <c r="S34" i="5"/>
  <c r="T34" i="5"/>
  <c r="S31" i="5"/>
  <c r="T31" i="5"/>
  <c r="T29" i="5"/>
  <c r="S29" i="5"/>
  <c r="Q42" i="5" l="1"/>
  <c r="R42" i="5"/>
  <c r="S42" i="5"/>
  <c r="T42" i="5"/>
  <c r="Y54" i="5"/>
  <c r="Y55" i="5" s="1"/>
  <c r="Y56" i="5" s="1"/>
  <c r="Y57" i="5" s="1"/>
  <c r="U41" i="5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V53" i="7"/>
  <c r="H59" i="5"/>
  <c r="G57" i="7"/>
  <c r="H57" i="7" s="1"/>
  <c r="H56" i="7"/>
  <c r="I58" i="5"/>
  <c r="J58" i="5" s="1"/>
  <c r="L58" i="5"/>
  <c r="I55" i="7"/>
  <c r="H59" i="7"/>
  <c r="L55" i="7"/>
  <c r="Q54" i="5"/>
  <c r="S54" i="5"/>
  <c r="T54" i="5"/>
  <c r="R54" i="5"/>
  <c r="Y55" i="7"/>
  <c r="U33" i="7"/>
  <c r="U34" i="7" s="1"/>
  <c r="U35" i="7" s="1"/>
  <c r="U36" i="7" s="1"/>
  <c r="U37" i="7" s="1"/>
  <c r="U38" i="7" s="1"/>
  <c r="U39" i="7" s="1"/>
  <c r="W54" i="7"/>
  <c r="V54" i="7"/>
  <c r="W28" i="5"/>
  <c r="W41" i="5" s="1"/>
  <c r="V28" i="5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l="1"/>
  <c r="V55" i="5" s="1"/>
  <c r="V56" i="5" s="1"/>
  <c r="V57" i="5" s="1"/>
  <c r="W42" i="5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Y56" i="7"/>
  <c r="Y58" i="5"/>
  <c r="U54" i="5"/>
  <c r="U55" i="5" s="1"/>
  <c r="U56" i="5" s="1"/>
  <c r="U57" i="5" s="1"/>
  <c r="S58" i="5"/>
  <c r="Q58" i="5"/>
  <c r="R58" i="5"/>
  <c r="T58" i="5"/>
  <c r="I57" i="7"/>
  <c r="J57" i="7" s="1"/>
  <c r="L57" i="7"/>
  <c r="Y57" i="7"/>
  <c r="S55" i="7"/>
  <c r="Q55" i="7"/>
  <c r="R55" i="7"/>
  <c r="T55" i="7"/>
  <c r="J55" i="7"/>
  <c r="L56" i="7"/>
  <c r="I56" i="7"/>
  <c r="J56" i="7" s="1"/>
  <c r="U40" i="7"/>
  <c r="U41" i="7" s="1"/>
  <c r="U42" i="7" s="1"/>
  <c r="U43" i="7" s="1"/>
  <c r="U44" i="7" s="1"/>
  <c r="U45" i="7" s="1"/>
  <c r="U46" i="7" s="1"/>
  <c r="U58" i="5" l="1"/>
  <c r="V58" i="5"/>
  <c r="I59" i="5"/>
  <c r="Q59" i="5"/>
  <c r="T56" i="7"/>
  <c r="Q56" i="7"/>
  <c r="R56" i="7"/>
  <c r="S56" i="7"/>
  <c r="S59" i="7" s="1"/>
  <c r="J59" i="5"/>
  <c r="J59" i="7"/>
  <c r="U47" i="7"/>
  <c r="U48" i="7" s="1"/>
  <c r="U49" i="7" s="1"/>
  <c r="U50" i="7" s="1"/>
  <c r="U51" i="7" s="1"/>
  <c r="U52" i="7" s="1"/>
  <c r="U53" i="7" s="1"/>
  <c r="I59" i="7"/>
  <c r="L59" i="7"/>
  <c r="W55" i="7"/>
  <c r="V55" i="7"/>
  <c r="V56" i="7" s="1"/>
  <c r="T57" i="7"/>
  <c r="T59" i="7" s="1"/>
  <c r="Q57" i="7"/>
  <c r="Q59" i="7" s="1"/>
  <c r="S57" i="7"/>
  <c r="R57" i="7"/>
  <c r="R59" i="7" s="1"/>
  <c r="L59" i="5"/>
  <c r="W56" i="7" l="1"/>
  <c r="W57" i="7" s="1"/>
  <c r="R59" i="5"/>
  <c r="T59" i="5"/>
  <c r="U54" i="7"/>
  <c r="U55" i="7" s="1"/>
  <c r="U56" i="7" s="1"/>
  <c r="U57" i="7" s="1"/>
  <c r="S59" i="5"/>
  <c r="V57" i="7"/>
</calcChain>
</file>

<file path=xl/sharedStrings.xml><?xml version="1.0" encoding="utf-8"?>
<sst xmlns="http://schemas.openxmlformats.org/spreadsheetml/2006/main" count="291" uniqueCount="97">
  <si>
    <t>Plan de producción</t>
  </si>
  <si>
    <t>Mes</t>
  </si>
  <si>
    <t>Premisas:</t>
  </si>
  <si>
    <t xml:space="preserve">Pella </t>
  </si>
  <si>
    <t>Mineral Calibrado</t>
  </si>
  <si>
    <t>Remet</t>
  </si>
  <si>
    <t>Pella Recuperada</t>
  </si>
  <si>
    <t>Inventarios Iniciales Materia Prima [Tons]</t>
  </si>
  <si>
    <t>Inventarios Iniciales Productos &amp; Subproductos [Tons]</t>
  </si>
  <si>
    <t>Briqueta</t>
  </si>
  <si>
    <t>Chips de Briqueta</t>
  </si>
  <si>
    <t>Finos de Briqueta</t>
  </si>
  <si>
    <t>Plan de recepción Materia Prima [Tons]</t>
  </si>
  <si>
    <t>Fecha</t>
  </si>
  <si>
    <t xml:space="preserve">Producción </t>
  </si>
  <si>
    <t>% Pellas</t>
  </si>
  <si>
    <t>% Mineral</t>
  </si>
  <si>
    <t>% Remet</t>
  </si>
  <si>
    <t>% pella Recuperada</t>
  </si>
  <si>
    <t>Requerimiento MP</t>
  </si>
  <si>
    <t>PAM STD</t>
  </si>
  <si>
    <t>Tiempo Disponible</t>
  </si>
  <si>
    <t>Parada Programada</t>
  </si>
  <si>
    <t>Demoras</t>
  </si>
  <si>
    <t>Tiempo efectivo</t>
  </si>
  <si>
    <t>Generación de remet</t>
  </si>
  <si>
    <t>Productividad</t>
  </si>
  <si>
    <t>% finos</t>
  </si>
  <si>
    <t>A partir del 09-Mayo</t>
  </si>
  <si>
    <t>Pellas</t>
  </si>
  <si>
    <t>Mineral</t>
  </si>
  <si>
    <t>CONSUMO MATERIA PRIMA</t>
  </si>
  <si>
    <t>PATRÓN DE CARGA</t>
  </si>
  <si>
    <t>Días</t>
  </si>
  <si>
    <t xml:space="preserve"> MATERIA PRIMA INVENTARIO</t>
  </si>
  <si>
    <t>PRODUCTO INVENTARIO</t>
  </si>
  <si>
    <t>Chips de
Briqueta</t>
  </si>
  <si>
    <t>Finos de
Briqueta</t>
  </si>
  <si>
    <t>Plan de venta Barco</t>
  </si>
  <si>
    <t>(DIARIO)</t>
  </si>
  <si>
    <t>DIARIO</t>
  </si>
  <si>
    <t>Premisas Generales:</t>
  </si>
  <si>
    <t>Dia</t>
  </si>
  <si>
    <t>viernes</t>
  </si>
  <si>
    <t>sábado</t>
  </si>
  <si>
    <t>domingo</t>
  </si>
  <si>
    <t>lunes</t>
  </si>
  <si>
    <t>martes</t>
  </si>
  <si>
    <t>miércoles</t>
  </si>
  <si>
    <t>jueves</t>
  </si>
  <si>
    <t>finos de HBC</t>
  </si>
  <si>
    <t>Produccion de 1°</t>
  </si>
  <si>
    <t>Plan de Traslado Producto (t)</t>
  </si>
  <si>
    <t>- Bajo inventarios de Materias Primas e Insumos (Pella, Minera y Cal Hidratada,  respectivamente).</t>
  </si>
  <si>
    <t>- Disponibilidad de las Maquinas Briqueteadoras amenaza cumplimiento del Plan</t>
  </si>
  <si>
    <t>- Disponibilidad del Sistema de Descarga del Reactor 2 amenaza cumplimiento del Plan</t>
  </si>
  <si>
    <t>avanza</t>
  </si>
  <si>
    <t>familia</t>
  </si>
  <si>
    <t>unare</t>
  </si>
  <si>
    <t>$</t>
  </si>
  <si>
    <t>lunes a viernes</t>
  </si>
  <si>
    <t xml:space="preserve">- Se programa Produccion para todo el mes de Septiembre </t>
  </si>
  <si>
    <t>lunes a sabado</t>
  </si>
  <si>
    <t>- Para garantizar el cumplimiento del Plan de Producción se requieren como mínimo 1.400 ton diarias de pellas.</t>
  </si>
  <si>
    <t>1. Sidor inicio produccion de pellas dentro de especificacion  y esta realizando envios pequeños, en espera de almacenar inventario requerido para iniciar produccion, de mantenerse el ritmo actual se estima inicio de produccion la 3era semana del mes.</t>
  </si>
  <si>
    <t>sabado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</si>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</sst>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_([$€]\ * #,##0.00_);_([$€]\ * \(#,##0.00\);_([$€]\ * &quot;-&quot;??_);_(@_)"/>
    <numFmt numFmtId="167" formatCode="_ * #,##0_ ;_ * \-#,##0_ ;_ * &quot;-&quot;??_ ;_ @_ 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indexed="56"/>
      <name val="Arial"/>
      <family val="2"/>
    </font>
    <font>
      <b/>
      <sz val="11"/>
      <color theme="0" tint="-0.499984740745262"/>
      <name val="Arial"/>
      <family val="2"/>
    </font>
    <font>
      <b/>
      <sz val="9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17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0" borderId="1" xfId="0" applyBorder="1" applyAlignment="1">
      <alignment horizontal="center" vertical="center" wrapText="1"/>
    </xf>
    <xf numFmtId="16" fontId="0" fillId="0" borderId="2" xfId="0" applyNumberFormat="1" applyBorder="1"/>
    <xf numFmtId="16" fontId="0" fillId="0" borderId="3" xfId="0" applyNumberFormat="1" applyBorder="1"/>
    <xf numFmtId="16" fontId="0" fillId="0" borderId="4" xfId="0" applyNumberFormat="1" applyBorder="1"/>
    <xf numFmtId="0" fontId="0" fillId="0" borderId="2" xfId="0" applyBorder="1" applyAlignment="1">
      <alignment horizontal="center"/>
    </xf>
    <xf numFmtId="165" fontId="0" fillId="0" borderId="2" xfId="2" applyNumberFormat="1" applyFont="1" applyBorder="1"/>
    <xf numFmtId="164" fontId="0" fillId="0" borderId="2" xfId="2" applyFont="1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165" fontId="0" fillId="0" borderId="3" xfId="2" applyNumberFormat="1" applyFont="1" applyBorder="1"/>
    <xf numFmtId="164" fontId="0" fillId="0" borderId="3" xfId="2" applyFont="1" applyBorder="1"/>
    <xf numFmtId="9" fontId="0" fillId="0" borderId="3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2" applyNumberFormat="1" applyFont="1" applyBorder="1"/>
    <xf numFmtId="164" fontId="0" fillId="0" borderId="4" xfId="2" applyFont="1" applyBorder="1"/>
    <xf numFmtId="9" fontId="0" fillId="0" borderId="4" xfId="0" applyNumberFormat="1" applyBorder="1"/>
    <xf numFmtId="0" fontId="3" fillId="2" borderId="0" xfId="0" applyFont="1" applyFill="1"/>
    <xf numFmtId="165" fontId="3" fillId="2" borderId="0" xfId="2" applyNumberFormat="1" applyFont="1" applyFill="1"/>
    <xf numFmtId="0" fontId="0" fillId="3" borderId="1" xfId="0" applyFill="1" applyBorder="1" applyAlignment="1">
      <alignment horizontal="center" vertical="center" wrapText="1"/>
    </xf>
    <xf numFmtId="165" fontId="0" fillId="3" borderId="2" xfId="2" applyNumberFormat="1" applyFont="1" applyFill="1" applyBorder="1"/>
    <xf numFmtId="165" fontId="0" fillId="3" borderId="3" xfId="2" applyNumberFormat="1" applyFont="1" applyFill="1" applyBorder="1"/>
    <xf numFmtId="165" fontId="0" fillId="3" borderId="4" xfId="2" applyNumberFormat="1" applyFont="1" applyFill="1" applyBorder="1"/>
    <xf numFmtId="165" fontId="3" fillId="3" borderId="0" xfId="0" applyNumberFormat="1" applyFont="1" applyFill="1"/>
    <xf numFmtId="165" fontId="1" fillId="0" borderId="0" xfId="2" applyNumberFormat="1"/>
    <xf numFmtId="165" fontId="1" fillId="0" borderId="0" xfId="2" applyNumberFormat="1" applyFont="1"/>
    <xf numFmtId="165" fontId="1" fillId="3" borderId="2" xfId="2" applyNumberFormat="1" applyFill="1" applyBorder="1"/>
    <xf numFmtId="164" fontId="1" fillId="0" borderId="2" xfId="2" applyBorder="1"/>
    <xf numFmtId="165" fontId="1" fillId="0" borderId="2" xfId="2" applyNumberFormat="1" applyBorder="1"/>
    <xf numFmtId="165" fontId="1" fillId="3" borderId="3" xfId="2" applyNumberFormat="1" applyFill="1" applyBorder="1"/>
    <xf numFmtId="164" fontId="1" fillId="0" borderId="3" xfId="2" applyBorder="1"/>
    <xf numFmtId="165" fontId="1" fillId="0" borderId="3" xfId="2" applyNumberFormat="1" applyBorder="1"/>
    <xf numFmtId="165" fontId="1" fillId="3" borderId="4" xfId="2" applyNumberFormat="1" applyFill="1" applyBorder="1"/>
    <xf numFmtId="164" fontId="1" fillId="0" borderId="4" xfId="2" applyBorder="1"/>
    <xf numFmtId="165" fontId="1" fillId="0" borderId="4" xfId="2" applyNumberForma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165" fontId="1" fillId="0" borderId="8" xfId="2" applyNumberFormat="1" applyBorder="1"/>
    <xf numFmtId="165" fontId="1" fillId="0" borderId="9" xfId="2" applyNumberFormat="1" applyBorder="1"/>
    <xf numFmtId="165" fontId="1" fillId="0" borderId="10" xfId="2" applyNumberFormat="1" applyBorder="1"/>
    <xf numFmtId="0" fontId="0" fillId="0" borderId="2" xfId="0" applyBorder="1" applyAlignment="1">
      <alignment horizontal="center" vertical="center" wrapText="1"/>
    </xf>
    <xf numFmtId="9" fontId="0" fillId="0" borderId="8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0" fontId="3" fillId="0" borderId="0" xfId="0" applyFont="1"/>
    <xf numFmtId="37" fontId="1" fillId="0" borderId="3" xfId="2" applyNumberFormat="1" applyBorder="1"/>
    <xf numFmtId="38" fontId="1" fillId="0" borderId="8" xfId="2" applyNumberFormat="1" applyBorder="1"/>
    <xf numFmtId="38" fontId="1" fillId="0" borderId="2" xfId="2" applyNumberFormat="1" applyBorder="1"/>
    <xf numFmtId="38" fontId="1" fillId="0" borderId="9" xfId="2" applyNumberFormat="1" applyBorder="1"/>
    <xf numFmtId="38" fontId="1" fillId="0" borderId="3" xfId="2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  <xf numFmtId="49" fontId="4" fillId="0" borderId="0" xfId="0" applyNumberFormat="1" applyFont="1"/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6" fillId="3" borderId="3" xfId="2" applyNumberFormat="1" applyFont="1" applyFill="1" applyBorder="1"/>
    <xf numFmtId="0" fontId="6" fillId="0" borderId="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" fontId="0" fillId="0" borderId="2" xfId="0" applyNumberFormat="1" applyBorder="1" applyAlignment="1">
      <alignment horizontal="left"/>
    </xf>
    <xf numFmtId="16" fontId="0" fillId="0" borderId="3" xfId="0" applyNumberFormat="1" applyBorder="1" applyAlignment="1">
      <alignment horizontal="left"/>
    </xf>
    <xf numFmtId="165" fontId="0" fillId="0" borderId="0" xfId="0" applyNumberFormat="1"/>
    <xf numFmtId="3" fontId="0" fillId="4" borderId="0" xfId="0" applyNumberFormat="1" applyFill="1"/>
    <xf numFmtId="3" fontId="0" fillId="0" borderId="0" xfId="0" applyNumberFormat="1" applyFill="1"/>
    <xf numFmtId="0" fontId="6" fillId="0" borderId="0" xfId="0" applyFont="1"/>
    <xf numFmtId="165" fontId="1" fillId="0" borderId="3" xfId="2" applyNumberFormat="1" applyFill="1" applyBorder="1"/>
    <xf numFmtId="37" fontId="1" fillId="0" borderId="3" xfId="2" applyNumberFormat="1" applyFill="1" applyBorder="1"/>
    <xf numFmtId="9" fontId="0" fillId="0" borderId="3" xfId="0" applyNumberFormat="1" applyFill="1" applyBorder="1"/>
    <xf numFmtId="38" fontId="1" fillId="0" borderId="3" xfId="2" applyNumberFormat="1" applyFill="1" applyBorder="1"/>
    <xf numFmtId="0" fontId="7" fillId="0" borderId="0" xfId="0" applyFont="1"/>
    <xf numFmtId="0" fontId="8" fillId="0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38" fontId="1" fillId="0" borderId="9" xfId="2" applyNumberFormat="1" applyFill="1" applyBorder="1"/>
    <xf numFmtId="0" fontId="0" fillId="6" borderId="0" xfId="0" applyFill="1"/>
    <xf numFmtId="0" fontId="3" fillId="2" borderId="0" xfId="0" applyFont="1" applyFill="1" applyBorder="1"/>
    <xf numFmtId="38" fontId="1" fillId="7" borderId="9" xfId="2" applyNumberFormat="1" applyFill="1" applyBorder="1"/>
    <xf numFmtId="0" fontId="6" fillId="3" borderId="1" xfId="0" applyFont="1" applyFill="1" applyBorder="1" applyAlignment="1">
      <alignment horizontal="center" vertical="center" wrapText="1"/>
    </xf>
    <xf numFmtId="164" fontId="6" fillId="3" borderId="3" xfId="2" applyNumberFormat="1" applyFont="1" applyFill="1" applyBorder="1"/>
    <xf numFmtId="0" fontId="13" fillId="3" borderId="1" xfId="0" applyFont="1" applyFill="1" applyBorder="1" applyAlignment="1">
      <alignment horizontal="center" vertical="center" wrapText="1"/>
    </xf>
    <xf numFmtId="165" fontId="13" fillId="3" borderId="3" xfId="2" applyNumberFormat="1" applyFont="1" applyFill="1" applyBorder="1"/>
    <xf numFmtId="0" fontId="11" fillId="0" borderId="2" xfId="0" applyFont="1" applyBorder="1" applyAlignment="1">
      <alignment horizontal="center" vertical="center" wrapText="1"/>
    </xf>
    <xf numFmtId="49" fontId="14" fillId="0" borderId="0" xfId="0" applyNumberFormat="1" applyFont="1"/>
    <xf numFmtId="49" fontId="4" fillId="0" borderId="0" xfId="0" applyNumberFormat="1" applyFont="1" applyAlignment="1">
      <alignment horizontal="left" wrapText="1"/>
    </xf>
    <xf numFmtId="164" fontId="0" fillId="0" borderId="0" xfId="2" applyFont="1"/>
    <xf numFmtId="167" fontId="12" fillId="0" borderId="0" xfId="0" applyNumberFormat="1" applyFont="1"/>
    <xf numFmtId="0" fontId="12" fillId="0" borderId="0" xfId="0" applyFont="1"/>
    <xf numFmtId="3" fontId="13" fillId="4" borderId="0" xfId="0" applyNumberFormat="1" applyFont="1" applyFill="1"/>
    <xf numFmtId="0" fontId="3" fillId="0" borderId="0" xfId="0" applyFont="1" applyAlignment="1">
      <alignment horizontal="left"/>
    </xf>
    <xf numFmtId="165" fontId="3" fillId="8" borderId="0" xfId="0" applyNumberFormat="1" applyFont="1" applyFill="1"/>
    <xf numFmtId="164" fontId="6" fillId="8" borderId="3" xfId="2" applyNumberFormat="1" applyFont="1" applyFill="1" applyBorder="1"/>
    <xf numFmtId="165" fontId="14" fillId="8" borderId="3" xfId="2" applyNumberFormat="1" applyFont="1" applyFill="1" applyBorder="1"/>
    <xf numFmtId="0" fontId="15" fillId="0" borderId="0" xfId="0" applyFont="1"/>
    <xf numFmtId="49" fontId="16" fillId="0" borderId="0" xfId="0" applyNumberFormat="1" applyFont="1"/>
    <xf numFmtId="165" fontId="17" fillId="8" borderId="0" xfId="0" applyNumberFormat="1" applyFont="1" applyFill="1" applyAlignment="1"/>
    <xf numFmtId="164" fontId="11" fillId="8" borderId="3" xfId="2" applyNumberFormat="1" applyFont="1" applyFill="1" applyBorder="1" applyAlignment="1"/>
    <xf numFmtId="165" fontId="18" fillId="8" borderId="3" xfId="2" applyNumberFormat="1" applyFont="1" applyFill="1" applyBorder="1"/>
    <xf numFmtId="49" fontId="14" fillId="0" borderId="0" xfId="0" applyNumberFormat="1" applyFont="1" applyAlignment="1">
      <alignment wrapText="1"/>
    </xf>
    <xf numFmtId="17" fontId="3" fillId="0" borderId="0" xfId="0" applyNumberFormat="1" applyFont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8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49" fontId="0" fillId="0" borderId="2" xfId="0" applyNumberFormat="1" applyBorder="1" applyAlignment="1">
      <alignment horizontal="left"/>
    </xf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7"/>
  <sheetViews>
    <sheetView showGridLines="0" topLeftCell="A4" workbookViewId="0">
      <selection activeCell="G29" sqref="G29"/>
    </sheetView>
  </sheetViews>
  <sheetFormatPr baseColWidth="10" defaultRowHeight="12.75" outlineLevelCol="1" x14ac:dyDescent="0.2"/>
  <cols>
    <col min="1" max="1" width="16.28515625" customWidth="1"/>
    <col min="2" max="2" width="9.5703125" bestFit="1" customWidth="1"/>
    <col min="3" max="6" width="12.7109375" customWidth="1"/>
    <col min="7" max="7" width="10.28515625" customWidth="1" outlineLevel="1"/>
    <col min="8" max="8" width="12.5703125" customWidth="1" outlineLevel="1"/>
    <col min="9" max="12" width="7.5703125" customWidth="1" outlineLevel="1"/>
    <col min="13" max="15" width="9.28515625" customWidth="1"/>
    <col min="16" max="16" width="11.140625" customWidth="1"/>
  </cols>
  <sheetData>
    <row r="3" spans="1:6" x14ac:dyDescent="0.2">
      <c r="A3" t="s">
        <v>0</v>
      </c>
    </row>
    <row r="4" spans="1:6" x14ac:dyDescent="0.2">
      <c r="A4" t="s">
        <v>1</v>
      </c>
      <c r="B4" s="1">
        <v>40664</v>
      </c>
    </row>
    <row r="5" spans="1:6" x14ac:dyDescent="0.2">
      <c r="E5" t="s">
        <v>20</v>
      </c>
      <c r="F5">
        <v>1.55</v>
      </c>
    </row>
    <row r="6" spans="1:6" x14ac:dyDescent="0.2">
      <c r="A6" t="s">
        <v>2</v>
      </c>
      <c r="E6" t="s">
        <v>26</v>
      </c>
      <c r="F6">
        <v>40</v>
      </c>
    </row>
    <row r="7" spans="1:6" x14ac:dyDescent="0.2">
      <c r="E7" t="s">
        <v>27</v>
      </c>
      <c r="F7" s="4">
        <v>0.05</v>
      </c>
    </row>
    <row r="8" spans="1:6" x14ac:dyDescent="0.2">
      <c r="A8" t="s">
        <v>7</v>
      </c>
    </row>
    <row r="9" spans="1:6" x14ac:dyDescent="0.2">
      <c r="A9" t="s">
        <v>3</v>
      </c>
      <c r="B9" s="2">
        <v>2716.0456412146059</v>
      </c>
    </row>
    <row r="10" spans="1:6" x14ac:dyDescent="0.2">
      <c r="A10" t="s">
        <v>4</v>
      </c>
      <c r="B10" s="2">
        <v>0</v>
      </c>
    </row>
    <row r="11" spans="1:6" x14ac:dyDescent="0.2">
      <c r="A11" t="s">
        <v>5</v>
      </c>
      <c r="B11" s="2">
        <v>700</v>
      </c>
    </row>
    <row r="12" spans="1:6" x14ac:dyDescent="0.2">
      <c r="A12" t="s">
        <v>6</v>
      </c>
      <c r="B12" s="2">
        <v>1300</v>
      </c>
    </row>
    <row r="14" spans="1:6" x14ac:dyDescent="0.2">
      <c r="A14" t="s">
        <v>8</v>
      </c>
    </row>
    <row r="15" spans="1:6" x14ac:dyDescent="0.2">
      <c r="A15" t="s">
        <v>9</v>
      </c>
      <c r="B15" s="2">
        <v>12000</v>
      </c>
    </row>
    <row r="16" spans="1:6" x14ac:dyDescent="0.2">
      <c r="A16" t="s">
        <v>10</v>
      </c>
      <c r="B16" s="2">
        <v>2200</v>
      </c>
    </row>
    <row r="17" spans="1:16" x14ac:dyDescent="0.2">
      <c r="A17" t="s">
        <v>11</v>
      </c>
      <c r="B17" s="2">
        <v>4385</v>
      </c>
    </row>
    <row r="19" spans="1:16" x14ac:dyDescent="0.2">
      <c r="A19" t="s">
        <v>12</v>
      </c>
    </row>
    <row r="20" spans="1:16" x14ac:dyDescent="0.2">
      <c r="A20" t="s">
        <v>3</v>
      </c>
      <c r="B20" s="2">
        <v>58000</v>
      </c>
    </row>
    <row r="21" spans="1:16" x14ac:dyDescent="0.2">
      <c r="A21" t="s">
        <v>4</v>
      </c>
      <c r="B21" s="2">
        <v>15000</v>
      </c>
      <c r="C21" t="s">
        <v>28</v>
      </c>
    </row>
    <row r="24" spans="1:16" x14ac:dyDescent="0.2">
      <c r="I24" s="110" t="s">
        <v>32</v>
      </c>
      <c r="J24" s="110"/>
      <c r="K24" s="110"/>
      <c r="L24" s="110"/>
      <c r="M24" s="107" t="s">
        <v>31</v>
      </c>
      <c r="N24" s="108"/>
      <c r="O24" s="108"/>
      <c r="P24" s="109"/>
    </row>
    <row r="25" spans="1:16" s="3" customFormat="1" ht="35.25" customHeight="1" x14ac:dyDescent="0.2">
      <c r="A25" s="5" t="s">
        <v>13</v>
      </c>
      <c r="B25" s="5" t="s">
        <v>21</v>
      </c>
      <c r="C25" s="5" t="s">
        <v>22</v>
      </c>
      <c r="D25" s="5" t="s">
        <v>23</v>
      </c>
      <c r="E25" s="5" t="s">
        <v>24</v>
      </c>
      <c r="F25" s="25" t="s">
        <v>14</v>
      </c>
      <c r="G25" s="5" t="s">
        <v>25</v>
      </c>
      <c r="H25" s="5" t="s">
        <v>19</v>
      </c>
      <c r="I25" s="5" t="s">
        <v>15</v>
      </c>
      <c r="J25" s="5" t="s">
        <v>16</v>
      </c>
      <c r="K25" s="5" t="s">
        <v>17</v>
      </c>
      <c r="L25" s="5" t="s">
        <v>18</v>
      </c>
      <c r="M25" s="5" t="s">
        <v>29</v>
      </c>
      <c r="N25" s="5" t="s">
        <v>30</v>
      </c>
      <c r="O25" s="5" t="s">
        <v>5</v>
      </c>
      <c r="P25" s="5" t="s">
        <v>6</v>
      </c>
    </row>
    <row r="26" spans="1:16" x14ac:dyDescent="0.2">
      <c r="A26" s="6">
        <v>40664</v>
      </c>
      <c r="B26" s="9">
        <v>24</v>
      </c>
      <c r="C26" s="9"/>
      <c r="D26" s="9">
        <f>0.07*(B26-C26)</f>
        <v>1.6800000000000002</v>
      </c>
      <c r="E26" s="9">
        <f>+B26-C26-D26</f>
        <v>22.32</v>
      </c>
      <c r="F26" s="26">
        <f>+E26*$F$6</f>
        <v>892.8</v>
      </c>
      <c r="G26" s="11"/>
      <c r="H26" s="10">
        <f>+(F26+G26)*$F$5</f>
        <v>1383.84</v>
      </c>
      <c r="I26" s="12">
        <f>1-SUM(J26:L26)</f>
        <v>0.92</v>
      </c>
      <c r="J26" s="13"/>
      <c r="K26" s="12">
        <v>0.03</v>
      </c>
      <c r="L26" s="12">
        <v>0.05</v>
      </c>
      <c r="M26" s="10">
        <f>+I26*H26</f>
        <v>1273.1328000000001</v>
      </c>
      <c r="N26" s="10">
        <f>+J26*H26</f>
        <v>0</v>
      </c>
      <c r="O26" s="10">
        <f>+K26*H26</f>
        <v>41.515199999999993</v>
      </c>
      <c r="P26" s="10">
        <f>+L26*H26</f>
        <v>69.191999999999993</v>
      </c>
    </row>
    <row r="27" spans="1:16" x14ac:dyDescent="0.2">
      <c r="A27" s="7">
        <v>40665</v>
      </c>
      <c r="B27" s="14">
        <v>24</v>
      </c>
      <c r="C27" s="14">
        <v>11</v>
      </c>
      <c r="D27" s="14">
        <f t="shared" ref="D27:D56" si="0">0.07*(B27-C27)</f>
        <v>0.91000000000000014</v>
      </c>
      <c r="E27" s="14">
        <f t="shared" ref="E27:E56" si="1">+B27-C27-D27</f>
        <v>12.09</v>
      </c>
      <c r="F27" s="27">
        <f t="shared" ref="F27:F56" si="2">+E27*$F$6</f>
        <v>483.6</v>
      </c>
      <c r="G27" s="16">
        <v>200</v>
      </c>
      <c r="H27" s="15">
        <f t="shared" ref="H27:H56" si="3">+(F27+G27)*$F$5</f>
        <v>1059.5800000000002</v>
      </c>
      <c r="I27" s="17">
        <f t="shared" ref="I27:I56" si="4">1-SUM(J27:L27)</f>
        <v>0.92</v>
      </c>
      <c r="J27" s="18"/>
      <c r="K27" s="17">
        <v>0.03</v>
      </c>
      <c r="L27" s="17">
        <v>0.05</v>
      </c>
      <c r="M27" s="15">
        <f t="shared" ref="M27:M56" si="5">+I27*H27</f>
        <v>974.81360000000018</v>
      </c>
      <c r="N27" s="15">
        <f t="shared" ref="N27:N56" si="6">+J27*H27</f>
        <v>0</v>
      </c>
      <c r="O27" s="15">
        <f t="shared" ref="O27:O56" si="7">+K27*H27</f>
        <v>31.787400000000005</v>
      </c>
      <c r="P27" s="15">
        <f t="shared" ref="P27:P56" si="8">+L27*H27</f>
        <v>52.979000000000013</v>
      </c>
    </row>
    <row r="28" spans="1:16" x14ac:dyDescent="0.2">
      <c r="A28" s="7">
        <v>40666</v>
      </c>
      <c r="B28" s="14">
        <v>24</v>
      </c>
      <c r="C28" s="14">
        <v>24</v>
      </c>
      <c r="D28" s="14">
        <f t="shared" si="0"/>
        <v>0</v>
      </c>
      <c r="E28" s="14">
        <f t="shared" si="1"/>
        <v>0</v>
      </c>
      <c r="F28" s="27">
        <f t="shared" si="2"/>
        <v>0</v>
      </c>
      <c r="G28" s="16"/>
      <c r="H28" s="15">
        <f t="shared" si="3"/>
        <v>0</v>
      </c>
      <c r="I28" s="17">
        <f t="shared" si="4"/>
        <v>0.92</v>
      </c>
      <c r="J28" s="18"/>
      <c r="K28" s="17">
        <v>0.03</v>
      </c>
      <c r="L28" s="17">
        <v>0.05</v>
      </c>
      <c r="M28" s="15">
        <f t="shared" si="5"/>
        <v>0</v>
      </c>
      <c r="N28" s="15">
        <f t="shared" si="6"/>
        <v>0</v>
      </c>
      <c r="O28" s="15">
        <f t="shared" si="7"/>
        <v>0</v>
      </c>
      <c r="P28" s="15">
        <f t="shared" si="8"/>
        <v>0</v>
      </c>
    </row>
    <row r="29" spans="1:16" x14ac:dyDescent="0.2">
      <c r="A29" s="7">
        <v>40667</v>
      </c>
      <c r="B29" s="14">
        <v>24</v>
      </c>
      <c r="C29" s="14">
        <v>8</v>
      </c>
      <c r="D29" s="14">
        <f t="shared" si="0"/>
        <v>1.1200000000000001</v>
      </c>
      <c r="E29" s="14">
        <f t="shared" si="1"/>
        <v>14.879999999999999</v>
      </c>
      <c r="F29" s="27">
        <f t="shared" si="2"/>
        <v>595.19999999999993</v>
      </c>
      <c r="G29" s="16">
        <v>300</v>
      </c>
      <c r="H29" s="15">
        <f t="shared" si="3"/>
        <v>1387.56</v>
      </c>
      <c r="I29" s="17">
        <f t="shared" si="4"/>
        <v>0.92</v>
      </c>
      <c r="J29" s="18"/>
      <c r="K29" s="17">
        <v>0.03</v>
      </c>
      <c r="L29" s="17">
        <v>0.05</v>
      </c>
      <c r="M29" s="15">
        <f t="shared" si="5"/>
        <v>1276.5552</v>
      </c>
      <c r="N29" s="15">
        <f t="shared" si="6"/>
        <v>0</v>
      </c>
      <c r="O29" s="15">
        <f t="shared" si="7"/>
        <v>41.626799999999996</v>
      </c>
      <c r="P29" s="15">
        <f t="shared" si="8"/>
        <v>69.378</v>
      </c>
    </row>
    <row r="30" spans="1:16" x14ac:dyDescent="0.2">
      <c r="A30" s="7">
        <v>40668</v>
      </c>
      <c r="B30" s="14">
        <v>24</v>
      </c>
      <c r="C30" s="14"/>
      <c r="D30" s="14">
        <f t="shared" si="0"/>
        <v>1.6800000000000002</v>
      </c>
      <c r="E30" s="14">
        <f t="shared" si="1"/>
        <v>22.32</v>
      </c>
      <c r="F30" s="27">
        <f t="shared" si="2"/>
        <v>892.8</v>
      </c>
      <c r="G30" s="16"/>
      <c r="H30" s="15">
        <f t="shared" si="3"/>
        <v>1383.84</v>
      </c>
      <c r="I30" s="17">
        <f t="shared" si="4"/>
        <v>0.92</v>
      </c>
      <c r="J30" s="18"/>
      <c r="K30" s="17">
        <v>0.03</v>
      </c>
      <c r="L30" s="17">
        <v>0.05</v>
      </c>
      <c r="M30" s="15">
        <f t="shared" si="5"/>
        <v>1273.1328000000001</v>
      </c>
      <c r="N30" s="15">
        <f t="shared" si="6"/>
        <v>0</v>
      </c>
      <c r="O30" s="15">
        <f t="shared" si="7"/>
        <v>41.515199999999993</v>
      </c>
      <c r="P30" s="15">
        <f t="shared" si="8"/>
        <v>69.191999999999993</v>
      </c>
    </row>
    <row r="31" spans="1:16" x14ac:dyDescent="0.2">
      <c r="A31" s="7">
        <v>40669</v>
      </c>
      <c r="B31" s="14">
        <v>24</v>
      </c>
      <c r="C31" s="14"/>
      <c r="D31" s="14">
        <f t="shared" si="0"/>
        <v>1.6800000000000002</v>
      </c>
      <c r="E31" s="14">
        <f t="shared" si="1"/>
        <v>22.32</v>
      </c>
      <c r="F31" s="27">
        <f t="shared" si="2"/>
        <v>892.8</v>
      </c>
      <c r="G31" s="16"/>
      <c r="H31" s="15">
        <f t="shared" si="3"/>
        <v>1383.84</v>
      </c>
      <c r="I31" s="17">
        <f t="shared" si="4"/>
        <v>0.92</v>
      </c>
      <c r="J31" s="18"/>
      <c r="K31" s="17">
        <v>0.03</v>
      </c>
      <c r="L31" s="17">
        <v>0.05</v>
      </c>
      <c r="M31" s="15">
        <f t="shared" si="5"/>
        <v>1273.1328000000001</v>
      </c>
      <c r="N31" s="15">
        <f t="shared" si="6"/>
        <v>0</v>
      </c>
      <c r="O31" s="15">
        <f t="shared" si="7"/>
        <v>41.515199999999993</v>
      </c>
      <c r="P31" s="15">
        <f t="shared" si="8"/>
        <v>69.191999999999993</v>
      </c>
    </row>
    <row r="32" spans="1:16" x14ac:dyDescent="0.2">
      <c r="A32" s="7">
        <v>40670</v>
      </c>
      <c r="B32" s="14">
        <v>24</v>
      </c>
      <c r="C32" s="14"/>
      <c r="D32" s="14">
        <f t="shared" si="0"/>
        <v>1.6800000000000002</v>
      </c>
      <c r="E32" s="14">
        <f t="shared" si="1"/>
        <v>22.32</v>
      </c>
      <c r="F32" s="27">
        <f t="shared" si="2"/>
        <v>892.8</v>
      </c>
      <c r="G32" s="16"/>
      <c r="H32" s="15">
        <f t="shared" si="3"/>
        <v>1383.84</v>
      </c>
      <c r="I32" s="17">
        <f t="shared" si="4"/>
        <v>0.92</v>
      </c>
      <c r="J32" s="18"/>
      <c r="K32" s="17">
        <v>0.03</v>
      </c>
      <c r="L32" s="17">
        <v>0.05</v>
      </c>
      <c r="M32" s="15">
        <f t="shared" si="5"/>
        <v>1273.1328000000001</v>
      </c>
      <c r="N32" s="15">
        <f t="shared" si="6"/>
        <v>0</v>
      </c>
      <c r="O32" s="15">
        <f t="shared" si="7"/>
        <v>41.515199999999993</v>
      </c>
      <c r="P32" s="15">
        <f t="shared" si="8"/>
        <v>69.191999999999993</v>
      </c>
    </row>
    <row r="33" spans="1:16" x14ac:dyDescent="0.2">
      <c r="A33" s="7">
        <v>40671</v>
      </c>
      <c r="B33" s="14">
        <v>24</v>
      </c>
      <c r="C33" s="14"/>
      <c r="D33" s="14">
        <f t="shared" si="0"/>
        <v>1.6800000000000002</v>
      </c>
      <c r="E33" s="14">
        <f t="shared" si="1"/>
        <v>22.32</v>
      </c>
      <c r="F33" s="27">
        <f t="shared" si="2"/>
        <v>892.8</v>
      </c>
      <c r="G33" s="16"/>
      <c r="H33" s="15">
        <f t="shared" si="3"/>
        <v>1383.84</v>
      </c>
      <c r="I33" s="17">
        <f t="shared" si="4"/>
        <v>0.92</v>
      </c>
      <c r="J33" s="18"/>
      <c r="K33" s="17">
        <v>0.03</v>
      </c>
      <c r="L33" s="17">
        <v>0.05</v>
      </c>
      <c r="M33" s="15">
        <f t="shared" si="5"/>
        <v>1273.1328000000001</v>
      </c>
      <c r="N33" s="15">
        <f t="shared" si="6"/>
        <v>0</v>
      </c>
      <c r="O33" s="15">
        <f t="shared" si="7"/>
        <v>41.515199999999993</v>
      </c>
      <c r="P33" s="15">
        <f t="shared" si="8"/>
        <v>69.191999999999993</v>
      </c>
    </row>
    <row r="34" spans="1:16" x14ac:dyDescent="0.2">
      <c r="A34" s="7">
        <v>40672</v>
      </c>
      <c r="B34" s="14">
        <v>24</v>
      </c>
      <c r="C34" s="14"/>
      <c r="D34" s="14">
        <f t="shared" si="0"/>
        <v>1.6800000000000002</v>
      </c>
      <c r="E34" s="14">
        <f t="shared" si="1"/>
        <v>22.32</v>
      </c>
      <c r="F34" s="27">
        <f t="shared" si="2"/>
        <v>892.8</v>
      </c>
      <c r="G34" s="16"/>
      <c r="H34" s="15">
        <f t="shared" si="3"/>
        <v>1383.84</v>
      </c>
      <c r="I34" s="17">
        <f t="shared" si="4"/>
        <v>0.82000000000000006</v>
      </c>
      <c r="J34" s="17">
        <v>0.1</v>
      </c>
      <c r="K34" s="17">
        <v>0.03</v>
      </c>
      <c r="L34" s="17">
        <v>0.05</v>
      </c>
      <c r="M34" s="15">
        <f t="shared" si="5"/>
        <v>1134.7488000000001</v>
      </c>
      <c r="N34" s="15">
        <f t="shared" si="6"/>
        <v>138.38399999999999</v>
      </c>
      <c r="O34" s="15">
        <f t="shared" si="7"/>
        <v>41.515199999999993</v>
      </c>
      <c r="P34" s="15">
        <f t="shared" si="8"/>
        <v>69.191999999999993</v>
      </c>
    </row>
    <row r="35" spans="1:16" x14ac:dyDescent="0.2">
      <c r="A35" s="7">
        <v>40673</v>
      </c>
      <c r="B35" s="14">
        <v>24</v>
      </c>
      <c r="C35" s="14"/>
      <c r="D35" s="14">
        <f t="shared" si="0"/>
        <v>1.6800000000000002</v>
      </c>
      <c r="E35" s="14">
        <f t="shared" si="1"/>
        <v>22.32</v>
      </c>
      <c r="F35" s="27">
        <f t="shared" si="2"/>
        <v>892.8</v>
      </c>
      <c r="G35" s="16"/>
      <c r="H35" s="15">
        <f t="shared" si="3"/>
        <v>1383.84</v>
      </c>
      <c r="I35" s="17">
        <f t="shared" si="4"/>
        <v>0.77</v>
      </c>
      <c r="J35" s="17">
        <v>0.15</v>
      </c>
      <c r="K35" s="17">
        <v>0.03</v>
      </c>
      <c r="L35" s="17">
        <v>0.05</v>
      </c>
      <c r="M35" s="15">
        <f t="shared" si="5"/>
        <v>1065.5568000000001</v>
      </c>
      <c r="N35" s="15">
        <f t="shared" si="6"/>
        <v>207.57599999999999</v>
      </c>
      <c r="O35" s="15">
        <f t="shared" si="7"/>
        <v>41.515199999999993</v>
      </c>
      <c r="P35" s="15">
        <f t="shared" si="8"/>
        <v>69.191999999999993</v>
      </c>
    </row>
    <row r="36" spans="1:16" x14ac:dyDescent="0.2">
      <c r="A36" s="7">
        <v>40674</v>
      </c>
      <c r="B36" s="14">
        <v>24</v>
      </c>
      <c r="C36" s="14"/>
      <c r="D36" s="14">
        <f t="shared" si="0"/>
        <v>1.6800000000000002</v>
      </c>
      <c r="E36" s="14">
        <f t="shared" si="1"/>
        <v>22.32</v>
      </c>
      <c r="F36" s="27">
        <f t="shared" si="2"/>
        <v>892.8</v>
      </c>
      <c r="G36" s="16"/>
      <c r="H36" s="15">
        <f t="shared" si="3"/>
        <v>1383.84</v>
      </c>
      <c r="I36" s="17">
        <f t="shared" si="4"/>
        <v>0.72</v>
      </c>
      <c r="J36" s="17">
        <v>0.2</v>
      </c>
      <c r="K36" s="17">
        <v>0.03</v>
      </c>
      <c r="L36" s="17">
        <v>0.05</v>
      </c>
      <c r="M36" s="15">
        <f t="shared" si="5"/>
        <v>996.36479999999995</v>
      </c>
      <c r="N36" s="15">
        <f t="shared" si="6"/>
        <v>276.76799999999997</v>
      </c>
      <c r="O36" s="15">
        <f t="shared" si="7"/>
        <v>41.515199999999993</v>
      </c>
      <c r="P36" s="15">
        <f t="shared" si="8"/>
        <v>69.191999999999993</v>
      </c>
    </row>
    <row r="37" spans="1:16" x14ac:dyDescent="0.2">
      <c r="A37" s="7">
        <v>40675</v>
      </c>
      <c r="B37" s="14">
        <v>24</v>
      </c>
      <c r="C37" s="14"/>
      <c r="D37" s="14">
        <f t="shared" si="0"/>
        <v>1.6800000000000002</v>
      </c>
      <c r="E37" s="14">
        <f t="shared" si="1"/>
        <v>22.32</v>
      </c>
      <c r="F37" s="27">
        <f t="shared" si="2"/>
        <v>892.8</v>
      </c>
      <c r="G37" s="16"/>
      <c r="H37" s="15">
        <f t="shared" si="3"/>
        <v>1383.84</v>
      </c>
      <c r="I37" s="17">
        <f t="shared" si="4"/>
        <v>0.72</v>
      </c>
      <c r="J37" s="17">
        <v>0.2</v>
      </c>
      <c r="K37" s="17">
        <v>0.03</v>
      </c>
      <c r="L37" s="17">
        <v>0.05</v>
      </c>
      <c r="M37" s="15">
        <f t="shared" si="5"/>
        <v>996.36479999999995</v>
      </c>
      <c r="N37" s="15">
        <f t="shared" si="6"/>
        <v>276.76799999999997</v>
      </c>
      <c r="O37" s="15">
        <f t="shared" si="7"/>
        <v>41.515199999999993</v>
      </c>
      <c r="P37" s="15">
        <f t="shared" si="8"/>
        <v>69.191999999999993</v>
      </c>
    </row>
    <row r="38" spans="1:16" x14ac:dyDescent="0.2">
      <c r="A38" s="7">
        <v>40676</v>
      </c>
      <c r="B38" s="14">
        <v>24</v>
      </c>
      <c r="C38" s="14"/>
      <c r="D38" s="14">
        <f t="shared" si="0"/>
        <v>1.6800000000000002</v>
      </c>
      <c r="E38" s="14">
        <f t="shared" si="1"/>
        <v>22.32</v>
      </c>
      <c r="F38" s="27">
        <f t="shared" si="2"/>
        <v>892.8</v>
      </c>
      <c r="G38" s="16"/>
      <c r="H38" s="15">
        <f t="shared" si="3"/>
        <v>1383.84</v>
      </c>
      <c r="I38" s="17">
        <f t="shared" si="4"/>
        <v>0.72</v>
      </c>
      <c r="J38" s="17">
        <v>0.2</v>
      </c>
      <c r="K38" s="17">
        <v>0.03</v>
      </c>
      <c r="L38" s="17">
        <v>0.05</v>
      </c>
      <c r="M38" s="15">
        <f t="shared" si="5"/>
        <v>996.36479999999995</v>
      </c>
      <c r="N38" s="15">
        <f t="shared" si="6"/>
        <v>276.76799999999997</v>
      </c>
      <c r="O38" s="15">
        <f t="shared" si="7"/>
        <v>41.515199999999993</v>
      </c>
      <c r="P38" s="15">
        <f t="shared" si="8"/>
        <v>69.191999999999993</v>
      </c>
    </row>
    <row r="39" spans="1:16" x14ac:dyDescent="0.2">
      <c r="A39" s="7">
        <v>40677</v>
      </c>
      <c r="B39" s="14">
        <v>24</v>
      </c>
      <c r="C39" s="14"/>
      <c r="D39" s="14">
        <f t="shared" si="0"/>
        <v>1.6800000000000002</v>
      </c>
      <c r="E39" s="14">
        <f t="shared" si="1"/>
        <v>22.32</v>
      </c>
      <c r="F39" s="27">
        <f t="shared" si="2"/>
        <v>892.8</v>
      </c>
      <c r="G39" s="16"/>
      <c r="H39" s="15">
        <f t="shared" si="3"/>
        <v>1383.84</v>
      </c>
      <c r="I39" s="17">
        <f t="shared" si="4"/>
        <v>0.72</v>
      </c>
      <c r="J39" s="17">
        <v>0.2</v>
      </c>
      <c r="K39" s="17">
        <v>0.03</v>
      </c>
      <c r="L39" s="17">
        <v>0.05</v>
      </c>
      <c r="M39" s="15">
        <f t="shared" si="5"/>
        <v>996.36479999999995</v>
      </c>
      <c r="N39" s="15">
        <f t="shared" si="6"/>
        <v>276.76799999999997</v>
      </c>
      <c r="O39" s="15">
        <f t="shared" si="7"/>
        <v>41.515199999999993</v>
      </c>
      <c r="P39" s="15">
        <f t="shared" si="8"/>
        <v>69.191999999999993</v>
      </c>
    </row>
    <row r="40" spans="1:16" x14ac:dyDescent="0.2">
      <c r="A40" s="7">
        <v>40678</v>
      </c>
      <c r="B40" s="14">
        <v>24</v>
      </c>
      <c r="C40" s="14"/>
      <c r="D40" s="14">
        <f t="shared" si="0"/>
        <v>1.6800000000000002</v>
      </c>
      <c r="E40" s="14">
        <f t="shared" si="1"/>
        <v>22.32</v>
      </c>
      <c r="F40" s="27">
        <f t="shared" si="2"/>
        <v>892.8</v>
      </c>
      <c r="G40" s="16"/>
      <c r="H40" s="15">
        <f t="shared" si="3"/>
        <v>1383.84</v>
      </c>
      <c r="I40" s="17">
        <f t="shared" si="4"/>
        <v>0.72</v>
      </c>
      <c r="J40" s="17">
        <v>0.2</v>
      </c>
      <c r="K40" s="17">
        <v>0.03</v>
      </c>
      <c r="L40" s="17">
        <v>0.05</v>
      </c>
      <c r="M40" s="15">
        <f t="shared" si="5"/>
        <v>996.36479999999995</v>
      </c>
      <c r="N40" s="15">
        <f t="shared" si="6"/>
        <v>276.76799999999997</v>
      </c>
      <c r="O40" s="15">
        <f t="shared" si="7"/>
        <v>41.515199999999993</v>
      </c>
      <c r="P40" s="15">
        <f t="shared" si="8"/>
        <v>69.191999999999993</v>
      </c>
    </row>
    <row r="41" spans="1:16" x14ac:dyDescent="0.2">
      <c r="A41" s="7">
        <v>40679</v>
      </c>
      <c r="B41" s="14">
        <v>24</v>
      </c>
      <c r="C41" s="14"/>
      <c r="D41" s="14">
        <f t="shared" si="0"/>
        <v>1.6800000000000002</v>
      </c>
      <c r="E41" s="14">
        <f t="shared" si="1"/>
        <v>22.32</v>
      </c>
      <c r="F41" s="27">
        <f t="shared" si="2"/>
        <v>892.8</v>
      </c>
      <c r="G41" s="16"/>
      <c r="H41" s="15">
        <f t="shared" si="3"/>
        <v>1383.84</v>
      </c>
      <c r="I41" s="17">
        <f t="shared" si="4"/>
        <v>0.72</v>
      </c>
      <c r="J41" s="17">
        <v>0.2</v>
      </c>
      <c r="K41" s="17">
        <v>0.03</v>
      </c>
      <c r="L41" s="17">
        <v>0.05</v>
      </c>
      <c r="M41" s="15">
        <f t="shared" si="5"/>
        <v>996.36479999999995</v>
      </c>
      <c r="N41" s="15">
        <f t="shared" si="6"/>
        <v>276.76799999999997</v>
      </c>
      <c r="O41" s="15">
        <f t="shared" si="7"/>
        <v>41.515199999999993</v>
      </c>
      <c r="P41" s="15">
        <f t="shared" si="8"/>
        <v>69.191999999999993</v>
      </c>
    </row>
    <row r="42" spans="1:16" x14ac:dyDescent="0.2">
      <c r="A42" s="7">
        <v>40680</v>
      </c>
      <c r="B42" s="14">
        <v>24</v>
      </c>
      <c r="C42" s="14"/>
      <c r="D42" s="14">
        <f t="shared" si="0"/>
        <v>1.6800000000000002</v>
      </c>
      <c r="E42" s="14">
        <f t="shared" si="1"/>
        <v>22.32</v>
      </c>
      <c r="F42" s="27">
        <f t="shared" si="2"/>
        <v>892.8</v>
      </c>
      <c r="G42" s="16"/>
      <c r="H42" s="15">
        <f t="shared" si="3"/>
        <v>1383.84</v>
      </c>
      <c r="I42" s="17">
        <f t="shared" si="4"/>
        <v>0.72</v>
      </c>
      <c r="J42" s="17">
        <v>0.2</v>
      </c>
      <c r="K42" s="17">
        <v>0.03</v>
      </c>
      <c r="L42" s="17">
        <v>0.05</v>
      </c>
      <c r="M42" s="15">
        <f t="shared" si="5"/>
        <v>996.36479999999995</v>
      </c>
      <c r="N42" s="15">
        <f t="shared" si="6"/>
        <v>276.76799999999997</v>
      </c>
      <c r="O42" s="15">
        <f t="shared" si="7"/>
        <v>41.515199999999993</v>
      </c>
      <c r="P42" s="15">
        <f t="shared" si="8"/>
        <v>69.191999999999993</v>
      </c>
    </row>
    <row r="43" spans="1:16" x14ac:dyDescent="0.2">
      <c r="A43" s="7">
        <v>40681</v>
      </c>
      <c r="B43" s="14">
        <v>24</v>
      </c>
      <c r="C43" s="14"/>
      <c r="D43" s="14">
        <f t="shared" si="0"/>
        <v>1.6800000000000002</v>
      </c>
      <c r="E43" s="14">
        <f t="shared" si="1"/>
        <v>22.32</v>
      </c>
      <c r="F43" s="27">
        <f t="shared" si="2"/>
        <v>892.8</v>
      </c>
      <c r="G43" s="16"/>
      <c r="H43" s="15">
        <f t="shared" si="3"/>
        <v>1383.84</v>
      </c>
      <c r="I43" s="17">
        <f t="shared" si="4"/>
        <v>0.72</v>
      </c>
      <c r="J43" s="17">
        <v>0.2</v>
      </c>
      <c r="K43" s="17">
        <v>0.03</v>
      </c>
      <c r="L43" s="17">
        <v>0.05</v>
      </c>
      <c r="M43" s="15">
        <f t="shared" si="5"/>
        <v>996.36479999999995</v>
      </c>
      <c r="N43" s="15">
        <f t="shared" si="6"/>
        <v>276.76799999999997</v>
      </c>
      <c r="O43" s="15">
        <f t="shared" si="7"/>
        <v>41.515199999999993</v>
      </c>
      <c r="P43" s="15">
        <f t="shared" si="8"/>
        <v>69.191999999999993</v>
      </c>
    </row>
    <row r="44" spans="1:16" x14ac:dyDescent="0.2">
      <c r="A44" s="7">
        <v>40682</v>
      </c>
      <c r="B44" s="14">
        <v>24</v>
      </c>
      <c r="C44" s="14"/>
      <c r="D44" s="14">
        <f t="shared" si="0"/>
        <v>1.6800000000000002</v>
      </c>
      <c r="E44" s="14">
        <f t="shared" si="1"/>
        <v>22.32</v>
      </c>
      <c r="F44" s="27">
        <f t="shared" si="2"/>
        <v>892.8</v>
      </c>
      <c r="G44" s="16"/>
      <c r="H44" s="15">
        <f t="shared" si="3"/>
        <v>1383.84</v>
      </c>
      <c r="I44" s="17">
        <f t="shared" si="4"/>
        <v>0.72</v>
      </c>
      <c r="J44" s="17">
        <v>0.2</v>
      </c>
      <c r="K44" s="17">
        <v>0.03</v>
      </c>
      <c r="L44" s="17">
        <v>0.05</v>
      </c>
      <c r="M44" s="15">
        <f t="shared" si="5"/>
        <v>996.36479999999995</v>
      </c>
      <c r="N44" s="15">
        <f t="shared" si="6"/>
        <v>276.76799999999997</v>
      </c>
      <c r="O44" s="15">
        <f t="shared" si="7"/>
        <v>41.515199999999993</v>
      </c>
      <c r="P44" s="15">
        <f t="shared" si="8"/>
        <v>69.191999999999993</v>
      </c>
    </row>
    <row r="45" spans="1:16" x14ac:dyDescent="0.2">
      <c r="A45" s="7">
        <v>40683</v>
      </c>
      <c r="B45" s="14">
        <v>24</v>
      </c>
      <c r="C45" s="14"/>
      <c r="D45" s="14">
        <f t="shared" si="0"/>
        <v>1.6800000000000002</v>
      </c>
      <c r="E45" s="14">
        <f t="shared" si="1"/>
        <v>22.32</v>
      </c>
      <c r="F45" s="27">
        <f t="shared" si="2"/>
        <v>892.8</v>
      </c>
      <c r="G45" s="16"/>
      <c r="H45" s="15">
        <f t="shared" si="3"/>
        <v>1383.84</v>
      </c>
      <c r="I45" s="17">
        <f t="shared" si="4"/>
        <v>0.72</v>
      </c>
      <c r="J45" s="17">
        <v>0.2</v>
      </c>
      <c r="K45" s="17">
        <v>0.03</v>
      </c>
      <c r="L45" s="17">
        <v>0.05</v>
      </c>
      <c r="M45" s="15">
        <f t="shared" si="5"/>
        <v>996.36479999999995</v>
      </c>
      <c r="N45" s="15">
        <f t="shared" si="6"/>
        <v>276.76799999999997</v>
      </c>
      <c r="O45" s="15">
        <f t="shared" si="7"/>
        <v>41.515199999999993</v>
      </c>
      <c r="P45" s="15">
        <f t="shared" si="8"/>
        <v>69.191999999999993</v>
      </c>
    </row>
    <row r="46" spans="1:16" x14ac:dyDescent="0.2">
      <c r="A46" s="7">
        <v>40684</v>
      </c>
      <c r="B46" s="14">
        <v>24</v>
      </c>
      <c r="C46" s="14"/>
      <c r="D46" s="14">
        <f t="shared" si="0"/>
        <v>1.6800000000000002</v>
      </c>
      <c r="E46" s="14">
        <f t="shared" si="1"/>
        <v>22.32</v>
      </c>
      <c r="F46" s="27">
        <f t="shared" si="2"/>
        <v>892.8</v>
      </c>
      <c r="G46" s="16"/>
      <c r="H46" s="15">
        <f t="shared" si="3"/>
        <v>1383.84</v>
      </c>
      <c r="I46" s="17">
        <f t="shared" si="4"/>
        <v>0.72</v>
      </c>
      <c r="J46" s="17">
        <v>0.2</v>
      </c>
      <c r="K46" s="17">
        <v>0.03</v>
      </c>
      <c r="L46" s="17">
        <v>0.05</v>
      </c>
      <c r="M46" s="15">
        <f t="shared" si="5"/>
        <v>996.36479999999995</v>
      </c>
      <c r="N46" s="15">
        <f t="shared" si="6"/>
        <v>276.76799999999997</v>
      </c>
      <c r="O46" s="15">
        <f t="shared" si="7"/>
        <v>41.515199999999993</v>
      </c>
      <c r="P46" s="15">
        <f t="shared" si="8"/>
        <v>69.191999999999993</v>
      </c>
    </row>
    <row r="47" spans="1:16" x14ac:dyDescent="0.2">
      <c r="A47" s="7">
        <v>40685</v>
      </c>
      <c r="B47" s="14">
        <v>24</v>
      </c>
      <c r="C47" s="14"/>
      <c r="D47" s="14">
        <f t="shared" si="0"/>
        <v>1.6800000000000002</v>
      </c>
      <c r="E47" s="14">
        <f t="shared" si="1"/>
        <v>22.32</v>
      </c>
      <c r="F47" s="27">
        <f t="shared" si="2"/>
        <v>892.8</v>
      </c>
      <c r="G47" s="16"/>
      <c r="H47" s="15">
        <f t="shared" si="3"/>
        <v>1383.84</v>
      </c>
      <c r="I47" s="17">
        <f t="shared" si="4"/>
        <v>0.77</v>
      </c>
      <c r="J47" s="17">
        <v>0.2</v>
      </c>
      <c r="K47" s="17">
        <v>0.03</v>
      </c>
      <c r="L47" s="17"/>
      <c r="M47" s="15">
        <f t="shared" si="5"/>
        <v>1065.5568000000001</v>
      </c>
      <c r="N47" s="15">
        <f t="shared" si="6"/>
        <v>276.76799999999997</v>
      </c>
      <c r="O47" s="15">
        <f t="shared" si="7"/>
        <v>41.515199999999993</v>
      </c>
      <c r="P47" s="15">
        <f t="shared" si="8"/>
        <v>0</v>
      </c>
    </row>
    <row r="48" spans="1:16" x14ac:dyDescent="0.2">
      <c r="A48" s="7">
        <v>40686</v>
      </c>
      <c r="B48" s="14">
        <v>24</v>
      </c>
      <c r="C48" s="14"/>
      <c r="D48" s="14">
        <f t="shared" si="0"/>
        <v>1.6800000000000002</v>
      </c>
      <c r="E48" s="14">
        <f t="shared" si="1"/>
        <v>22.32</v>
      </c>
      <c r="F48" s="27">
        <f t="shared" si="2"/>
        <v>892.8</v>
      </c>
      <c r="G48" s="16"/>
      <c r="H48" s="15">
        <f t="shared" si="3"/>
        <v>1383.84</v>
      </c>
      <c r="I48" s="17">
        <f t="shared" si="4"/>
        <v>0.77</v>
      </c>
      <c r="J48" s="17">
        <v>0.2</v>
      </c>
      <c r="K48" s="17">
        <v>0.03</v>
      </c>
      <c r="L48" s="17"/>
      <c r="M48" s="15">
        <f t="shared" si="5"/>
        <v>1065.5568000000001</v>
      </c>
      <c r="N48" s="15">
        <f t="shared" si="6"/>
        <v>276.76799999999997</v>
      </c>
      <c r="O48" s="15">
        <f t="shared" si="7"/>
        <v>41.515199999999993</v>
      </c>
      <c r="P48" s="15">
        <f t="shared" si="8"/>
        <v>0</v>
      </c>
    </row>
    <row r="49" spans="1:16" x14ac:dyDescent="0.2">
      <c r="A49" s="7">
        <v>40687</v>
      </c>
      <c r="B49" s="14">
        <v>24</v>
      </c>
      <c r="C49" s="14"/>
      <c r="D49" s="14">
        <f t="shared" si="0"/>
        <v>1.6800000000000002</v>
      </c>
      <c r="E49" s="14">
        <f t="shared" si="1"/>
        <v>22.32</v>
      </c>
      <c r="F49" s="27">
        <f t="shared" si="2"/>
        <v>892.8</v>
      </c>
      <c r="G49" s="16"/>
      <c r="H49" s="15">
        <f t="shared" si="3"/>
        <v>1383.84</v>
      </c>
      <c r="I49" s="17">
        <f t="shared" si="4"/>
        <v>0.77</v>
      </c>
      <c r="J49" s="17">
        <v>0.2</v>
      </c>
      <c r="K49" s="17">
        <v>0.03</v>
      </c>
      <c r="L49" s="17"/>
      <c r="M49" s="15">
        <f t="shared" si="5"/>
        <v>1065.5568000000001</v>
      </c>
      <c r="N49" s="15">
        <f t="shared" si="6"/>
        <v>276.76799999999997</v>
      </c>
      <c r="O49" s="15">
        <f t="shared" si="7"/>
        <v>41.515199999999993</v>
      </c>
      <c r="P49" s="15">
        <f t="shared" si="8"/>
        <v>0</v>
      </c>
    </row>
    <row r="50" spans="1:16" x14ac:dyDescent="0.2">
      <c r="A50" s="7">
        <v>40688</v>
      </c>
      <c r="B50" s="14">
        <v>24</v>
      </c>
      <c r="C50" s="14"/>
      <c r="D50" s="14">
        <f t="shared" si="0"/>
        <v>1.6800000000000002</v>
      </c>
      <c r="E50" s="14">
        <f t="shared" si="1"/>
        <v>22.32</v>
      </c>
      <c r="F50" s="27">
        <f t="shared" si="2"/>
        <v>892.8</v>
      </c>
      <c r="G50" s="16"/>
      <c r="H50" s="15">
        <f t="shared" si="3"/>
        <v>1383.84</v>
      </c>
      <c r="I50" s="17">
        <f t="shared" si="4"/>
        <v>0.77</v>
      </c>
      <c r="J50" s="17">
        <v>0.2</v>
      </c>
      <c r="K50" s="17">
        <v>0.03</v>
      </c>
      <c r="L50" s="17"/>
      <c r="M50" s="15">
        <f t="shared" si="5"/>
        <v>1065.5568000000001</v>
      </c>
      <c r="N50" s="15">
        <f t="shared" si="6"/>
        <v>276.76799999999997</v>
      </c>
      <c r="O50" s="15">
        <f t="shared" si="7"/>
        <v>41.515199999999993</v>
      </c>
      <c r="P50" s="15">
        <f t="shared" si="8"/>
        <v>0</v>
      </c>
    </row>
    <row r="51" spans="1:16" x14ac:dyDescent="0.2">
      <c r="A51" s="7">
        <v>40689</v>
      </c>
      <c r="B51" s="14">
        <v>24</v>
      </c>
      <c r="C51" s="14"/>
      <c r="D51" s="14">
        <f t="shared" si="0"/>
        <v>1.6800000000000002</v>
      </c>
      <c r="E51" s="14">
        <f t="shared" si="1"/>
        <v>22.32</v>
      </c>
      <c r="F51" s="27">
        <f t="shared" si="2"/>
        <v>892.8</v>
      </c>
      <c r="G51" s="16"/>
      <c r="H51" s="15">
        <f t="shared" si="3"/>
        <v>1383.84</v>
      </c>
      <c r="I51" s="17">
        <f t="shared" si="4"/>
        <v>0.77</v>
      </c>
      <c r="J51" s="17">
        <v>0.2</v>
      </c>
      <c r="K51" s="17">
        <v>0.03</v>
      </c>
      <c r="L51" s="17"/>
      <c r="M51" s="15">
        <f t="shared" si="5"/>
        <v>1065.5568000000001</v>
      </c>
      <c r="N51" s="15">
        <f t="shared" si="6"/>
        <v>276.76799999999997</v>
      </c>
      <c r="O51" s="15">
        <f t="shared" si="7"/>
        <v>41.515199999999993</v>
      </c>
      <c r="P51" s="15">
        <f t="shared" si="8"/>
        <v>0</v>
      </c>
    </row>
    <row r="52" spans="1:16" x14ac:dyDescent="0.2">
      <c r="A52" s="7">
        <v>40690</v>
      </c>
      <c r="B52" s="14">
        <v>24</v>
      </c>
      <c r="C52" s="14"/>
      <c r="D52" s="14">
        <f t="shared" si="0"/>
        <v>1.6800000000000002</v>
      </c>
      <c r="E52" s="14">
        <f t="shared" si="1"/>
        <v>22.32</v>
      </c>
      <c r="F52" s="27">
        <f t="shared" si="2"/>
        <v>892.8</v>
      </c>
      <c r="G52" s="16"/>
      <c r="H52" s="15">
        <f t="shared" si="3"/>
        <v>1383.84</v>
      </c>
      <c r="I52" s="17">
        <f t="shared" si="4"/>
        <v>0.77</v>
      </c>
      <c r="J52" s="17">
        <v>0.2</v>
      </c>
      <c r="K52" s="17">
        <v>0.03</v>
      </c>
      <c r="L52" s="17"/>
      <c r="M52" s="15">
        <f t="shared" si="5"/>
        <v>1065.5568000000001</v>
      </c>
      <c r="N52" s="15">
        <f t="shared" si="6"/>
        <v>276.76799999999997</v>
      </c>
      <c r="O52" s="15">
        <f t="shared" si="7"/>
        <v>41.515199999999993</v>
      </c>
      <c r="P52" s="15">
        <f t="shared" si="8"/>
        <v>0</v>
      </c>
    </row>
    <row r="53" spans="1:16" x14ac:dyDescent="0.2">
      <c r="A53" s="7">
        <v>40691</v>
      </c>
      <c r="B53" s="14">
        <v>24</v>
      </c>
      <c r="C53" s="14"/>
      <c r="D53" s="14">
        <f t="shared" si="0"/>
        <v>1.6800000000000002</v>
      </c>
      <c r="E53" s="14">
        <f t="shared" si="1"/>
        <v>22.32</v>
      </c>
      <c r="F53" s="27">
        <f t="shared" si="2"/>
        <v>892.8</v>
      </c>
      <c r="G53" s="16"/>
      <c r="H53" s="15">
        <f t="shared" si="3"/>
        <v>1383.84</v>
      </c>
      <c r="I53" s="17">
        <f t="shared" si="4"/>
        <v>0.77</v>
      </c>
      <c r="J53" s="17">
        <v>0.2</v>
      </c>
      <c r="K53" s="17">
        <v>0.03</v>
      </c>
      <c r="L53" s="17"/>
      <c r="M53" s="15">
        <f t="shared" si="5"/>
        <v>1065.5568000000001</v>
      </c>
      <c r="N53" s="15">
        <f t="shared" si="6"/>
        <v>276.76799999999997</v>
      </c>
      <c r="O53" s="15">
        <f t="shared" si="7"/>
        <v>41.515199999999993</v>
      </c>
      <c r="P53" s="15">
        <f t="shared" si="8"/>
        <v>0</v>
      </c>
    </row>
    <row r="54" spans="1:16" x14ac:dyDescent="0.2">
      <c r="A54" s="7">
        <v>40692</v>
      </c>
      <c r="B54" s="14">
        <v>24</v>
      </c>
      <c r="C54" s="14"/>
      <c r="D54" s="14">
        <f t="shared" si="0"/>
        <v>1.6800000000000002</v>
      </c>
      <c r="E54" s="14">
        <f t="shared" si="1"/>
        <v>22.32</v>
      </c>
      <c r="F54" s="27">
        <f t="shared" si="2"/>
        <v>892.8</v>
      </c>
      <c r="G54" s="16"/>
      <c r="H54" s="15">
        <f t="shared" si="3"/>
        <v>1383.84</v>
      </c>
      <c r="I54" s="17">
        <f t="shared" si="4"/>
        <v>0.77</v>
      </c>
      <c r="J54" s="17">
        <v>0.2</v>
      </c>
      <c r="K54" s="17">
        <v>0.03</v>
      </c>
      <c r="L54" s="17"/>
      <c r="M54" s="15">
        <f t="shared" si="5"/>
        <v>1065.5568000000001</v>
      </c>
      <c r="N54" s="15">
        <f t="shared" si="6"/>
        <v>276.76799999999997</v>
      </c>
      <c r="O54" s="15">
        <f t="shared" si="7"/>
        <v>41.515199999999993</v>
      </c>
      <c r="P54" s="15">
        <f t="shared" si="8"/>
        <v>0</v>
      </c>
    </row>
    <row r="55" spans="1:16" x14ac:dyDescent="0.2">
      <c r="A55" s="7">
        <v>40693</v>
      </c>
      <c r="B55" s="14">
        <v>24</v>
      </c>
      <c r="C55" s="14"/>
      <c r="D55" s="14">
        <f t="shared" si="0"/>
        <v>1.6800000000000002</v>
      </c>
      <c r="E55" s="14">
        <f t="shared" si="1"/>
        <v>22.32</v>
      </c>
      <c r="F55" s="27">
        <f t="shared" si="2"/>
        <v>892.8</v>
      </c>
      <c r="G55" s="16"/>
      <c r="H55" s="15">
        <f t="shared" si="3"/>
        <v>1383.84</v>
      </c>
      <c r="I55" s="17">
        <f t="shared" si="4"/>
        <v>0.77</v>
      </c>
      <c r="J55" s="17">
        <v>0.2</v>
      </c>
      <c r="K55" s="17">
        <v>0.03</v>
      </c>
      <c r="L55" s="17"/>
      <c r="M55" s="15">
        <f t="shared" si="5"/>
        <v>1065.5568000000001</v>
      </c>
      <c r="N55" s="15">
        <f t="shared" si="6"/>
        <v>276.76799999999997</v>
      </c>
      <c r="O55" s="15">
        <f t="shared" si="7"/>
        <v>41.515199999999993</v>
      </c>
      <c r="P55" s="15">
        <f t="shared" si="8"/>
        <v>0</v>
      </c>
    </row>
    <row r="56" spans="1:16" x14ac:dyDescent="0.2">
      <c r="A56" s="8">
        <v>40694</v>
      </c>
      <c r="B56" s="19">
        <v>24</v>
      </c>
      <c r="C56" s="19"/>
      <c r="D56" s="19">
        <f t="shared" si="0"/>
        <v>1.6800000000000002</v>
      </c>
      <c r="E56" s="19">
        <f t="shared" si="1"/>
        <v>22.32</v>
      </c>
      <c r="F56" s="28">
        <f t="shared" si="2"/>
        <v>892.8</v>
      </c>
      <c r="G56" s="21"/>
      <c r="H56" s="20">
        <f t="shared" si="3"/>
        <v>1383.84</v>
      </c>
      <c r="I56" s="22">
        <f t="shared" si="4"/>
        <v>0.77</v>
      </c>
      <c r="J56" s="22">
        <v>0.2</v>
      </c>
      <c r="K56" s="22">
        <v>0.03</v>
      </c>
      <c r="L56" s="22"/>
      <c r="M56" s="20">
        <f t="shared" si="5"/>
        <v>1065.5568000000001</v>
      </c>
      <c r="N56" s="20">
        <f t="shared" si="6"/>
        <v>276.76799999999997</v>
      </c>
      <c r="O56" s="20">
        <f t="shared" si="7"/>
        <v>41.515199999999993</v>
      </c>
      <c r="P56" s="20">
        <f t="shared" si="8"/>
        <v>0</v>
      </c>
    </row>
    <row r="57" spans="1:16" x14ac:dyDescent="0.2">
      <c r="A57" s="23"/>
      <c r="B57" s="23"/>
      <c r="C57" s="23"/>
      <c r="D57" s="23"/>
      <c r="E57" s="23"/>
      <c r="F57" s="29">
        <f>SUM(F26:F56)</f>
        <v>26077.199999999986</v>
      </c>
      <c r="G57" s="23"/>
      <c r="H57" s="24">
        <f>SUM(H26:H56)</f>
        <v>41194.659999999982</v>
      </c>
      <c r="I57" s="23"/>
      <c r="J57" s="23"/>
      <c r="K57" s="23"/>
      <c r="L57" s="23"/>
      <c r="M57" s="24">
        <f>SUM(M26:M56)</f>
        <v>32432.919199999978</v>
      </c>
      <c r="N57" s="24">
        <f>SUM(N26:N56)</f>
        <v>6158.0879999999997</v>
      </c>
      <c r="O57" s="24">
        <f>SUM(O26:O56)</f>
        <v>1235.8398000000007</v>
      </c>
      <c r="P57" s="24">
        <f>SUM(P26:P56)</f>
        <v>1367.8130000000001</v>
      </c>
    </row>
  </sheetData>
  <mergeCells count="2">
    <mergeCell ref="M24:P24"/>
    <mergeCell ref="I24:L24"/>
  </mergeCells>
  <phoneticPr fontId="2" type="noConversion"/>
  <pageMargins left="0.75" right="0.75" top="1" bottom="1" header="0" footer="0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7"/>
  <sheetViews>
    <sheetView showGridLines="0" topLeftCell="A4" workbookViewId="0">
      <selection activeCell="H16" sqref="H16"/>
    </sheetView>
  </sheetViews>
  <sheetFormatPr baseColWidth="10" defaultRowHeight="12.75" outlineLevelCol="1" x14ac:dyDescent="0.2"/>
  <cols>
    <col min="1" max="1" width="16.28515625" customWidth="1"/>
    <col min="2" max="2" width="9.5703125" bestFit="1" customWidth="1"/>
    <col min="3" max="6" width="12.7109375" customWidth="1"/>
    <col min="7" max="7" width="10.28515625" customWidth="1" outlineLevel="1"/>
    <col min="8" max="8" width="12.5703125" customWidth="1" outlineLevel="1"/>
    <col min="9" max="12" width="7.5703125" customWidth="1" outlineLevel="1"/>
    <col min="13" max="15" width="9.28515625" customWidth="1"/>
    <col min="16" max="16" width="11.140625" customWidth="1"/>
  </cols>
  <sheetData>
    <row r="3" spans="1:6" x14ac:dyDescent="0.2">
      <c r="A3" t="s">
        <v>0</v>
      </c>
    </row>
    <row r="4" spans="1:6" x14ac:dyDescent="0.2">
      <c r="A4" t="s">
        <v>1</v>
      </c>
      <c r="B4" s="1">
        <v>40695</v>
      </c>
    </row>
    <row r="5" spans="1:6" x14ac:dyDescent="0.2">
      <c r="E5" t="s">
        <v>20</v>
      </c>
      <c r="F5">
        <v>1.55</v>
      </c>
    </row>
    <row r="6" spans="1:6" x14ac:dyDescent="0.2">
      <c r="A6" t="s">
        <v>2</v>
      </c>
      <c r="E6" t="s">
        <v>26</v>
      </c>
      <c r="F6">
        <v>39</v>
      </c>
    </row>
    <row r="7" spans="1:6" x14ac:dyDescent="0.2">
      <c r="E7" t="s">
        <v>27</v>
      </c>
      <c r="F7" s="4">
        <v>0.05</v>
      </c>
    </row>
    <row r="8" spans="1:6" x14ac:dyDescent="0.2">
      <c r="A8" t="s">
        <v>7</v>
      </c>
    </row>
    <row r="9" spans="1:6" x14ac:dyDescent="0.2">
      <c r="A9" t="s">
        <v>3</v>
      </c>
      <c r="B9" s="30">
        <v>23424.998370000001</v>
      </c>
    </row>
    <row r="10" spans="1:6" x14ac:dyDescent="0.2">
      <c r="A10" t="s">
        <v>4</v>
      </c>
      <c r="B10" s="30">
        <v>10790.024630000002</v>
      </c>
    </row>
    <row r="11" spans="1:6" x14ac:dyDescent="0.2">
      <c r="A11" t="s">
        <v>5</v>
      </c>
      <c r="B11" s="30">
        <v>540</v>
      </c>
    </row>
    <row r="12" spans="1:6" x14ac:dyDescent="0.2">
      <c r="A12" t="s">
        <v>6</v>
      </c>
      <c r="B12" s="30">
        <v>0</v>
      </c>
    </row>
    <row r="14" spans="1:6" x14ac:dyDescent="0.2">
      <c r="A14" t="s">
        <v>8</v>
      </c>
    </row>
    <row r="15" spans="1:6" x14ac:dyDescent="0.2">
      <c r="A15" t="s">
        <v>9</v>
      </c>
      <c r="B15" s="31">
        <v>25645.186568647354</v>
      </c>
    </row>
    <row r="16" spans="1:6" x14ac:dyDescent="0.2">
      <c r="A16" t="s">
        <v>10</v>
      </c>
      <c r="B16" s="31">
        <v>0</v>
      </c>
    </row>
    <row r="17" spans="1:16" x14ac:dyDescent="0.2">
      <c r="A17" t="s">
        <v>11</v>
      </c>
      <c r="B17" s="31">
        <v>5409.2474948964264</v>
      </c>
    </row>
    <row r="19" spans="1:16" x14ac:dyDescent="0.2">
      <c r="A19" t="s">
        <v>12</v>
      </c>
    </row>
    <row r="20" spans="1:16" x14ac:dyDescent="0.2">
      <c r="A20" t="s">
        <v>3</v>
      </c>
      <c r="B20" s="31">
        <v>58000</v>
      </c>
    </row>
    <row r="21" spans="1:16" x14ac:dyDescent="0.2">
      <c r="A21" t="s">
        <v>4</v>
      </c>
      <c r="B21" s="31">
        <v>15000</v>
      </c>
    </row>
    <row r="24" spans="1:16" x14ac:dyDescent="0.2">
      <c r="I24" s="110" t="s">
        <v>32</v>
      </c>
      <c r="J24" s="110"/>
      <c r="K24" s="110"/>
      <c r="L24" s="110"/>
      <c r="M24" s="107" t="s">
        <v>31</v>
      </c>
      <c r="N24" s="108"/>
      <c r="O24" s="108"/>
      <c r="P24" s="109"/>
    </row>
    <row r="25" spans="1:16" s="3" customFormat="1" ht="35.25" customHeight="1" x14ac:dyDescent="0.2">
      <c r="A25" s="5" t="s">
        <v>13</v>
      </c>
      <c r="B25" s="5" t="s">
        <v>21</v>
      </c>
      <c r="C25" s="5" t="s">
        <v>22</v>
      </c>
      <c r="D25" s="5" t="s">
        <v>23</v>
      </c>
      <c r="E25" s="5" t="s">
        <v>24</v>
      </c>
      <c r="F25" s="25" t="s">
        <v>14</v>
      </c>
      <c r="G25" s="5" t="s">
        <v>25</v>
      </c>
      <c r="H25" s="5" t="s">
        <v>19</v>
      </c>
      <c r="I25" s="5" t="s">
        <v>15</v>
      </c>
      <c r="J25" s="47" t="s">
        <v>16</v>
      </c>
      <c r="K25" s="47" t="s">
        <v>17</v>
      </c>
      <c r="L25" s="47" t="s">
        <v>18</v>
      </c>
      <c r="M25" s="5" t="s">
        <v>29</v>
      </c>
      <c r="N25" s="5" t="s">
        <v>30</v>
      </c>
      <c r="O25" s="5" t="s">
        <v>5</v>
      </c>
      <c r="P25" s="5" t="s">
        <v>6</v>
      </c>
    </row>
    <row r="26" spans="1:16" x14ac:dyDescent="0.2">
      <c r="A26" s="6">
        <v>40695</v>
      </c>
      <c r="B26" s="9">
        <v>24</v>
      </c>
      <c r="C26" s="9"/>
      <c r="D26" s="9">
        <f t="shared" ref="D26:D55" si="0">0.07*(B26-C26)</f>
        <v>1.6800000000000002</v>
      </c>
      <c r="E26" s="9">
        <f t="shared" ref="E26:E55" si="1">+B26-C26-D26</f>
        <v>22.32</v>
      </c>
      <c r="F26" s="32">
        <f t="shared" ref="F26:F55" si="2">+E26*$F$6</f>
        <v>870.48</v>
      </c>
      <c r="G26" s="33"/>
      <c r="H26" s="34">
        <f t="shared" ref="H26:H55" si="3">+(F26+G26)*$F$5</f>
        <v>1349.2440000000001</v>
      </c>
      <c r="I26" s="41">
        <f t="shared" ref="I26:I55" si="4">1-SUM(J26:L26)</f>
        <v>0.85</v>
      </c>
      <c r="J26" s="41">
        <v>0.1</v>
      </c>
      <c r="K26" s="12">
        <v>0.05</v>
      </c>
      <c r="L26" s="48">
        <v>0</v>
      </c>
      <c r="M26" s="44">
        <f t="shared" ref="M26:M55" si="5">+I26*H26</f>
        <v>1146.8574000000001</v>
      </c>
      <c r="N26" s="34">
        <f t="shared" ref="N26:N55" si="6">+J26*H26</f>
        <v>134.92440000000002</v>
      </c>
      <c r="O26" s="34">
        <f t="shared" ref="O26:O55" si="7">+K26*H26</f>
        <v>67.46220000000001</v>
      </c>
      <c r="P26" s="34">
        <f t="shared" ref="P26:P55" si="8">+L26*H26</f>
        <v>0</v>
      </c>
    </row>
    <row r="27" spans="1:16" x14ac:dyDescent="0.2">
      <c r="A27" s="7">
        <v>40696</v>
      </c>
      <c r="B27" s="14">
        <v>24</v>
      </c>
      <c r="C27" s="14"/>
      <c r="D27" s="14">
        <f t="shared" si="0"/>
        <v>1.6800000000000002</v>
      </c>
      <c r="E27" s="14">
        <f t="shared" si="1"/>
        <v>22.32</v>
      </c>
      <c r="F27" s="35">
        <f t="shared" si="2"/>
        <v>870.48</v>
      </c>
      <c r="G27" s="36"/>
      <c r="H27" s="37">
        <f t="shared" si="3"/>
        <v>1349.2440000000001</v>
      </c>
      <c r="I27" s="42">
        <f t="shared" si="4"/>
        <v>0.85</v>
      </c>
      <c r="J27" s="42">
        <v>0.1</v>
      </c>
      <c r="K27" s="17">
        <v>0.05</v>
      </c>
      <c r="L27" s="49">
        <v>0</v>
      </c>
      <c r="M27" s="45">
        <f t="shared" si="5"/>
        <v>1146.8574000000001</v>
      </c>
      <c r="N27" s="37">
        <f t="shared" si="6"/>
        <v>134.92440000000002</v>
      </c>
      <c r="O27" s="37">
        <f t="shared" si="7"/>
        <v>67.46220000000001</v>
      </c>
      <c r="P27" s="37">
        <f t="shared" si="8"/>
        <v>0</v>
      </c>
    </row>
    <row r="28" spans="1:16" x14ac:dyDescent="0.2">
      <c r="A28" s="7">
        <v>40697</v>
      </c>
      <c r="B28" s="14">
        <v>24</v>
      </c>
      <c r="C28" s="14"/>
      <c r="D28" s="14">
        <f t="shared" si="0"/>
        <v>1.6800000000000002</v>
      </c>
      <c r="E28" s="14">
        <f t="shared" si="1"/>
        <v>22.32</v>
      </c>
      <c r="F28" s="35">
        <f t="shared" si="2"/>
        <v>870.48</v>
      </c>
      <c r="G28" s="36"/>
      <c r="H28" s="37">
        <f t="shared" si="3"/>
        <v>1349.2440000000001</v>
      </c>
      <c r="I28" s="42">
        <f t="shared" si="4"/>
        <v>0.8</v>
      </c>
      <c r="J28" s="42">
        <v>0.15</v>
      </c>
      <c r="K28" s="17">
        <v>0.05</v>
      </c>
      <c r="L28" s="49">
        <v>0</v>
      </c>
      <c r="M28" s="45">
        <f t="shared" si="5"/>
        <v>1079.3952000000002</v>
      </c>
      <c r="N28" s="37">
        <f t="shared" si="6"/>
        <v>202.38660000000002</v>
      </c>
      <c r="O28" s="37">
        <f t="shared" si="7"/>
        <v>67.46220000000001</v>
      </c>
      <c r="P28" s="37">
        <f t="shared" si="8"/>
        <v>0</v>
      </c>
    </row>
    <row r="29" spans="1:16" x14ac:dyDescent="0.2">
      <c r="A29" s="7">
        <v>40698</v>
      </c>
      <c r="B29" s="14">
        <v>24</v>
      </c>
      <c r="C29" s="14"/>
      <c r="D29" s="14">
        <f t="shared" si="0"/>
        <v>1.6800000000000002</v>
      </c>
      <c r="E29" s="14">
        <f t="shared" si="1"/>
        <v>22.32</v>
      </c>
      <c r="F29" s="35">
        <f t="shared" si="2"/>
        <v>870.48</v>
      </c>
      <c r="G29" s="36"/>
      <c r="H29" s="37">
        <f t="shared" si="3"/>
        <v>1349.2440000000001</v>
      </c>
      <c r="I29" s="42">
        <f t="shared" si="4"/>
        <v>0.8</v>
      </c>
      <c r="J29" s="42">
        <v>0.15</v>
      </c>
      <c r="K29" s="17">
        <v>0.05</v>
      </c>
      <c r="L29" s="49">
        <v>0</v>
      </c>
      <c r="M29" s="45">
        <f t="shared" si="5"/>
        <v>1079.3952000000002</v>
      </c>
      <c r="N29" s="37">
        <f t="shared" si="6"/>
        <v>202.38660000000002</v>
      </c>
      <c r="O29" s="37">
        <f t="shared" si="7"/>
        <v>67.46220000000001</v>
      </c>
      <c r="P29" s="37">
        <f t="shared" si="8"/>
        <v>0</v>
      </c>
    </row>
    <row r="30" spans="1:16" x14ac:dyDescent="0.2">
      <c r="A30" s="7">
        <v>40699</v>
      </c>
      <c r="B30" s="14">
        <v>24</v>
      </c>
      <c r="C30" s="14"/>
      <c r="D30" s="14">
        <f t="shared" si="0"/>
        <v>1.6800000000000002</v>
      </c>
      <c r="E30" s="14">
        <f t="shared" si="1"/>
        <v>22.32</v>
      </c>
      <c r="F30" s="35">
        <f t="shared" si="2"/>
        <v>870.48</v>
      </c>
      <c r="G30" s="36"/>
      <c r="H30" s="37">
        <f t="shared" si="3"/>
        <v>1349.2440000000001</v>
      </c>
      <c r="I30" s="42">
        <f t="shared" si="4"/>
        <v>0.8</v>
      </c>
      <c r="J30" s="42">
        <v>0.15</v>
      </c>
      <c r="K30" s="17">
        <v>0.05</v>
      </c>
      <c r="L30" s="49">
        <v>0</v>
      </c>
      <c r="M30" s="45">
        <f t="shared" si="5"/>
        <v>1079.3952000000002</v>
      </c>
      <c r="N30" s="37">
        <f t="shared" si="6"/>
        <v>202.38660000000002</v>
      </c>
      <c r="O30" s="37">
        <f t="shared" si="7"/>
        <v>67.46220000000001</v>
      </c>
      <c r="P30" s="37">
        <f t="shared" si="8"/>
        <v>0</v>
      </c>
    </row>
    <row r="31" spans="1:16" x14ac:dyDescent="0.2">
      <c r="A31" s="7">
        <v>40700</v>
      </c>
      <c r="B31" s="14">
        <v>24</v>
      </c>
      <c r="C31" s="14"/>
      <c r="D31" s="14">
        <f t="shared" si="0"/>
        <v>1.6800000000000002</v>
      </c>
      <c r="E31" s="14">
        <f t="shared" si="1"/>
        <v>22.32</v>
      </c>
      <c r="F31" s="35">
        <f t="shared" si="2"/>
        <v>870.48</v>
      </c>
      <c r="G31" s="36"/>
      <c r="H31" s="37">
        <f t="shared" si="3"/>
        <v>1349.2440000000001</v>
      </c>
      <c r="I31" s="42">
        <f t="shared" si="4"/>
        <v>0.75</v>
      </c>
      <c r="J31" s="42">
        <v>0.2</v>
      </c>
      <c r="K31" s="17">
        <v>0.05</v>
      </c>
      <c r="L31" s="49">
        <v>0</v>
      </c>
      <c r="M31" s="45">
        <f t="shared" si="5"/>
        <v>1011.9330000000001</v>
      </c>
      <c r="N31" s="37">
        <f t="shared" si="6"/>
        <v>269.84880000000004</v>
      </c>
      <c r="O31" s="37">
        <f t="shared" si="7"/>
        <v>67.46220000000001</v>
      </c>
      <c r="P31" s="37">
        <f t="shared" si="8"/>
        <v>0</v>
      </c>
    </row>
    <row r="32" spans="1:16" x14ac:dyDescent="0.2">
      <c r="A32" s="7">
        <v>40701</v>
      </c>
      <c r="B32" s="14">
        <v>24</v>
      </c>
      <c r="C32" s="14"/>
      <c r="D32" s="14">
        <f t="shared" si="0"/>
        <v>1.6800000000000002</v>
      </c>
      <c r="E32" s="14">
        <f t="shared" si="1"/>
        <v>22.32</v>
      </c>
      <c r="F32" s="35">
        <f t="shared" si="2"/>
        <v>870.48</v>
      </c>
      <c r="G32" s="36"/>
      <c r="H32" s="37">
        <f t="shared" si="3"/>
        <v>1349.2440000000001</v>
      </c>
      <c r="I32" s="42">
        <f t="shared" si="4"/>
        <v>0.75</v>
      </c>
      <c r="J32" s="42">
        <v>0.2</v>
      </c>
      <c r="K32" s="17">
        <v>0.05</v>
      </c>
      <c r="L32" s="49">
        <v>0</v>
      </c>
      <c r="M32" s="45">
        <f t="shared" si="5"/>
        <v>1011.9330000000001</v>
      </c>
      <c r="N32" s="37">
        <f t="shared" si="6"/>
        <v>269.84880000000004</v>
      </c>
      <c r="O32" s="37">
        <f t="shared" si="7"/>
        <v>67.46220000000001</v>
      </c>
      <c r="P32" s="37">
        <f t="shared" si="8"/>
        <v>0</v>
      </c>
    </row>
    <row r="33" spans="1:16" x14ac:dyDescent="0.2">
      <c r="A33" s="7">
        <v>40702</v>
      </c>
      <c r="B33" s="14">
        <v>24</v>
      </c>
      <c r="C33" s="14"/>
      <c r="D33" s="14">
        <f t="shared" si="0"/>
        <v>1.6800000000000002</v>
      </c>
      <c r="E33" s="14">
        <f t="shared" si="1"/>
        <v>22.32</v>
      </c>
      <c r="F33" s="35">
        <f t="shared" si="2"/>
        <v>870.48</v>
      </c>
      <c r="G33" s="36"/>
      <c r="H33" s="37">
        <f t="shared" si="3"/>
        <v>1349.2440000000001</v>
      </c>
      <c r="I33" s="42">
        <f t="shared" si="4"/>
        <v>0.75</v>
      </c>
      <c r="J33" s="42">
        <v>0.2</v>
      </c>
      <c r="K33" s="17">
        <v>0.05</v>
      </c>
      <c r="L33" s="49">
        <v>0</v>
      </c>
      <c r="M33" s="45">
        <f t="shared" si="5"/>
        <v>1011.9330000000001</v>
      </c>
      <c r="N33" s="37">
        <f t="shared" si="6"/>
        <v>269.84880000000004</v>
      </c>
      <c r="O33" s="37">
        <f t="shared" si="7"/>
        <v>67.46220000000001</v>
      </c>
      <c r="P33" s="37">
        <f t="shared" si="8"/>
        <v>0</v>
      </c>
    </row>
    <row r="34" spans="1:16" x14ac:dyDescent="0.2">
      <c r="A34" s="7">
        <v>40703</v>
      </c>
      <c r="B34" s="14">
        <v>24</v>
      </c>
      <c r="C34" s="14"/>
      <c r="D34" s="14">
        <f t="shared" si="0"/>
        <v>1.6800000000000002</v>
      </c>
      <c r="E34" s="14">
        <f t="shared" si="1"/>
        <v>22.32</v>
      </c>
      <c r="F34" s="35">
        <f t="shared" si="2"/>
        <v>870.48</v>
      </c>
      <c r="G34" s="36"/>
      <c r="H34" s="37">
        <f t="shared" si="3"/>
        <v>1349.2440000000001</v>
      </c>
      <c r="I34" s="42">
        <f t="shared" si="4"/>
        <v>0.8</v>
      </c>
      <c r="J34" s="42">
        <v>0.2</v>
      </c>
      <c r="K34" s="17">
        <v>0</v>
      </c>
      <c r="L34" s="49">
        <v>0</v>
      </c>
      <c r="M34" s="45">
        <f t="shared" si="5"/>
        <v>1079.3952000000002</v>
      </c>
      <c r="N34" s="37">
        <f t="shared" si="6"/>
        <v>269.84880000000004</v>
      </c>
      <c r="O34" s="37">
        <f t="shared" si="7"/>
        <v>0</v>
      </c>
      <c r="P34" s="37">
        <f t="shared" si="8"/>
        <v>0</v>
      </c>
    </row>
    <row r="35" spans="1:16" x14ac:dyDescent="0.2">
      <c r="A35" s="7">
        <v>40704</v>
      </c>
      <c r="B35" s="14">
        <v>24</v>
      </c>
      <c r="C35" s="14"/>
      <c r="D35" s="14">
        <f t="shared" si="0"/>
        <v>1.6800000000000002</v>
      </c>
      <c r="E35" s="14">
        <f t="shared" si="1"/>
        <v>22.32</v>
      </c>
      <c r="F35" s="35">
        <f t="shared" si="2"/>
        <v>870.48</v>
      </c>
      <c r="G35" s="36"/>
      <c r="H35" s="37">
        <f t="shared" si="3"/>
        <v>1349.2440000000001</v>
      </c>
      <c r="I35" s="42">
        <f t="shared" si="4"/>
        <v>0.8</v>
      </c>
      <c r="J35" s="42">
        <v>0.2</v>
      </c>
      <c r="K35" s="17">
        <v>0</v>
      </c>
      <c r="L35" s="49">
        <v>0</v>
      </c>
      <c r="M35" s="45">
        <f t="shared" si="5"/>
        <v>1079.3952000000002</v>
      </c>
      <c r="N35" s="37">
        <f t="shared" si="6"/>
        <v>269.84880000000004</v>
      </c>
      <c r="O35" s="37">
        <f t="shared" si="7"/>
        <v>0</v>
      </c>
      <c r="P35" s="37">
        <f t="shared" si="8"/>
        <v>0</v>
      </c>
    </row>
    <row r="36" spans="1:16" x14ac:dyDescent="0.2">
      <c r="A36" s="7">
        <v>40705</v>
      </c>
      <c r="B36" s="14">
        <v>24</v>
      </c>
      <c r="C36" s="14"/>
      <c r="D36" s="14">
        <f t="shared" si="0"/>
        <v>1.6800000000000002</v>
      </c>
      <c r="E36" s="14">
        <f t="shared" si="1"/>
        <v>22.32</v>
      </c>
      <c r="F36" s="35">
        <f t="shared" si="2"/>
        <v>870.48</v>
      </c>
      <c r="G36" s="36"/>
      <c r="H36" s="37">
        <f t="shared" si="3"/>
        <v>1349.2440000000001</v>
      </c>
      <c r="I36" s="42">
        <f t="shared" si="4"/>
        <v>0.8</v>
      </c>
      <c r="J36" s="42">
        <v>0.2</v>
      </c>
      <c r="K36" s="17">
        <v>0</v>
      </c>
      <c r="L36" s="49">
        <v>0</v>
      </c>
      <c r="M36" s="45">
        <f t="shared" si="5"/>
        <v>1079.3952000000002</v>
      </c>
      <c r="N36" s="37">
        <f t="shared" si="6"/>
        <v>269.84880000000004</v>
      </c>
      <c r="O36" s="37">
        <f t="shared" si="7"/>
        <v>0</v>
      </c>
      <c r="P36" s="37">
        <f t="shared" si="8"/>
        <v>0</v>
      </c>
    </row>
    <row r="37" spans="1:16" x14ac:dyDescent="0.2">
      <c r="A37" s="7">
        <v>40706</v>
      </c>
      <c r="B37" s="14">
        <v>24</v>
      </c>
      <c r="C37" s="14"/>
      <c r="D37" s="14">
        <f t="shared" si="0"/>
        <v>1.6800000000000002</v>
      </c>
      <c r="E37" s="14">
        <f t="shared" si="1"/>
        <v>22.32</v>
      </c>
      <c r="F37" s="35">
        <f t="shared" si="2"/>
        <v>870.48</v>
      </c>
      <c r="G37" s="36"/>
      <c r="H37" s="37">
        <f t="shared" si="3"/>
        <v>1349.2440000000001</v>
      </c>
      <c r="I37" s="42">
        <f t="shared" si="4"/>
        <v>0.8</v>
      </c>
      <c r="J37" s="42">
        <v>0.2</v>
      </c>
      <c r="K37" s="17">
        <v>0</v>
      </c>
      <c r="L37" s="49">
        <v>0</v>
      </c>
      <c r="M37" s="45">
        <f t="shared" si="5"/>
        <v>1079.3952000000002</v>
      </c>
      <c r="N37" s="37">
        <f t="shared" si="6"/>
        <v>269.84880000000004</v>
      </c>
      <c r="O37" s="37">
        <f t="shared" si="7"/>
        <v>0</v>
      </c>
      <c r="P37" s="37">
        <f t="shared" si="8"/>
        <v>0</v>
      </c>
    </row>
    <row r="38" spans="1:16" x14ac:dyDescent="0.2">
      <c r="A38" s="7">
        <v>40707</v>
      </c>
      <c r="B38" s="14">
        <v>24</v>
      </c>
      <c r="C38" s="14"/>
      <c r="D38" s="14">
        <f t="shared" si="0"/>
        <v>1.6800000000000002</v>
      </c>
      <c r="E38" s="14">
        <f t="shared" si="1"/>
        <v>22.32</v>
      </c>
      <c r="F38" s="35">
        <f t="shared" si="2"/>
        <v>870.48</v>
      </c>
      <c r="G38" s="36"/>
      <c r="H38" s="37">
        <f t="shared" si="3"/>
        <v>1349.2440000000001</v>
      </c>
      <c r="I38" s="42">
        <f t="shared" si="4"/>
        <v>0.8</v>
      </c>
      <c r="J38" s="42">
        <v>0.2</v>
      </c>
      <c r="K38" s="17">
        <v>0</v>
      </c>
      <c r="L38" s="49">
        <v>0</v>
      </c>
      <c r="M38" s="45">
        <f t="shared" si="5"/>
        <v>1079.3952000000002</v>
      </c>
      <c r="N38" s="37">
        <f t="shared" si="6"/>
        <v>269.84880000000004</v>
      </c>
      <c r="O38" s="37">
        <f t="shared" si="7"/>
        <v>0</v>
      </c>
      <c r="P38" s="37">
        <f t="shared" si="8"/>
        <v>0</v>
      </c>
    </row>
    <row r="39" spans="1:16" x14ac:dyDescent="0.2">
      <c r="A39" s="7">
        <v>40708</v>
      </c>
      <c r="B39" s="14">
        <v>24</v>
      </c>
      <c r="C39" s="14"/>
      <c r="D39" s="14">
        <f t="shared" si="0"/>
        <v>1.6800000000000002</v>
      </c>
      <c r="E39" s="14">
        <f t="shared" si="1"/>
        <v>22.32</v>
      </c>
      <c r="F39" s="35">
        <f t="shared" si="2"/>
        <v>870.48</v>
      </c>
      <c r="G39" s="36"/>
      <c r="H39" s="37">
        <f t="shared" si="3"/>
        <v>1349.2440000000001</v>
      </c>
      <c r="I39" s="42">
        <f t="shared" si="4"/>
        <v>0.8</v>
      </c>
      <c r="J39" s="42">
        <v>0.2</v>
      </c>
      <c r="K39" s="17">
        <v>0</v>
      </c>
      <c r="L39" s="49">
        <v>0</v>
      </c>
      <c r="M39" s="45">
        <f t="shared" si="5"/>
        <v>1079.3952000000002</v>
      </c>
      <c r="N39" s="37">
        <f t="shared" si="6"/>
        <v>269.84880000000004</v>
      </c>
      <c r="O39" s="37">
        <f t="shared" si="7"/>
        <v>0</v>
      </c>
      <c r="P39" s="37">
        <f t="shared" si="8"/>
        <v>0</v>
      </c>
    </row>
    <row r="40" spans="1:16" x14ac:dyDescent="0.2">
      <c r="A40" s="7">
        <v>40709</v>
      </c>
      <c r="B40" s="14">
        <v>24</v>
      </c>
      <c r="C40" s="14"/>
      <c r="D40" s="14">
        <f t="shared" si="0"/>
        <v>1.6800000000000002</v>
      </c>
      <c r="E40" s="14">
        <f t="shared" si="1"/>
        <v>22.32</v>
      </c>
      <c r="F40" s="35">
        <f t="shared" si="2"/>
        <v>870.48</v>
      </c>
      <c r="G40" s="36"/>
      <c r="H40" s="37">
        <f t="shared" si="3"/>
        <v>1349.2440000000001</v>
      </c>
      <c r="I40" s="42">
        <f t="shared" si="4"/>
        <v>0.8</v>
      </c>
      <c r="J40" s="42">
        <v>0.2</v>
      </c>
      <c r="K40" s="17">
        <v>0</v>
      </c>
      <c r="L40" s="49">
        <v>0</v>
      </c>
      <c r="M40" s="45">
        <f t="shared" si="5"/>
        <v>1079.3952000000002</v>
      </c>
      <c r="N40" s="37">
        <f t="shared" si="6"/>
        <v>269.84880000000004</v>
      </c>
      <c r="O40" s="37">
        <f t="shared" si="7"/>
        <v>0</v>
      </c>
      <c r="P40" s="37">
        <f t="shared" si="8"/>
        <v>0</v>
      </c>
    </row>
    <row r="41" spans="1:16" x14ac:dyDescent="0.2">
      <c r="A41" s="7">
        <v>40710</v>
      </c>
      <c r="B41" s="14">
        <v>24</v>
      </c>
      <c r="C41" s="14"/>
      <c r="D41" s="14">
        <f t="shared" si="0"/>
        <v>1.6800000000000002</v>
      </c>
      <c r="E41" s="14">
        <f t="shared" si="1"/>
        <v>22.32</v>
      </c>
      <c r="F41" s="35">
        <f t="shared" si="2"/>
        <v>870.48</v>
      </c>
      <c r="G41" s="36"/>
      <c r="H41" s="37">
        <f t="shared" si="3"/>
        <v>1349.2440000000001</v>
      </c>
      <c r="I41" s="42">
        <f t="shared" si="4"/>
        <v>0.8</v>
      </c>
      <c r="J41" s="42">
        <v>0.2</v>
      </c>
      <c r="K41" s="17">
        <v>0</v>
      </c>
      <c r="L41" s="49">
        <v>0</v>
      </c>
      <c r="M41" s="45">
        <f t="shared" si="5"/>
        <v>1079.3952000000002</v>
      </c>
      <c r="N41" s="37">
        <f t="shared" si="6"/>
        <v>269.84880000000004</v>
      </c>
      <c r="O41" s="37">
        <f t="shared" si="7"/>
        <v>0</v>
      </c>
      <c r="P41" s="37">
        <f t="shared" si="8"/>
        <v>0</v>
      </c>
    </row>
    <row r="42" spans="1:16" x14ac:dyDescent="0.2">
      <c r="A42" s="7">
        <v>40711</v>
      </c>
      <c r="B42" s="14">
        <v>24</v>
      </c>
      <c r="C42" s="14"/>
      <c r="D42" s="14">
        <f t="shared" si="0"/>
        <v>1.6800000000000002</v>
      </c>
      <c r="E42" s="14">
        <f t="shared" si="1"/>
        <v>22.32</v>
      </c>
      <c r="F42" s="35">
        <f t="shared" si="2"/>
        <v>870.48</v>
      </c>
      <c r="G42" s="36"/>
      <c r="H42" s="37">
        <f t="shared" si="3"/>
        <v>1349.2440000000001</v>
      </c>
      <c r="I42" s="42">
        <f t="shared" si="4"/>
        <v>0.8</v>
      </c>
      <c r="J42" s="42">
        <v>0.2</v>
      </c>
      <c r="K42" s="17">
        <v>0</v>
      </c>
      <c r="L42" s="49">
        <v>0</v>
      </c>
      <c r="M42" s="45">
        <f t="shared" si="5"/>
        <v>1079.3952000000002</v>
      </c>
      <c r="N42" s="37">
        <f t="shared" si="6"/>
        <v>269.84880000000004</v>
      </c>
      <c r="O42" s="37">
        <f t="shared" si="7"/>
        <v>0</v>
      </c>
      <c r="P42" s="37">
        <f t="shared" si="8"/>
        <v>0</v>
      </c>
    </row>
    <row r="43" spans="1:16" x14ac:dyDescent="0.2">
      <c r="A43" s="7">
        <v>40712</v>
      </c>
      <c r="B43" s="14">
        <v>24</v>
      </c>
      <c r="C43" s="14"/>
      <c r="D43" s="14">
        <f t="shared" si="0"/>
        <v>1.6800000000000002</v>
      </c>
      <c r="E43" s="14">
        <f t="shared" si="1"/>
        <v>22.32</v>
      </c>
      <c r="F43" s="35">
        <f t="shared" si="2"/>
        <v>870.48</v>
      </c>
      <c r="G43" s="36"/>
      <c r="H43" s="37">
        <f t="shared" si="3"/>
        <v>1349.2440000000001</v>
      </c>
      <c r="I43" s="42">
        <f t="shared" si="4"/>
        <v>0.8</v>
      </c>
      <c r="J43" s="42">
        <v>0.2</v>
      </c>
      <c r="K43" s="17">
        <v>0</v>
      </c>
      <c r="L43" s="49">
        <v>0</v>
      </c>
      <c r="M43" s="45">
        <f t="shared" si="5"/>
        <v>1079.3952000000002</v>
      </c>
      <c r="N43" s="37">
        <f t="shared" si="6"/>
        <v>269.84880000000004</v>
      </c>
      <c r="O43" s="37">
        <f t="shared" si="7"/>
        <v>0</v>
      </c>
      <c r="P43" s="37">
        <f t="shared" si="8"/>
        <v>0</v>
      </c>
    </row>
    <row r="44" spans="1:16" x14ac:dyDescent="0.2">
      <c r="A44" s="7">
        <v>40713</v>
      </c>
      <c r="B44" s="14">
        <v>24</v>
      </c>
      <c r="C44" s="14"/>
      <c r="D44" s="14">
        <f t="shared" si="0"/>
        <v>1.6800000000000002</v>
      </c>
      <c r="E44" s="14">
        <f t="shared" si="1"/>
        <v>22.32</v>
      </c>
      <c r="F44" s="35">
        <f t="shared" si="2"/>
        <v>870.48</v>
      </c>
      <c r="G44" s="36"/>
      <c r="H44" s="37">
        <f t="shared" si="3"/>
        <v>1349.2440000000001</v>
      </c>
      <c r="I44" s="42">
        <f t="shared" si="4"/>
        <v>0.8</v>
      </c>
      <c r="J44" s="42">
        <v>0.2</v>
      </c>
      <c r="K44" s="17">
        <v>0</v>
      </c>
      <c r="L44" s="49">
        <v>0</v>
      </c>
      <c r="M44" s="45">
        <f t="shared" si="5"/>
        <v>1079.3952000000002</v>
      </c>
      <c r="N44" s="37">
        <f t="shared" si="6"/>
        <v>269.84880000000004</v>
      </c>
      <c r="O44" s="37">
        <f t="shared" si="7"/>
        <v>0</v>
      </c>
      <c r="P44" s="37">
        <f t="shared" si="8"/>
        <v>0</v>
      </c>
    </row>
    <row r="45" spans="1:16" x14ac:dyDescent="0.2">
      <c r="A45" s="7">
        <v>40714</v>
      </c>
      <c r="B45" s="14">
        <v>24</v>
      </c>
      <c r="C45" s="14"/>
      <c r="D45" s="14">
        <f t="shared" si="0"/>
        <v>1.6800000000000002</v>
      </c>
      <c r="E45" s="14">
        <f t="shared" si="1"/>
        <v>22.32</v>
      </c>
      <c r="F45" s="35">
        <f t="shared" si="2"/>
        <v>870.48</v>
      </c>
      <c r="G45" s="36"/>
      <c r="H45" s="37">
        <f t="shared" si="3"/>
        <v>1349.2440000000001</v>
      </c>
      <c r="I45" s="42">
        <f t="shared" si="4"/>
        <v>0.8</v>
      </c>
      <c r="J45" s="42">
        <v>0.2</v>
      </c>
      <c r="K45" s="17">
        <v>0</v>
      </c>
      <c r="L45" s="49">
        <v>0</v>
      </c>
      <c r="M45" s="45">
        <f t="shared" si="5"/>
        <v>1079.3952000000002</v>
      </c>
      <c r="N45" s="37">
        <f t="shared" si="6"/>
        <v>269.84880000000004</v>
      </c>
      <c r="O45" s="37">
        <f t="shared" si="7"/>
        <v>0</v>
      </c>
      <c r="P45" s="37">
        <f t="shared" si="8"/>
        <v>0</v>
      </c>
    </row>
    <row r="46" spans="1:16" x14ac:dyDescent="0.2">
      <c r="A46" s="7">
        <v>40715</v>
      </c>
      <c r="B46" s="14">
        <v>24</v>
      </c>
      <c r="C46" s="14"/>
      <c r="D46" s="14">
        <f t="shared" si="0"/>
        <v>1.6800000000000002</v>
      </c>
      <c r="E46" s="14">
        <f t="shared" si="1"/>
        <v>22.32</v>
      </c>
      <c r="F46" s="35">
        <f t="shared" si="2"/>
        <v>870.48</v>
      </c>
      <c r="G46" s="36"/>
      <c r="H46" s="37">
        <f t="shared" si="3"/>
        <v>1349.2440000000001</v>
      </c>
      <c r="I46" s="42">
        <f t="shared" si="4"/>
        <v>0.8</v>
      </c>
      <c r="J46" s="42">
        <v>0.2</v>
      </c>
      <c r="K46" s="17">
        <v>0</v>
      </c>
      <c r="L46" s="49">
        <v>0</v>
      </c>
      <c r="M46" s="45">
        <f t="shared" si="5"/>
        <v>1079.3952000000002</v>
      </c>
      <c r="N46" s="37">
        <f t="shared" si="6"/>
        <v>269.84880000000004</v>
      </c>
      <c r="O46" s="37">
        <f t="shared" si="7"/>
        <v>0</v>
      </c>
      <c r="P46" s="37">
        <f t="shared" si="8"/>
        <v>0</v>
      </c>
    </row>
    <row r="47" spans="1:16" x14ac:dyDescent="0.2">
      <c r="A47" s="7">
        <v>40716</v>
      </c>
      <c r="B47" s="14">
        <v>24</v>
      </c>
      <c r="C47" s="14"/>
      <c r="D47" s="14">
        <f t="shared" si="0"/>
        <v>1.6800000000000002</v>
      </c>
      <c r="E47" s="14">
        <f t="shared" si="1"/>
        <v>22.32</v>
      </c>
      <c r="F47" s="35">
        <f t="shared" si="2"/>
        <v>870.48</v>
      </c>
      <c r="G47" s="36"/>
      <c r="H47" s="37">
        <f t="shared" si="3"/>
        <v>1349.2440000000001</v>
      </c>
      <c r="I47" s="42">
        <f t="shared" si="4"/>
        <v>0.8</v>
      </c>
      <c r="J47" s="42">
        <v>0.2</v>
      </c>
      <c r="K47" s="17">
        <v>0</v>
      </c>
      <c r="L47" s="49">
        <v>0</v>
      </c>
      <c r="M47" s="45">
        <f t="shared" si="5"/>
        <v>1079.3952000000002</v>
      </c>
      <c r="N47" s="37">
        <f t="shared" si="6"/>
        <v>269.84880000000004</v>
      </c>
      <c r="O47" s="37">
        <f t="shared" si="7"/>
        <v>0</v>
      </c>
      <c r="P47" s="37">
        <f t="shared" si="8"/>
        <v>0</v>
      </c>
    </row>
    <row r="48" spans="1:16" x14ac:dyDescent="0.2">
      <c r="A48" s="7">
        <v>40717</v>
      </c>
      <c r="B48" s="14">
        <v>24</v>
      </c>
      <c r="C48" s="14"/>
      <c r="D48" s="14">
        <f t="shared" si="0"/>
        <v>1.6800000000000002</v>
      </c>
      <c r="E48" s="14">
        <f t="shared" si="1"/>
        <v>22.32</v>
      </c>
      <c r="F48" s="35">
        <f t="shared" si="2"/>
        <v>870.48</v>
      </c>
      <c r="G48" s="36"/>
      <c r="H48" s="37">
        <f t="shared" si="3"/>
        <v>1349.2440000000001</v>
      </c>
      <c r="I48" s="42">
        <f t="shared" si="4"/>
        <v>0.8</v>
      </c>
      <c r="J48" s="42">
        <v>0.2</v>
      </c>
      <c r="K48" s="17">
        <v>0</v>
      </c>
      <c r="L48" s="49">
        <v>0</v>
      </c>
      <c r="M48" s="45">
        <f t="shared" si="5"/>
        <v>1079.3952000000002</v>
      </c>
      <c r="N48" s="37">
        <f t="shared" si="6"/>
        <v>269.84880000000004</v>
      </c>
      <c r="O48" s="37">
        <f t="shared" si="7"/>
        <v>0</v>
      </c>
      <c r="P48" s="37">
        <f t="shared" si="8"/>
        <v>0</v>
      </c>
    </row>
    <row r="49" spans="1:16" x14ac:dyDescent="0.2">
      <c r="A49" s="7">
        <v>40718</v>
      </c>
      <c r="B49" s="14">
        <v>24</v>
      </c>
      <c r="C49" s="14"/>
      <c r="D49" s="14">
        <f t="shared" si="0"/>
        <v>1.6800000000000002</v>
      </c>
      <c r="E49" s="14">
        <f t="shared" si="1"/>
        <v>22.32</v>
      </c>
      <c r="F49" s="35">
        <f t="shared" si="2"/>
        <v>870.48</v>
      </c>
      <c r="G49" s="36"/>
      <c r="H49" s="37">
        <f t="shared" si="3"/>
        <v>1349.2440000000001</v>
      </c>
      <c r="I49" s="42">
        <f t="shared" si="4"/>
        <v>0.8</v>
      </c>
      <c r="J49" s="42">
        <v>0.2</v>
      </c>
      <c r="K49" s="17">
        <v>0</v>
      </c>
      <c r="L49" s="49">
        <v>0</v>
      </c>
      <c r="M49" s="45">
        <f t="shared" si="5"/>
        <v>1079.3952000000002</v>
      </c>
      <c r="N49" s="37">
        <f t="shared" si="6"/>
        <v>269.84880000000004</v>
      </c>
      <c r="O49" s="37">
        <f t="shared" si="7"/>
        <v>0</v>
      </c>
      <c r="P49" s="37">
        <f t="shared" si="8"/>
        <v>0</v>
      </c>
    </row>
    <row r="50" spans="1:16" x14ac:dyDescent="0.2">
      <c r="A50" s="7">
        <v>40719</v>
      </c>
      <c r="B50" s="14">
        <v>24</v>
      </c>
      <c r="C50" s="14"/>
      <c r="D50" s="14">
        <f t="shared" si="0"/>
        <v>1.6800000000000002</v>
      </c>
      <c r="E50" s="14">
        <f t="shared" si="1"/>
        <v>22.32</v>
      </c>
      <c r="F50" s="35">
        <f t="shared" si="2"/>
        <v>870.48</v>
      </c>
      <c r="G50" s="36"/>
      <c r="H50" s="37">
        <f t="shared" si="3"/>
        <v>1349.2440000000001</v>
      </c>
      <c r="I50" s="42">
        <f t="shared" si="4"/>
        <v>0.8</v>
      </c>
      <c r="J50" s="42">
        <v>0.2</v>
      </c>
      <c r="K50" s="17">
        <v>0</v>
      </c>
      <c r="L50" s="49">
        <v>0</v>
      </c>
      <c r="M50" s="45">
        <f t="shared" si="5"/>
        <v>1079.3952000000002</v>
      </c>
      <c r="N50" s="37">
        <f t="shared" si="6"/>
        <v>269.84880000000004</v>
      </c>
      <c r="O50" s="37">
        <f t="shared" si="7"/>
        <v>0</v>
      </c>
      <c r="P50" s="37">
        <f t="shared" si="8"/>
        <v>0</v>
      </c>
    </row>
    <row r="51" spans="1:16" x14ac:dyDescent="0.2">
      <c r="A51" s="7">
        <v>40720</v>
      </c>
      <c r="B51" s="14">
        <v>24</v>
      </c>
      <c r="C51" s="14"/>
      <c r="D51" s="14">
        <f t="shared" si="0"/>
        <v>1.6800000000000002</v>
      </c>
      <c r="E51" s="14">
        <f t="shared" si="1"/>
        <v>22.32</v>
      </c>
      <c r="F51" s="35">
        <f t="shared" si="2"/>
        <v>870.48</v>
      </c>
      <c r="G51" s="36"/>
      <c r="H51" s="37">
        <f t="shared" si="3"/>
        <v>1349.2440000000001</v>
      </c>
      <c r="I51" s="42">
        <f t="shared" si="4"/>
        <v>0.8</v>
      </c>
      <c r="J51" s="42">
        <v>0.2</v>
      </c>
      <c r="K51" s="17">
        <v>0</v>
      </c>
      <c r="L51" s="49">
        <v>0</v>
      </c>
      <c r="M51" s="45">
        <f t="shared" si="5"/>
        <v>1079.3952000000002</v>
      </c>
      <c r="N51" s="37">
        <f t="shared" si="6"/>
        <v>269.84880000000004</v>
      </c>
      <c r="O51" s="37">
        <f t="shared" si="7"/>
        <v>0</v>
      </c>
      <c r="P51" s="37">
        <f t="shared" si="8"/>
        <v>0</v>
      </c>
    </row>
    <row r="52" spans="1:16" x14ac:dyDescent="0.2">
      <c r="A52" s="7">
        <v>40721</v>
      </c>
      <c r="B52" s="14">
        <v>24</v>
      </c>
      <c r="C52" s="14"/>
      <c r="D52" s="14">
        <f t="shared" si="0"/>
        <v>1.6800000000000002</v>
      </c>
      <c r="E52" s="14">
        <f t="shared" si="1"/>
        <v>22.32</v>
      </c>
      <c r="F52" s="35">
        <f t="shared" si="2"/>
        <v>870.48</v>
      </c>
      <c r="G52" s="36"/>
      <c r="H52" s="37">
        <f t="shared" si="3"/>
        <v>1349.2440000000001</v>
      </c>
      <c r="I52" s="42">
        <f t="shared" si="4"/>
        <v>0.8</v>
      </c>
      <c r="J52" s="42">
        <v>0.2</v>
      </c>
      <c r="K52" s="17">
        <v>0</v>
      </c>
      <c r="L52" s="49">
        <v>0</v>
      </c>
      <c r="M52" s="45">
        <f t="shared" si="5"/>
        <v>1079.3952000000002</v>
      </c>
      <c r="N52" s="37">
        <f t="shared" si="6"/>
        <v>269.84880000000004</v>
      </c>
      <c r="O52" s="37">
        <f t="shared" si="7"/>
        <v>0</v>
      </c>
      <c r="P52" s="37">
        <f t="shared" si="8"/>
        <v>0</v>
      </c>
    </row>
    <row r="53" spans="1:16" x14ac:dyDescent="0.2">
      <c r="A53" s="7">
        <v>40722</v>
      </c>
      <c r="B53" s="14">
        <v>24</v>
      </c>
      <c r="C53" s="14"/>
      <c r="D53" s="14">
        <f t="shared" si="0"/>
        <v>1.6800000000000002</v>
      </c>
      <c r="E53" s="14">
        <f t="shared" si="1"/>
        <v>22.32</v>
      </c>
      <c r="F53" s="35">
        <f t="shared" si="2"/>
        <v>870.48</v>
      </c>
      <c r="G53" s="36"/>
      <c r="H53" s="37">
        <f t="shared" si="3"/>
        <v>1349.2440000000001</v>
      </c>
      <c r="I53" s="42">
        <f t="shared" si="4"/>
        <v>0.8</v>
      </c>
      <c r="J53" s="42">
        <v>0.2</v>
      </c>
      <c r="K53" s="17">
        <v>0</v>
      </c>
      <c r="L53" s="49">
        <v>0</v>
      </c>
      <c r="M53" s="45">
        <f t="shared" si="5"/>
        <v>1079.3952000000002</v>
      </c>
      <c r="N53" s="37">
        <f t="shared" si="6"/>
        <v>269.84880000000004</v>
      </c>
      <c r="O53" s="37">
        <f t="shared" si="7"/>
        <v>0</v>
      </c>
      <c r="P53" s="37">
        <f t="shared" si="8"/>
        <v>0</v>
      </c>
    </row>
    <row r="54" spans="1:16" x14ac:dyDescent="0.2">
      <c r="A54" s="7">
        <v>40723</v>
      </c>
      <c r="B54" s="14">
        <v>24</v>
      </c>
      <c r="C54" s="14"/>
      <c r="D54" s="14">
        <f t="shared" si="0"/>
        <v>1.6800000000000002</v>
      </c>
      <c r="E54" s="14">
        <f t="shared" si="1"/>
        <v>22.32</v>
      </c>
      <c r="F54" s="35">
        <f t="shared" si="2"/>
        <v>870.48</v>
      </c>
      <c r="G54" s="36"/>
      <c r="H54" s="37">
        <f t="shared" si="3"/>
        <v>1349.2440000000001</v>
      </c>
      <c r="I54" s="42">
        <f t="shared" si="4"/>
        <v>0.8</v>
      </c>
      <c r="J54" s="42">
        <v>0.2</v>
      </c>
      <c r="K54" s="17">
        <v>0</v>
      </c>
      <c r="L54" s="49">
        <v>0</v>
      </c>
      <c r="M54" s="45">
        <f t="shared" si="5"/>
        <v>1079.3952000000002</v>
      </c>
      <c r="N54" s="37">
        <f t="shared" si="6"/>
        <v>269.84880000000004</v>
      </c>
      <c r="O54" s="37">
        <f t="shared" si="7"/>
        <v>0</v>
      </c>
      <c r="P54" s="37">
        <f t="shared" si="8"/>
        <v>0</v>
      </c>
    </row>
    <row r="55" spans="1:16" x14ac:dyDescent="0.2">
      <c r="A55" s="7">
        <v>40724</v>
      </c>
      <c r="B55" s="14">
        <v>24</v>
      </c>
      <c r="C55" s="14"/>
      <c r="D55" s="14">
        <f t="shared" si="0"/>
        <v>1.6800000000000002</v>
      </c>
      <c r="E55" s="14">
        <f t="shared" si="1"/>
        <v>22.32</v>
      </c>
      <c r="F55" s="35">
        <f t="shared" si="2"/>
        <v>870.48</v>
      </c>
      <c r="G55" s="36"/>
      <c r="H55" s="37">
        <f t="shared" si="3"/>
        <v>1349.2440000000001</v>
      </c>
      <c r="I55" s="42">
        <f t="shared" si="4"/>
        <v>0.8</v>
      </c>
      <c r="J55" s="42">
        <v>0.2</v>
      </c>
      <c r="K55" s="17">
        <v>0</v>
      </c>
      <c r="L55" s="49">
        <v>0</v>
      </c>
      <c r="M55" s="45">
        <f t="shared" si="5"/>
        <v>1079.3952000000002</v>
      </c>
      <c r="N55" s="37">
        <f t="shared" si="6"/>
        <v>269.84880000000004</v>
      </c>
      <c r="O55" s="37">
        <f t="shared" si="7"/>
        <v>0</v>
      </c>
      <c r="P55" s="37">
        <f t="shared" si="8"/>
        <v>0</v>
      </c>
    </row>
    <row r="56" spans="1:16" x14ac:dyDescent="0.2">
      <c r="A56" s="8"/>
      <c r="B56" s="19"/>
      <c r="C56" s="19"/>
      <c r="D56" s="19"/>
      <c r="E56" s="19"/>
      <c r="F56" s="38"/>
      <c r="G56" s="39"/>
      <c r="H56" s="40"/>
      <c r="I56" s="43"/>
      <c r="J56" s="43"/>
      <c r="K56" s="22"/>
      <c r="L56" s="50"/>
      <c r="M56" s="46"/>
      <c r="N56" s="40"/>
      <c r="O56" s="40"/>
      <c r="P56" s="40"/>
    </row>
    <row r="57" spans="1:16" x14ac:dyDescent="0.2">
      <c r="A57" s="23"/>
      <c r="B57" s="23"/>
      <c r="C57" s="23"/>
      <c r="D57" s="23"/>
      <c r="E57" s="23"/>
      <c r="F57" s="29">
        <f>SUM(F26:F56)</f>
        <v>26114.399999999991</v>
      </c>
      <c r="G57" s="23"/>
      <c r="H57" s="24">
        <f>SUM(H26:H56)</f>
        <v>40477.319999999985</v>
      </c>
      <c r="I57" s="23"/>
      <c r="J57" s="23"/>
      <c r="K57" s="23"/>
      <c r="L57" s="23"/>
      <c r="M57" s="24">
        <f>SUM(M26:M56)</f>
        <v>32314.393799999994</v>
      </c>
      <c r="N57" s="24">
        <f>SUM(N26:N56)</f>
        <v>7623.2285999999986</v>
      </c>
      <c r="O57" s="24">
        <f>SUM(O26:O56)</f>
        <v>539.69760000000008</v>
      </c>
      <c r="P57" s="24">
        <f>SUM(P26:P56)</f>
        <v>0</v>
      </c>
    </row>
  </sheetData>
  <mergeCells count="2">
    <mergeCell ref="M24:P24"/>
    <mergeCell ref="I24:L24"/>
  </mergeCells>
  <phoneticPr fontId="2" type="noConversion"/>
  <pageMargins left="0.75" right="0.75" top="1" bottom="1" header="0" footer="0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4"/>
  <sheetViews>
    <sheetView showGridLines="0" tabSelected="1" topLeftCell="A22" workbookViewId="0">
      <selection activeCell="B58" sqref="B58"/>
    </sheetView>
  </sheetViews>
  <sheetFormatPr baseColWidth="10" defaultRowHeight="12.75" outlineLevelCol="1" x14ac:dyDescent="0.2"/>
  <cols>
    <col min="1" max="1" width="8.7109375" customWidth="1"/>
    <col min="2" max="2" width="16.28515625" customWidth="1"/>
    <col min="3" max="3" width="9.5703125" bestFit="1" customWidth="1"/>
    <col min="4" max="10" width="12.7109375" customWidth="1"/>
    <col min="11" max="11" width="10.28515625" customWidth="1" outlineLevel="1"/>
    <col min="12" max="12" width="12.5703125" customWidth="1" outlineLevel="1"/>
    <col min="13" max="15" width="7.5703125" customWidth="1" outlineLevel="1"/>
    <col min="16" max="16" width="7.5703125" hidden="1" customWidth="1" outlineLevel="1"/>
    <col min="17" max="17" width="9.28515625" customWidth="1" collapsed="1"/>
    <col min="18" max="19" width="9.28515625" customWidth="1"/>
    <col min="20" max="20" width="11.140625" customWidth="1"/>
    <col min="25" max="25" width="7.85546875" bestFit="1" customWidth="1"/>
    <col min="26" max="26" width="8.28515625" bestFit="1" customWidth="1"/>
    <col min="27" max="27" width="8.140625" bestFit="1" customWidth="1"/>
  </cols>
  <sheetData>
    <row r="1" spans="2:18" x14ac:dyDescent="0.2">
      <c r="B1" t="s">
        <v>0</v>
      </c>
    </row>
    <row r="2" spans="2:18" x14ac:dyDescent="0.2">
      <c r="B2" t="s">
        <v>1</v>
      </c>
      <c r="C2" s="106">
        <v>45108</v>
      </c>
    </row>
    <row r="3" spans="2:18" x14ac:dyDescent="0.2">
      <c r="B3" t="s">
        <v>33</v>
      </c>
      <c r="C3">
        <v>28</v>
      </c>
      <c r="F3" t="s">
        <v>20</v>
      </c>
      <c r="H3" s="82">
        <v>1.66</v>
      </c>
      <c r="I3" s="82"/>
      <c r="J3" s="82"/>
    </row>
    <row r="4" spans="2:18" x14ac:dyDescent="0.2">
      <c r="F4" t="s">
        <v>26</v>
      </c>
      <c r="H4">
        <v>45</v>
      </c>
    </row>
    <row r="5" spans="2:18" x14ac:dyDescent="0.2">
      <c r="B5" s="51" t="s">
        <v>2</v>
      </c>
      <c r="H5" s="4"/>
      <c r="I5" s="4"/>
      <c r="J5" s="4"/>
    </row>
    <row r="6" spans="2:18" x14ac:dyDescent="0.2">
      <c r="B6" t="s">
        <v>7</v>
      </c>
    </row>
    <row r="7" spans="2:18" x14ac:dyDescent="0.2">
      <c r="B7" t="s">
        <v>3</v>
      </c>
      <c r="C7" s="30">
        <v>2014</v>
      </c>
    </row>
    <row r="8" spans="2:18" ht="18.75" customHeight="1" x14ac:dyDescent="0.25">
      <c r="B8" t="s">
        <v>4</v>
      </c>
      <c r="C8" s="30">
        <v>3086</v>
      </c>
      <c r="F8" s="100" t="s">
        <v>41</v>
      </c>
      <c r="G8" s="59"/>
      <c r="H8" s="59"/>
      <c r="I8" s="59"/>
      <c r="J8" s="59"/>
      <c r="K8" s="59"/>
      <c r="L8" s="59"/>
      <c r="M8" s="59"/>
    </row>
    <row r="9" spans="2:18" ht="18.75" customHeight="1" x14ac:dyDescent="0.2">
      <c r="B9" t="s">
        <v>5</v>
      </c>
      <c r="C9" s="30">
        <v>38000</v>
      </c>
      <c r="F9" s="115" t="s">
        <v>64</v>
      </c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</row>
    <row r="10" spans="2:18" ht="24.6" customHeight="1" x14ac:dyDescent="0.2">
      <c r="B10" t="s">
        <v>6</v>
      </c>
      <c r="C10" s="30">
        <v>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</row>
    <row r="11" spans="2:18" ht="22.15" customHeight="1" x14ac:dyDescent="0.2"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</row>
    <row r="12" spans="2:18" ht="22.15" customHeight="1" x14ac:dyDescent="0.2">
      <c r="B12" t="s">
        <v>8</v>
      </c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</row>
    <row r="13" spans="2:18" ht="20.45" customHeight="1" x14ac:dyDescent="0.2">
      <c r="B13" t="s">
        <v>9</v>
      </c>
      <c r="C13" s="31">
        <v>3899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</row>
    <row r="14" spans="2:18" ht="16.899999999999999" customHeight="1" x14ac:dyDescent="0.2">
      <c r="B14" t="s">
        <v>10</v>
      </c>
      <c r="C14" s="31">
        <v>3688</v>
      </c>
    </row>
    <row r="15" spans="2:18" ht="18.600000000000001" customHeight="1" x14ac:dyDescent="0.2">
      <c r="B15" t="s">
        <v>11</v>
      </c>
      <c r="C15" s="31">
        <v>51437</v>
      </c>
    </row>
    <row r="17" spans="1:27" x14ac:dyDescent="0.2">
      <c r="B17" t="s">
        <v>12</v>
      </c>
    </row>
    <row r="18" spans="1:27" x14ac:dyDescent="0.2">
      <c r="B18" t="s">
        <v>3</v>
      </c>
      <c r="C18" s="2">
        <f>15*D18</f>
        <v>22500</v>
      </c>
      <c r="D18" s="95">
        <v>1500</v>
      </c>
      <c r="E18" s="71" t="s">
        <v>60</v>
      </c>
    </row>
    <row r="19" spans="1:27" x14ac:dyDescent="0.2">
      <c r="B19" t="s">
        <v>4</v>
      </c>
      <c r="C19" s="2">
        <f>21*D19</f>
        <v>16800</v>
      </c>
      <c r="D19" s="95">
        <v>800</v>
      </c>
      <c r="E19" s="71" t="s">
        <v>40</v>
      </c>
    </row>
    <row r="20" spans="1:27" x14ac:dyDescent="0.2">
      <c r="C20" s="31"/>
      <c r="D20" s="70"/>
    </row>
    <row r="21" spans="1:27" x14ac:dyDescent="0.2">
      <c r="B21" s="71" t="s">
        <v>52</v>
      </c>
      <c r="C21" s="31"/>
      <c r="D21" s="70"/>
    </row>
    <row r="22" spans="1:27" x14ac:dyDescent="0.2">
      <c r="B22" t="s">
        <v>9</v>
      </c>
      <c r="C22" s="31"/>
      <c r="D22" s="69">
        <f>+C22/$C$3</f>
        <v>0</v>
      </c>
      <c r="E22" s="71" t="s">
        <v>39</v>
      </c>
    </row>
    <row r="23" spans="1:27" x14ac:dyDescent="0.2">
      <c r="C23" s="31"/>
      <c r="D23" s="70"/>
    </row>
    <row r="24" spans="1:27" ht="14.25" customHeight="1" x14ac:dyDescent="0.2">
      <c r="B24" t="s">
        <v>38</v>
      </c>
      <c r="C24" s="31"/>
      <c r="D24" s="70"/>
    </row>
    <row r="25" spans="1:27" ht="14.25" customHeight="1" x14ac:dyDescent="0.2">
      <c r="B25" t="s">
        <v>9</v>
      </c>
    </row>
    <row r="26" spans="1:27" ht="14.25" customHeight="1" x14ac:dyDescent="0.2">
      <c r="M26" s="111" t="s">
        <v>32</v>
      </c>
      <c r="N26" s="111"/>
      <c r="O26" s="111"/>
      <c r="P26" s="111"/>
      <c r="Q26" s="107" t="s">
        <v>31</v>
      </c>
      <c r="R26" s="108"/>
      <c r="S26" s="108"/>
      <c r="T26" s="109"/>
      <c r="U26" s="112" t="s">
        <v>34</v>
      </c>
      <c r="V26" s="113"/>
      <c r="W26" s="113"/>
      <c r="X26" s="114"/>
      <c r="Y26" s="107" t="s">
        <v>35</v>
      </c>
      <c r="Z26" s="108"/>
      <c r="AA26" s="109"/>
    </row>
    <row r="27" spans="1:27" s="3" customFormat="1" ht="35.25" customHeight="1" x14ac:dyDescent="0.2">
      <c r="A27" s="5" t="s">
        <v>42</v>
      </c>
      <c r="B27" s="47" t="s">
        <v>13</v>
      </c>
      <c r="C27" s="5" t="s">
        <v>21</v>
      </c>
      <c r="D27" s="5" t="s">
        <v>22</v>
      </c>
      <c r="E27" s="5" t="s">
        <v>23</v>
      </c>
      <c r="F27" s="5" t="s">
        <v>24</v>
      </c>
      <c r="G27" s="5" t="s">
        <v>26</v>
      </c>
      <c r="H27" s="25" t="s">
        <v>14</v>
      </c>
      <c r="I27" s="85" t="s">
        <v>50</v>
      </c>
      <c r="J27" s="87" t="s">
        <v>51</v>
      </c>
      <c r="K27" s="5" t="s">
        <v>25</v>
      </c>
      <c r="L27" s="5" t="s">
        <v>19</v>
      </c>
      <c r="M27" s="5" t="s">
        <v>15</v>
      </c>
      <c r="N27" s="47" t="s">
        <v>16</v>
      </c>
      <c r="O27" s="5" t="s">
        <v>17</v>
      </c>
      <c r="P27" s="89" t="s">
        <v>18</v>
      </c>
      <c r="Q27" s="5" t="s">
        <v>29</v>
      </c>
      <c r="R27" s="5" t="s">
        <v>30</v>
      </c>
      <c r="S27" s="5" t="s">
        <v>5</v>
      </c>
      <c r="T27" s="5" t="s">
        <v>6</v>
      </c>
      <c r="U27" s="5" t="s">
        <v>29</v>
      </c>
      <c r="V27" s="5" t="s">
        <v>30</v>
      </c>
      <c r="W27" s="5" t="s">
        <v>5</v>
      </c>
      <c r="X27" s="5" t="s">
        <v>6</v>
      </c>
      <c r="Y27" s="5" t="s">
        <v>9</v>
      </c>
      <c r="Z27" s="5" t="s">
        <v>36</v>
      </c>
      <c r="AA27" s="5" t="s">
        <v>37</v>
      </c>
    </row>
    <row r="28" spans="1:27" x14ac:dyDescent="0.2">
      <c r="A28" s="18" t="s">
        <v>65</v>
      </c>
      <c r="B28" s="117" t="s">
        <v>66</v>
      </c>
      <c r="C28" s="57"/>
      <c r="D28" s="9"/>
      <c r="E28" s="62">
        <f>0.07*(C28-D28)</f>
        <v>0</v>
      </c>
      <c r="F28" s="62">
        <f>+C28-D28-E28</f>
        <v>0</v>
      </c>
      <c r="G28" s="62"/>
      <c r="H28" s="63">
        <f t="shared" ref="H28:H49" si="0">+F28*G28</f>
        <v>0</v>
      </c>
      <c r="I28" s="86">
        <f>H28*0.09</f>
        <v>0</v>
      </c>
      <c r="J28" s="88">
        <f>H28-I28</f>
        <v>0</v>
      </c>
      <c r="K28" s="52"/>
      <c r="L28" s="37">
        <f>+(H28+K28)*$H$3</f>
        <v>0</v>
      </c>
      <c r="M28" s="42">
        <f t="shared" ref="M28:M43" si="1">1-N28</f>
        <v>0.8</v>
      </c>
      <c r="N28" s="41">
        <v>0.2</v>
      </c>
      <c r="O28" s="17">
        <v>0</v>
      </c>
      <c r="P28" s="48">
        <v>0</v>
      </c>
      <c r="Q28" s="44">
        <f t="shared" ref="Q28:Q43" si="2">+M28*L28</f>
        <v>0</v>
      </c>
      <c r="R28" s="37">
        <f t="shared" ref="R28:R43" si="3">+N28*L28</f>
        <v>0</v>
      </c>
      <c r="S28" s="34">
        <f t="shared" ref="S28:S58" si="4">+O28*L28</f>
        <v>0</v>
      </c>
      <c r="T28" s="34">
        <f>+P28*L28</f>
        <v>0</v>
      </c>
      <c r="U28" s="55">
        <f>$C$7+$D$18-Q28</f>
        <v>3514</v>
      </c>
      <c r="V28" s="54">
        <f>+C8+$D$19-R28</f>
        <v>3886</v>
      </c>
      <c r="W28" s="54">
        <f>+C9+K28-S28</f>
        <v>38000</v>
      </c>
      <c r="X28" s="34"/>
      <c r="Y28" s="53">
        <f>C13+J28</f>
        <v>3899</v>
      </c>
      <c r="Z28" s="54">
        <f>C14</f>
        <v>3688</v>
      </c>
      <c r="AA28" s="54">
        <f>C15</f>
        <v>51437</v>
      </c>
    </row>
    <row r="29" spans="1:27" x14ac:dyDescent="0.2">
      <c r="A29" s="18" t="s">
        <v>45</v>
      </c>
      <c r="B29" s="117" t="s">
        <v>67</v>
      </c>
      <c r="C29" s="58"/>
      <c r="D29" s="14"/>
      <c r="E29" s="62">
        <f>0.07*(C29-D32)</f>
        <v>0</v>
      </c>
      <c r="F29" s="62">
        <f t="shared" ref="F29:F34" si="5">+C29-D29-E29</f>
        <v>0</v>
      </c>
      <c r="G29" s="62"/>
      <c r="H29" s="63">
        <f t="shared" si="0"/>
        <v>0</v>
      </c>
      <c r="I29" s="86">
        <f t="shared" ref="I29:I49" si="6">H29*0.09</f>
        <v>0</v>
      </c>
      <c r="J29" s="88">
        <f t="shared" ref="J29:J49" si="7">H29-I29</f>
        <v>0</v>
      </c>
      <c r="K29" s="52"/>
      <c r="L29" s="37">
        <f t="shared" ref="L29:L49" si="8">+(H29+K29)*$H$3</f>
        <v>0</v>
      </c>
      <c r="M29" s="42">
        <f t="shared" si="1"/>
        <v>0.8</v>
      </c>
      <c r="N29" s="42">
        <v>0.2</v>
      </c>
      <c r="O29" s="17">
        <v>0</v>
      </c>
      <c r="P29" s="49">
        <v>0</v>
      </c>
      <c r="Q29" s="45">
        <f t="shared" si="2"/>
        <v>0</v>
      </c>
      <c r="R29" s="37">
        <f t="shared" si="3"/>
        <v>0</v>
      </c>
      <c r="S29" s="37">
        <f t="shared" si="4"/>
        <v>0</v>
      </c>
      <c r="T29" s="37">
        <f t="shared" ref="T29:T58" si="9">+P29*L29</f>
        <v>0</v>
      </c>
      <c r="U29" s="55">
        <v>8965</v>
      </c>
      <c r="V29" s="56">
        <v>9120</v>
      </c>
      <c r="W29" s="56">
        <v>38000</v>
      </c>
      <c r="X29" s="37"/>
      <c r="Y29" s="55">
        <f>Y28+J29</f>
        <v>3899</v>
      </c>
      <c r="Z29" s="56">
        <f>Z28</f>
        <v>3688</v>
      </c>
      <c r="AA29" s="56">
        <f>AA28</f>
        <v>51437</v>
      </c>
    </row>
    <row r="30" spans="1:27" x14ac:dyDescent="0.2">
      <c r="A30" s="18" t="s">
        <v>46</v>
      </c>
      <c r="B30" s="117" t="s">
        <v>68</v>
      </c>
      <c r="C30" s="61"/>
      <c r="D30" s="14"/>
      <c r="E30" s="62">
        <f t="shared" ref="E30:E40" si="10">0.07*(C30-D30)</f>
        <v>0</v>
      </c>
      <c r="F30" s="62">
        <f t="shared" si="5"/>
        <v>0</v>
      </c>
      <c r="G30" s="62"/>
      <c r="H30" s="63">
        <f t="shared" si="0"/>
        <v>0</v>
      </c>
      <c r="I30" s="86">
        <f t="shared" si="6"/>
        <v>0</v>
      </c>
      <c r="J30" s="88">
        <f t="shared" si="7"/>
        <v>0</v>
      </c>
      <c r="K30" s="52"/>
      <c r="L30" s="37">
        <f t="shared" si="8"/>
        <v>0</v>
      </c>
      <c r="M30" s="42">
        <f t="shared" si="1"/>
        <v>0.8</v>
      </c>
      <c r="N30" s="42">
        <v>0.2</v>
      </c>
      <c r="O30" s="17">
        <v>0</v>
      </c>
      <c r="P30" s="49">
        <v>0</v>
      </c>
      <c r="Q30" s="45">
        <f t="shared" si="2"/>
        <v>0</v>
      </c>
      <c r="R30" s="37">
        <f t="shared" si="3"/>
        <v>0</v>
      </c>
      <c r="S30" s="37">
        <f t="shared" si="4"/>
        <v>0</v>
      </c>
      <c r="T30" s="37">
        <f t="shared" si="9"/>
        <v>0</v>
      </c>
      <c r="U30" s="55">
        <v>8965</v>
      </c>
      <c r="V30" s="56">
        <v>9120</v>
      </c>
      <c r="W30" s="56">
        <v>38000</v>
      </c>
      <c r="X30" s="37"/>
      <c r="Y30" s="55">
        <f t="shared" ref="Y30:Y53" si="11">Y29+J30</f>
        <v>3899</v>
      </c>
      <c r="Z30" s="56">
        <f t="shared" ref="Z30:Z51" si="12">Z29</f>
        <v>3688</v>
      </c>
      <c r="AA30" s="56">
        <f t="shared" ref="AA30:AA51" si="13">AA29</f>
        <v>51437</v>
      </c>
    </row>
    <row r="31" spans="1:27" x14ac:dyDescent="0.2">
      <c r="A31" s="18" t="s">
        <v>47</v>
      </c>
      <c r="B31" s="117" t="s">
        <v>69</v>
      </c>
      <c r="C31" s="61"/>
      <c r="D31" s="14"/>
      <c r="E31" s="62">
        <f t="shared" si="10"/>
        <v>0</v>
      </c>
      <c r="F31" s="62">
        <f>+C31-D31-E31</f>
        <v>0</v>
      </c>
      <c r="G31" s="62"/>
      <c r="H31" s="63">
        <f t="shared" si="0"/>
        <v>0</v>
      </c>
      <c r="I31" s="86">
        <f t="shared" si="6"/>
        <v>0</v>
      </c>
      <c r="J31" s="88">
        <f t="shared" si="7"/>
        <v>0</v>
      </c>
      <c r="K31" s="52"/>
      <c r="L31" s="37">
        <f t="shared" si="8"/>
        <v>0</v>
      </c>
      <c r="M31" s="42">
        <f t="shared" si="1"/>
        <v>0.8</v>
      </c>
      <c r="N31" s="42">
        <v>0.2</v>
      </c>
      <c r="O31" s="17">
        <v>0</v>
      </c>
      <c r="P31" s="49">
        <v>0</v>
      </c>
      <c r="Q31" s="45">
        <f t="shared" si="2"/>
        <v>0</v>
      </c>
      <c r="R31" s="37">
        <f t="shared" si="3"/>
        <v>0</v>
      </c>
      <c r="S31" s="37">
        <f t="shared" si="4"/>
        <v>0</v>
      </c>
      <c r="T31" s="37">
        <f t="shared" si="9"/>
        <v>0</v>
      </c>
      <c r="U31" s="55">
        <v>8965</v>
      </c>
      <c r="V31" s="56">
        <v>9120</v>
      </c>
      <c r="W31" s="56">
        <v>38000</v>
      </c>
      <c r="X31" s="37"/>
      <c r="Y31" s="55">
        <f t="shared" si="11"/>
        <v>3899</v>
      </c>
      <c r="Z31" s="56">
        <f t="shared" si="12"/>
        <v>3688</v>
      </c>
      <c r="AA31" s="56">
        <f t="shared" si="13"/>
        <v>51437</v>
      </c>
    </row>
    <row r="32" spans="1:27" x14ac:dyDescent="0.2">
      <c r="A32" s="18" t="s">
        <v>48</v>
      </c>
      <c r="B32" s="117" t="s">
        <v>70</v>
      </c>
      <c r="C32" s="61"/>
      <c r="D32" s="14"/>
      <c r="E32" s="62">
        <f t="shared" si="10"/>
        <v>0</v>
      </c>
      <c r="F32" s="62">
        <f t="shared" si="5"/>
        <v>0</v>
      </c>
      <c r="G32" s="62"/>
      <c r="H32" s="63">
        <f t="shared" si="0"/>
        <v>0</v>
      </c>
      <c r="I32" s="86">
        <f>H32*0.09</f>
        <v>0</v>
      </c>
      <c r="J32" s="88">
        <f>H32-I32</f>
        <v>0</v>
      </c>
      <c r="K32" s="52"/>
      <c r="L32" s="37">
        <f t="shared" si="8"/>
        <v>0</v>
      </c>
      <c r="M32" s="42">
        <f t="shared" si="1"/>
        <v>0.8</v>
      </c>
      <c r="N32" s="42">
        <v>0.2</v>
      </c>
      <c r="O32" s="17">
        <v>0</v>
      </c>
      <c r="P32" s="49">
        <v>0</v>
      </c>
      <c r="Q32" s="45">
        <f t="shared" si="2"/>
        <v>0</v>
      </c>
      <c r="R32" s="37">
        <f t="shared" si="3"/>
        <v>0</v>
      </c>
      <c r="S32" s="37">
        <f t="shared" si="4"/>
        <v>0</v>
      </c>
      <c r="T32" s="37">
        <f t="shared" si="9"/>
        <v>0</v>
      </c>
      <c r="U32" s="55">
        <v>8965</v>
      </c>
      <c r="V32" s="56">
        <v>9120</v>
      </c>
      <c r="W32" s="56">
        <v>38000</v>
      </c>
      <c r="X32" s="37"/>
      <c r="Y32" s="81">
        <f t="shared" si="11"/>
        <v>3899</v>
      </c>
      <c r="Z32" s="56">
        <f t="shared" si="12"/>
        <v>3688</v>
      </c>
      <c r="AA32" s="56">
        <f t="shared" si="13"/>
        <v>51437</v>
      </c>
    </row>
    <row r="33" spans="1:27" x14ac:dyDescent="0.2">
      <c r="A33" s="18" t="s">
        <v>49</v>
      </c>
      <c r="B33" s="117" t="s">
        <v>71</v>
      </c>
      <c r="C33" s="61"/>
      <c r="D33" s="62"/>
      <c r="E33" s="62">
        <f t="shared" si="10"/>
        <v>0</v>
      </c>
      <c r="F33" s="62">
        <f t="shared" si="5"/>
        <v>0</v>
      </c>
      <c r="G33" s="62"/>
      <c r="H33" s="63">
        <f t="shared" si="0"/>
        <v>0</v>
      </c>
      <c r="I33" s="86">
        <f>H33*0.09</f>
        <v>0</v>
      </c>
      <c r="J33" s="88">
        <f>H33-I33</f>
        <v>0</v>
      </c>
      <c r="K33" s="52"/>
      <c r="L33" s="37">
        <f t="shared" si="8"/>
        <v>0</v>
      </c>
      <c r="M33" s="42">
        <f t="shared" si="1"/>
        <v>0.8</v>
      </c>
      <c r="N33" s="42">
        <v>0.2</v>
      </c>
      <c r="O33" s="17">
        <v>0</v>
      </c>
      <c r="P33" s="49">
        <v>0</v>
      </c>
      <c r="Q33" s="45">
        <f t="shared" si="2"/>
        <v>0</v>
      </c>
      <c r="R33" s="37">
        <f t="shared" si="3"/>
        <v>0</v>
      </c>
      <c r="S33" s="37">
        <f t="shared" si="4"/>
        <v>0</v>
      </c>
      <c r="T33" s="37">
        <f t="shared" si="9"/>
        <v>0</v>
      </c>
      <c r="U33" s="55">
        <v>8965</v>
      </c>
      <c r="V33" s="56">
        <v>9120</v>
      </c>
      <c r="W33" s="56">
        <v>38000</v>
      </c>
      <c r="X33" s="37"/>
      <c r="Y33" s="55">
        <f t="shared" si="11"/>
        <v>3899</v>
      </c>
      <c r="Z33" s="56">
        <f t="shared" si="12"/>
        <v>3688</v>
      </c>
      <c r="AA33" s="56">
        <f t="shared" si="13"/>
        <v>51437</v>
      </c>
    </row>
    <row r="34" spans="1:27" x14ac:dyDescent="0.2">
      <c r="A34" s="18" t="s">
        <v>43</v>
      </c>
      <c r="B34" s="117" t="s">
        <v>72</v>
      </c>
      <c r="C34" s="61"/>
      <c r="D34" s="62"/>
      <c r="E34" s="62">
        <f t="shared" si="10"/>
        <v>0</v>
      </c>
      <c r="F34" s="62">
        <f t="shared" si="5"/>
        <v>0</v>
      </c>
      <c r="G34" s="62"/>
      <c r="H34" s="63">
        <f t="shared" si="0"/>
        <v>0</v>
      </c>
      <c r="I34" s="86">
        <f>H34*0.09</f>
        <v>0</v>
      </c>
      <c r="J34" s="88">
        <f>H34-I34</f>
        <v>0</v>
      </c>
      <c r="K34" s="52"/>
      <c r="L34" s="37">
        <f t="shared" si="8"/>
        <v>0</v>
      </c>
      <c r="M34" s="42">
        <f t="shared" si="1"/>
        <v>0.8</v>
      </c>
      <c r="N34" s="42">
        <v>0.2</v>
      </c>
      <c r="O34" s="17">
        <v>0</v>
      </c>
      <c r="P34" s="49">
        <v>0</v>
      </c>
      <c r="Q34" s="45">
        <f t="shared" si="2"/>
        <v>0</v>
      </c>
      <c r="R34" s="37">
        <f t="shared" si="3"/>
        <v>0</v>
      </c>
      <c r="S34" s="37">
        <f t="shared" si="4"/>
        <v>0</v>
      </c>
      <c r="T34" s="37">
        <f t="shared" si="9"/>
        <v>0</v>
      </c>
      <c r="U34" s="55">
        <v>8965</v>
      </c>
      <c r="V34" s="56">
        <v>9120</v>
      </c>
      <c r="W34" s="56">
        <v>38000</v>
      </c>
      <c r="X34" s="37"/>
      <c r="Y34" s="55">
        <f t="shared" si="11"/>
        <v>3899</v>
      </c>
      <c r="Z34" s="56">
        <f t="shared" si="12"/>
        <v>3688</v>
      </c>
      <c r="AA34" s="56">
        <f t="shared" si="13"/>
        <v>51437</v>
      </c>
    </row>
    <row r="35" spans="1:27" x14ac:dyDescent="0.2">
      <c r="A35" s="18" t="s">
        <v>44</v>
      </c>
      <c r="B35" s="117" t="s">
        <v>73</v>
      </c>
      <c r="C35" s="61"/>
      <c r="D35" s="62"/>
      <c r="E35" s="62">
        <f t="shared" si="10"/>
        <v>0</v>
      </c>
      <c r="F35" s="62">
        <f t="shared" ref="F35:F54" si="14">+C35-D35-E35</f>
        <v>0</v>
      </c>
      <c r="G35" s="62"/>
      <c r="H35" s="63">
        <f t="shared" si="0"/>
        <v>0</v>
      </c>
      <c r="I35" s="86">
        <f t="shared" si="6"/>
        <v>0</v>
      </c>
      <c r="J35" s="88">
        <f t="shared" si="7"/>
        <v>0</v>
      </c>
      <c r="K35" s="52"/>
      <c r="L35" s="37">
        <f t="shared" si="8"/>
        <v>0</v>
      </c>
      <c r="M35" s="42">
        <f t="shared" si="1"/>
        <v>0.8</v>
      </c>
      <c r="N35" s="42">
        <v>0.2</v>
      </c>
      <c r="O35" s="17">
        <v>0</v>
      </c>
      <c r="P35" s="49">
        <v>0</v>
      </c>
      <c r="Q35" s="45">
        <f t="shared" si="2"/>
        <v>0</v>
      </c>
      <c r="R35" s="37">
        <f t="shared" si="3"/>
        <v>0</v>
      </c>
      <c r="S35" s="37">
        <f t="shared" si="4"/>
        <v>0</v>
      </c>
      <c r="T35" s="37">
        <f t="shared" si="9"/>
        <v>0</v>
      </c>
      <c r="U35" s="55">
        <v>8965</v>
      </c>
      <c r="V35" s="56">
        <v>9120</v>
      </c>
      <c r="W35" s="56">
        <v>38000</v>
      </c>
      <c r="X35" s="37"/>
      <c r="Y35" s="55">
        <f t="shared" si="11"/>
        <v>3899</v>
      </c>
      <c r="Z35" s="56">
        <f t="shared" si="12"/>
        <v>3688</v>
      </c>
      <c r="AA35" s="56">
        <f t="shared" si="13"/>
        <v>51437</v>
      </c>
    </row>
    <row r="36" spans="1:27" x14ac:dyDescent="0.2">
      <c r="A36" s="18" t="s">
        <v>45</v>
      </c>
      <c r="B36" s="117" t="s">
        <v>74</v>
      </c>
      <c r="C36" s="61"/>
      <c r="D36" s="62"/>
      <c r="E36" s="62">
        <f t="shared" si="10"/>
        <v>0</v>
      </c>
      <c r="F36" s="62">
        <f t="shared" si="14"/>
        <v>0</v>
      </c>
      <c r="G36" s="62"/>
      <c r="H36" s="63">
        <f t="shared" si="0"/>
        <v>0</v>
      </c>
      <c r="I36" s="86">
        <f t="shared" si="6"/>
        <v>0</v>
      </c>
      <c r="J36" s="88">
        <f t="shared" si="7"/>
        <v>0</v>
      </c>
      <c r="K36" s="52"/>
      <c r="L36" s="37">
        <f t="shared" si="8"/>
        <v>0</v>
      </c>
      <c r="M36" s="42">
        <f t="shared" si="1"/>
        <v>0.8</v>
      </c>
      <c r="N36" s="42">
        <v>0.2</v>
      </c>
      <c r="O36" s="17">
        <v>0</v>
      </c>
      <c r="P36" s="49">
        <v>0</v>
      </c>
      <c r="Q36" s="45">
        <f t="shared" si="2"/>
        <v>0</v>
      </c>
      <c r="R36" s="37">
        <f t="shared" si="3"/>
        <v>0</v>
      </c>
      <c r="S36" s="37">
        <f t="shared" si="4"/>
        <v>0</v>
      </c>
      <c r="T36" s="37">
        <f t="shared" si="9"/>
        <v>0</v>
      </c>
      <c r="U36" s="55">
        <v>8965</v>
      </c>
      <c r="V36" s="56">
        <v>9120</v>
      </c>
      <c r="W36" s="56">
        <v>38000</v>
      </c>
      <c r="X36" s="37"/>
      <c r="Y36" s="55">
        <f t="shared" si="11"/>
        <v>3899</v>
      </c>
      <c r="Z36" s="56">
        <f t="shared" si="12"/>
        <v>3688</v>
      </c>
      <c r="AA36" s="56">
        <f t="shared" si="13"/>
        <v>51437</v>
      </c>
    </row>
    <row r="37" spans="1:27" x14ac:dyDescent="0.2">
      <c r="A37" s="18" t="s">
        <v>46</v>
      </c>
      <c r="B37" s="117" t="s">
        <v>75</v>
      </c>
      <c r="C37" s="61"/>
      <c r="D37" s="62"/>
      <c r="E37" s="62">
        <f t="shared" si="10"/>
        <v>0</v>
      </c>
      <c r="F37" s="62">
        <f t="shared" si="14"/>
        <v>0</v>
      </c>
      <c r="G37" s="62"/>
      <c r="H37" s="63">
        <f t="shared" si="0"/>
        <v>0</v>
      </c>
      <c r="I37" s="86">
        <f t="shared" si="6"/>
        <v>0</v>
      </c>
      <c r="J37" s="88">
        <f t="shared" si="7"/>
        <v>0</v>
      </c>
      <c r="K37" s="52"/>
      <c r="L37" s="37">
        <f t="shared" si="8"/>
        <v>0</v>
      </c>
      <c r="M37" s="42">
        <f t="shared" si="1"/>
        <v>0.8</v>
      </c>
      <c r="N37" s="42">
        <v>0.2</v>
      </c>
      <c r="O37" s="17">
        <v>0</v>
      </c>
      <c r="P37" s="49">
        <v>0</v>
      </c>
      <c r="Q37" s="45">
        <f t="shared" si="2"/>
        <v>0</v>
      </c>
      <c r="R37" s="37">
        <f t="shared" si="3"/>
        <v>0</v>
      </c>
      <c r="S37" s="37">
        <f t="shared" si="4"/>
        <v>0</v>
      </c>
      <c r="T37" s="37">
        <f t="shared" si="9"/>
        <v>0</v>
      </c>
      <c r="U37" s="55">
        <v>8965</v>
      </c>
      <c r="V37" s="56">
        <v>9120</v>
      </c>
      <c r="W37" s="56">
        <v>38000</v>
      </c>
      <c r="X37" s="37"/>
      <c r="Y37" s="81">
        <f t="shared" si="11"/>
        <v>3899</v>
      </c>
      <c r="Z37" s="56">
        <f t="shared" si="12"/>
        <v>3688</v>
      </c>
      <c r="AA37" s="56">
        <f t="shared" si="13"/>
        <v>51437</v>
      </c>
    </row>
    <row r="38" spans="1:27" x14ac:dyDescent="0.2">
      <c r="A38" s="18" t="s">
        <v>47</v>
      </c>
      <c r="B38" s="117" t="s">
        <v>76</v>
      </c>
      <c r="C38" s="61"/>
      <c r="D38" s="62"/>
      <c r="E38" s="62">
        <f t="shared" si="10"/>
        <v>0</v>
      </c>
      <c r="F38" s="62">
        <f t="shared" si="14"/>
        <v>0</v>
      </c>
      <c r="G38" s="62"/>
      <c r="H38" s="63">
        <f t="shared" si="0"/>
        <v>0</v>
      </c>
      <c r="I38" s="86">
        <f t="shared" si="6"/>
        <v>0</v>
      </c>
      <c r="J38" s="88">
        <f t="shared" si="7"/>
        <v>0</v>
      </c>
      <c r="K38" s="52"/>
      <c r="L38" s="37">
        <f t="shared" si="8"/>
        <v>0</v>
      </c>
      <c r="M38" s="42">
        <f t="shared" si="1"/>
        <v>0.8</v>
      </c>
      <c r="N38" s="42">
        <v>0.2</v>
      </c>
      <c r="O38" s="17">
        <v>0</v>
      </c>
      <c r="P38" s="49">
        <v>0</v>
      </c>
      <c r="Q38" s="45">
        <f t="shared" si="2"/>
        <v>0</v>
      </c>
      <c r="R38" s="37">
        <f t="shared" si="3"/>
        <v>0</v>
      </c>
      <c r="S38" s="37">
        <f t="shared" si="4"/>
        <v>0</v>
      </c>
      <c r="T38" s="37">
        <f t="shared" si="9"/>
        <v>0</v>
      </c>
      <c r="U38" s="55">
        <v>8965</v>
      </c>
      <c r="V38" s="56">
        <v>9120</v>
      </c>
      <c r="W38" s="56">
        <v>38000</v>
      </c>
      <c r="X38" s="37"/>
      <c r="Y38" s="55">
        <f t="shared" si="11"/>
        <v>3899</v>
      </c>
      <c r="Z38" s="56">
        <f t="shared" si="12"/>
        <v>3688</v>
      </c>
      <c r="AA38" s="56">
        <f t="shared" si="13"/>
        <v>51437</v>
      </c>
    </row>
    <row r="39" spans="1:27" x14ac:dyDescent="0.2">
      <c r="A39" s="18" t="s">
        <v>48</v>
      </c>
      <c r="B39" s="117" t="s">
        <v>77</v>
      </c>
      <c r="C39" s="61"/>
      <c r="D39" s="62"/>
      <c r="E39" s="62">
        <f t="shared" si="10"/>
        <v>0</v>
      </c>
      <c r="F39" s="62">
        <f t="shared" si="14"/>
        <v>0</v>
      </c>
      <c r="G39" s="62"/>
      <c r="H39" s="63">
        <f t="shared" si="0"/>
        <v>0</v>
      </c>
      <c r="I39" s="86">
        <f t="shared" si="6"/>
        <v>0</v>
      </c>
      <c r="J39" s="88">
        <f t="shared" si="7"/>
        <v>0</v>
      </c>
      <c r="K39" s="52"/>
      <c r="L39" s="37">
        <f t="shared" si="8"/>
        <v>0</v>
      </c>
      <c r="M39" s="42">
        <f t="shared" si="1"/>
        <v>0.8</v>
      </c>
      <c r="N39" s="42">
        <v>0.2</v>
      </c>
      <c r="O39" s="17">
        <v>0</v>
      </c>
      <c r="P39" s="49">
        <v>0</v>
      </c>
      <c r="Q39" s="45">
        <f t="shared" si="2"/>
        <v>0</v>
      </c>
      <c r="R39" s="37">
        <f t="shared" si="3"/>
        <v>0</v>
      </c>
      <c r="S39" s="37">
        <f t="shared" si="4"/>
        <v>0</v>
      </c>
      <c r="T39" s="37">
        <f t="shared" si="9"/>
        <v>0</v>
      </c>
      <c r="U39" s="55">
        <v>8965</v>
      </c>
      <c r="V39" s="56">
        <v>9120</v>
      </c>
      <c r="W39" s="56">
        <v>38000</v>
      </c>
      <c r="X39" s="37"/>
      <c r="Y39" s="55">
        <f t="shared" si="11"/>
        <v>3899</v>
      </c>
      <c r="Z39" s="56">
        <f t="shared" si="12"/>
        <v>3688</v>
      </c>
      <c r="AA39" s="56">
        <f t="shared" si="13"/>
        <v>51437</v>
      </c>
    </row>
    <row r="40" spans="1:27" x14ac:dyDescent="0.2">
      <c r="A40" s="18" t="s">
        <v>49</v>
      </c>
      <c r="B40" s="117" t="s">
        <v>78</v>
      </c>
      <c r="C40" s="61"/>
      <c r="D40" s="62"/>
      <c r="E40" s="62">
        <f t="shared" si="10"/>
        <v>0</v>
      </c>
      <c r="F40" s="62">
        <f t="shared" si="14"/>
        <v>0</v>
      </c>
      <c r="G40" s="62"/>
      <c r="H40" s="63">
        <f t="shared" si="0"/>
        <v>0</v>
      </c>
      <c r="I40" s="86">
        <f t="shared" si="6"/>
        <v>0</v>
      </c>
      <c r="J40" s="88">
        <f t="shared" si="7"/>
        <v>0</v>
      </c>
      <c r="K40" s="52"/>
      <c r="L40" s="37">
        <f>+(H40+K40)*$H$3</f>
        <v>0</v>
      </c>
      <c r="M40" s="42">
        <f t="shared" si="1"/>
        <v>0.8</v>
      </c>
      <c r="N40" s="42">
        <v>0.2</v>
      </c>
      <c r="O40" s="17">
        <v>0</v>
      </c>
      <c r="P40" s="49">
        <v>0</v>
      </c>
      <c r="Q40" s="45">
        <f t="shared" si="2"/>
        <v>0</v>
      </c>
      <c r="R40" s="37">
        <f t="shared" si="3"/>
        <v>0</v>
      </c>
      <c r="S40" s="37">
        <f t="shared" si="4"/>
        <v>0</v>
      </c>
      <c r="T40" s="37">
        <f t="shared" si="9"/>
        <v>0</v>
      </c>
      <c r="U40" s="55">
        <v>8965</v>
      </c>
      <c r="V40" s="56">
        <v>9120</v>
      </c>
      <c r="W40" s="56">
        <v>38000</v>
      </c>
      <c r="X40" s="37"/>
      <c r="Y40" s="55">
        <f t="shared" si="11"/>
        <v>3899</v>
      </c>
      <c r="Z40" s="56">
        <f t="shared" si="12"/>
        <v>3688</v>
      </c>
      <c r="AA40" s="56">
        <f t="shared" si="13"/>
        <v>51437</v>
      </c>
    </row>
    <row r="41" spans="1:27" x14ac:dyDescent="0.2">
      <c r="A41" s="18" t="s">
        <v>43</v>
      </c>
      <c r="B41" s="117" t="s">
        <v>79</v>
      </c>
      <c r="C41" s="61"/>
      <c r="D41" s="62"/>
      <c r="E41" s="62">
        <f t="shared" ref="E41:E54" si="15">0.07*(C41-D41)</f>
        <v>0</v>
      </c>
      <c r="F41" s="62">
        <f t="shared" si="14"/>
        <v>0</v>
      </c>
      <c r="G41" s="62"/>
      <c r="H41" s="63">
        <f t="shared" si="0"/>
        <v>0</v>
      </c>
      <c r="I41" s="86">
        <f t="shared" si="6"/>
        <v>0</v>
      </c>
      <c r="J41" s="88">
        <f t="shared" si="7"/>
        <v>0</v>
      </c>
      <c r="K41" s="52"/>
      <c r="L41" s="37">
        <f t="shared" si="8"/>
        <v>0</v>
      </c>
      <c r="M41" s="42">
        <f t="shared" si="1"/>
        <v>0.8</v>
      </c>
      <c r="N41" s="42">
        <v>0.2</v>
      </c>
      <c r="O41" s="17">
        <v>0</v>
      </c>
      <c r="P41" s="49">
        <v>0</v>
      </c>
      <c r="Q41" s="45">
        <f t="shared" si="2"/>
        <v>0</v>
      </c>
      <c r="R41" s="37">
        <f t="shared" si="3"/>
        <v>0</v>
      </c>
      <c r="S41" s="37">
        <f t="shared" si="4"/>
        <v>0</v>
      </c>
      <c r="T41" s="37">
        <f t="shared" si="9"/>
        <v>0</v>
      </c>
      <c r="U41" s="55">
        <f t="shared" ref="U41:U53" si="16">U40+$D$18-Q41</f>
        <v>10465</v>
      </c>
      <c r="V41" s="56">
        <f>+V40-R41</f>
        <v>9120</v>
      </c>
      <c r="W41" s="56">
        <f t="shared" ref="W41:W53" si="17">+W40+K41-S41</f>
        <v>38000</v>
      </c>
      <c r="X41" s="37"/>
      <c r="Y41" s="55">
        <f t="shared" si="11"/>
        <v>3899</v>
      </c>
      <c r="Z41" s="56">
        <f t="shared" si="12"/>
        <v>3688</v>
      </c>
      <c r="AA41" s="56">
        <f t="shared" si="13"/>
        <v>51437</v>
      </c>
    </row>
    <row r="42" spans="1:27" x14ac:dyDescent="0.2">
      <c r="A42" s="18" t="s">
        <v>44</v>
      </c>
      <c r="B42" s="117" t="s">
        <v>80</v>
      </c>
      <c r="C42" s="61"/>
      <c r="D42" s="62"/>
      <c r="E42" s="62">
        <f t="shared" si="15"/>
        <v>0</v>
      </c>
      <c r="F42" s="62">
        <f t="shared" si="14"/>
        <v>0</v>
      </c>
      <c r="G42" s="62"/>
      <c r="H42" s="63">
        <f t="shared" si="0"/>
        <v>0</v>
      </c>
      <c r="I42" s="86">
        <f t="shared" ref="I42:I47" si="18">H42*0.09</f>
        <v>0</v>
      </c>
      <c r="J42" s="88">
        <f t="shared" ref="J42:J47" si="19">H42-I42</f>
        <v>0</v>
      </c>
      <c r="K42" s="52"/>
      <c r="L42" s="37">
        <f t="shared" ref="L42:L47" si="20">+(H42+K42)*$H$3</f>
        <v>0</v>
      </c>
      <c r="M42" s="42">
        <f t="shared" si="1"/>
        <v>0.8</v>
      </c>
      <c r="N42" s="42">
        <v>0.2</v>
      </c>
      <c r="O42" s="17">
        <v>0</v>
      </c>
      <c r="P42" s="49">
        <v>0</v>
      </c>
      <c r="Q42" s="45">
        <f t="shared" si="2"/>
        <v>0</v>
      </c>
      <c r="R42" s="37">
        <f t="shared" si="3"/>
        <v>0</v>
      </c>
      <c r="S42" s="37">
        <f t="shared" si="4"/>
        <v>0</v>
      </c>
      <c r="T42" s="37">
        <f t="shared" si="9"/>
        <v>0</v>
      </c>
      <c r="U42" s="55">
        <f t="shared" si="16"/>
        <v>11965</v>
      </c>
      <c r="V42" s="56">
        <f>+V41+$D$19-R42</f>
        <v>9920</v>
      </c>
      <c r="W42" s="56">
        <f t="shared" si="17"/>
        <v>38000</v>
      </c>
      <c r="X42" s="37"/>
      <c r="Y42" s="55">
        <f t="shared" si="11"/>
        <v>3899</v>
      </c>
      <c r="Z42" s="56">
        <f t="shared" si="12"/>
        <v>3688</v>
      </c>
      <c r="AA42" s="56">
        <f t="shared" si="13"/>
        <v>51437</v>
      </c>
    </row>
    <row r="43" spans="1:27" x14ac:dyDescent="0.2">
      <c r="A43" s="18" t="s">
        <v>45</v>
      </c>
      <c r="B43" s="117" t="s">
        <v>81</v>
      </c>
      <c r="C43" s="61"/>
      <c r="D43" s="62"/>
      <c r="E43" s="62">
        <f t="shared" si="15"/>
        <v>0</v>
      </c>
      <c r="F43" s="62">
        <f t="shared" si="14"/>
        <v>0</v>
      </c>
      <c r="G43" s="62"/>
      <c r="H43" s="63">
        <f t="shared" si="0"/>
        <v>0</v>
      </c>
      <c r="I43" s="86">
        <f t="shared" si="18"/>
        <v>0</v>
      </c>
      <c r="J43" s="88">
        <f t="shared" si="19"/>
        <v>0</v>
      </c>
      <c r="K43" s="52"/>
      <c r="L43" s="37">
        <f t="shared" si="20"/>
        <v>0</v>
      </c>
      <c r="M43" s="42">
        <f t="shared" si="1"/>
        <v>0.8</v>
      </c>
      <c r="N43" s="42">
        <v>0.2</v>
      </c>
      <c r="O43" s="17">
        <v>0</v>
      </c>
      <c r="P43" s="49">
        <v>0</v>
      </c>
      <c r="Q43" s="45">
        <f t="shared" si="2"/>
        <v>0</v>
      </c>
      <c r="R43" s="37">
        <f t="shared" si="3"/>
        <v>0</v>
      </c>
      <c r="S43" s="37">
        <f t="shared" si="4"/>
        <v>0</v>
      </c>
      <c r="T43" s="37">
        <f t="shared" si="9"/>
        <v>0</v>
      </c>
      <c r="U43" s="55">
        <f t="shared" si="16"/>
        <v>13465</v>
      </c>
      <c r="V43" s="56">
        <f>+V42-R43</f>
        <v>9920</v>
      </c>
      <c r="W43" s="56">
        <f t="shared" si="17"/>
        <v>38000</v>
      </c>
      <c r="X43" s="37"/>
      <c r="Y43" s="55">
        <f t="shared" si="11"/>
        <v>3899</v>
      </c>
      <c r="Z43" s="56">
        <f t="shared" si="12"/>
        <v>3688</v>
      </c>
      <c r="AA43" s="56">
        <f t="shared" si="13"/>
        <v>51437</v>
      </c>
    </row>
    <row r="44" spans="1:27" x14ac:dyDescent="0.2">
      <c r="A44" s="18" t="s">
        <v>46</v>
      </c>
      <c r="B44" s="117" t="s">
        <v>82</v>
      </c>
      <c r="C44" s="61"/>
      <c r="D44" s="62"/>
      <c r="E44" s="62">
        <f t="shared" si="15"/>
        <v>0</v>
      </c>
      <c r="F44" s="62">
        <f t="shared" si="14"/>
        <v>0</v>
      </c>
      <c r="G44" s="62"/>
      <c r="H44" s="63">
        <f>+F44*G44</f>
        <v>0</v>
      </c>
      <c r="I44" s="86">
        <f t="shared" si="18"/>
        <v>0</v>
      </c>
      <c r="J44" s="88">
        <f t="shared" si="19"/>
        <v>0</v>
      </c>
      <c r="K44" s="52"/>
      <c r="L44" s="37">
        <f t="shared" si="20"/>
        <v>0</v>
      </c>
      <c r="M44" s="42">
        <f t="shared" ref="M44:M54" si="21">1-N44</f>
        <v>0.8</v>
      </c>
      <c r="N44" s="42">
        <v>0.2</v>
      </c>
      <c r="O44" s="17">
        <v>0</v>
      </c>
      <c r="P44" s="49">
        <v>0</v>
      </c>
      <c r="Q44" s="45">
        <f t="shared" ref="Q44:Q58" si="22">+M44*L44</f>
        <v>0</v>
      </c>
      <c r="R44" s="37">
        <f t="shared" ref="R44:R58" si="23">+N44*L44</f>
        <v>0</v>
      </c>
      <c r="S44" s="37">
        <f t="shared" si="4"/>
        <v>0</v>
      </c>
      <c r="T44" s="37">
        <f t="shared" si="9"/>
        <v>0</v>
      </c>
      <c r="U44" s="55">
        <f t="shared" si="16"/>
        <v>14965</v>
      </c>
      <c r="V44" s="56">
        <f>+V43+$D$19-R44</f>
        <v>10720</v>
      </c>
      <c r="W44" s="56">
        <f t="shared" si="17"/>
        <v>38000</v>
      </c>
      <c r="X44" s="37"/>
      <c r="Y44" s="55">
        <f t="shared" si="11"/>
        <v>3899</v>
      </c>
      <c r="Z44" s="56">
        <f t="shared" si="12"/>
        <v>3688</v>
      </c>
      <c r="AA44" s="56">
        <f t="shared" si="13"/>
        <v>51437</v>
      </c>
    </row>
    <row r="45" spans="1:27" x14ac:dyDescent="0.2">
      <c r="A45" s="18" t="s">
        <v>47</v>
      </c>
      <c r="B45" s="117" t="s">
        <v>83</v>
      </c>
      <c r="C45" s="61"/>
      <c r="D45" s="62"/>
      <c r="E45" s="62">
        <f t="shared" si="15"/>
        <v>0</v>
      </c>
      <c r="F45" s="62">
        <f t="shared" si="14"/>
        <v>0</v>
      </c>
      <c r="G45" s="62"/>
      <c r="H45" s="63">
        <f t="shared" si="0"/>
        <v>0</v>
      </c>
      <c r="I45" s="86">
        <f t="shared" si="18"/>
        <v>0</v>
      </c>
      <c r="J45" s="88">
        <f t="shared" si="19"/>
        <v>0</v>
      </c>
      <c r="K45" s="52"/>
      <c r="L45" s="37">
        <f t="shared" si="20"/>
        <v>0</v>
      </c>
      <c r="M45" s="42">
        <f t="shared" si="21"/>
        <v>0.8</v>
      </c>
      <c r="N45" s="42">
        <v>0.2</v>
      </c>
      <c r="O45" s="17">
        <v>0</v>
      </c>
      <c r="P45" s="49">
        <v>0</v>
      </c>
      <c r="Q45" s="45">
        <f t="shared" si="22"/>
        <v>0</v>
      </c>
      <c r="R45" s="37">
        <f t="shared" si="23"/>
        <v>0</v>
      </c>
      <c r="S45" s="37">
        <f t="shared" si="4"/>
        <v>0</v>
      </c>
      <c r="T45" s="37">
        <f t="shared" si="9"/>
        <v>0</v>
      </c>
      <c r="U45" s="55">
        <f t="shared" si="16"/>
        <v>16465</v>
      </c>
      <c r="V45" s="56">
        <f>+V44-R45</f>
        <v>10720</v>
      </c>
      <c r="W45" s="56">
        <f t="shared" si="17"/>
        <v>38000</v>
      </c>
      <c r="X45" s="37"/>
      <c r="Y45" s="55">
        <f t="shared" si="11"/>
        <v>3899</v>
      </c>
      <c r="Z45" s="56">
        <f t="shared" si="12"/>
        <v>3688</v>
      </c>
      <c r="AA45" s="56">
        <f t="shared" si="13"/>
        <v>51437</v>
      </c>
    </row>
    <row r="46" spans="1:27" x14ac:dyDescent="0.2">
      <c r="A46" s="18" t="s">
        <v>48</v>
      </c>
      <c r="B46" s="117" t="s">
        <v>84</v>
      </c>
      <c r="C46" s="64"/>
      <c r="D46" s="62"/>
      <c r="E46" s="65">
        <f t="shared" si="15"/>
        <v>0</v>
      </c>
      <c r="F46" s="65">
        <f t="shared" si="14"/>
        <v>0</v>
      </c>
      <c r="G46" s="62"/>
      <c r="H46" s="63">
        <f t="shared" si="0"/>
        <v>0</v>
      </c>
      <c r="I46" s="86">
        <f t="shared" si="18"/>
        <v>0</v>
      </c>
      <c r="J46" s="88">
        <f t="shared" si="19"/>
        <v>0</v>
      </c>
      <c r="K46" s="52"/>
      <c r="L46" s="37">
        <f t="shared" si="20"/>
        <v>0</v>
      </c>
      <c r="M46" s="42">
        <f t="shared" si="21"/>
        <v>0.8</v>
      </c>
      <c r="N46" s="42">
        <v>0.2</v>
      </c>
      <c r="O46" s="17">
        <v>0</v>
      </c>
      <c r="P46" s="49">
        <v>0</v>
      </c>
      <c r="Q46" s="45">
        <f t="shared" si="22"/>
        <v>0</v>
      </c>
      <c r="R46" s="37">
        <f t="shared" si="23"/>
        <v>0</v>
      </c>
      <c r="S46" s="37">
        <f t="shared" si="4"/>
        <v>0</v>
      </c>
      <c r="T46" s="37">
        <f t="shared" si="9"/>
        <v>0</v>
      </c>
      <c r="U46" s="55">
        <f t="shared" si="16"/>
        <v>17965</v>
      </c>
      <c r="V46" s="56">
        <f>+V45+$D$19-R46</f>
        <v>11520</v>
      </c>
      <c r="W46" s="56">
        <f t="shared" si="17"/>
        <v>38000</v>
      </c>
      <c r="X46" s="37"/>
      <c r="Y46" s="55">
        <f t="shared" si="11"/>
        <v>3899</v>
      </c>
      <c r="Z46" s="56">
        <f t="shared" si="12"/>
        <v>3688</v>
      </c>
      <c r="AA46" s="56">
        <f t="shared" si="13"/>
        <v>51437</v>
      </c>
    </row>
    <row r="47" spans="1:27" x14ac:dyDescent="0.2">
      <c r="A47" s="18" t="s">
        <v>49</v>
      </c>
      <c r="B47" s="117" t="s">
        <v>85</v>
      </c>
      <c r="C47" s="58"/>
      <c r="D47" s="62"/>
      <c r="E47" s="14">
        <f t="shared" si="15"/>
        <v>0</v>
      </c>
      <c r="F47" s="14">
        <f t="shared" si="14"/>
        <v>0</v>
      </c>
      <c r="G47" s="62"/>
      <c r="H47" s="35">
        <f t="shared" si="0"/>
        <v>0</v>
      </c>
      <c r="I47" s="86">
        <f t="shared" si="18"/>
        <v>0</v>
      </c>
      <c r="J47" s="88">
        <f t="shared" si="19"/>
        <v>0</v>
      </c>
      <c r="K47" s="52"/>
      <c r="L47" s="37">
        <f t="shared" si="20"/>
        <v>0</v>
      </c>
      <c r="M47" s="42">
        <f t="shared" si="21"/>
        <v>0.8</v>
      </c>
      <c r="N47" s="42">
        <v>0.2</v>
      </c>
      <c r="O47" s="17">
        <v>0</v>
      </c>
      <c r="P47" s="49">
        <v>0</v>
      </c>
      <c r="Q47" s="45">
        <f t="shared" si="22"/>
        <v>0</v>
      </c>
      <c r="R47" s="37">
        <f t="shared" si="23"/>
        <v>0</v>
      </c>
      <c r="S47" s="37">
        <f t="shared" si="4"/>
        <v>0</v>
      </c>
      <c r="T47" s="37">
        <f t="shared" si="9"/>
        <v>0</v>
      </c>
      <c r="U47" s="55">
        <f t="shared" si="16"/>
        <v>19465</v>
      </c>
      <c r="V47" s="56">
        <f>+V46-R47</f>
        <v>11520</v>
      </c>
      <c r="W47" s="56">
        <f t="shared" si="17"/>
        <v>38000</v>
      </c>
      <c r="X47" s="37"/>
      <c r="Y47" s="55">
        <f t="shared" si="11"/>
        <v>3899</v>
      </c>
      <c r="Z47" s="56">
        <f t="shared" si="12"/>
        <v>3688</v>
      </c>
      <c r="AA47" s="56">
        <f t="shared" si="13"/>
        <v>51437</v>
      </c>
    </row>
    <row r="48" spans="1:27" x14ac:dyDescent="0.2">
      <c r="A48" s="18" t="s">
        <v>43</v>
      </c>
      <c r="B48" s="117" t="s">
        <v>86</v>
      </c>
      <c r="C48" s="58"/>
      <c r="D48" s="14"/>
      <c r="E48" s="14">
        <f t="shared" si="15"/>
        <v>0</v>
      </c>
      <c r="F48" s="14">
        <f t="shared" si="14"/>
        <v>0</v>
      </c>
      <c r="G48" s="62"/>
      <c r="H48" s="35">
        <f t="shared" si="0"/>
        <v>0</v>
      </c>
      <c r="I48" s="86">
        <f t="shared" si="6"/>
        <v>0</v>
      </c>
      <c r="J48" s="88">
        <f t="shared" si="7"/>
        <v>0</v>
      </c>
      <c r="K48" s="52"/>
      <c r="L48" s="37">
        <f t="shared" si="8"/>
        <v>0</v>
      </c>
      <c r="M48" s="42">
        <f t="shared" si="21"/>
        <v>0.8</v>
      </c>
      <c r="N48" s="42">
        <v>0.2</v>
      </c>
      <c r="O48" s="17">
        <v>0</v>
      </c>
      <c r="P48" s="49">
        <v>0</v>
      </c>
      <c r="Q48" s="45">
        <f t="shared" si="22"/>
        <v>0</v>
      </c>
      <c r="R48" s="37">
        <f t="shared" si="23"/>
        <v>0</v>
      </c>
      <c r="S48" s="37">
        <f t="shared" si="4"/>
        <v>0</v>
      </c>
      <c r="T48" s="37">
        <f t="shared" si="9"/>
        <v>0</v>
      </c>
      <c r="U48" s="55">
        <f t="shared" si="16"/>
        <v>20965</v>
      </c>
      <c r="V48" s="56">
        <f>+V47+$D$19-R48</f>
        <v>12320</v>
      </c>
      <c r="W48" s="56">
        <f t="shared" si="17"/>
        <v>38000</v>
      </c>
      <c r="X48" s="37"/>
      <c r="Y48" s="55">
        <f t="shared" si="11"/>
        <v>3899</v>
      </c>
      <c r="Z48" s="56">
        <f t="shared" si="12"/>
        <v>3688</v>
      </c>
      <c r="AA48" s="56">
        <f t="shared" si="13"/>
        <v>51437</v>
      </c>
    </row>
    <row r="49" spans="1:27" x14ac:dyDescent="0.2">
      <c r="A49" s="18" t="s">
        <v>44</v>
      </c>
      <c r="B49" s="117" t="s">
        <v>87</v>
      </c>
      <c r="C49" s="58"/>
      <c r="D49" s="14"/>
      <c r="E49" s="14">
        <f t="shared" si="15"/>
        <v>0</v>
      </c>
      <c r="F49" s="14">
        <f t="shared" si="14"/>
        <v>0</v>
      </c>
      <c r="G49" s="62"/>
      <c r="H49" s="35">
        <f t="shared" si="0"/>
        <v>0</v>
      </c>
      <c r="I49" s="86">
        <f t="shared" si="6"/>
        <v>0</v>
      </c>
      <c r="J49" s="88">
        <f t="shared" si="7"/>
        <v>0</v>
      </c>
      <c r="K49" s="52"/>
      <c r="L49" s="37">
        <f t="shared" si="8"/>
        <v>0</v>
      </c>
      <c r="M49" s="42">
        <f t="shared" si="21"/>
        <v>0.8</v>
      </c>
      <c r="N49" s="42">
        <v>0.2</v>
      </c>
      <c r="O49" s="17">
        <v>0</v>
      </c>
      <c r="P49" s="49">
        <v>0</v>
      </c>
      <c r="Q49" s="45">
        <f t="shared" si="22"/>
        <v>0</v>
      </c>
      <c r="R49" s="37">
        <f t="shared" si="23"/>
        <v>0</v>
      </c>
      <c r="S49" s="37">
        <f t="shared" si="4"/>
        <v>0</v>
      </c>
      <c r="T49" s="37">
        <f t="shared" si="9"/>
        <v>0</v>
      </c>
      <c r="U49" s="55">
        <f t="shared" si="16"/>
        <v>22465</v>
      </c>
      <c r="V49" s="56">
        <f>+V48-R49</f>
        <v>12320</v>
      </c>
      <c r="W49" s="56">
        <f t="shared" si="17"/>
        <v>38000</v>
      </c>
      <c r="X49" s="37"/>
      <c r="Y49" s="84">
        <f t="shared" si="11"/>
        <v>3899</v>
      </c>
      <c r="Z49" s="56">
        <f t="shared" si="12"/>
        <v>3688</v>
      </c>
      <c r="AA49" s="56">
        <f t="shared" si="13"/>
        <v>51437</v>
      </c>
    </row>
    <row r="50" spans="1:27" x14ac:dyDescent="0.2">
      <c r="A50" s="18" t="s">
        <v>45</v>
      </c>
      <c r="B50" s="117" t="s">
        <v>88</v>
      </c>
      <c r="C50" s="58"/>
      <c r="D50" s="14"/>
      <c r="E50" s="14">
        <f t="shared" si="15"/>
        <v>0</v>
      </c>
      <c r="F50" s="14">
        <f t="shared" si="14"/>
        <v>0</v>
      </c>
      <c r="G50" s="62"/>
      <c r="H50" s="35">
        <f t="shared" ref="H50:H58" si="24">+F50*G50</f>
        <v>0</v>
      </c>
      <c r="I50" s="86">
        <f t="shared" ref="I50:I58" si="25">H50*0.09</f>
        <v>0</v>
      </c>
      <c r="J50" s="88">
        <f t="shared" ref="J50:J58" si="26">H50-I50</f>
        <v>0</v>
      </c>
      <c r="K50" s="52"/>
      <c r="L50" s="37">
        <f t="shared" ref="L50:L58" si="27">+(H50+K50)*$H$3</f>
        <v>0</v>
      </c>
      <c r="M50" s="42">
        <f t="shared" si="21"/>
        <v>0.8</v>
      </c>
      <c r="N50" s="42">
        <v>0.2</v>
      </c>
      <c r="O50" s="17">
        <v>0</v>
      </c>
      <c r="P50" s="49">
        <v>0</v>
      </c>
      <c r="Q50" s="45">
        <f t="shared" si="22"/>
        <v>0</v>
      </c>
      <c r="R50" s="37">
        <f t="shared" si="23"/>
        <v>0</v>
      </c>
      <c r="S50" s="37">
        <f t="shared" si="4"/>
        <v>0</v>
      </c>
      <c r="T50" s="37">
        <f t="shared" si="9"/>
        <v>0</v>
      </c>
      <c r="U50" s="55">
        <f t="shared" si="16"/>
        <v>23965</v>
      </c>
      <c r="V50" s="56">
        <f>+V49+$D$19-R50</f>
        <v>13120</v>
      </c>
      <c r="W50" s="56">
        <f t="shared" si="17"/>
        <v>38000</v>
      </c>
      <c r="X50" s="37"/>
      <c r="Y50" s="55">
        <f t="shared" si="11"/>
        <v>3899</v>
      </c>
      <c r="Z50" s="56">
        <f t="shared" si="12"/>
        <v>3688</v>
      </c>
      <c r="AA50" s="56">
        <f t="shared" si="13"/>
        <v>51437</v>
      </c>
    </row>
    <row r="51" spans="1:27" x14ac:dyDescent="0.2">
      <c r="A51" s="18" t="s">
        <v>46</v>
      </c>
      <c r="B51" s="117" t="s">
        <v>89</v>
      </c>
      <c r="C51" s="58"/>
      <c r="D51" s="14"/>
      <c r="E51" s="14">
        <f t="shared" si="15"/>
        <v>0</v>
      </c>
      <c r="F51" s="14">
        <f t="shared" si="14"/>
        <v>0</v>
      </c>
      <c r="G51" s="62"/>
      <c r="H51" s="35">
        <f t="shared" si="24"/>
        <v>0</v>
      </c>
      <c r="I51" s="86">
        <f t="shared" si="25"/>
        <v>0</v>
      </c>
      <c r="J51" s="88">
        <f t="shared" si="26"/>
        <v>0</v>
      </c>
      <c r="K51" s="52"/>
      <c r="L51" s="37">
        <f t="shared" si="27"/>
        <v>0</v>
      </c>
      <c r="M51" s="42">
        <f t="shared" si="21"/>
        <v>0.8</v>
      </c>
      <c r="N51" s="42">
        <v>0.2</v>
      </c>
      <c r="O51" s="17">
        <v>0</v>
      </c>
      <c r="P51" s="49">
        <v>0</v>
      </c>
      <c r="Q51" s="45">
        <f t="shared" si="22"/>
        <v>0</v>
      </c>
      <c r="R51" s="37">
        <f t="shared" si="23"/>
        <v>0</v>
      </c>
      <c r="S51" s="37">
        <f t="shared" si="4"/>
        <v>0</v>
      </c>
      <c r="T51" s="37">
        <f t="shared" si="9"/>
        <v>0</v>
      </c>
      <c r="U51" s="55">
        <f t="shared" si="16"/>
        <v>25465</v>
      </c>
      <c r="V51" s="56">
        <f>+V50-R51</f>
        <v>13120</v>
      </c>
      <c r="W51" s="56">
        <f t="shared" si="17"/>
        <v>38000</v>
      </c>
      <c r="X51" s="37"/>
      <c r="Y51" s="55">
        <f t="shared" si="11"/>
        <v>3899</v>
      </c>
      <c r="Z51" s="56">
        <f t="shared" si="12"/>
        <v>3688</v>
      </c>
      <c r="AA51" s="56">
        <f t="shared" si="13"/>
        <v>51437</v>
      </c>
    </row>
    <row r="52" spans="1:27" x14ac:dyDescent="0.2">
      <c r="A52" s="18" t="s">
        <v>47</v>
      </c>
      <c r="B52" s="117" t="s">
        <v>90</v>
      </c>
      <c r="C52" s="58"/>
      <c r="D52" s="14"/>
      <c r="E52" s="14">
        <f t="shared" si="15"/>
        <v>0</v>
      </c>
      <c r="F52" s="14">
        <f t="shared" si="14"/>
        <v>0</v>
      </c>
      <c r="G52" s="62"/>
      <c r="H52" s="35">
        <f t="shared" si="24"/>
        <v>0</v>
      </c>
      <c r="I52" s="86">
        <f t="shared" si="25"/>
        <v>0</v>
      </c>
      <c r="J52" s="88">
        <f t="shared" si="26"/>
        <v>0</v>
      </c>
      <c r="K52" s="52"/>
      <c r="L52" s="37">
        <f t="shared" si="27"/>
        <v>0</v>
      </c>
      <c r="M52" s="42">
        <f t="shared" si="21"/>
        <v>0.8</v>
      </c>
      <c r="N52" s="42">
        <v>0.2</v>
      </c>
      <c r="O52" s="17">
        <v>0</v>
      </c>
      <c r="P52" s="49">
        <v>0</v>
      </c>
      <c r="Q52" s="45">
        <f t="shared" si="22"/>
        <v>0</v>
      </c>
      <c r="R52" s="37">
        <f t="shared" si="23"/>
        <v>0</v>
      </c>
      <c r="S52" s="37">
        <f t="shared" si="4"/>
        <v>0</v>
      </c>
      <c r="T52" s="37">
        <f t="shared" si="9"/>
        <v>0</v>
      </c>
      <c r="U52" s="55">
        <f t="shared" si="16"/>
        <v>26965</v>
      </c>
      <c r="V52" s="56">
        <f>+V51+$D$19-R52</f>
        <v>13920</v>
      </c>
      <c r="W52" s="56">
        <f t="shared" si="17"/>
        <v>38000</v>
      </c>
      <c r="X52" s="37"/>
      <c r="Y52" s="56">
        <f t="shared" si="11"/>
        <v>3899</v>
      </c>
      <c r="Z52" s="56">
        <f t="shared" ref="Z52:Z53" si="28">Z51</f>
        <v>3688</v>
      </c>
      <c r="AA52" s="56">
        <f t="shared" ref="AA52:AA53" si="29">AA51</f>
        <v>51437</v>
      </c>
    </row>
    <row r="53" spans="1:27" x14ac:dyDescent="0.2">
      <c r="A53" s="18" t="s">
        <v>48</v>
      </c>
      <c r="B53" s="117" t="s">
        <v>91</v>
      </c>
      <c r="C53" s="62"/>
      <c r="D53" s="62"/>
      <c r="E53" s="62">
        <f t="shared" si="15"/>
        <v>0</v>
      </c>
      <c r="F53" s="62">
        <f t="shared" si="14"/>
        <v>0</v>
      </c>
      <c r="G53" s="62"/>
      <c r="H53" s="35">
        <f t="shared" si="24"/>
        <v>0</v>
      </c>
      <c r="I53" s="86">
        <f t="shared" si="25"/>
        <v>0</v>
      </c>
      <c r="J53" s="88">
        <f t="shared" si="26"/>
        <v>0</v>
      </c>
      <c r="K53" s="73"/>
      <c r="L53" s="72">
        <f t="shared" si="27"/>
        <v>0</v>
      </c>
      <c r="M53" s="42">
        <f t="shared" si="21"/>
        <v>0.8</v>
      </c>
      <c r="N53" s="42">
        <v>0.2</v>
      </c>
      <c r="O53" s="17">
        <v>0</v>
      </c>
      <c r="P53" s="74">
        <v>0</v>
      </c>
      <c r="Q53" s="72">
        <f t="shared" si="22"/>
        <v>0</v>
      </c>
      <c r="R53" s="72">
        <f t="shared" si="23"/>
        <v>0</v>
      </c>
      <c r="S53" s="72">
        <f t="shared" si="4"/>
        <v>0</v>
      </c>
      <c r="T53" s="72">
        <f t="shared" si="9"/>
        <v>0</v>
      </c>
      <c r="U53" s="55">
        <f t="shared" si="16"/>
        <v>28465</v>
      </c>
      <c r="V53" s="56">
        <f>+V52-R53</f>
        <v>13920</v>
      </c>
      <c r="W53" s="75">
        <f t="shared" si="17"/>
        <v>38000</v>
      </c>
      <c r="X53" s="72"/>
      <c r="Y53" s="75">
        <f t="shared" si="11"/>
        <v>3899</v>
      </c>
      <c r="Z53" s="75">
        <f t="shared" si="28"/>
        <v>3688</v>
      </c>
      <c r="AA53" s="75">
        <f t="shared" si="29"/>
        <v>51437</v>
      </c>
    </row>
    <row r="54" spans="1:27" x14ac:dyDescent="0.2">
      <c r="A54" s="18" t="s">
        <v>49</v>
      </c>
      <c r="B54" s="117" t="s">
        <v>92</v>
      </c>
      <c r="C54" s="58"/>
      <c r="D54" s="14"/>
      <c r="E54" s="14">
        <f t="shared" si="15"/>
        <v>0</v>
      </c>
      <c r="F54" s="14">
        <f t="shared" si="14"/>
        <v>0</v>
      </c>
      <c r="G54" s="62"/>
      <c r="H54" s="35">
        <f t="shared" si="24"/>
        <v>0</v>
      </c>
      <c r="I54" s="86">
        <f t="shared" si="25"/>
        <v>0</v>
      </c>
      <c r="J54" s="88">
        <f t="shared" si="26"/>
        <v>0</v>
      </c>
      <c r="K54" s="52"/>
      <c r="L54" s="37">
        <f t="shared" si="27"/>
        <v>0</v>
      </c>
      <c r="M54" s="42">
        <f t="shared" si="21"/>
        <v>0.8</v>
      </c>
      <c r="N54" s="42">
        <v>0.2</v>
      </c>
      <c r="O54" s="17">
        <v>0</v>
      </c>
      <c r="P54" s="49">
        <v>0</v>
      </c>
      <c r="Q54" s="45">
        <f t="shared" si="22"/>
        <v>0</v>
      </c>
      <c r="R54" s="37">
        <f t="shared" si="23"/>
        <v>0</v>
      </c>
      <c r="S54" s="37">
        <f>+O54*L54</f>
        <v>0</v>
      </c>
      <c r="T54" s="37">
        <f t="shared" si="9"/>
        <v>0</v>
      </c>
      <c r="U54" s="55">
        <f>U53+$D$18-Q54</f>
        <v>29965</v>
      </c>
      <c r="V54" s="56">
        <f>+V53+$D$19-R54</f>
        <v>14720</v>
      </c>
      <c r="W54" s="56">
        <f>+W53+K54-S54</f>
        <v>38000</v>
      </c>
      <c r="X54" s="37"/>
      <c r="Y54" s="55">
        <f>Y53+J54</f>
        <v>3899</v>
      </c>
      <c r="Z54" s="56">
        <f>Z53</f>
        <v>3688</v>
      </c>
      <c r="AA54" s="56">
        <f>AA53</f>
        <v>51437</v>
      </c>
    </row>
    <row r="55" spans="1:27" x14ac:dyDescent="0.2">
      <c r="A55" s="18" t="s">
        <v>43</v>
      </c>
      <c r="B55" s="117" t="s">
        <v>93</v>
      </c>
      <c r="C55" s="58"/>
      <c r="D55" s="14"/>
      <c r="E55" s="14">
        <f t="shared" ref="E55:E57" si="30">0.07*(C55-D55)</f>
        <v>0</v>
      </c>
      <c r="F55" s="14">
        <f t="shared" ref="F55:F57" si="31">+C55-D55-E55</f>
        <v>0</v>
      </c>
      <c r="G55" s="62"/>
      <c r="H55" s="35"/>
      <c r="I55" s="86"/>
      <c r="J55" s="88"/>
      <c r="K55" s="52"/>
      <c r="L55" s="37"/>
      <c r="M55" s="42">
        <f t="shared" ref="M55:M58" si="32">1-N55</f>
        <v>0.8</v>
      </c>
      <c r="N55" s="42">
        <v>0.2</v>
      </c>
      <c r="O55" s="17">
        <v>0</v>
      </c>
      <c r="P55" s="49"/>
      <c r="Q55" s="45"/>
      <c r="R55" s="37"/>
      <c r="S55" s="37"/>
      <c r="T55" s="37"/>
      <c r="U55" s="55">
        <f t="shared" ref="U55:U58" si="33">U54+$D$18-Q55</f>
        <v>31465</v>
      </c>
      <c r="V55" s="56">
        <f t="shared" ref="V55:V58" si="34">+V54+$D$19-R55</f>
        <v>15520</v>
      </c>
      <c r="W55" s="56">
        <f t="shared" ref="W55:W58" si="35">+W54+K55-S55</f>
        <v>38000</v>
      </c>
      <c r="X55" s="37"/>
      <c r="Y55" s="55">
        <f t="shared" ref="Y55:Y58" si="36">Y54+J55</f>
        <v>3899</v>
      </c>
      <c r="Z55" s="56">
        <f t="shared" ref="Z55:Z58" si="37">Z54</f>
        <v>3688</v>
      </c>
      <c r="AA55" s="56">
        <f t="shared" ref="AA55:AA58" si="38">AA54</f>
        <v>51437</v>
      </c>
    </row>
    <row r="56" spans="1:27" x14ac:dyDescent="0.2">
      <c r="A56" s="18" t="s">
        <v>44</v>
      </c>
      <c r="B56" s="117" t="s">
        <v>94</v>
      </c>
      <c r="C56" s="58"/>
      <c r="D56" s="14"/>
      <c r="E56" s="14">
        <f t="shared" si="30"/>
        <v>0</v>
      </c>
      <c r="F56" s="14">
        <f t="shared" si="31"/>
        <v>0</v>
      </c>
      <c r="G56" s="62"/>
      <c r="H56" s="35"/>
      <c r="I56" s="86"/>
      <c r="J56" s="88"/>
      <c r="K56" s="52"/>
      <c r="L56" s="37"/>
      <c r="M56" s="42">
        <f t="shared" si="32"/>
        <v>0.8</v>
      </c>
      <c r="N56" s="42">
        <v>0.2</v>
      </c>
      <c r="O56" s="17">
        <v>0</v>
      </c>
      <c r="P56" s="49"/>
      <c r="Q56" s="45"/>
      <c r="R56" s="37"/>
      <c r="S56" s="37"/>
      <c r="T56" s="37"/>
      <c r="U56" s="55">
        <f t="shared" si="33"/>
        <v>32965</v>
      </c>
      <c r="V56" s="56">
        <f t="shared" si="34"/>
        <v>16320</v>
      </c>
      <c r="W56" s="56">
        <f t="shared" si="35"/>
        <v>38000</v>
      </c>
      <c r="X56" s="37"/>
      <c r="Y56" s="55">
        <f t="shared" si="36"/>
        <v>3899</v>
      </c>
      <c r="Z56" s="56">
        <f t="shared" si="37"/>
        <v>3688</v>
      </c>
      <c r="AA56" s="56">
        <f t="shared" si="38"/>
        <v>51437</v>
      </c>
    </row>
    <row r="57" spans="1:27" x14ac:dyDescent="0.2">
      <c r="A57" s="18" t="s">
        <v>45</v>
      </c>
      <c r="B57" s="117" t="s">
        <v>95</v>
      </c>
      <c r="C57" s="58"/>
      <c r="D57" s="14"/>
      <c r="E57" s="14">
        <f t="shared" si="30"/>
        <v>0</v>
      </c>
      <c r="F57" s="14">
        <f t="shared" si="31"/>
        <v>0</v>
      </c>
      <c r="G57" s="62"/>
      <c r="H57" s="35"/>
      <c r="I57" s="86"/>
      <c r="J57" s="88"/>
      <c r="K57" s="52"/>
      <c r="L57" s="37"/>
      <c r="M57" s="42">
        <f t="shared" si="32"/>
        <v>0.8</v>
      </c>
      <c r="N57" s="42">
        <v>0.2</v>
      </c>
      <c r="O57" s="17">
        <v>0</v>
      </c>
      <c r="P57" s="49"/>
      <c r="Q57" s="45"/>
      <c r="R57" s="37"/>
      <c r="S57" s="37"/>
      <c r="T57" s="37"/>
      <c r="U57" s="55">
        <f t="shared" si="33"/>
        <v>34465</v>
      </c>
      <c r="V57" s="56">
        <f t="shared" si="34"/>
        <v>17120</v>
      </c>
      <c r="W57" s="56">
        <f t="shared" si="35"/>
        <v>38000</v>
      </c>
      <c r="X57" s="37"/>
      <c r="Y57" s="55">
        <f t="shared" si="36"/>
        <v>3899</v>
      </c>
      <c r="Z57" s="56">
        <f t="shared" si="37"/>
        <v>3688</v>
      </c>
      <c r="AA57" s="56">
        <f t="shared" si="38"/>
        <v>51437</v>
      </c>
    </row>
    <row r="58" spans="1:27" x14ac:dyDescent="0.2">
      <c r="A58" s="18" t="s">
        <v>46</v>
      </c>
      <c r="B58" s="117" t="s">
        <v>96</v>
      </c>
      <c r="C58" s="58"/>
      <c r="D58" s="14"/>
      <c r="E58" s="14">
        <f t="shared" ref="E58" si="39">0.07*(C58-D58)</f>
        <v>0</v>
      </c>
      <c r="F58" s="14">
        <f t="shared" ref="F58" si="40">+C58-D58-E58</f>
        <v>0</v>
      </c>
      <c r="G58" s="62"/>
      <c r="H58" s="35">
        <f t="shared" si="24"/>
        <v>0</v>
      </c>
      <c r="I58" s="86">
        <f t="shared" si="25"/>
        <v>0</v>
      </c>
      <c r="J58" s="88">
        <f t="shared" si="26"/>
        <v>0</v>
      </c>
      <c r="K58" s="52"/>
      <c r="L58" s="37">
        <f t="shared" si="27"/>
        <v>0</v>
      </c>
      <c r="M58" s="42">
        <f t="shared" si="32"/>
        <v>0.8</v>
      </c>
      <c r="N58" s="42">
        <v>0.2</v>
      </c>
      <c r="O58" s="17">
        <v>0</v>
      </c>
      <c r="P58" s="49">
        <v>0</v>
      </c>
      <c r="Q58" s="45">
        <f t="shared" si="22"/>
        <v>0</v>
      </c>
      <c r="R58" s="37">
        <f t="shared" si="23"/>
        <v>0</v>
      </c>
      <c r="S58" s="37">
        <f t="shared" si="4"/>
        <v>0</v>
      </c>
      <c r="T58" s="37">
        <f t="shared" si="9"/>
        <v>0</v>
      </c>
      <c r="U58" s="55">
        <f t="shared" si="33"/>
        <v>35965</v>
      </c>
      <c r="V58" s="56">
        <f t="shared" si="34"/>
        <v>17920</v>
      </c>
      <c r="W58" s="56">
        <f t="shared" si="35"/>
        <v>38000</v>
      </c>
      <c r="X58" s="37"/>
      <c r="Y58" s="55">
        <f t="shared" si="36"/>
        <v>3899</v>
      </c>
      <c r="Z58" s="56">
        <f t="shared" si="37"/>
        <v>3688</v>
      </c>
      <c r="AA58" s="56">
        <f t="shared" si="38"/>
        <v>51437</v>
      </c>
    </row>
    <row r="59" spans="1:27" ht="15" x14ac:dyDescent="0.25">
      <c r="A59" s="83"/>
      <c r="B59" s="23"/>
      <c r="C59" s="23"/>
      <c r="D59" s="23"/>
      <c r="E59" s="23"/>
      <c r="F59" s="23"/>
      <c r="G59" s="23"/>
      <c r="H59" s="102">
        <f>SUM(H28:H58)</f>
        <v>0</v>
      </c>
      <c r="I59" s="103">
        <f>SUM(I28:I58)</f>
        <v>0</v>
      </c>
      <c r="J59" s="104">
        <f>SUM(J28:J58)</f>
        <v>0</v>
      </c>
      <c r="K59" s="23"/>
      <c r="L59" s="24">
        <f>SUM(L28:L58)</f>
        <v>0</v>
      </c>
      <c r="M59" s="23"/>
      <c r="N59" s="23"/>
      <c r="O59" s="23"/>
      <c r="P59" s="23"/>
      <c r="Q59" s="24">
        <f>SUM(Q28:Q58)</f>
        <v>0</v>
      </c>
      <c r="R59" s="24">
        <f>SUM(R28:R58)</f>
        <v>0</v>
      </c>
      <c r="S59" s="24">
        <f>SUM(S28:S58)</f>
        <v>0</v>
      </c>
      <c r="T59" s="24">
        <f>SUM(T28:T58)</f>
        <v>0</v>
      </c>
      <c r="U59" s="24"/>
      <c r="V59" s="24"/>
      <c r="W59" s="24"/>
      <c r="X59" s="24"/>
      <c r="Y59" s="24"/>
      <c r="Z59" s="24"/>
      <c r="AA59" s="24"/>
    </row>
    <row r="60" spans="1:27" x14ac:dyDescent="0.2">
      <c r="Q60" s="68"/>
    </row>
    <row r="63" spans="1:27" ht="18" x14ac:dyDescent="0.25">
      <c r="B63" s="77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9"/>
    </row>
    <row r="64" spans="1:27" ht="18" x14ac:dyDescent="0.25">
      <c r="B64" s="77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9"/>
    </row>
    <row r="65" spans="2:15" ht="18" x14ac:dyDescent="0.25">
      <c r="B65" s="77"/>
      <c r="C65" s="78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76"/>
    </row>
    <row r="66" spans="2:15" ht="18" x14ac:dyDescent="0.25">
      <c r="B66" s="77"/>
      <c r="C66" s="78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76"/>
    </row>
    <row r="67" spans="2:15" ht="18" x14ac:dyDescent="0.25">
      <c r="B67" s="77"/>
      <c r="C67" s="78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76"/>
    </row>
    <row r="68" spans="2:15" ht="18" x14ac:dyDescent="0.25">
      <c r="B68" s="77"/>
      <c r="C68" s="78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76"/>
    </row>
    <row r="69" spans="2:15" ht="18" x14ac:dyDescent="0.25">
      <c r="B69" s="77"/>
      <c r="C69" s="78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76"/>
    </row>
    <row r="70" spans="2:15" ht="18" x14ac:dyDescent="0.25">
      <c r="B70" s="77"/>
      <c r="C70" s="78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76"/>
    </row>
    <row r="71" spans="2:15" ht="18" x14ac:dyDescent="0.25">
      <c r="B71" s="77"/>
      <c r="C71" s="78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76"/>
    </row>
    <row r="72" spans="2:15" ht="18" x14ac:dyDescent="0.25">
      <c r="B72" s="77"/>
      <c r="C72" s="78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76"/>
    </row>
    <row r="73" spans="2:15" ht="18" x14ac:dyDescent="0.25">
      <c r="B73" s="77"/>
      <c r="C73" s="78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76"/>
    </row>
    <row r="74" spans="2:15" ht="18" x14ac:dyDescent="0.25">
      <c r="B74" s="78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76"/>
    </row>
  </sheetData>
  <mergeCells count="5">
    <mergeCell ref="Q26:T26"/>
    <mergeCell ref="M26:P26"/>
    <mergeCell ref="U26:X26"/>
    <mergeCell ref="Y26:AA26"/>
    <mergeCell ref="F9:R10"/>
  </mergeCells>
  <phoneticPr fontId="2" type="noConversion"/>
  <pageMargins left="0.75" right="0.75" top="1" bottom="1" header="0" footer="0"/>
  <pageSetup scale="54" orientation="landscape" r:id="rId1"/>
  <headerFooter alignWithMargins="0"/>
  <ignoredErrors>
    <ignoredError sqref="V41:V5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4"/>
  <sheetViews>
    <sheetView showGridLines="0" topLeftCell="H25" workbookViewId="0">
      <selection activeCell="I21" sqref="I21"/>
    </sheetView>
  </sheetViews>
  <sheetFormatPr baseColWidth="10" defaultRowHeight="12.75" outlineLevelCol="1" x14ac:dyDescent="0.2"/>
  <cols>
    <col min="1" max="1" width="8.7109375" customWidth="1"/>
    <col min="2" max="2" width="16.28515625" customWidth="1"/>
    <col min="3" max="3" width="9.5703125" bestFit="1" customWidth="1"/>
    <col min="4" max="10" width="12.7109375" customWidth="1"/>
    <col min="11" max="11" width="10.28515625" customWidth="1" outlineLevel="1"/>
    <col min="12" max="12" width="12.5703125" customWidth="1" outlineLevel="1"/>
    <col min="13" max="15" width="7.5703125" customWidth="1" outlineLevel="1"/>
    <col min="16" max="16" width="7.5703125" hidden="1" customWidth="1" outlineLevel="1"/>
    <col min="17" max="17" width="9.28515625" customWidth="1" collapsed="1"/>
    <col min="18" max="19" width="9.28515625" customWidth="1"/>
    <col min="20" max="20" width="11.140625" customWidth="1"/>
    <col min="25" max="25" width="7.85546875" bestFit="1" customWidth="1"/>
    <col min="26" max="26" width="8.28515625" bestFit="1" customWidth="1"/>
    <col min="27" max="27" width="8.140625" bestFit="1" customWidth="1"/>
  </cols>
  <sheetData>
    <row r="1" spans="2:15" x14ac:dyDescent="0.2">
      <c r="B1" t="s">
        <v>0</v>
      </c>
    </row>
    <row r="2" spans="2:15" x14ac:dyDescent="0.2">
      <c r="B2" t="s">
        <v>1</v>
      </c>
      <c r="C2" s="1">
        <v>44075</v>
      </c>
    </row>
    <row r="3" spans="2:15" x14ac:dyDescent="0.2">
      <c r="B3" t="s">
        <v>33</v>
      </c>
      <c r="C3">
        <v>30</v>
      </c>
      <c r="F3" t="s">
        <v>20</v>
      </c>
      <c r="H3" s="82">
        <v>1.66</v>
      </c>
      <c r="I3" s="82"/>
      <c r="J3" s="82"/>
    </row>
    <row r="4" spans="2:15" x14ac:dyDescent="0.2">
      <c r="F4" t="s">
        <v>26</v>
      </c>
      <c r="H4">
        <v>50</v>
      </c>
    </row>
    <row r="5" spans="2:15" x14ac:dyDescent="0.2">
      <c r="B5" s="51" t="s">
        <v>2</v>
      </c>
      <c r="H5" s="4"/>
      <c r="I5" s="4"/>
      <c r="J5" s="4"/>
    </row>
    <row r="6" spans="2:15" x14ac:dyDescent="0.2">
      <c r="B6" t="s">
        <v>7</v>
      </c>
    </row>
    <row r="7" spans="2:15" x14ac:dyDescent="0.2">
      <c r="B7" t="s">
        <v>3</v>
      </c>
      <c r="C7" s="30">
        <v>9709.6400000000012</v>
      </c>
    </row>
    <row r="8" spans="2:15" ht="18.75" customHeight="1" x14ac:dyDescent="0.25">
      <c r="B8" t="s">
        <v>4</v>
      </c>
      <c r="C8" s="30">
        <v>4864.72</v>
      </c>
      <c r="F8" s="100" t="s">
        <v>41</v>
      </c>
      <c r="G8" s="59"/>
      <c r="H8" s="59"/>
      <c r="I8" s="59"/>
      <c r="J8" s="59"/>
      <c r="K8" s="59"/>
      <c r="L8" s="59"/>
      <c r="M8" s="59"/>
    </row>
    <row r="9" spans="2:15" ht="18.75" customHeight="1" x14ac:dyDescent="0.2">
      <c r="B9" t="s">
        <v>5</v>
      </c>
      <c r="C9" s="30">
        <v>36000</v>
      </c>
      <c r="F9" s="90" t="s">
        <v>53</v>
      </c>
      <c r="G9" s="59"/>
      <c r="H9" s="59"/>
      <c r="I9" s="59"/>
      <c r="J9" s="59"/>
      <c r="K9" s="59"/>
      <c r="L9" s="59"/>
      <c r="M9" s="59"/>
    </row>
    <row r="10" spans="2:15" ht="24.6" customHeight="1" x14ac:dyDescent="0.2">
      <c r="B10" t="s">
        <v>6</v>
      </c>
      <c r="C10" s="30">
        <v>0</v>
      </c>
      <c r="F10" s="116" t="s">
        <v>61</v>
      </c>
      <c r="G10" s="116"/>
      <c r="H10" s="116"/>
      <c r="I10" s="116"/>
      <c r="J10" s="116"/>
      <c r="K10" s="116"/>
      <c r="L10" s="116"/>
      <c r="M10" s="91"/>
      <c r="N10" s="91"/>
      <c r="O10" s="91"/>
    </row>
    <row r="11" spans="2:15" ht="22.15" customHeight="1" x14ac:dyDescent="0.25">
      <c r="F11" s="101" t="s">
        <v>63</v>
      </c>
      <c r="G11" s="59"/>
      <c r="H11" s="59"/>
      <c r="I11" s="59"/>
      <c r="J11" s="59"/>
      <c r="K11" s="59"/>
      <c r="L11" s="59"/>
      <c r="M11" s="59"/>
    </row>
    <row r="12" spans="2:15" ht="22.15" customHeight="1" x14ac:dyDescent="0.2">
      <c r="B12" t="s">
        <v>8</v>
      </c>
      <c r="F12" s="60" t="s">
        <v>55</v>
      </c>
      <c r="G12" s="59"/>
      <c r="H12" s="59"/>
      <c r="I12" s="59"/>
      <c r="J12" s="59"/>
      <c r="K12" s="59"/>
      <c r="L12" s="59"/>
      <c r="M12" s="59"/>
    </row>
    <row r="13" spans="2:15" ht="20.45" customHeight="1" x14ac:dyDescent="0.2">
      <c r="B13" t="s">
        <v>9</v>
      </c>
      <c r="C13" s="31">
        <v>4288</v>
      </c>
      <c r="F13" s="60" t="s">
        <v>54</v>
      </c>
    </row>
    <row r="14" spans="2:15" ht="16.899999999999999" customHeight="1" x14ac:dyDescent="0.2">
      <c r="B14" t="s">
        <v>10</v>
      </c>
      <c r="C14" s="31">
        <v>4202.2</v>
      </c>
      <c r="F14" s="96"/>
    </row>
    <row r="15" spans="2:15" ht="18.600000000000001" customHeight="1" x14ac:dyDescent="0.2">
      <c r="B15" t="s">
        <v>11</v>
      </c>
      <c r="C15" s="31">
        <v>44171.666330649474</v>
      </c>
    </row>
    <row r="17" spans="1:27" x14ac:dyDescent="0.2">
      <c r="B17" t="s">
        <v>12</v>
      </c>
    </row>
    <row r="18" spans="1:27" x14ac:dyDescent="0.2">
      <c r="B18" t="s">
        <v>3</v>
      </c>
      <c r="C18" s="31">
        <v>39600</v>
      </c>
      <c r="D18" s="95">
        <v>1400</v>
      </c>
      <c r="E18" s="71" t="s">
        <v>62</v>
      </c>
    </row>
    <row r="19" spans="1:27" x14ac:dyDescent="0.2">
      <c r="B19" t="s">
        <v>4</v>
      </c>
      <c r="C19" s="31">
        <v>7500</v>
      </c>
      <c r="D19" s="95">
        <v>500</v>
      </c>
      <c r="E19" s="71" t="s">
        <v>40</v>
      </c>
    </row>
    <row r="20" spans="1:27" x14ac:dyDescent="0.2">
      <c r="C20" s="31"/>
      <c r="D20" s="70"/>
    </row>
    <row r="21" spans="1:27" x14ac:dyDescent="0.2">
      <c r="B21" s="71" t="s">
        <v>52</v>
      </c>
      <c r="C21" s="31"/>
      <c r="D21" s="70"/>
    </row>
    <row r="22" spans="1:27" x14ac:dyDescent="0.2">
      <c r="B22" t="s">
        <v>9</v>
      </c>
      <c r="C22" s="31"/>
      <c r="D22" s="69">
        <f>+C22/$C$3</f>
        <v>0</v>
      </c>
      <c r="E22" s="71" t="s">
        <v>39</v>
      </c>
    </row>
    <row r="23" spans="1:27" x14ac:dyDescent="0.2">
      <c r="C23" s="31"/>
      <c r="D23" s="70"/>
    </row>
    <row r="24" spans="1:27" ht="14.25" customHeight="1" x14ac:dyDescent="0.2">
      <c r="B24" t="s">
        <v>38</v>
      </c>
      <c r="C24" s="31"/>
      <c r="D24" s="70"/>
    </row>
    <row r="25" spans="1:27" ht="14.25" customHeight="1" x14ac:dyDescent="0.2">
      <c r="B25" t="s">
        <v>9</v>
      </c>
    </row>
    <row r="26" spans="1:27" ht="14.25" customHeight="1" x14ac:dyDescent="0.2">
      <c r="M26" s="111" t="s">
        <v>32</v>
      </c>
      <c r="N26" s="111"/>
      <c r="O26" s="111"/>
      <c r="P26" s="111"/>
      <c r="Q26" s="107" t="s">
        <v>31</v>
      </c>
      <c r="R26" s="108"/>
      <c r="S26" s="108"/>
      <c r="T26" s="109"/>
      <c r="U26" s="112" t="s">
        <v>34</v>
      </c>
      <c r="V26" s="113"/>
      <c r="W26" s="113"/>
      <c r="X26" s="114"/>
      <c r="Y26" s="107" t="s">
        <v>35</v>
      </c>
      <c r="Z26" s="108"/>
      <c r="AA26" s="109"/>
    </row>
    <row r="27" spans="1:27" s="3" customFormat="1" ht="35.25" customHeight="1" x14ac:dyDescent="0.2">
      <c r="A27" s="5" t="s">
        <v>42</v>
      </c>
      <c r="B27" s="47" t="s">
        <v>13</v>
      </c>
      <c r="C27" s="5" t="s">
        <v>21</v>
      </c>
      <c r="D27" s="5" t="s">
        <v>22</v>
      </c>
      <c r="E27" s="5" t="s">
        <v>23</v>
      </c>
      <c r="F27" s="5" t="s">
        <v>24</v>
      </c>
      <c r="G27" s="5" t="s">
        <v>26</v>
      </c>
      <c r="H27" s="25" t="s">
        <v>14</v>
      </c>
      <c r="I27" s="85" t="s">
        <v>50</v>
      </c>
      <c r="J27" s="87" t="s">
        <v>51</v>
      </c>
      <c r="K27" s="5" t="s">
        <v>25</v>
      </c>
      <c r="L27" s="5" t="s">
        <v>19</v>
      </c>
      <c r="M27" s="5" t="s">
        <v>15</v>
      </c>
      <c r="N27" s="47" t="s">
        <v>16</v>
      </c>
      <c r="O27" s="5" t="s">
        <v>17</v>
      </c>
      <c r="P27" s="89" t="s">
        <v>18</v>
      </c>
      <c r="Q27" s="5" t="s">
        <v>29</v>
      </c>
      <c r="R27" s="5" t="s">
        <v>30</v>
      </c>
      <c r="S27" s="5" t="s">
        <v>5</v>
      </c>
      <c r="T27" s="5" t="s">
        <v>6</v>
      </c>
      <c r="U27" s="5" t="s">
        <v>29</v>
      </c>
      <c r="V27" s="5" t="s">
        <v>30</v>
      </c>
      <c r="W27" s="5" t="s">
        <v>5</v>
      </c>
      <c r="X27" s="5" t="s">
        <v>6</v>
      </c>
      <c r="Y27" s="5" t="s">
        <v>9</v>
      </c>
      <c r="Z27" s="5" t="s">
        <v>36</v>
      </c>
      <c r="AA27" s="5" t="s">
        <v>37</v>
      </c>
    </row>
    <row r="28" spans="1:27" x14ac:dyDescent="0.2">
      <c r="A28" s="18" t="s">
        <v>47</v>
      </c>
      <c r="B28" s="66">
        <v>44075</v>
      </c>
      <c r="C28" s="57">
        <v>24</v>
      </c>
      <c r="D28" s="9"/>
      <c r="E28" s="62">
        <f>0.07*(C28-D28)</f>
        <v>1.6800000000000002</v>
      </c>
      <c r="F28" s="62">
        <f>+C28-D28-E28</f>
        <v>22.32</v>
      </c>
      <c r="G28" s="62">
        <v>50</v>
      </c>
      <c r="H28" s="63">
        <f t="shared" ref="H28:H56" si="0">+F28*G28</f>
        <v>1116</v>
      </c>
      <c r="I28" s="86">
        <f>H28*0.09</f>
        <v>100.44</v>
      </c>
      <c r="J28" s="88">
        <f>H28-I28</f>
        <v>1015.56</v>
      </c>
      <c r="K28" s="52"/>
      <c r="L28" s="37">
        <f>+(H28+K28)*$H$3</f>
        <v>1852.56</v>
      </c>
      <c r="M28" s="42">
        <f>1-N28</f>
        <v>0.8</v>
      </c>
      <c r="N28" s="41">
        <v>0.2</v>
      </c>
      <c r="O28" s="17">
        <v>0</v>
      </c>
      <c r="P28" s="48"/>
      <c r="Q28" s="44">
        <f>+M28*L28</f>
        <v>1482.048</v>
      </c>
      <c r="R28" s="37">
        <f>+N28*L28</f>
        <v>370.512</v>
      </c>
      <c r="S28" s="34">
        <f t="shared" ref="S28:S56" si="1">+O28*L28</f>
        <v>0</v>
      </c>
      <c r="T28" s="34">
        <f t="shared" ref="T28:T56" si="2">+P28*L28</f>
        <v>0</v>
      </c>
      <c r="U28" s="55">
        <f>$C$7+$D$18-Q28</f>
        <v>9627.5920000000006</v>
      </c>
      <c r="V28" s="54">
        <f>+C8+$D$19-R28</f>
        <v>4994.2080000000005</v>
      </c>
      <c r="W28" s="54">
        <f>+C9+K28-S28</f>
        <v>36000</v>
      </c>
      <c r="X28" s="34"/>
      <c r="Y28" s="53">
        <f>C13+H28</f>
        <v>5404</v>
      </c>
      <c r="Z28" s="54">
        <f>C14</f>
        <v>4202.2</v>
      </c>
      <c r="AA28" s="54">
        <f>C15</f>
        <v>44171.666330649474</v>
      </c>
    </row>
    <row r="29" spans="1:27" x14ac:dyDescent="0.2">
      <c r="A29" s="18" t="s">
        <v>48</v>
      </c>
      <c r="B29" s="67">
        <f>B28+1</f>
        <v>44076</v>
      </c>
      <c r="C29" s="58">
        <v>24</v>
      </c>
      <c r="D29" s="14"/>
      <c r="E29" s="62">
        <f>0.07*(C29-D32)</f>
        <v>1.6800000000000002</v>
      </c>
      <c r="F29" s="62">
        <f t="shared" ref="F29:F56" si="3">+C29-D29-E29</f>
        <v>22.32</v>
      </c>
      <c r="G29" s="62">
        <v>50</v>
      </c>
      <c r="H29" s="63">
        <f t="shared" si="0"/>
        <v>1116</v>
      </c>
      <c r="I29" s="86">
        <f t="shared" ref="I29:I56" si="4">H29*0.09</f>
        <v>100.44</v>
      </c>
      <c r="J29" s="88">
        <f t="shared" ref="J29:J56" si="5">H29-I29</f>
        <v>1015.56</v>
      </c>
      <c r="K29" s="52"/>
      <c r="L29" s="37">
        <f t="shared" ref="L29:L56" si="6">+(H29+K29)*$H$3</f>
        <v>1852.56</v>
      </c>
      <c r="M29" s="42">
        <f t="shared" ref="M29:M56" si="7">1-N29</f>
        <v>0.8</v>
      </c>
      <c r="N29" s="42">
        <v>0.2</v>
      </c>
      <c r="O29" s="17">
        <v>0</v>
      </c>
      <c r="P29" s="49"/>
      <c r="Q29" s="45">
        <f>+M29*L29</f>
        <v>1482.048</v>
      </c>
      <c r="R29" s="37">
        <f>+N29*L29</f>
        <v>370.512</v>
      </c>
      <c r="S29" s="37">
        <f t="shared" si="1"/>
        <v>0</v>
      </c>
      <c r="T29" s="37">
        <f t="shared" si="2"/>
        <v>0</v>
      </c>
      <c r="U29" s="55">
        <f>U28+$D$18-Q29</f>
        <v>9545.5439999999999</v>
      </c>
      <c r="V29" s="56">
        <f>+V28-R29</f>
        <v>4623.6960000000008</v>
      </c>
      <c r="W29" s="56">
        <f t="shared" ref="W29:W56" si="8">+W28+K29-S29</f>
        <v>36000</v>
      </c>
      <c r="X29" s="37"/>
      <c r="Y29" s="55">
        <f>Y28+H29</f>
        <v>6520</v>
      </c>
      <c r="Z29" s="56">
        <f>Z28</f>
        <v>4202.2</v>
      </c>
      <c r="AA29" s="56">
        <f>AA28</f>
        <v>44171.666330649474</v>
      </c>
    </row>
    <row r="30" spans="1:27" x14ac:dyDescent="0.2">
      <c r="A30" s="18" t="s">
        <v>49</v>
      </c>
      <c r="B30" s="67">
        <f t="shared" ref="B30:B57" si="9">B29+1</f>
        <v>44077</v>
      </c>
      <c r="C30" s="61">
        <v>24</v>
      </c>
      <c r="D30" s="14"/>
      <c r="E30" s="62">
        <f t="shared" ref="E30:E56" si="10">0.07*(C30-D30)</f>
        <v>1.6800000000000002</v>
      </c>
      <c r="F30" s="62">
        <f t="shared" si="3"/>
        <v>22.32</v>
      </c>
      <c r="G30" s="62">
        <v>50</v>
      </c>
      <c r="H30" s="63">
        <f t="shared" si="0"/>
        <v>1116</v>
      </c>
      <c r="I30" s="86">
        <f t="shared" si="4"/>
        <v>100.44</v>
      </c>
      <c r="J30" s="88">
        <f t="shared" si="5"/>
        <v>1015.56</v>
      </c>
      <c r="K30" s="52"/>
      <c r="L30" s="37">
        <f t="shared" si="6"/>
        <v>1852.56</v>
      </c>
      <c r="M30" s="42">
        <f t="shared" si="7"/>
        <v>0.8</v>
      </c>
      <c r="N30" s="42">
        <v>0.2</v>
      </c>
      <c r="O30" s="17">
        <v>0</v>
      </c>
      <c r="P30" s="49"/>
      <c r="Q30" s="45">
        <f>+M30*L30</f>
        <v>1482.048</v>
      </c>
      <c r="R30" s="37">
        <f t="shared" ref="R30:R56" si="11">+N30*L30</f>
        <v>370.512</v>
      </c>
      <c r="S30" s="37">
        <f t="shared" si="1"/>
        <v>0</v>
      </c>
      <c r="T30" s="37">
        <f t="shared" si="2"/>
        <v>0</v>
      </c>
      <c r="U30" s="55">
        <f t="shared" ref="U30:U57" si="12">U29+$D$18-Q30</f>
        <v>9463.4959999999992</v>
      </c>
      <c r="V30" s="56">
        <f>+V29+$D$19-R30</f>
        <v>4753.1840000000011</v>
      </c>
      <c r="W30" s="56">
        <f t="shared" si="8"/>
        <v>36000</v>
      </c>
      <c r="X30" s="37"/>
      <c r="Y30" s="55">
        <f>Y29+H30</f>
        <v>7636</v>
      </c>
      <c r="Z30" s="56">
        <f t="shared" ref="Z30:AA45" si="13">Z29</f>
        <v>4202.2</v>
      </c>
      <c r="AA30" s="56">
        <f t="shared" si="13"/>
        <v>44171.666330649474</v>
      </c>
    </row>
    <row r="31" spans="1:27" x14ac:dyDescent="0.2">
      <c r="A31" s="18" t="s">
        <v>43</v>
      </c>
      <c r="B31" s="67">
        <f t="shared" si="9"/>
        <v>44078</v>
      </c>
      <c r="C31" s="61">
        <v>24</v>
      </c>
      <c r="D31" s="14"/>
      <c r="E31" s="62">
        <f t="shared" si="10"/>
        <v>1.6800000000000002</v>
      </c>
      <c r="F31" s="62">
        <f>+C31-D31-E31</f>
        <v>22.32</v>
      </c>
      <c r="G31" s="62">
        <v>50</v>
      </c>
      <c r="H31" s="63">
        <f t="shared" si="0"/>
        <v>1116</v>
      </c>
      <c r="I31" s="86">
        <f t="shared" si="4"/>
        <v>100.44</v>
      </c>
      <c r="J31" s="88">
        <f t="shared" si="5"/>
        <v>1015.56</v>
      </c>
      <c r="K31" s="52"/>
      <c r="L31" s="37">
        <f t="shared" si="6"/>
        <v>1852.56</v>
      </c>
      <c r="M31" s="42">
        <f t="shared" si="7"/>
        <v>0.8</v>
      </c>
      <c r="N31" s="42">
        <v>0.2</v>
      </c>
      <c r="O31" s="17">
        <v>0</v>
      </c>
      <c r="P31" s="49"/>
      <c r="Q31" s="45">
        <f t="shared" ref="Q31:Q56" si="14">+M31*L31</f>
        <v>1482.048</v>
      </c>
      <c r="R31" s="37">
        <f>+N31*L31</f>
        <v>370.512</v>
      </c>
      <c r="S31" s="37">
        <f t="shared" si="1"/>
        <v>0</v>
      </c>
      <c r="T31" s="37">
        <f t="shared" si="2"/>
        <v>0</v>
      </c>
      <c r="U31" s="55">
        <f t="shared" si="12"/>
        <v>9381.4479999999985</v>
      </c>
      <c r="V31" s="56">
        <f>+V30-R31</f>
        <v>4382.6720000000014</v>
      </c>
      <c r="W31" s="56">
        <f t="shared" si="8"/>
        <v>36000</v>
      </c>
      <c r="X31" s="37"/>
      <c r="Y31" s="55">
        <f t="shared" ref="Y31:Y56" si="15">Y30+H31</f>
        <v>8752</v>
      </c>
      <c r="Z31" s="56">
        <f t="shared" si="13"/>
        <v>4202.2</v>
      </c>
      <c r="AA31" s="56">
        <f t="shared" si="13"/>
        <v>44171.666330649474</v>
      </c>
    </row>
    <row r="32" spans="1:27" x14ac:dyDescent="0.2">
      <c r="A32" s="18" t="s">
        <v>44</v>
      </c>
      <c r="B32" s="67">
        <f t="shared" si="9"/>
        <v>44079</v>
      </c>
      <c r="C32" s="61">
        <v>24</v>
      </c>
      <c r="D32" s="14"/>
      <c r="E32" s="62">
        <f t="shared" si="10"/>
        <v>1.6800000000000002</v>
      </c>
      <c r="F32" s="62">
        <f t="shared" si="3"/>
        <v>22.32</v>
      </c>
      <c r="G32" s="62">
        <v>50</v>
      </c>
      <c r="H32" s="63">
        <f t="shared" si="0"/>
        <v>1116</v>
      </c>
      <c r="I32" s="86">
        <f>H32*0.09</f>
        <v>100.44</v>
      </c>
      <c r="J32" s="88">
        <f>H32-I32</f>
        <v>1015.56</v>
      </c>
      <c r="K32" s="52"/>
      <c r="L32" s="37">
        <f t="shared" si="6"/>
        <v>1852.56</v>
      </c>
      <c r="M32" s="42">
        <f t="shared" si="7"/>
        <v>0.8</v>
      </c>
      <c r="N32" s="42">
        <v>0.2</v>
      </c>
      <c r="O32" s="17">
        <v>0</v>
      </c>
      <c r="P32" s="49"/>
      <c r="Q32" s="45">
        <f t="shared" si="14"/>
        <v>1482.048</v>
      </c>
      <c r="R32" s="37">
        <f>+N32*L32</f>
        <v>370.512</v>
      </c>
      <c r="S32" s="37">
        <f t="shared" si="1"/>
        <v>0</v>
      </c>
      <c r="T32" s="37">
        <f t="shared" si="2"/>
        <v>0</v>
      </c>
      <c r="U32" s="55">
        <f t="shared" si="12"/>
        <v>9299.3999999999978</v>
      </c>
      <c r="V32" s="56">
        <f>+V31+$D$19-R32</f>
        <v>4512.1600000000017</v>
      </c>
      <c r="W32" s="56">
        <f t="shared" si="8"/>
        <v>36000</v>
      </c>
      <c r="X32" s="37"/>
      <c r="Y32" s="81">
        <f>Y31+H32</f>
        <v>9868</v>
      </c>
      <c r="Z32" s="56">
        <f t="shared" si="13"/>
        <v>4202.2</v>
      </c>
      <c r="AA32" s="56">
        <f t="shared" si="13"/>
        <v>44171.666330649474</v>
      </c>
    </row>
    <row r="33" spans="1:27" x14ac:dyDescent="0.2">
      <c r="A33" s="18" t="s">
        <v>45</v>
      </c>
      <c r="B33" s="67">
        <f t="shared" si="9"/>
        <v>44080</v>
      </c>
      <c r="C33" s="61">
        <v>24</v>
      </c>
      <c r="D33" s="62"/>
      <c r="E33" s="62">
        <f t="shared" si="10"/>
        <v>1.6800000000000002</v>
      </c>
      <c r="F33" s="62">
        <f t="shared" si="3"/>
        <v>22.32</v>
      </c>
      <c r="G33" s="62">
        <v>50</v>
      </c>
      <c r="H33" s="63">
        <f t="shared" si="0"/>
        <v>1116</v>
      </c>
      <c r="I33" s="86">
        <f>H33*0.09</f>
        <v>100.44</v>
      </c>
      <c r="J33" s="88">
        <f>H33-I33</f>
        <v>1015.56</v>
      </c>
      <c r="K33" s="52"/>
      <c r="L33" s="37">
        <f t="shared" si="6"/>
        <v>1852.56</v>
      </c>
      <c r="M33" s="42">
        <f t="shared" si="7"/>
        <v>0.8</v>
      </c>
      <c r="N33" s="42">
        <v>0.2</v>
      </c>
      <c r="O33" s="17">
        <v>0</v>
      </c>
      <c r="P33" s="49"/>
      <c r="Q33" s="45">
        <f t="shared" si="14"/>
        <v>1482.048</v>
      </c>
      <c r="R33" s="37">
        <f t="shared" si="11"/>
        <v>370.512</v>
      </c>
      <c r="S33" s="37">
        <f t="shared" si="1"/>
        <v>0</v>
      </c>
      <c r="T33" s="37">
        <f t="shared" si="2"/>
        <v>0</v>
      </c>
      <c r="U33" s="55">
        <f>U32-Q33</f>
        <v>7817.351999999998</v>
      </c>
      <c r="V33" s="56">
        <f>+V32-R33</f>
        <v>4141.648000000002</v>
      </c>
      <c r="W33" s="56">
        <f t="shared" si="8"/>
        <v>36000</v>
      </c>
      <c r="X33" s="37"/>
      <c r="Y33" s="55">
        <f t="shared" si="15"/>
        <v>10984</v>
      </c>
      <c r="Z33" s="56">
        <f t="shared" si="13"/>
        <v>4202.2</v>
      </c>
      <c r="AA33" s="56">
        <f t="shared" si="13"/>
        <v>44171.666330649474</v>
      </c>
    </row>
    <row r="34" spans="1:27" x14ac:dyDescent="0.2">
      <c r="A34" s="18" t="s">
        <v>46</v>
      </c>
      <c r="B34" s="67">
        <f t="shared" si="9"/>
        <v>44081</v>
      </c>
      <c r="C34" s="61">
        <v>24</v>
      </c>
      <c r="D34" s="62"/>
      <c r="E34" s="62">
        <f t="shared" si="10"/>
        <v>1.6800000000000002</v>
      </c>
      <c r="F34" s="62">
        <f t="shared" si="3"/>
        <v>22.32</v>
      </c>
      <c r="G34" s="62">
        <v>50</v>
      </c>
      <c r="H34" s="63">
        <f t="shared" si="0"/>
        <v>1116</v>
      </c>
      <c r="I34" s="86">
        <f>H34*0.09</f>
        <v>100.44</v>
      </c>
      <c r="J34" s="88">
        <f>H34-I34</f>
        <v>1015.56</v>
      </c>
      <c r="K34" s="52"/>
      <c r="L34" s="37">
        <f t="shared" si="6"/>
        <v>1852.56</v>
      </c>
      <c r="M34" s="42">
        <f t="shared" si="7"/>
        <v>0.8</v>
      </c>
      <c r="N34" s="42">
        <v>0.2</v>
      </c>
      <c r="O34" s="17">
        <v>0</v>
      </c>
      <c r="P34" s="49">
        <v>0</v>
      </c>
      <c r="Q34" s="45">
        <f t="shared" si="14"/>
        <v>1482.048</v>
      </c>
      <c r="R34" s="37">
        <f t="shared" si="11"/>
        <v>370.512</v>
      </c>
      <c r="S34" s="37">
        <f t="shared" si="1"/>
        <v>0</v>
      </c>
      <c r="T34" s="37">
        <f t="shared" si="2"/>
        <v>0</v>
      </c>
      <c r="U34" s="55">
        <f t="shared" si="12"/>
        <v>7735.3039999999992</v>
      </c>
      <c r="V34" s="56">
        <f>+V33+$D$19-R34</f>
        <v>4271.1360000000022</v>
      </c>
      <c r="W34" s="56">
        <f t="shared" si="8"/>
        <v>36000</v>
      </c>
      <c r="X34" s="37"/>
      <c r="Y34" s="55">
        <f t="shared" si="15"/>
        <v>12100</v>
      </c>
      <c r="Z34" s="56">
        <f t="shared" si="13"/>
        <v>4202.2</v>
      </c>
      <c r="AA34" s="56">
        <f t="shared" si="13"/>
        <v>44171.666330649474</v>
      </c>
    </row>
    <row r="35" spans="1:27" x14ac:dyDescent="0.2">
      <c r="A35" s="18" t="s">
        <v>47</v>
      </c>
      <c r="B35" s="67">
        <f t="shared" si="9"/>
        <v>44082</v>
      </c>
      <c r="C35" s="61">
        <v>24</v>
      </c>
      <c r="D35" s="62"/>
      <c r="E35" s="62">
        <f t="shared" si="10"/>
        <v>1.6800000000000002</v>
      </c>
      <c r="F35" s="62">
        <f t="shared" si="3"/>
        <v>22.32</v>
      </c>
      <c r="G35" s="62">
        <v>50</v>
      </c>
      <c r="H35" s="63">
        <f t="shared" si="0"/>
        <v>1116</v>
      </c>
      <c r="I35" s="86">
        <f t="shared" si="4"/>
        <v>100.44</v>
      </c>
      <c r="J35" s="88">
        <f t="shared" si="5"/>
        <v>1015.56</v>
      </c>
      <c r="K35" s="52"/>
      <c r="L35" s="37">
        <f t="shared" si="6"/>
        <v>1852.56</v>
      </c>
      <c r="M35" s="42">
        <f t="shared" si="7"/>
        <v>0.8</v>
      </c>
      <c r="N35" s="42">
        <v>0.2</v>
      </c>
      <c r="O35" s="17">
        <v>0</v>
      </c>
      <c r="P35" s="49">
        <v>0</v>
      </c>
      <c r="Q35" s="45">
        <f t="shared" si="14"/>
        <v>1482.048</v>
      </c>
      <c r="R35" s="37">
        <f t="shared" si="11"/>
        <v>370.512</v>
      </c>
      <c r="S35" s="37">
        <f t="shared" si="1"/>
        <v>0</v>
      </c>
      <c r="T35" s="37">
        <f t="shared" si="2"/>
        <v>0</v>
      </c>
      <c r="U35" s="55">
        <f t="shared" si="12"/>
        <v>7653.2560000000003</v>
      </c>
      <c r="V35" s="56">
        <f>+V34-R35</f>
        <v>3900.6240000000021</v>
      </c>
      <c r="W35" s="56">
        <f t="shared" si="8"/>
        <v>36000</v>
      </c>
      <c r="X35" s="37"/>
      <c r="Y35" s="55">
        <f t="shared" si="15"/>
        <v>13216</v>
      </c>
      <c r="Z35" s="56">
        <f t="shared" si="13"/>
        <v>4202.2</v>
      </c>
      <c r="AA35" s="56">
        <f t="shared" si="13"/>
        <v>44171.666330649474</v>
      </c>
    </row>
    <row r="36" spans="1:27" x14ac:dyDescent="0.2">
      <c r="A36" s="18" t="s">
        <v>48</v>
      </c>
      <c r="B36" s="67">
        <f t="shared" si="9"/>
        <v>44083</v>
      </c>
      <c r="C36" s="61">
        <v>24</v>
      </c>
      <c r="D36" s="62"/>
      <c r="E36" s="62">
        <f t="shared" si="10"/>
        <v>1.6800000000000002</v>
      </c>
      <c r="F36" s="62">
        <f t="shared" si="3"/>
        <v>22.32</v>
      </c>
      <c r="G36" s="62">
        <v>50</v>
      </c>
      <c r="H36" s="63">
        <f t="shared" si="0"/>
        <v>1116</v>
      </c>
      <c r="I36" s="86">
        <f t="shared" si="4"/>
        <v>100.44</v>
      </c>
      <c r="J36" s="88">
        <f t="shared" si="5"/>
        <v>1015.56</v>
      </c>
      <c r="K36" s="52"/>
      <c r="L36" s="37">
        <f t="shared" si="6"/>
        <v>1852.56</v>
      </c>
      <c r="M36" s="42">
        <f t="shared" si="7"/>
        <v>0.8</v>
      </c>
      <c r="N36" s="42">
        <v>0.2</v>
      </c>
      <c r="O36" s="17">
        <v>0</v>
      </c>
      <c r="P36" s="49">
        <v>0</v>
      </c>
      <c r="Q36" s="45">
        <f t="shared" si="14"/>
        <v>1482.048</v>
      </c>
      <c r="R36" s="37">
        <f t="shared" si="11"/>
        <v>370.512</v>
      </c>
      <c r="S36" s="37">
        <f t="shared" si="1"/>
        <v>0</v>
      </c>
      <c r="T36" s="37">
        <f t="shared" si="2"/>
        <v>0</v>
      </c>
      <c r="U36" s="55">
        <f t="shared" si="12"/>
        <v>7571.2080000000014</v>
      </c>
      <c r="V36" s="56">
        <f>+V35+$D$19-R36</f>
        <v>4030.1120000000014</v>
      </c>
      <c r="W36" s="56">
        <f t="shared" si="8"/>
        <v>36000</v>
      </c>
      <c r="X36" s="37"/>
      <c r="Y36" s="55">
        <f t="shared" si="15"/>
        <v>14332</v>
      </c>
      <c r="Z36" s="56">
        <f t="shared" si="13"/>
        <v>4202.2</v>
      </c>
      <c r="AA36" s="56">
        <f t="shared" si="13"/>
        <v>44171.666330649474</v>
      </c>
    </row>
    <row r="37" spans="1:27" x14ac:dyDescent="0.2">
      <c r="A37" s="18" t="s">
        <v>49</v>
      </c>
      <c r="B37" s="67">
        <f t="shared" si="9"/>
        <v>44084</v>
      </c>
      <c r="C37" s="61">
        <v>24</v>
      </c>
      <c r="D37" s="62"/>
      <c r="E37" s="62">
        <f t="shared" si="10"/>
        <v>1.6800000000000002</v>
      </c>
      <c r="F37" s="62">
        <f t="shared" si="3"/>
        <v>22.32</v>
      </c>
      <c r="G37" s="62">
        <v>50</v>
      </c>
      <c r="H37" s="63">
        <f t="shared" si="0"/>
        <v>1116</v>
      </c>
      <c r="I37" s="86">
        <f t="shared" si="4"/>
        <v>100.44</v>
      </c>
      <c r="J37" s="88">
        <f t="shared" si="5"/>
        <v>1015.56</v>
      </c>
      <c r="K37" s="52"/>
      <c r="L37" s="37">
        <f t="shared" si="6"/>
        <v>1852.56</v>
      </c>
      <c r="M37" s="42">
        <f t="shared" si="7"/>
        <v>0.8</v>
      </c>
      <c r="N37" s="42">
        <v>0.2</v>
      </c>
      <c r="O37" s="17">
        <v>0</v>
      </c>
      <c r="P37" s="49">
        <v>0</v>
      </c>
      <c r="Q37" s="45">
        <f t="shared" si="14"/>
        <v>1482.048</v>
      </c>
      <c r="R37" s="37">
        <f t="shared" si="11"/>
        <v>370.512</v>
      </c>
      <c r="S37" s="37">
        <f t="shared" si="1"/>
        <v>0</v>
      </c>
      <c r="T37" s="37">
        <f t="shared" si="2"/>
        <v>0</v>
      </c>
      <c r="U37" s="55">
        <f t="shared" si="12"/>
        <v>7489.1600000000026</v>
      </c>
      <c r="V37" s="56">
        <f>+V36-R37</f>
        <v>3659.6000000000013</v>
      </c>
      <c r="W37" s="56">
        <f t="shared" si="8"/>
        <v>36000</v>
      </c>
      <c r="X37" s="37"/>
      <c r="Y37" s="81">
        <f>Y36+H37</f>
        <v>15448</v>
      </c>
      <c r="Z37" s="56">
        <f t="shared" si="13"/>
        <v>4202.2</v>
      </c>
      <c r="AA37" s="56">
        <f t="shared" si="13"/>
        <v>44171.666330649474</v>
      </c>
    </row>
    <row r="38" spans="1:27" x14ac:dyDescent="0.2">
      <c r="A38" s="18" t="s">
        <v>43</v>
      </c>
      <c r="B38" s="67">
        <f t="shared" si="9"/>
        <v>44085</v>
      </c>
      <c r="C38" s="61">
        <v>24</v>
      </c>
      <c r="D38" s="62"/>
      <c r="E38" s="62">
        <f t="shared" si="10"/>
        <v>1.6800000000000002</v>
      </c>
      <c r="F38" s="62">
        <f t="shared" si="3"/>
        <v>22.32</v>
      </c>
      <c r="G38" s="62">
        <v>50</v>
      </c>
      <c r="H38" s="63">
        <f t="shared" si="0"/>
        <v>1116</v>
      </c>
      <c r="I38" s="86">
        <f t="shared" si="4"/>
        <v>100.44</v>
      </c>
      <c r="J38" s="88">
        <f t="shared" si="5"/>
        <v>1015.56</v>
      </c>
      <c r="K38" s="52"/>
      <c r="L38" s="37">
        <f t="shared" si="6"/>
        <v>1852.56</v>
      </c>
      <c r="M38" s="42">
        <f t="shared" si="7"/>
        <v>0.8</v>
      </c>
      <c r="N38" s="42">
        <v>0.2</v>
      </c>
      <c r="O38" s="17">
        <v>0</v>
      </c>
      <c r="P38" s="49">
        <v>0</v>
      </c>
      <c r="Q38" s="45">
        <f t="shared" si="14"/>
        <v>1482.048</v>
      </c>
      <c r="R38" s="37">
        <f t="shared" si="11"/>
        <v>370.512</v>
      </c>
      <c r="S38" s="37">
        <f t="shared" si="1"/>
        <v>0</v>
      </c>
      <c r="T38" s="37">
        <f t="shared" si="2"/>
        <v>0</v>
      </c>
      <c r="U38" s="55">
        <f t="shared" si="12"/>
        <v>7407.1120000000037</v>
      </c>
      <c r="V38" s="56">
        <f>+V37+$D$19-R38</f>
        <v>3789.0880000000011</v>
      </c>
      <c r="W38" s="56">
        <f t="shared" si="8"/>
        <v>36000</v>
      </c>
      <c r="X38" s="37"/>
      <c r="Y38" s="55">
        <f t="shared" si="15"/>
        <v>16564</v>
      </c>
      <c r="Z38" s="56">
        <f t="shared" si="13"/>
        <v>4202.2</v>
      </c>
      <c r="AA38" s="56">
        <f t="shared" si="13"/>
        <v>44171.666330649474</v>
      </c>
    </row>
    <row r="39" spans="1:27" x14ac:dyDescent="0.2">
      <c r="A39" s="18" t="s">
        <v>44</v>
      </c>
      <c r="B39" s="67">
        <f t="shared" si="9"/>
        <v>44086</v>
      </c>
      <c r="C39" s="61">
        <v>24</v>
      </c>
      <c r="D39" s="62"/>
      <c r="E39" s="62">
        <f t="shared" si="10"/>
        <v>1.6800000000000002</v>
      </c>
      <c r="F39" s="62">
        <f t="shared" si="3"/>
        <v>22.32</v>
      </c>
      <c r="G39" s="62">
        <v>50</v>
      </c>
      <c r="H39" s="63">
        <f t="shared" si="0"/>
        <v>1116</v>
      </c>
      <c r="I39" s="86">
        <f t="shared" si="4"/>
        <v>100.44</v>
      </c>
      <c r="J39" s="88">
        <f t="shared" si="5"/>
        <v>1015.56</v>
      </c>
      <c r="K39" s="52"/>
      <c r="L39" s="37">
        <f t="shared" si="6"/>
        <v>1852.56</v>
      </c>
      <c r="M39" s="42">
        <f t="shared" si="7"/>
        <v>0.8</v>
      </c>
      <c r="N39" s="42">
        <v>0.2</v>
      </c>
      <c r="O39" s="17">
        <v>0</v>
      </c>
      <c r="P39" s="49">
        <v>0</v>
      </c>
      <c r="Q39" s="45">
        <f t="shared" si="14"/>
        <v>1482.048</v>
      </c>
      <c r="R39" s="37">
        <f t="shared" si="11"/>
        <v>370.512</v>
      </c>
      <c r="S39" s="37">
        <f t="shared" si="1"/>
        <v>0</v>
      </c>
      <c r="T39" s="37">
        <f t="shared" si="2"/>
        <v>0</v>
      </c>
      <c r="U39" s="55">
        <f t="shared" si="12"/>
        <v>7325.0640000000049</v>
      </c>
      <c r="V39" s="56">
        <f>+V38-R39</f>
        <v>3418.5760000000009</v>
      </c>
      <c r="W39" s="56">
        <f t="shared" si="8"/>
        <v>36000</v>
      </c>
      <c r="X39" s="37"/>
      <c r="Y39" s="55">
        <f t="shared" si="15"/>
        <v>17680</v>
      </c>
      <c r="Z39" s="56">
        <f t="shared" si="13"/>
        <v>4202.2</v>
      </c>
      <c r="AA39" s="56">
        <f t="shared" si="13"/>
        <v>44171.666330649474</v>
      </c>
    </row>
    <row r="40" spans="1:27" x14ac:dyDescent="0.2">
      <c r="A40" s="18" t="s">
        <v>45</v>
      </c>
      <c r="B40" s="67">
        <f t="shared" si="9"/>
        <v>44087</v>
      </c>
      <c r="C40" s="61">
        <v>24</v>
      </c>
      <c r="D40" s="62"/>
      <c r="E40" s="62">
        <f t="shared" si="10"/>
        <v>1.6800000000000002</v>
      </c>
      <c r="F40" s="62">
        <f t="shared" si="3"/>
        <v>22.32</v>
      </c>
      <c r="G40" s="62">
        <v>50</v>
      </c>
      <c r="H40" s="63">
        <f t="shared" si="0"/>
        <v>1116</v>
      </c>
      <c r="I40" s="86">
        <f t="shared" si="4"/>
        <v>100.44</v>
      </c>
      <c r="J40" s="88">
        <f t="shared" si="5"/>
        <v>1015.56</v>
      </c>
      <c r="K40" s="52"/>
      <c r="L40" s="37">
        <f>+(H40+K40)*$H$3</f>
        <v>1852.56</v>
      </c>
      <c r="M40" s="42">
        <f t="shared" si="7"/>
        <v>0.8</v>
      </c>
      <c r="N40" s="42">
        <v>0.2</v>
      </c>
      <c r="O40" s="17">
        <v>0</v>
      </c>
      <c r="P40" s="49">
        <v>0</v>
      </c>
      <c r="Q40" s="45">
        <f t="shared" si="14"/>
        <v>1482.048</v>
      </c>
      <c r="R40" s="37">
        <f t="shared" si="11"/>
        <v>370.512</v>
      </c>
      <c r="S40" s="37">
        <f t="shared" si="1"/>
        <v>0</v>
      </c>
      <c r="T40" s="37">
        <f t="shared" si="2"/>
        <v>0</v>
      </c>
      <c r="U40" s="55">
        <f>U39-Q40</f>
        <v>5843.0160000000051</v>
      </c>
      <c r="V40" s="56">
        <f>+V39+$D$19-R40</f>
        <v>3548.0640000000008</v>
      </c>
      <c r="W40" s="56">
        <f t="shared" si="8"/>
        <v>36000</v>
      </c>
      <c r="X40" s="37"/>
      <c r="Y40" s="55">
        <f t="shared" si="15"/>
        <v>18796</v>
      </c>
      <c r="Z40" s="56">
        <f t="shared" si="13"/>
        <v>4202.2</v>
      </c>
      <c r="AA40" s="56">
        <f t="shared" si="13"/>
        <v>44171.666330649474</v>
      </c>
    </row>
    <row r="41" spans="1:27" x14ac:dyDescent="0.2">
      <c r="A41" s="18" t="s">
        <v>46</v>
      </c>
      <c r="B41" s="67">
        <f t="shared" si="9"/>
        <v>44088</v>
      </c>
      <c r="C41" s="61">
        <v>24</v>
      </c>
      <c r="D41" s="62"/>
      <c r="E41" s="62">
        <f t="shared" si="10"/>
        <v>1.6800000000000002</v>
      </c>
      <c r="F41" s="62">
        <f t="shared" si="3"/>
        <v>22.32</v>
      </c>
      <c r="G41" s="62">
        <v>50</v>
      </c>
      <c r="H41" s="63">
        <f t="shared" si="0"/>
        <v>1116</v>
      </c>
      <c r="I41" s="86">
        <f t="shared" si="4"/>
        <v>100.44</v>
      </c>
      <c r="J41" s="88">
        <f t="shared" si="5"/>
        <v>1015.56</v>
      </c>
      <c r="K41" s="52"/>
      <c r="L41" s="37">
        <f t="shared" si="6"/>
        <v>1852.56</v>
      </c>
      <c r="M41" s="42">
        <f t="shared" si="7"/>
        <v>0.8</v>
      </c>
      <c r="N41" s="42">
        <v>0.2</v>
      </c>
      <c r="O41" s="17">
        <v>0</v>
      </c>
      <c r="P41" s="49">
        <v>0</v>
      </c>
      <c r="Q41" s="45">
        <f t="shared" si="14"/>
        <v>1482.048</v>
      </c>
      <c r="R41" s="37">
        <f t="shared" si="11"/>
        <v>370.512</v>
      </c>
      <c r="S41" s="37">
        <f t="shared" si="1"/>
        <v>0</v>
      </c>
      <c r="T41" s="37">
        <f t="shared" si="2"/>
        <v>0</v>
      </c>
      <c r="U41" s="55">
        <f t="shared" si="12"/>
        <v>5760.9680000000053</v>
      </c>
      <c r="V41" s="56">
        <f>+V40-R41</f>
        <v>3177.5520000000006</v>
      </c>
      <c r="W41" s="56">
        <f t="shared" si="8"/>
        <v>36000</v>
      </c>
      <c r="X41" s="37"/>
      <c r="Y41" s="55">
        <f t="shared" si="15"/>
        <v>19912</v>
      </c>
      <c r="Z41" s="56">
        <f t="shared" si="13"/>
        <v>4202.2</v>
      </c>
      <c r="AA41" s="56">
        <f t="shared" si="13"/>
        <v>44171.666330649474</v>
      </c>
    </row>
    <row r="42" spans="1:27" x14ac:dyDescent="0.2">
      <c r="A42" s="18" t="s">
        <v>47</v>
      </c>
      <c r="B42" s="67">
        <f t="shared" si="9"/>
        <v>44089</v>
      </c>
      <c r="C42" s="61">
        <v>24</v>
      </c>
      <c r="D42" s="62"/>
      <c r="E42" s="62">
        <f t="shared" si="10"/>
        <v>1.6800000000000002</v>
      </c>
      <c r="F42" s="62">
        <f t="shared" si="3"/>
        <v>22.32</v>
      </c>
      <c r="G42" s="62">
        <v>50</v>
      </c>
      <c r="H42" s="63">
        <f t="shared" si="0"/>
        <v>1116</v>
      </c>
      <c r="I42" s="86">
        <f t="shared" si="4"/>
        <v>100.44</v>
      </c>
      <c r="J42" s="88">
        <f t="shared" si="5"/>
        <v>1015.56</v>
      </c>
      <c r="K42" s="52"/>
      <c r="L42" s="37">
        <f t="shared" si="6"/>
        <v>1852.56</v>
      </c>
      <c r="M42" s="42">
        <f t="shared" si="7"/>
        <v>0.8</v>
      </c>
      <c r="N42" s="42">
        <v>0.2</v>
      </c>
      <c r="O42" s="17">
        <v>0</v>
      </c>
      <c r="P42" s="49">
        <v>0</v>
      </c>
      <c r="Q42" s="45">
        <f t="shared" si="14"/>
        <v>1482.048</v>
      </c>
      <c r="R42" s="37">
        <f t="shared" si="11"/>
        <v>370.512</v>
      </c>
      <c r="S42" s="37">
        <f t="shared" si="1"/>
        <v>0</v>
      </c>
      <c r="T42" s="37">
        <f t="shared" si="2"/>
        <v>0</v>
      </c>
      <c r="U42" s="55">
        <f t="shared" si="12"/>
        <v>5678.9200000000055</v>
      </c>
      <c r="V42" s="56">
        <f>+V41+$D$19-R42</f>
        <v>3307.0400000000004</v>
      </c>
      <c r="W42" s="56">
        <f t="shared" si="8"/>
        <v>36000</v>
      </c>
      <c r="X42" s="37"/>
      <c r="Y42" s="55">
        <f t="shared" si="15"/>
        <v>21028</v>
      </c>
      <c r="Z42" s="56">
        <f t="shared" si="13"/>
        <v>4202.2</v>
      </c>
      <c r="AA42" s="56">
        <f t="shared" si="13"/>
        <v>44171.666330649474</v>
      </c>
    </row>
    <row r="43" spans="1:27" x14ac:dyDescent="0.2">
      <c r="A43" s="18" t="s">
        <v>48</v>
      </c>
      <c r="B43" s="67">
        <f t="shared" si="9"/>
        <v>44090</v>
      </c>
      <c r="C43" s="61">
        <v>24</v>
      </c>
      <c r="D43" s="62"/>
      <c r="E43" s="62">
        <f t="shared" si="10"/>
        <v>1.6800000000000002</v>
      </c>
      <c r="F43" s="62">
        <f t="shared" si="3"/>
        <v>22.32</v>
      </c>
      <c r="G43" s="62">
        <v>50</v>
      </c>
      <c r="H43" s="63">
        <f t="shared" si="0"/>
        <v>1116</v>
      </c>
      <c r="I43" s="86">
        <f t="shared" si="4"/>
        <v>100.44</v>
      </c>
      <c r="J43" s="88">
        <f t="shared" si="5"/>
        <v>1015.56</v>
      </c>
      <c r="K43" s="52"/>
      <c r="L43" s="37">
        <f t="shared" si="6"/>
        <v>1852.56</v>
      </c>
      <c r="M43" s="42">
        <f t="shared" si="7"/>
        <v>0.8</v>
      </c>
      <c r="N43" s="42">
        <v>0.2</v>
      </c>
      <c r="O43" s="17">
        <v>0</v>
      </c>
      <c r="P43" s="49">
        <v>0</v>
      </c>
      <c r="Q43" s="45">
        <f t="shared" si="14"/>
        <v>1482.048</v>
      </c>
      <c r="R43" s="37">
        <f t="shared" si="11"/>
        <v>370.512</v>
      </c>
      <c r="S43" s="37">
        <f t="shared" si="1"/>
        <v>0</v>
      </c>
      <c r="T43" s="37">
        <f t="shared" si="2"/>
        <v>0</v>
      </c>
      <c r="U43" s="55">
        <f t="shared" si="12"/>
        <v>5596.8720000000058</v>
      </c>
      <c r="V43" s="56">
        <f>+V42-R43</f>
        <v>2936.5280000000002</v>
      </c>
      <c r="W43" s="56">
        <f t="shared" si="8"/>
        <v>36000</v>
      </c>
      <c r="X43" s="37"/>
      <c r="Y43" s="55">
        <f t="shared" si="15"/>
        <v>22144</v>
      </c>
      <c r="Z43" s="56">
        <f t="shared" si="13"/>
        <v>4202.2</v>
      </c>
      <c r="AA43" s="56">
        <f t="shared" si="13"/>
        <v>44171.666330649474</v>
      </c>
    </row>
    <row r="44" spans="1:27" x14ac:dyDescent="0.2">
      <c r="A44" s="18" t="s">
        <v>49</v>
      </c>
      <c r="B44" s="67">
        <f t="shared" si="9"/>
        <v>44091</v>
      </c>
      <c r="C44" s="61">
        <v>24</v>
      </c>
      <c r="D44" s="62"/>
      <c r="E44" s="62">
        <f t="shared" si="10"/>
        <v>1.6800000000000002</v>
      </c>
      <c r="F44" s="62">
        <f t="shared" si="3"/>
        <v>22.32</v>
      </c>
      <c r="G44" s="62">
        <v>50</v>
      </c>
      <c r="H44" s="63">
        <f>+F44*G44</f>
        <v>1116</v>
      </c>
      <c r="I44" s="86">
        <f t="shared" si="4"/>
        <v>100.44</v>
      </c>
      <c r="J44" s="88">
        <f t="shared" si="5"/>
        <v>1015.56</v>
      </c>
      <c r="K44" s="52"/>
      <c r="L44" s="37">
        <f t="shared" si="6"/>
        <v>1852.56</v>
      </c>
      <c r="M44" s="42">
        <f t="shared" si="7"/>
        <v>0.8</v>
      </c>
      <c r="N44" s="42">
        <v>0.2</v>
      </c>
      <c r="O44" s="17">
        <v>0</v>
      </c>
      <c r="P44" s="49">
        <v>0</v>
      </c>
      <c r="Q44" s="45">
        <f t="shared" si="14"/>
        <v>1482.048</v>
      </c>
      <c r="R44" s="37">
        <f t="shared" si="11"/>
        <v>370.512</v>
      </c>
      <c r="S44" s="37">
        <f t="shared" si="1"/>
        <v>0</v>
      </c>
      <c r="T44" s="37">
        <f t="shared" si="2"/>
        <v>0</v>
      </c>
      <c r="U44" s="55">
        <f t="shared" si="12"/>
        <v>5514.824000000006</v>
      </c>
      <c r="V44" s="56">
        <f>+V43+$D$19-R44</f>
        <v>3066.0160000000001</v>
      </c>
      <c r="W44" s="56">
        <f t="shared" si="8"/>
        <v>36000</v>
      </c>
      <c r="X44" s="37"/>
      <c r="Y44" s="55">
        <f t="shared" si="15"/>
        <v>23260</v>
      </c>
      <c r="Z44" s="56">
        <f t="shared" si="13"/>
        <v>4202.2</v>
      </c>
      <c r="AA44" s="56">
        <f t="shared" si="13"/>
        <v>44171.666330649474</v>
      </c>
    </row>
    <row r="45" spans="1:27" x14ac:dyDescent="0.2">
      <c r="A45" s="18" t="s">
        <v>43</v>
      </c>
      <c r="B45" s="67">
        <f t="shared" si="9"/>
        <v>44092</v>
      </c>
      <c r="C45" s="61">
        <v>24</v>
      </c>
      <c r="D45" s="62"/>
      <c r="E45" s="62">
        <f t="shared" si="10"/>
        <v>1.6800000000000002</v>
      </c>
      <c r="F45" s="62">
        <f t="shared" si="3"/>
        <v>22.32</v>
      </c>
      <c r="G45" s="62">
        <v>50</v>
      </c>
      <c r="H45" s="63">
        <f t="shared" si="0"/>
        <v>1116</v>
      </c>
      <c r="I45" s="86">
        <f t="shared" si="4"/>
        <v>100.44</v>
      </c>
      <c r="J45" s="88">
        <f t="shared" si="5"/>
        <v>1015.56</v>
      </c>
      <c r="K45" s="52"/>
      <c r="L45" s="37">
        <f t="shared" si="6"/>
        <v>1852.56</v>
      </c>
      <c r="M45" s="42">
        <f t="shared" si="7"/>
        <v>0.8</v>
      </c>
      <c r="N45" s="42">
        <v>0.2</v>
      </c>
      <c r="O45" s="17">
        <v>0</v>
      </c>
      <c r="P45" s="49">
        <v>0</v>
      </c>
      <c r="Q45" s="45">
        <f t="shared" si="14"/>
        <v>1482.048</v>
      </c>
      <c r="R45" s="37">
        <f t="shared" si="11"/>
        <v>370.512</v>
      </c>
      <c r="S45" s="37">
        <f t="shared" si="1"/>
        <v>0</v>
      </c>
      <c r="T45" s="37">
        <f t="shared" si="2"/>
        <v>0</v>
      </c>
      <c r="U45" s="55">
        <f t="shared" si="12"/>
        <v>5432.7760000000062</v>
      </c>
      <c r="V45" s="56">
        <f>+V44-R45</f>
        <v>2695.5039999999999</v>
      </c>
      <c r="W45" s="56">
        <f t="shared" si="8"/>
        <v>36000</v>
      </c>
      <c r="X45" s="37"/>
      <c r="Y45" s="55">
        <f t="shared" si="15"/>
        <v>24376</v>
      </c>
      <c r="Z45" s="56">
        <f t="shared" si="13"/>
        <v>4202.2</v>
      </c>
      <c r="AA45" s="56">
        <f t="shared" si="13"/>
        <v>44171.666330649474</v>
      </c>
    </row>
    <row r="46" spans="1:27" x14ac:dyDescent="0.2">
      <c r="A46" s="18" t="s">
        <v>44</v>
      </c>
      <c r="B46" s="67">
        <f t="shared" si="9"/>
        <v>44093</v>
      </c>
      <c r="C46" s="64">
        <v>24</v>
      </c>
      <c r="D46" s="62"/>
      <c r="E46" s="65">
        <f t="shared" si="10"/>
        <v>1.6800000000000002</v>
      </c>
      <c r="F46" s="65">
        <f t="shared" si="3"/>
        <v>22.32</v>
      </c>
      <c r="G46" s="62">
        <v>50</v>
      </c>
      <c r="H46" s="63">
        <f t="shared" si="0"/>
        <v>1116</v>
      </c>
      <c r="I46" s="86">
        <f t="shared" si="4"/>
        <v>100.44</v>
      </c>
      <c r="J46" s="88">
        <f t="shared" si="5"/>
        <v>1015.56</v>
      </c>
      <c r="K46" s="52"/>
      <c r="L46" s="37">
        <f t="shared" si="6"/>
        <v>1852.56</v>
      </c>
      <c r="M46" s="42">
        <f t="shared" si="7"/>
        <v>0.8</v>
      </c>
      <c r="N46" s="42">
        <v>0.2</v>
      </c>
      <c r="O46" s="17">
        <v>0</v>
      </c>
      <c r="P46" s="49">
        <v>0</v>
      </c>
      <c r="Q46" s="45">
        <f t="shared" si="14"/>
        <v>1482.048</v>
      </c>
      <c r="R46" s="37">
        <f t="shared" si="11"/>
        <v>370.512</v>
      </c>
      <c r="S46" s="37">
        <f t="shared" si="1"/>
        <v>0</v>
      </c>
      <c r="T46" s="37">
        <f t="shared" si="2"/>
        <v>0</v>
      </c>
      <c r="U46" s="55">
        <f t="shared" si="12"/>
        <v>5350.7280000000064</v>
      </c>
      <c r="V46" s="56">
        <f>+V45+$D$19-R46</f>
        <v>2824.9919999999997</v>
      </c>
      <c r="W46" s="56">
        <f t="shared" si="8"/>
        <v>36000</v>
      </c>
      <c r="X46" s="37"/>
      <c r="Y46" s="55">
        <f t="shared" si="15"/>
        <v>25492</v>
      </c>
      <c r="Z46" s="56">
        <f t="shared" ref="Z46:AA57" si="16">Z45</f>
        <v>4202.2</v>
      </c>
      <c r="AA46" s="56">
        <f t="shared" si="16"/>
        <v>44171.666330649474</v>
      </c>
    </row>
    <row r="47" spans="1:27" x14ac:dyDescent="0.2">
      <c r="A47" s="18" t="s">
        <v>45</v>
      </c>
      <c r="B47" s="67">
        <f t="shared" si="9"/>
        <v>44094</v>
      </c>
      <c r="C47" s="58">
        <v>24</v>
      </c>
      <c r="D47" s="62"/>
      <c r="E47" s="14">
        <f t="shared" si="10"/>
        <v>1.6800000000000002</v>
      </c>
      <c r="F47" s="14">
        <f t="shared" si="3"/>
        <v>22.32</v>
      </c>
      <c r="G47" s="62">
        <v>50</v>
      </c>
      <c r="H47" s="35">
        <f t="shared" si="0"/>
        <v>1116</v>
      </c>
      <c r="I47" s="86">
        <f t="shared" si="4"/>
        <v>100.44</v>
      </c>
      <c r="J47" s="88">
        <f t="shared" si="5"/>
        <v>1015.56</v>
      </c>
      <c r="K47" s="52"/>
      <c r="L47" s="37">
        <f t="shared" si="6"/>
        <v>1852.56</v>
      </c>
      <c r="M47" s="42">
        <f t="shared" si="7"/>
        <v>0.8</v>
      </c>
      <c r="N47" s="42">
        <v>0.2</v>
      </c>
      <c r="O47" s="17">
        <v>0</v>
      </c>
      <c r="P47" s="49">
        <v>0</v>
      </c>
      <c r="Q47" s="45">
        <f t="shared" si="14"/>
        <v>1482.048</v>
      </c>
      <c r="R47" s="37">
        <f t="shared" si="11"/>
        <v>370.512</v>
      </c>
      <c r="S47" s="37">
        <f t="shared" si="1"/>
        <v>0</v>
      </c>
      <c r="T47" s="37">
        <f t="shared" si="2"/>
        <v>0</v>
      </c>
      <c r="U47" s="55">
        <f>U46-Q47</f>
        <v>3868.6800000000067</v>
      </c>
      <c r="V47" s="56">
        <f>+V46-R47</f>
        <v>2454.4799999999996</v>
      </c>
      <c r="W47" s="56">
        <f t="shared" si="8"/>
        <v>36000</v>
      </c>
      <c r="X47" s="37"/>
      <c r="Y47" s="55">
        <f t="shared" si="15"/>
        <v>26608</v>
      </c>
      <c r="Z47" s="56">
        <f t="shared" si="16"/>
        <v>4202.2</v>
      </c>
      <c r="AA47" s="56">
        <f t="shared" si="16"/>
        <v>44171.666330649474</v>
      </c>
    </row>
    <row r="48" spans="1:27" x14ac:dyDescent="0.2">
      <c r="A48" s="18" t="s">
        <v>46</v>
      </c>
      <c r="B48" s="67">
        <f t="shared" si="9"/>
        <v>44095</v>
      </c>
      <c r="C48" s="58">
        <v>24</v>
      </c>
      <c r="D48" s="14"/>
      <c r="E48" s="14">
        <f t="shared" si="10"/>
        <v>1.6800000000000002</v>
      </c>
      <c r="F48" s="14">
        <f t="shared" si="3"/>
        <v>22.32</v>
      </c>
      <c r="G48" s="62">
        <v>50</v>
      </c>
      <c r="H48" s="35">
        <f t="shared" si="0"/>
        <v>1116</v>
      </c>
      <c r="I48" s="86">
        <f t="shared" si="4"/>
        <v>100.44</v>
      </c>
      <c r="J48" s="88">
        <f t="shared" si="5"/>
        <v>1015.56</v>
      </c>
      <c r="K48" s="52"/>
      <c r="L48" s="37">
        <f t="shared" si="6"/>
        <v>1852.56</v>
      </c>
      <c r="M48" s="42">
        <f t="shared" si="7"/>
        <v>0.8</v>
      </c>
      <c r="N48" s="42">
        <v>0.2</v>
      </c>
      <c r="O48" s="17">
        <v>0</v>
      </c>
      <c r="P48" s="49">
        <v>0</v>
      </c>
      <c r="Q48" s="45">
        <f t="shared" si="14"/>
        <v>1482.048</v>
      </c>
      <c r="R48" s="37">
        <f t="shared" si="11"/>
        <v>370.512</v>
      </c>
      <c r="S48" s="37">
        <f t="shared" si="1"/>
        <v>0</v>
      </c>
      <c r="T48" s="37">
        <f t="shared" si="2"/>
        <v>0</v>
      </c>
      <c r="U48" s="55">
        <f t="shared" si="12"/>
        <v>3786.6320000000069</v>
      </c>
      <c r="V48" s="56">
        <f>+V47+$D$19-R48</f>
        <v>2583.9679999999994</v>
      </c>
      <c r="W48" s="56">
        <f t="shared" si="8"/>
        <v>36000</v>
      </c>
      <c r="X48" s="37"/>
      <c r="Y48" s="55">
        <f t="shared" si="15"/>
        <v>27724</v>
      </c>
      <c r="Z48" s="56">
        <f t="shared" si="16"/>
        <v>4202.2</v>
      </c>
      <c r="AA48" s="56">
        <f t="shared" si="16"/>
        <v>44171.666330649474</v>
      </c>
    </row>
    <row r="49" spans="1:27" x14ac:dyDescent="0.2">
      <c r="A49" s="18" t="s">
        <v>47</v>
      </c>
      <c r="B49" s="67">
        <f t="shared" si="9"/>
        <v>44096</v>
      </c>
      <c r="C49" s="58">
        <v>24</v>
      </c>
      <c r="D49" s="14"/>
      <c r="E49" s="14">
        <f t="shared" si="10"/>
        <v>1.6800000000000002</v>
      </c>
      <c r="F49" s="14">
        <f t="shared" si="3"/>
        <v>22.32</v>
      </c>
      <c r="G49" s="62">
        <v>50</v>
      </c>
      <c r="H49" s="35">
        <f t="shared" si="0"/>
        <v>1116</v>
      </c>
      <c r="I49" s="86">
        <f t="shared" si="4"/>
        <v>100.44</v>
      </c>
      <c r="J49" s="88">
        <f t="shared" si="5"/>
        <v>1015.56</v>
      </c>
      <c r="K49" s="52"/>
      <c r="L49" s="37">
        <f t="shared" si="6"/>
        <v>1852.56</v>
      </c>
      <c r="M49" s="42">
        <f t="shared" si="7"/>
        <v>0.8</v>
      </c>
      <c r="N49" s="42">
        <v>0.2</v>
      </c>
      <c r="O49" s="17">
        <v>0</v>
      </c>
      <c r="P49" s="49">
        <v>0</v>
      </c>
      <c r="Q49" s="45">
        <f t="shared" si="14"/>
        <v>1482.048</v>
      </c>
      <c r="R49" s="37">
        <f t="shared" si="11"/>
        <v>370.512</v>
      </c>
      <c r="S49" s="37">
        <f t="shared" si="1"/>
        <v>0</v>
      </c>
      <c r="T49" s="37">
        <f t="shared" si="2"/>
        <v>0</v>
      </c>
      <c r="U49" s="55">
        <f t="shared" si="12"/>
        <v>3704.5840000000071</v>
      </c>
      <c r="V49" s="56">
        <f>+V48-R49</f>
        <v>2213.4559999999992</v>
      </c>
      <c r="W49" s="56">
        <f t="shared" si="8"/>
        <v>36000</v>
      </c>
      <c r="X49" s="37"/>
      <c r="Y49" s="84">
        <f>Y48+H49</f>
        <v>28840</v>
      </c>
      <c r="Z49" s="56">
        <f t="shared" si="16"/>
        <v>4202.2</v>
      </c>
      <c r="AA49" s="56">
        <f t="shared" si="16"/>
        <v>44171.666330649474</v>
      </c>
    </row>
    <row r="50" spans="1:27" x14ac:dyDescent="0.2">
      <c r="A50" s="18" t="s">
        <v>48</v>
      </c>
      <c r="B50" s="67">
        <f t="shared" si="9"/>
        <v>44097</v>
      </c>
      <c r="C50" s="58">
        <v>24</v>
      </c>
      <c r="D50" s="14"/>
      <c r="E50" s="14">
        <f t="shared" si="10"/>
        <v>1.6800000000000002</v>
      </c>
      <c r="F50" s="14">
        <f t="shared" si="3"/>
        <v>22.32</v>
      </c>
      <c r="G50" s="62">
        <v>50</v>
      </c>
      <c r="H50" s="35">
        <f t="shared" si="0"/>
        <v>1116</v>
      </c>
      <c r="I50" s="86">
        <f t="shared" si="4"/>
        <v>100.44</v>
      </c>
      <c r="J50" s="88">
        <f t="shared" si="5"/>
        <v>1015.56</v>
      </c>
      <c r="K50" s="52"/>
      <c r="L50" s="37">
        <f t="shared" si="6"/>
        <v>1852.56</v>
      </c>
      <c r="M50" s="42">
        <f t="shared" si="7"/>
        <v>0.8</v>
      </c>
      <c r="N50" s="42">
        <v>0.2</v>
      </c>
      <c r="O50" s="17">
        <v>0</v>
      </c>
      <c r="P50" s="49">
        <v>0</v>
      </c>
      <c r="Q50" s="45">
        <f t="shared" si="14"/>
        <v>1482.048</v>
      </c>
      <c r="R50" s="37">
        <f t="shared" si="11"/>
        <v>370.512</v>
      </c>
      <c r="S50" s="37">
        <f t="shared" si="1"/>
        <v>0</v>
      </c>
      <c r="T50" s="37">
        <f t="shared" si="2"/>
        <v>0</v>
      </c>
      <c r="U50" s="55">
        <f t="shared" si="12"/>
        <v>3622.5360000000073</v>
      </c>
      <c r="V50" s="56">
        <f>+V49+$D$19-R50</f>
        <v>2342.9439999999991</v>
      </c>
      <c r="W50" s="56">
        <f t="shared" si="8"/>
        <v>36000</v>
      </c>
      <c r="X50" s="37"/>
      <c r="Y50" s="55">
        <f t="shared" si="15"/>
        <v>29956</v>
      </c>
      <c r="Z50" s="56">
        <f t="shared" si="16"/>
        <v>4202.2</v>
      </c>
      <c r="AA50" s="56">
        <f t="shared" si="16"/>
        <v>44171.666330649474</v>
      </c>
    </row>
    <row r="51" spans="1:27" x14ac:dyDescent="0.2">
      <c r="A51" s="18" t="s">
        <v>49</v>
      </c>
      <c r="B51" s="67">
        <f t="shared" si="9"/>
        <v>44098</v>
      </c>
      <c r="C51" s="58">
        <v>24</v>
      </c>
      <c r="D51" s="14"/>
      <c r="E51" s="14">
        <f t="shared" si="10"/>
        <v>1.6800000000000002</v>
      </c>
      <c r="F51" s="14">
        <f t="shared" si="3"/>
        <v>22.32</v>
      </c>
      <c r="G51" s="62">
        <f t="shared" ref="G51:G57" si="17">+G50</f>
        <v>50</v>
      </c>
      <c r="H51" s="35">
        <f t="shared" si="0"/>
        <v>1116</v>
      </c>
      <c r="I51" s="86">
        <f t="shared" si="4"/>
        <v>100.44</v>
      </c>
      <c r="J51" s="88">
        <f t="shared" si="5"/>
        <v>1015.56</v>
      </c>
      <c r="K51" s="52"/>
      <c r="L51" s="37">
        <f t="shared" si="6"/>
        <v>1852.56</v>
      </c>
      <c r="M51" s="42">
        <f t="shared" si="7"/>
        <v>0.8</v>
      </c>
      <c r="N51" s="42">
        <v>0.2</v>
      </c>
      <c r="O51" s="17">
        <v>0</v>
      </c>
      <c r="P51" s="49">
        <v>0</v>
      </c>
      <c r="Q51" s="45">
        <f t="shared" si="14"/>
        <v>1482.048</v>
      </c>
      <c r="R51" s="37">
        <f t="shared" si="11"/>
        <v>370.512</v>
      </c>
      <c r="S51" s="37">
        <f t="shared" si="1"/>
        <v>0</v>
      </c>
      <c r="T51" s="37">
        <f t="shared" si="2"/>
        <v>0</v>
      </c>
      <c r="U51" s="55">
        <f t="shared" si="12"/>
        <v>3540.4880000000076</v>
      </c>
      <c r="V51" s="56">
        <f>+V50-R51</f>
        <v>1972.4319999999991</v>
      </c>
      <c r="W51" s="56">
        <f t="shared" si="8"/>
        <v>36000</v>
      </c>
      <c r="X51" s="37"/>
      <c r="Y51" s="55">
        <f t="shared" si="15"/>
        <v>31072</v>
      </c>
      <c r="Z51" s="56">
        <f t="shared" si="16"/>
        <v>4202.2</v>
      </c>
      <c r="AA51" s="56">
        <f t="shared" si="16"/>
        <v>44171.666330649474</v>
      </c>
    </row>
    <row r="52" spans="1:27" x14ac:dyDescent="0.2">
      <c r="A52" s="18" t="s">
        <v>43</v>
      </c>
      <c r="B52" s="67">
        <f t="shared" si="9"/>
        <v>44099</v>
      </c>
      <c r="C52" s="58">
        <v>24</v>
      </c>
      <c r="D52" s="14"/>
      <c r="E52" s="14">
        <f t="shared" si="10"/>
        <v>1.6800000000000002</v>
      </c>
      <c r="F52" s="14">
        <f t="shared" si="3"/>
        <v>22.32</v>
      </c>
      <c r="G52" s="62">
        <f t="shared" si="17"/>
        <v>50</v>
      </c>
      <c r="H52" s="35">
        <f t="shared" si="0"/>
        <v>1116</v>
      </c>
      <c r="I52" s="86">
        <f t="shared" si="4"/>
        <v>100.44</v>
      </c>
      <c r="J52" s="88">
        <f t="shared" si="5"/>
        <v>1015.56</v>
      </c>
      <c r="K52" s="52"/>
      <c r="L52" s="37">
        <f t="shared" si="6"/>
        <v>1852.56</v>
      </c>
      <c r="M52" s="42">
        <f t="shared" si="7"/>
        <v>0.8</v>
      </c>
      <c r="N52" s="42">
        <v>0.2</v>
      </c>
      <c r="O52" s="17">
        <v>0</v>
      </c>
      <c r="P52" s="49">
        <v>0</v>
      </c>
      <c r="Q52" s="45">
        <f t="shared" si="14"/>
        <v>1482.048</v>
      </c>
      <c r="R52" s="37">
        <f t="shared" si="11"/>
        <v>370.512</v>
      </c>
      <c r="S52" s="37">
        <f t="shared" si="1"/>
        <v>0</v>
      </c>
      <c r="T52" s="37">
        <f t="shared" si="2"/>
        <v>0</v>
      </c>
      <c r="U52" s="55">
        <f t="shared" si="12"/>
        <v>3458.4400000000078</v>
      </c>
      <c r="V52" s="56">
        <f>+V51+$D$19-R52</f>
        <v>2101.9199999999987</v>
      </c>
      <c r="W52" s="56">
        <f t="shared" si="8"/>
        <v>36000</v>
      </c>
      <c r="X52" s="37"/>
      <c r="Y52" s="56">
        <f t="shared" si="15"/>
        <v>32188</v>
      </c>
      <c r="Z52" s="56">
        <f t="shared" si="16"/>
        <v>4202.2</v>
      </c>
      <c r="AA52" s="56">
        <f t="shared" si="16"/>
        <v>44171.666330649474</v>
      </c>
    </row>
    <row r="53" spans="1:27" x14ac:dyDescent="0.2">
      <c r="A53" s="18" t="s">
        <v>44</v>
      </c>
      <c r="B53" s="67">
        <f t="shared" si="9"/>
        <v>44100</v>
      </c>
      <c r="C53" s="62">
        <v>24</v>
      </c>
      <c r="D53" s="62"/>
      <c r="E53" s="62">
        <f t="shared" si="10"/>
        <v>1.6800000000000002</v>
      </c>
      <c r="F53" s="62">
        <f t="shared" si="3"/>
        <v>22.32</v>
      </c>
      <c r="G53" s="62">
        <f t="shared" si="17"/>
        <v>50</v>
      </c>
      <c r="H53" s="35">
        <f t="shared" si="0"/>
        <v>1116</v>
      </c>
      <c r="I53" s="86">
        <f t="shared" si="4"/>
        <v>100.44</v>
      </c>
      <c r="J53" s="88">
        <f t="shared" si="5"/>
        <v>1015.56</v>
      </c>
      <c r="K53" s="73"/>
      <c r="L53" s="72">
        <f t="shared" si="6"/>
        <v>1852.56</v>
      </c>
      <c r="M53" s="42">
        <f t="shared" si="7"/>
        <v>0.8</v>
      </c>
      <c r="N53" s="42">
        <v>0.2</v>
      </c>
      <c r="O53" s="17">
        <v>0</v>
      </c>
      <c r="P53" s="74">
        <v>0</v>
      </c>
      <c r="Q53" s="72">
        <f t="shared" si="14"/>
        <v>1482.048</v>
      </c>
      <c r="R53" s="72">
        <f t="shared" si="11"/>
        <v>370.512</v>
      </c>
      <c r="S53" s="72">
        <f t="shared" si="1"/>
        <v>0</v>
      </c>
      <c r="T53" s="72">
        <f t="shared" si="2"/>
        <v>0</v>
      </c>
      <c r="U53" s="55">
        <f t="shared" si="12"/>
        <v>3376.392000000008</v>
      </c>
      <c r="V53" s="56">
        <f>+V52-R53</f>
        <v>1731.4079999999988</v>
      </c>
      <c r="W53" s="75">
        <f t="shared" si="8"/>
        <v>36000</v>
      </c>
      <c r="X53" s="72"/>
      <c r="Y53" s="75">
        <f t="shared" si="15"/>
        <v>33304</v>
      </c>
      <c r="Z53" s="75">
        <f t="shared" si="16"/>
        <v>4202.2</v>
      </c>
      <c r="AA53" s="75">
        <f t="shared" si="16"/>
        <v>44171.666330649474</v>
      </c>
    </row>
    <row r="54" spans="1:27" x14ac:dyDescent="0.2">
      <c r="A54" s="18" t="s">
        <v>45</v>
      </c>
      <c r="B54" s="67">
        <f t="shared" si="9"/>
        <v>44101</v>
      </c>
      <c r="C54" s="58">
        <v>24</v>
      </c>
      <c r="D54" s="14"/>
      <c r="E54" s="14">
        <f t="shared" si="10"/>
        <v>1.6800000000000002</v>
      </c>
      <c r="F54" s="14">
        <f t="shared" si="3"/>
        <v>22.32</v>
      </c>
      <c r="G54" s="62">
        <f t="shared" si="17"/>
        <v>50</v>
      </c>
      <c r="H54" s="35">
        <f t="shared" si="0"/>
        <v>1116</v>
      </c>
      <c r="I54" s="86">
        <f t="shared" si="4"/>
        <v>100.44</v>
      </c>
      <c r="J54" s="88">
        <f t="shared" si="5"/>
        <v>1015.56</v>
      </c>
      <c r="K54" s="52"/>
      <c r="L54" s="37">
        <f t="shared" si="6"/>
        <v>1852.56</v>
      </c>
      <c r="M54" s="42">
        <f t="shared" si="7"/>
        <v>0.8</v>
      </c>
      <c r="N54" s="42">
        <v>0.2</v>
      </c>
      <c r="O54" s="17">
        <v>0</v>
      </c>
      <c r="P54" s="49">
        <v>0</v>
      </c>
      <c r="Q54" s="45">
        <f t="shared" si="14"/>
        <v>1482.048</v>
      </c>
      <c r="R54" s="37">
        <f t="shared" si="11"/>
        <v>370.512</v>
      </c>
      <c r="S54" s="37">
        <f>+O54*L54</f>
        <v>0</v>
      </c>
      <c r="T54" s="37">
        <f t="shared" si="2"/>
        <v>0</v>
      </c>
      <c r="U54" s="55">
        <f>U53-Q54</f>
        <v>1894.344000000008</v>
      </c>
      <c r="V54" s="56">
        <f>+V53+$D$19-R54</f>
        <v>1860.8959999999986</v>
      </c>
      <c r="W54" s="56">
        <f t="shared" si="8"/>
        <v>36000</v>
      </c>
      <c r="X54" s="37"/>
      <c r="Y54" s="55">
        <f t="shared" si="15"/>
        <v>34420</v>
      </c>
      <c r="Z54" s="56">
        <f t="shared" si="16"/>
        <v>4202.2</v>
      </c>
      <c r="AA54" s="56">
        <f t="shared" si="16"/>
        <v>44171.666330649474</v>
      </c>
    </row>
    <row r="55" spans="1:27" x14ac:dyDescent="0.2">
      <c r="A55" s="18" t="s">
        <v>46</v>
      </c>
      <c r="B55" s="67">
        <f t="shared" si="9"/>
        <v>44102</v>
      </c>
      <c r="C55" s="58">
        <v>24</v>
      </c>
      <c r="D55" s="14"/>
      <c r="E55" s="14">
        <f t="shared" si="10"/>
        <v>1.6800000000000002</v>
      </c>
      <c r="F55" s="14">
        <f t="shared" si="3"/>
        <v>22.32</v>
      </c>
      <c r="G55" s="62">
        <f t="shared" si="17"/>
        <v>50</v>
      </c>
      <c r="H55" s="35">
        <f t="shared" si="0"/>
        <v>1116</v>
      </c>
      <c r="I55" s="86">
        <f t="shared" si="4"/>
        <v>100.44</v>
      </c>
      <c r="J55" s="88">
        <f t="shared" si="5"/>
        <v>1015.56</v>
      </c>
      <c r="K55" s="52"/>
      <c r="L55" s="37">
        <f t="shared" si="6"/>
        <v>1852.56</v>
      </c>
      <c r="M55" s="42">
        <f t="shared" si="7"/>
        <v>0.8</v>
      </c>
      <c r="N55" s="42">
        <v>0.2</v>
      </c>
      <c r="O55" s="17">
        <v>0</v>
      </c>
      <c r="P55" s="49">
        <v>0</v>
      </c>
      <c r="Q55" s="45">
        <f t="shared" si="14"/>
        <v>1482.048</v>
      </c>
      <c r="R55" s="37">
        <f t="shared" si="11"/>
        <v>370.512</v>
      </c>
      <c r="S55" s="37">
        <f t="shared" si="1"/>
        <v>0</v>
      </c>
      <c r="T55" s="37">
        <f t="shared" si="2"/>
        <v>0</v>
      </c>
      <c r="U55" s="55">
        <f t="shared" si="12"/>
        <v>1812.2960000000082</v>
      </c>
      <c r="V55" s="56">
        <f>+V54-R55</f>
        <v>1490.3839999999987</v>
      </c>
      <c r="W55" s="56">
        <f t="shared" si="8"/>
        <v>36000</v>
      </c>
      <c r="X55" s="37"/>
      <c r="Y55" s="55">
        <f t="shared" si="15"/>
        <v>35536</v>
      </c>
      <c r="Z55" s="56">
        <f t="shared" si="16"/>
        <v>4202.2</v>
      </c>
      <c r="AA55" s="56">
        <f t="shared" si="16"/>
        <v>44171.666330649474</v>
      </c>
    </row>
    <row r="56" spans="1:27" x14ac:dyDescent="0.2">
      <c r="A56" s="18" t="s">
        <v>47</v>
      </c>
      <c r="B56" s="67">
        <f t="shared" si="9"/>
        <v>44103</v>
      </c>
      <c r="C56" s="58">
        <v>24</v>
      </c>
      <c r="D56" s="14"/>
      <c r="E56" s="14">
        <f t="shared" si="10"/>
        <v>1.6800000000000002</v>
      </c>
      <c r="F56" s="14">
        <f t="shared" si="3"/>
        <v>22.32</v>
      </c>
      <c r="G56" s="62">
        <f t="shared" si="17"/>
        <v>50</v>
      </c>
      <c r="H56" s="35">
        <f t="shared" si="0"/>
        <v>1116</v>
      </c>
      <c r="I56" s="86">
        <f t="shared" si="4"/>
        <v>100.44</v>
      </c>
      <c r="J56" s="88">
        <f t="shared" si="5"/>
        <v>1015.56</v>
      </c>
      <c r="K56" s="52"/>
      <c r="L56" s="37">
        <f t="shared" si="6"/>
        <v>1852.56</v>
      </c>
      <c r="M56" s="42">
        <f t="shared" si="7"/>
        <v>0.8</v>
      </c>
      <c r="N56" s="42">
        <v>0.2</v>
      </c>
      <c r="O56" s="17">
        <v>0</v>
      </c>
      <c r="P56" s="49">
        <v>0</v>
      </c>
      <c r="Q56" s="45">
        <f t="shared" si="14"/>
        <v>1482.048</v>
      </c>
      <c r="R56" s="37">
        <f t="shared" si="11"/>
        <v>370.512</v>
      </c>
      <c r="S56" s="37">
        <f t="shared" si="1"/>
        <v>0</v>
      </c>
      <c r="T56" s="37">
        <f t="shared" si="2"/>
        <v>0</v>
      </c>
      <c r="U56" s="55">
        <f t="shared" si="12"/>
        <v>1730.2480000000085</v>
      </c>
      <c r="V56" s="56">
        <f>+V55+$D$19-R56</f>
        <v>1619.8719999999987</v>
      </c>
      <c r="W56" s="56">
        <f t="shared" si="8"/>
        <v>36000</v>
      </c>
      <c r="X56" s="37"/>
      <c r="Y56" s="55">
        <f t="shared" si="15"/>
        <v>36652</v>
      </c>
      <c r="Z56" s="56">
        <f t="shared" si="16"/>
        <v>4202.2</v>
      </c>
      <c r="AA56" s="56">
        <f t="shared" si="16"/>
        <v>44171.666330649474</v>
      </c>
    </row>
    <row r="57" spans="1:27" x14ac:dyDescent="0.2">
      <c r="A57" s="18" t="s">
        <v>48</v>
      </c>
      <c r="B57" s="67">
        <f t="shared" si="9"/>
        <v>44104</v>
      </c>
      <c r="C57" s="58">
        <v>24</v>
      </c>
      <c r="D57" s="14"/>
      <c r="E57" s="14">
        <f>0.07*(C57-D57)</f>
        <v>1.6800000000000002</v>
      </c>
      <c r="F57" s="14">
        <f>+C57-D57-E57</f>
        <v>22.32</v>
      </c>
      <c r="G57" s="62">
        <f t="shared" si="17"/>
        <v>50</v>
      </c>
      <c r="H57" s="35">
        <f>+F57*G57</f>
        <v>1116</v>
      </c>
      <c r="I57" s="86">
        <f>H57*0.09</f>
        <v>100.44</v>
      </c>
      <c r="J57" s="88">
        <f>H57-I57</f>
        <v>1015.56</v>
      </c>
      <c r="K57" s="52"/>
      <c r="L57" s="37">
        <f>+(H57+K57)*$H$3</f>
        <v>1852.56</v>
      </c>
      <c r="M57" s="42">
        <f>1-N57</f>
        <v>0.8</v>
      </c>
      <c r="N57" s="42">
        <v>0.2</v>
      </c>
      <c r="O57" s="17">
        <v>0</v>
      </c>
      <c r="P57" s="49">
        <v>0</v>
      </c>
      <c r="Q57" s="45">
        <f>+M57*L57</f>
        <v>1482.048</v>
      </c>
      <c r="R57" s="37">
        <f>+N57*L57</f>
        <v>370.512</v>
      </c>
      <c r="S57" s="37">
        <f>+O57*L57</f>
        <v>0</v>
      </c>
      <c r="T57" s="37">
        <f>+P57*L57</f>
        <v>0</v>
      </c>
      <c r="U57" s="55">
        <f t="shared" si="12"/>
        <v>1648.2000000000087</v>
      </c>
      <c r="V57" s="56">
        <f>+V56-R57</f>
        <v>1249.3599999999988</v>
      </c>
      <c r="W57" s="56">
        <f>+W56+K57-S57</f>
        <v>36000</v>
      </c>
      <c r="X57" s="37"/>
      <c r="Y57" s="55">
        <f>Y56+H57</f>
        <v>37768</v>
      </c>
      <c r="Z57" s="56">
        <f t="shared" si="16"/>
        <v>4202.2</v>
      </c>
      <c r="AA57" s="56">
        <f t="shared" si="16"/>
        <v>44171.666330649474</v>
      </c>
    </row>
    <row r="58" spans="1:27" x14ac:dyDescent="0.2">
      <c r="B58" s="67"/>
      <c r="C58" s="58"/>
      <c r="D58" s="14"/>
      <c r="E58" s="14"/>
      <c r="F58" s="14"/>
      <c r="G58" s="62"/>
      <c r="H58" s="35"/>
      <c r="I58" s="86"/>
      <c r="J58" s="88"/>
      <c r="K58" s="52"/>
      <c r="L58" s="37"/>
      <c r="M58" s="42"/>
      <c r="N58" s="42"/>
      <c r="O58" s="17"/>
      <c r="P58" s="49"/>
      <c r="Q58" s="45"/>
      <c r="R58" s="37"/>
      <c r="S58" s="37"/>
      <c r="T58" s="37"/>
      <c r="U58" s="55"/>
      <c r="V58" s="56"/>
      <c r="W58" s="56"/>
      <c r="X58" s="37"/>
      <c r="Y58" s="55"/>
      <c r="Z58" s="56"/>
      <c r="AA58" s="56"/>
    </row>
    <row r="59" spans="1:27" x14ac:dyDescent="0.2">
      <c r="A59" s="83"/>
      <c r="B59" s="23"/>
      <c r="C59" s="23"/>
      <c r="D59" s="23"/>
      <c r="E59" s="23"/>
      <c r="F59" s="23"/>
      <c r="G59" s="23"/>
      <c r="H59" s="97">
        <f>SUM(H28:H58)</f>
        <v>33480</v>
      </c>
      <c r="I59" s="98">
        <f>SUM(I28:I58)</f>
        <v>3013.2000000000012</v>
      </c>
      <c r="J59" s="99">
        <f>SUM(J28:J58)</f>
        <v>30466.80000000001</v>
      </c>
      <c r="K59" s="23"/>
      <c r="L59" s="24">
        <f>SUM(L28:L57)</f>
        <v>55576.799999999981</v>
      </c>
      <c r="M59" s="23"/>
      <c r="N59" s="23"/>
      <c r="O59" s="23"/>
      <c r="P59" s="23"/>
      <c r="Q59" s="24">
        <f>SUM(Q28:Q57)</f>
        <v>44461.44000000001</v>
      </c>
      <c r="R59" s="24">
        <f>SUM(R28:R57)</f>
        <v>11115.360000000002</v>
      </c>
      <c r="S59" s="24">
        <f>SUM(S28:S57)</f>
        <v>0</v>
      </c>
      <c r="T59" s="24">
        <f>SUM(T28:T57)</f>
        <v>0</v>
      </c>
      <c r="U59" s="24"/>
      <c r="V59" s="24"/>
      <c r="W59" s="24"/>
      <c r="X59" s="24"/>
      <c r="Y59" s="24"/>
      <c r="Z59" s="24"/>
      <c r="AA59" s="24"/>
    </row>
    <row r="60" spans="1:27" x14ac:dyDescent="0.2">
      <c r="Q60" s="68"/>
    </row>
    <row r="63" spans="1:27" ht="18" x14ac:dyDescent="0.25">
      <c r="B63" s="77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9"/>
    </row>
    <row r="64" spans="1:27" ht="18" x14ac:dyDescent="0.25">
      <c r="B64" s="77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9"/>
    </row>
    <row r="65" spans="2:15" ht="18" x14ac:dyDescent="0.25">
      <c r="B65" s="77"/>
      <c r="C65" s="78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76"/>
    </row>
    <row r="66" spans="2:15" ht="18" x14ac:dyDescent="0.25">
      <c r="B66" s="77"/>
      <c r="C66" s="78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76"/>
    </row>
    <row r="67" spans="2:15" ht="18" x14ac:dyDescent="0.25">
      <c r="B67" s="77"/>
      <c r="C67" s="78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76"/>
    </row>
    <row r="68" spans="2:15" ht="18" x14ac:dyDescent="0.25">
      <c r="B68" s="77"/>
      <c r="C68" s="78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76"/>
    </row>
    <row r="69" spans="2:15" ht="18" x14ac:dyDescent="0.25">
      <c r="B69" s="77"/>
      <c r="C69" s="78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76"/>
    </row>
    <row r="70" spans="2:15" ht="18" x14ac:dyDescent="0.25">
      <c r="B70" s="77"/>
      <c r="C70" s="78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76"/>
    </row>
    <row r="71" spans="2:15" ht="18" x14ac:dyDescent="0.25">
      <c r="B71" s="77"/>
      <c r="C71" s="78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76"/>
    </row>
    <row r="72" spans="2:15" ht="18" x14ac:dyDescent="0.25">
      <c r="B72" s="77"/>
      <c r="C72" s="78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76"/>
    </row>
    <row r="73" spans="2:15" ht="18" x14ac:dyDescent="0.25">
      <c r="B73" s="77"/>
      <c r="C73" s="78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76"/>
    </row>
    <row r="74" spans="2:15" ht="18" x14ac:dyDescent="0.25">
      <c r="B74" s="78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76"/>
    </row>
  </sheetData>
  <mergeCells count="5">
    <mergeCell ref="F10:L10"/>
    <mergeCell ref="M26:P26"/>
    <mergeCell ref="Q26:T26"/>
    <mergeCell ref="U26:X26"/>
    <mergeCell ref="Y26:AA26"/>
  </mergeCells>
  <pageMargins left="0.75" right="0.75" top="1" bottom="1" header="0" footer="0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:G26"/>
  <sheetViews>
    <sheetView workbookViewId="0">
      <selection activeCell="F16" sqref="F16"/>
    </sheetView>
  </sheetViews>
  <sheetFormatPr baseColWidth="10" defaultRowHeight="12.75" x14ac:dyDescent="0.2"/>
  <cols>
    <col min="4" max="5" width="15" bestFit="1" customWidth="1"/>
    <col min="6" max="6" width="16.7109375" bestFit="1" customWidth="1"/>
    <col min="7" max="7" width="2.5703125" customWidth="1"/>
  </cols>
  <sheetData>
    <row r="24" spans="3:7" ht="15" x14ac:dyDescent="0.25">
      <c r="C24" s="71" t="s">
        <v>56</v>
      </c>
      <c r="D24" s="92">
        <v>485206974.35000002</v>
      </c>
      <c r="E24" s="92"/>
      <c r="F24" s="93">
        <f>D24/74000</f>
        <v>6556.8510047297304</v>
      </c>
      <c r="G24" s="94" t="s">
        <v>59</v>
      </c>
    </row>
    <row r="25" spans="3:7" ht="15" x14ac:dyDescent="0.25">
      <c r="C25" s="71" t="s">
        <v>57</v>
      </c>
      <c r="D25" s="92">
        <v>441873979.60000002</v>
      </c>
      <c r="E25" s="92"/>
      <c r="F25" s="93">
        <f>D25/74000</f>
        <v>5971.2699945945951</v>
      </c>
      <c r="G25" s="94" t="s">
        <v>59</v>
      </c>
    </row>
    <row r="26" spans="3:7" ht="15" x14ac:dyDescent="0.25">
      <c r="C26" s="71" t="s">
        <v>58</v>
      </c>
      <c r="D26" s="92">
        <v>430099065.48000002</v>
      </c>
      <c r="F26" s="93">
        <f>D26/74000</f>
        <v>5812.1495335135141</v>
      </c>
      <c r="G26" s="9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Mayo11</vt:lpstr>
      <vt:lpstr>Junio11</vt:lpstr>
      <vt:lpstr>Sept_2020 e.1</vt:lpstr>
      <vt:lpstr>Sept_2020 e.2</vt:lpstr>
      <vt:lpstr>Hoja1</vt:lpstr>
    </vt:vector>
  </TitlesOfParts>
  <Company>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matlex</dc:creator>
  <cp:lastModifiedBy>robertocarlos666_6@hotmail.com</cp:lastModifiedBy>
  <cp:lastPrinted>2011-11-28T15:18:05Z</cp:lastPrinted>
  <dcterms:created xsi:type="dcterms:W3CDTF">2011-05-03T20:47:58Z</dcterms:created>
  <dcterms:modified xsi:type="dcterms:W3CDTF">2023-07-06T14:00:29Z</dcterms:modified>
</cp:coreProperties>
</file>