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d.docs.live.net/a3e6f8c21c0d1ec1/Documentos/000 - Trabalhos/SENAI/02-09-2020/"/>
    </mc:Choice>
  </mc:AlternateContent>
  <xr:revisionPtr revIDLastSave="2" documentId="11_F25DC773A252ABDACC1048A1F1DF53765ADE58EC" xr6:coauthVersionLast="45" xr6:coauthVersionMax="45" xr10:uidLastSave="{1AAFB4A5-273C-4814-834E-138CA6715B83}"/>
  <bookViews>
    <workbookView xWindow="-120" yWindow="-120" windowWidth="29040" windowHeight="15840" xr2:uid="{00000000-000D-0000-FFFF-FFFF00000000}"/>
  </bookViews>
  <sheets>
    <sheet name="Acompanhamento do semestre" sheetId="1" r:id="rId1"/>
    <sheet name="Tabela de consult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2" l="1"/>
  <c r="L8" i="1"/>
  <c r="L7" i="1"/>
  <c r="L6" i="1"/>
  <c r="G8" i="2"/>
  <c r="F8" i="2"/>
  <c r="E8" i="2"/>
  <c r="D8" i="2"/>
  <c r="C8" i="2"/>
  <c r="C6" i="2"/>
  <c r="D6" i="2" s="1"/>
  <c r="E6" i="2" s="1"/>
  <c r="F6" i="2" s="1"/>
  <c r="G6" i="2" s="1"/>
  <c r="H6" i="2" s="1"/>
  <c r="I4" i="1"/>
  <c r="I5" i="1"/>
  <c r="I6" i="1"/>
  <c r="I7" i="1"/>
  <c r="I3" i="1"/>
  <c r="H3" i="1"/>
  <c r="L2" i="1" s="1"/>
  <c r="C13" i="1"/>
  <c r="F13" i="1"/>
  <c r="G13" i="1"/>
  <c r="C8" i="1"/>
  <c r="D8" i="1"/>
  <c r="D13" i="1" s="1"/>
  <c r="E8" i="1"/>
  <c r="E13" i="1" s="1"/>
  <c r="F8" i="1"/>
  <c r="G8" i="1"/>
  <c r="B8" i="1"/>
  <c r="H8" i="2" s="1"/>
  <c r="H4" i="1"/>
  <c r="H5" i="1"/>
  <c r="H6" i="1"/>
  <c r="I6" i="2" s="1"/>
  <c r="H7" i="1"/>
  <c r="B13" i="1" l="1"/>
  <c r="L3" i="1"/>
  <c r="J6" i="2"/>
  <c r="L5" i="1" l="1"/>
  <c r="L4" i="1"/>
</calcChain>
</file>

<file path=xl/sharedStrings.xml><?xml version="1.0" encoding="utf-8"?>
<sst xmlns="http://schemas.openxmlformats.org/spreadsheetml/2006/main" count="55" uniqueCount="31">
  <si>
    <t>Acompanhamento do semestre</t>
  </si>
  <si>
    <t>Despesas</t>
  </si>
  <si>
    <t>Janeiro</t>
  </si>
  <si>
    <t>Março</t>
  </si>
  <si>
    <t>Abril</t>
  </si>
  <si>
    <t>Maio</t>
  </si>
  <si>
    <t>Junho</t>
  </si>
  <si>
    <t>Total</t>
  </si>
  <si>
    <t>Média</t>
  </si>
  <si>
    <t>Água</t>
  </si>
  <si>
    <t>Energia</t>
  </si>
  <si>
    <t>Aluguel</t>
  </si>
  <si>
    <t>Alimentação</t>
  </si>
  <si>
    <t>Vestuário</t>
  </si>
  <si>
    <t>Fevereiro</t>
  </si>
  <si>
    <t>Salario</t>
  </si>
  <si>
    <t>Receita</t>
  </si>
  <si>
    <t>Saldo</t>
  </si>
  <si>
    <t>Mês</t>
  </si>
  <si>
    <t>Vestuario</t>
  </si>
  <si>
    <t>Respostas</t>
  </si>
  <si>
    <t>Perguntas</t>
  </si>
  <si>
    <t>Qual e o valor da menor despesa do semestre?</t>
  </si>
  <si>
    <t>Qual o valor da maior despesa do semestre?</t>
  </si>
  <si>
    <t>Qual é o valor do 3 maior saldo do semestre?</t>
  </si>
  <si>
    <t>Qual e o valor do 2 menor saldo do semestre?</t>
  </si>
  <si>
    <t>Quantas contas tem valor acima de R$400,00?</t>
  </si>
  <si>
    <t>Qual é a soma das contas acima de R$400,00?</t>
  </si>
  <si>
    <t>Qual é o total semestral da "Alimentação"?</t>
  </si>
  <si>
    <t>PERGUNTAS</t>
  </si>
  <si>
    <t>RESPOSTAS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</si>
</sst>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0"/>
      <name val="Arial"/>
      <family val="2"/>
    </font>
    <font>
      <sz val="14"/>
      <color theme="1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Fill="1" applyBorder="1"/>
    <xf numFmtId="0" fontId="0" fillId="4" borderId="0" xfId="0" applyFill="1"/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64" fontId="0" fillId="3" borderId="5" xfId="0" applyNumberFormat="1" applyFill="1" applyBorder="1"/>
    <xf numFmtId="164" fontId="0" fillId="3" borderId="6" xfId="0" applyNumberFormat="1" applyFill="1" applyBorder="1"/>
    <xf numFmtId="164" fontId="0" fillId="3" borderId="8" xfId="0" applyNumberFormat="1" applyFill="1" applyBorder="1"/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0" fillId="3" borderId="12" xfId="0" applyFill="1" applyBorder="1"/>
    <xf numFmtId="164" fontId="0" fillId="3" borderId="13" xfId="0" applyNumberFormat="1" applyFill="1" applyBorder="1"/>
    <xf numFmtId="164" fontId="0" fillId="3" borderId="14" xfId="0" applyNumberFormat="1" applyFill="1" applyBorder="1"/>
    <xf numFmtId="0" fontId="0" fillId="2" borderId="15" xfId="0" applyFill="1" applyBorder="1"/>
    <xf numFmtId="164" fontId="0" fillId="2" borderId="16" xfId="0" applyNumberFormat="1" applyFill="1" applyBorder="1" applyAlignment="1">
      <alignment horizontal="center" vertical="center"/>
    </xf>
    <xf numFmtId="0" fontId="0" fillId="3" borderId="15" xfId="0" applyFill="1" applyBorder="1"/>
    <xf numFmtId="164" fontId="0" fillId="3" borderId="16" xfId="0" applyNumberForma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0" fontId="1" fillId="5" borderId="17" xfId="0" applyFont="1" applyFill="1" applyBorder="1"/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0" fillId="0" borderId="0" xfId="0" applyFill="1" applyBorder="1"/>
    <xf numFmtId="0" fontId="3" fillId="5" borderId="3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164" fontId="0" fillId="0" borderId="23" xfId="0" applyNumberFormat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5" fillId="3" borderId="22" xfId="0" applyFont="1" applyFill="1" applyBorder="1"/>
    <xf numFmtId="0" fontId="5" fillId="2" borderId="22" xfId="0" applyFont="1" applyFill="1" applyBorder="1"/>
    <xf numFmtId="0" fontId="5" fillId="3" borderId="26" xfId="0" applyFont="1" applyFill="1" applyBorder="1"/>
    <xf numFmtId="164" fontId="0" fillId="5" borderId="25" xfId="0" applyNumberForma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left" vertical="center"/>
    </xf>
    <xf numFmtId="164" fontId="5" fillId="2" borderId="3" xfId="0" applyNumberFormat="1" applyFont="1" applyFill="1" applyBorder="1" applyAlignment="1">
      <alignment horizontal="left" vertical="center"/>
    </xf>
    <xf numFmtId="2" fontId="5" fillId="3" borderId="3" xfId="0" applyNumberFormat="1" applyFont="1" applyFill="1" applyBorder="1" applyAlignment="1">
      <alignment horizontal="left" vertical="center"/>
    </xf>
    <xf numFmtId="164" fontId="5" fillId="3" borderId="27" xfId="0" applyNumberFormat="1" applyFont="1" applyFill="1" applyBorder="1" applyAlignment="1">
      <alignment horizontal="left" vertical="center"/>
    </xf>
    <xf numFmtId="0" fontId="0" fillId="4" borderId="23" xfId="0" applyFill="1" applyBorder="1"/>
    <xf numFmtId="164" fontId="5" fillId="4" borderId="23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R$&quot;\ #,##0.00"/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8F4BA-085A-4EE0-8055-D5F550DAEFBB}" name="Tabela1" displayName="Tabela1" ref="K1:L8" totalsRowShown="0" headerRowDxfId="2" headerRowBorderDxfId="4" tableBorderDxfId="5" totalsRowBorderDxfId="3">
  <autoFilter ref="K1:L8" xr:uid="{56921566-AB4C-414E-A492-3F973860F46F}"/>
  <tableColumns count="2">
    <tableColumn id="1" xr3:uid="{42026C3D-6BA6-4A94-BA8A-9938A1E58243}" name="PERGUNTAS" dataDxfId="1"/>
    <tableColumn id="2" xr3:uid="{B51CB66B-9A5E-4840-BC54-FD410B3E4EB0}" name="RESPOSTAS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workbookViewId="0">
      <selection activeCell="L9" sqref="L9"/>
    </sheetView>
  </sheetViews>
  <sheetFormatPr defaultRowHeight="15" x14ac:dyDescent="0.25"/>
  <cols>
    <col min="1" max="3" width="12.85546875" customWidth="1"/>
    <col min="4" max="4" width="14.5703125" customWidth="1"/>
    <col min="5" max="10" width="12.85546875" customWidth="1"/>
    <col min="11" max="11" width="45.7109375" bestFit="1" customWidth="1"/>
    <col min="12" max="12" width="15.5703125" bestFit="1" customWidth="1"/>
  </cols>
  <sheetData>
    <row r="1" spans="1:14" ht="19.5" thickBot="1" x14ac:dyDescent="0.35">
      <c r="A1" s="32" t="s">
        <v>0</v>
      </c>
      <c r="B1" s="33"/>
      <c r="C1" s="33"/>
      <c r="D1" s="33"/>
      <c r="E1" s="33"/>
      <c r="F1" s="33"/>
      <c r="G1" s="33"/>
      <c r="H1" s="33"/>
      <c r="I1" s="34"/>
      <c r="K1" s="39" t="s">
        <v>29</v>
      </c>
      <c r="L1" s="43" t="s">
        <v>30</v>
      </c>
      <c r="M1" s="35"/>
      <c r="N1" s="35"/>
    </row>
    <row r="2" spans="1:14" x14ac:dyDescent="0.25">
      <c r="A2" s="29" t="s">
        <v>1</v>
      </c>
      <c r="B2" s="30" t="s">
        <v>2</v>
      </c>
      <c r="C2" s="30" t="s">
        <v>14</v>
      </c>
      <c r="D2" s="30" t="s">
        <v>3</v>
      </c>
      <c r="E2" s="30" t="s">
        <v>4</v>
      </c>
      <c r="F2" s="30" t="s">
        <v>5</v>
      </c>
      <c r="G2" s="30" t="s">
        <v>6</v>
      </c>
      <c r="H2" s="30" t="s">
        <v>7</v>
      </c>
      <c r="I2" s="31" t="s">
        <v>8</v>
      </c>
      <c r="K2" s="40" t="s">
        <v>23</v>
      </c>
      <c r="L2" s="44">
        <f>LARGE(H3:H7,1)</f>
        <v>4310</v>
      </c>
      <c r="M2" s="35"/>
      <c r="N2" s="35"/>
    </row>
    <row r="3" spans="1:14" x14ac:dyDescent="0.25">
      <c r="A3" s="22" t="s">
        <v>9</v>
      </c>
      <c r="B3" s="6">
        <v>150</v>
      </c>
      <c r="C3" s="6">
        <v>100</v>
      </c>
      <c r="D3" s="6">
        <v>90</v>
      </c>
      <c r="E3" s="6">
        <v>80</v>
      </c>
      <c r="F3" s="6">
        <v>120</v>
      </c>
      <c r="G3" s="6">
        <v>130</v>
      </c>
      <c r="H3" s="6">
        <f>B3+C3+D3+E3+F3+G3</f>
        <v>670</v>
      </c>
      <c r="I3" s="23">
        <f>AVERAGE(B3:G3)</f>
        <v>111.66666666666667</v>
      </c>
      <c r="K3" s="41" t="s">
        <v>22</v>
      </c>
      <c r="L3" s="45">
        <f>SMALL(H3:H7,1)</f>
        <v>670</v>
      </c>
      <c r="M3" s="35"/>
      <c r="N3" s="35"/>
    </row>
    <row r="4" spans="1:14" x14ac:dyDescent="0.25">
      <c r="A4" s="24" t="s">
        <v>10</v>
      </c>
      <c r="B4" s="7">
        <v>190</v>
      </c>
      <c r="C4" s="7">
        <v>170</v>
      </c>
      <c r="D4" s="7">
        <v>160</v>
      </c>
      <c r="E4" s="7">
        <v>150</v>
      </c>
      <c r="F4" s="7">
        <v>180</v>
      </c>
      <c r="G4" s="7">
        <v>190</v>
      </c>
      <c r="H4" s="7">
        <f t="shared" ref="H4:H7" si="0">B4+C4+D4+E4+F4+G4</f>
        <v>1040</v>
      </c>
      <c r="I4" s="25">
        <f t="shared" ref="I4:I7" si="1">AVERAGE(B4:G4)</f>
        <v>173.33333333333334</v>
      </c>
      <c r="K4" s="40" t="s">
        <v>24</v>
      </c>
      <c r="L4" s="44">
        <f>LARGE(B13:G13,3)</f>
        <v>10</v>
      </c>
      <c r="M4" s="35"/>
      <c r="N4" s="35"/>
    </row>
    <row r="5" spans="1:14" x14ac:dyDescent="0.25">
      <c r="A5" s="22" t="s">
        <v>11</v>
      </c>
      <c r="B5" s="6">
        <v>700</v>
      </c>
      <c r="C5" s="6">
        <v>750</v>
      </c>
      <c r="D5" s="6">
        <v>700</v>
      </c>
      <c r="E5" s="6">
        <v>730</v>
      </c>
      <c r="F5" s="6">
        <v>730</v>
      </c>
      <c r="G5" s="6">
        <v>700</v>
      </c>
      <c r="H5" s="6">
        <f t="shared" si="0"/>
        <v>4310</v>
      </c>
      <c r="I5" s="23">
        <f t="shared" si="1"/>
        <v>718.33333333333337</v>
      </c>
      <c r="K5" s="41" t="s">
        <v>25</v>
      </c>
      <c r="L5" s="45">
        <f>SMALL(B13:G13,2)</f>
        <v>-320</v>
      </c>
      <c r="M5" s="35"/>
      <c r="N5" s="35"/>
    </row>
    <row r="6" spans="1:14" x14ac:dyDescent="0.25">
      <c r="A6" s="24" t="s">
        <v>12</v>
      </c>
      <c r="B6" s="7">
        <v>350</v>
      </c>
      <c r="C6" s="7">
        <v>600</v>
      </c>
      <c r="D6" s="7">
        <v>250</v>
      </c>
      <c r="E6" s="7">
        <v>350</v>
      </c>
      <c r="F6" s="7">
        <v>400</v>
      </c>
      <c r="G6" s="7">
        <v>450</v>
      </c>
      <c r="H6" s="7">
        <f t="shared" si="0"/>
        <v>2400</v>
      </c>
      <c r="I6" s="25">
        <f t="shared" si="1"/>
        <v>400</v>
      </c>
      <c r="K6" s="40" t="s">
        <v>26</v>
      </c>
      <c r="L6" s="46">
        <f>COUNTIFS(B3:G7,"&gt;=400")</f>
        <v>15</v>
      </c>
      <c r="M6" s="35"/>
      <c r="N6" s="35"/>
    </row>
    <row r="7" spans="1:14" x14ac:dyDescent="0.25">
      <c r="A7" s="22" t="s">
        <v>13</v>
      </c>
      <c r="B7" s="6">
        <v>400</v>
      </c>
      <c r="C7" s="6">
        <v>600</v>
      </c>
      <c r="D7" s="6">
        <v>500</v>
      </c>
      <c r="E7" s="6">
        <v>450</v>
      </c>
      <c r="F7" s="6">
        <v>550</v>
      </c>
      <c r="G7" s="6">
        <v>650</v>
      </c>
      <c r="H7" s="6">
        <f t="shared" si="0"/>
        <v>3150</v>
      </c>
      <c r="I7" s="23">
        <f t="shared" si="1"/>
        <v>525</v>
      </c>
      <c r="K7" s="41" t="s">
        <v>27</v>
      </c>
      <c r="L7" s="45">
        <f>SUMIF(B3:G7,"&gt;=400",B3:G7)</f>
        <v>8910</v>
      </c>
      <c r="M7" s="35"/>
      <c r="N7" s="35"/>
    </row>
    <row r="8" spans="1:14" ht="15.75" thickBot="1" x14ac:dyDescent="0.3">
      <c r="A8" s="26" t="s">
        <v>7</v>
      </c>
      <c r="B8" s="27">
        <f>B3+B4+B5+B6+B7</f>
        <v>1790</v>
      </c>
      <c r="C8" s="27">
        <f t="shared" ref="C8:G8" si="2">C3+C4+C5+C6+C7</f>
        <v>2220</v>
      </c>
      <c r="D8" s="27">
        <f t="shared" si="2"/>
        <v>1700</v>
      </c>
      <c r="E8" s="27">
        <f t="shared" si="2"/>
        <v>1760</v>
      </c>
      <c r="F8" s="27">
        <f t="shared" si="2"/>
        <v>1980</v>
      </c>
      <c r="G8" s="27">
        <f t="shared" si="2"/>
        <v>2120</v>
      </c>
      <c r="H8" s="27"/>
      <c r="I8" s="28"/>
      <c r="K8" s="42" t="s">
        <v>28</v>
      </c>
      <c r="L8" s="47">
        <f>B6+C6+D6+E6+F6+G6</f>
        <v>2400</v>
      </c>
    </row>
    <row r="9" spans="1:14" ht="15.75" thickBot="1" x14ac:dyDescent="0.3">
      <c r="B9" s="2"/>
      <c r="C9" s="2"/>
      <c r="D9" s="2"/>
      <c r="E9" s="2"/>
      <c r="F9" s="2"/>
      <c r="G9" s="2"/>
      <c r="H9" s="2"/>
      <c r="I9" s="2"/>
      <c r="K9" s="48"/>
      <c r="L9" s="49"/>
    </row>
    <row r="10" spans="1:14" x14ac:dyDescent="0.25">
      <c r="A10" s="16" t="s">
        <v>16</v>
      </c>
      <c r="B10" s="17" t="s">
        <v>2</v>
      </c>
      <c r="C10" s="17" t="s">
        <v>14</v>
      </c>
      <c r="D10" s="17" t="s">
        <v>3</v>
      </c>
      <c r="E10" s="17" t="s">
        <v>4</v>
      </c>
      <c r="F10" s="17" t="s">
        <v>5</v>
      </c>
      <c r="G10" s="18" t="s">
        <v>6</v>
      </c>
      <c r="H10" s="2"/>
      <c r="I10" s="2"/>
    </row>
    <row r="11" spans="1:14" ht="15.75" thickBot="1" x14ac:dyDescent="0.3">
      <c r="A11" s="19" t="s">
        <v>15</v>
      </c>
      <c r="B11" s="20">
        <v>1800</v>
      </c>
      <c r="C11" s="20">
        <v>1800</v>
      </c>
      <c r="D11" s="20">
        <v>1800</v>
      </c>
      <c r="E11" s="20">
        <v>1800</v>
      </c>
      <c r="F11" s="20">
        <v>1800</v>
      </c>
      <c r="G11" s="21">
        <v>1800</v>
      </c>
    </row>
    <row r="12" spans="1:14" ht="15.75" thickBot="1" x14ac:dyDescent="0.3"/>
    <row r="13" spans="1:14" ht="15.75" thickBot="1" x14ac:dyDescent="0.3">
      <c r="A13" s="12" t="s">
        <v>17</v>
      </c>
      <c r="B13" s="13">
        <f>B11-B8</f>
        <v>10</v>
      </c>
      <c r="C13" s="13">
        <f t="shared" ref="C13:G13" si="3">C11-C8</f>
        <v>-420</v>
      </c>
      <c r="D13" s="13">
        <f t="shared" si="3"/>
        <v>100</v>
      </c>
      <c r="E13" s="13">
        <f t="shared" si="3"/>
        <v>40</v>
      </c>
      <c r="F13" s="14">
        <f t="shared" si="3"/>
        <v>-180</v>
      </c>
      <c r="G13" s="15">
        <f t="shared" si="3"/>
        <v>-320</v>
      </c>
    </row>
    <row r="14" spans="1:14" x14ac:dyDescent="0.25">
      <c r="A14" s="3"/>
      <c r="B14" s="3"/>
      <c r="C14" s="3"/>
      <c r="D14" s="3"/>
      <c r="K14" s="5"/>
    </row>
    <row r="15" spans="1:14" x14ac:dyDescent="0.25">
      <c r="A15" s="3"/>
      <c r="B15" s="3"/>
      <c r="C15" s="3"/>
      <c r="D15" s="3"/>
    </row>
    <row r="16" spans="1:14" x14ac:dyDescent="0.25">
      <c r="A16" s="3"/>
      <c r="B16" s="3"/>
      <c r="C16" s="3"/>
      <c r="D16" s="3"/>
    </row>
    <row r="17" spans="1:4" x14ac:dyDescent="0.25">
      <c r="A17" s="4"/>
      <c r="B17" s="4"/>
      <c r="C17" s="4"/>
      <c r="D17" s="4"/>
    </row>
  </sheetData>
  <mergeCells count="5">
    <mergeCell ref="A1:I1"/>
    <mergeCell ref="A14:D14"/>
    <mergeCell ref="A15:D15"/>
    <mergeCell ref="A16:D16"/>
    <mergeCell ref="A17:D17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08878-8574-4AF2-AB2F-2064B1E2DDDA}">
  <dimension ref="B5:O8"/>
  <sheetViews>
    <sheetView workbookViewId="0">
      <selection activeCell="E8" sqref="E8"/>
    </sheetView>
  </sheetViews>
  <sheetFormatPr defaultRowHeight="15" x14ac:dyDescent="0.25"/>
  <cols>
    <col min="2" max="10" width="16.5703125" customWidth="1"/>
    <col min="12" max="12" width="21.140625" customWidth="1"/>
    <col min="13" max="13" width="25.140625" customWidth="1"/>
  </cols>
  <sheetData>
    <row r="5" spans="2:15" ht="18" x14ac:dyDescent="0.25">
      <c r="B5" s="8" t="s">
        <v>1</v>
      </c>
      <c r="C5" s="8" t="s">
        <v>2</v>
      </c>
      <c r="D5" s="8" t="s">
        <v>14</v>
      </c>
      <c r="E5" s="8" t="s">
        <v>3</v>
      </c>
      <c r="F5" s="8" t="s">
        <v>4</v>
      </c>
      <c r="G5" s="8" t="s">
        <v>5</v>
      </c>
      <c r="H5" s="8" t="s">
        <v>6</v>
      </c>
      <c r="I5" s="9" t="s">
        <v>7</v>
      </c>
      <c r="J5" s="9" t="s">
        <v>8</v>
      </c>
      <c r="L5" s="36" t="s">
        <v>21</v>
      </c>
      <c r="M5" s="37"/>
      <c r="N5" s="36" t="s">
        <v>20</v>
      </c>
      <c r="O5" s="37"/>
    </row>
    <row r="6" spans="2:15" ht="18" x14ac:dyDescent="0.25">
      <c r="B6" s="10" t="s">
        <v>12</v>
      </c>
      <c r="C6" s="11">
        <f>VLOOKUP(B6,'Acompanhamento do semestre'!A3:B7,2,FALSE)</f>
        <v>350</v>
      </c>
      <c r="D6" s="11">
        <f>VLOOKUP(C6,'Acompanhamento do semestre'!B3:C7,2,FALSE)</f>
        <v>600</v>
      </c>
      <c r="E6" s="11">
        <f>VLOOKUP(D6,'Acompanhamento do semestre'!C3:D7,2,FALSE)</f>
        <v>250</v>
      </c>
      <c r="F6" s="11">
        <f>VLOOKUP(E6,'Acompanhamento do semestre'!D3:E7,2,FALSE)</f>
        <v>350</v>
      </c>
      <c r="G6" s="11">
        <f>VLOOKUP(F6,'Acompanhamento do semestre'!E3:F7,2,FALSE)</f>
        <v>400</v>
      </c>
      <c r="H6" s="11">
        <f>VLOOKUP(G6,'Acompanhamento do semestre'!F3:G7,2,FALSE)</f>
        <v>450</v>
      </c>
      <c r="I6" s="11">
        <f>VLOOKUP(B6,'Acompanhamento do semestre'!A3:I7,8,FALSE)</f>
        <v>2400</v>
      </c>
      <c r="J6" s="11">
        <f>VLOOKUP(C6,'Acompanhamento do semestre'!B3:J7,8,FALSE)</f>
        <v>400</v>
      </c>
      <c r="L6" s="1" t="s">
        <v>26</v>
      </c>
      <c r="M6" s="1"/>
      <c r="N6" s="38">
        <f>VLOOKUP(L6,'Acompanhamento do semestre'!K1:L8,2,FALSE)</f>
        <v>15</v>
      </c>
      <c r="O6" s="38"/>
    </row>
    <row r="7" spans="2:15" ht="18" x14ac:dyDescent="0.25">
      <c r="B7" s="8" t="s">
        <v>18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19</v>
      </c>
      <c r="H7" s="8" t="s">
        <v>7</v>
      </c>
      <c r="I7" s="8"/>
      <c r="J7" s="8"/>
    </row>
    <row r="8" spans="2:15" ht="18" x14ac:dyDescent="0.25">
      <c r="B8" s="10" t="s">
        <v>6</v>
      </c>
      <c r="C8" s="11">
        <f>HLOOKUP(B8,'Acompanhamento do semestre'!B2:G8,2,FALSE)</f>
        <v>130</v>
      </c>
      <c r="D8" s="11">
        <f>HLOOKUP(B8,'Acompanhamento do semestre'!B2:H7,3,FALSE)</f>
        <v>190</v>
      </c>
      <c r="E8" s="11">
        <f>HLOOKUP(B8,'Acompanhamento do semestre'!B2:G7,4,FALSE)</f>
        <v>700</v>
      </c>
      <c r="F8" s="11">
        <f>HLOOKUP(B8,'Acompanhamento do semestre'!B2:G7,5,FALSE)</f>
        <v>450</v>
      </c>
      <c r="G8" s="11">
        <f>HLOOKUP(B8,'Acompanhamento do semestre'!B2:H7,6,FALSE)</f>
        <v>650</v>
      </c>
      <c r="H8" s="11">
        <f>HLOOKUP(B8,'Acompanhamento do semestre'!B2:G8,7,FALSE)</f>
        <v>2120</v>
      </c>
      <c r="I8" s="10"/>
      <c r="J8" s="10"/>
    </row>
  </sheetData>
  <mergeCells count="4">
    <mergeCell ref="L5:M5"/>
    <mergeCell ref="L6:M6"/>
    <mergeCell ref="N5:O5"/>
    <mergeCell ref="N6:O6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609D6FB-447F-4130-A696-AA6636D0A8F0}">
          <x14:formula1>
            <xm:f>'Acompanhamento do semestre'!$A$3:$A$7</xm:f>
          </x14:formula1>
          <xm:sqref>B6</xm:sqref>
        </x14:dataValidation>
        <x14:dataValidation type="list" allowBlank="1" showInputMessage="1" showErrorMessage="1" xr:uid="{65D4B90E-F9B5-4ED8-BA78-71A99781742F}">
          <x14:formula1>
            <xm:f>'Acompanhamento do semestre'!$B$2:$G$2</xm:f>
          </x14:formula1>
          <xm:sqref>B8</xm:sqref>
        </x14:dataValidation>
        <x14:dataValidation type="list" allowBlank="1" showInputMessage="1" showErrorMessage="1" xr:uid="{65AAAF81-7355-464B-8ED0-10960D8F4DB5}">
          <x14:formula1>
            <xm:f>'Acompanhamento do semestre'!$K$2:$K$8</xm:f>
          </x14:formula1>
          <xm:sqref>L6:M6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Acompanhamento do semestre</vt:lpstr>
      <vt:lpstr>Tabela de consulta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roberto</dc:creator>
  <cp:lastModifiedBy>gustavo roberto</cp:lastModifiedBy>
  <dcterms:created xsi:type="dcterms:W3CDTF">2015-06-05T18:17:20Z</dcterms:created>
  <dcterms:modified xsi:type="dcterms:W3CDTF">2020-09-03T00:24:14Z</dcterms:modified>
</cp:coreProperties>
</file>