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ESAC\GESAC 2022\"/>
    </mc:Choice>
  </mc:AlternateContent>
  <xr:revisionPtr revIDLastSave="86" documentId="13_ncr:1_{A7CA1FBC-669B-4C04-AEB4-E11B39BDA4BF}" xr6:coauthVersionLast="47" xr6:coauthVersionMax="47" xr10:uidLastSave="{624618DD-79EA-4256-AB79-58C79F9B5225}"/>
  <bookViews>
    <workbookView xWindow="-120" yWindow="-120" windowWidth="29040" windowHeight="15840" firstSheet="3" activeTab="3" xr2:uid="{021C0464-38A4-47FE-82A2-6CA0DD72745B}"/>
  </bookViews>
  <sheets>
    <sheet name="ControleGeral" sheetId="5" r:id="rId1"/>
    <sheet name="SintéticoGeral" sheetId="6" r:id="rId2"/>
    <sheet name="SintéticoNC" sheetId="2" r:id="rId3"/>
    <sheet name="AnalíticoNC" sheetId="3" r:id="rId4"/>
    <sheet name="ÍndiceCorreçãoNC" sheetId="4" r:id="rId5"/>
  </sheets>
  <definedNames>
    <definedName name="_xlnm._FilterDatabase" localSheetId="3" hidden="1">AnalíticoNC!$B$2:$I$926</definedName>
    <definedName name="_xlnm._FilterDatabase" localSheetId="0" hidden="1">ControleGeral!$C$13:$W$182</definedName>
    <definedName name="_xlnm._FilterDatabase" localSheetId="2" hidden="1">SintéticoNC!$B$4:$J$84</definedName>
    <definedName name="SegmentaçãodeDados_Mês">#N/A</definedName>
    <definedName name="SegmentaçãodeDados_Proponente">#N/A</definedName>
    <definedName name="SegmentaçãodeDados_Proponente1">#N/A</definedName>
  </definedNames>
  <calcPr calcId="191028"/>
  <pivotCaches>
    <pivotCache cacheId="13054" r:id="rId6"/>
    <pivotCache cacheId="13055" r:id="rId7"/>
    <pivotCache cacheId="1306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16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G154" i="5" l="1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53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06" i="5"/>
  <c r="G185" i="5" s="1"/>
  <c r="H95" i="5" l="1"/>
  <c r="H105" i="5"/>
  <c r="H104" i="5"/>
  <c r="H103" i="5"/>
  <c r="H102" i="5"/>
  <c r="H101" i="5"/>
  <c r="H100" i="5"/>
  <c r="H99" i="5"/>
  <c r="H98" i="5"/>
  <c r="H97" i="5"/>
  <c r="H96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J14" i="5" l="1"/>
  <c r="J16" i="5"/>
  <c r="I97" i="5"/>
  <c r="J97" i="5"/>
  <c r="I25" i="5"/>
  <c r="J25" i="5"/>
  <c r="I33" i="5"/>
  <c r="J33" i="5"/>
  <c r="I41" i="5"/>
  <c r="J41" i="5"/>
  <c r="I49" i="5"/>
  <c r="J49" i="5"/>
  <c r="I57" i="5"/>
  <c r="J57" i="5"/>
  <c r="I65" i="5"/>
  <c r="J65" i="5"/>
  <c r="I73" i="5"/>
  <c r="J73" i="5"/>
  <c r="I81" i="5"/>
  <c r="J81" i="5"/>
  <c r="I89" i="5"/>
  <c r="J89" i="5"/>
  <c r="I98" i="5"/>
  <c r="J98" i="5"/>
  <c r="I40" i="5"/>
  <c r="J40" i="5"/>
  <c r="I88" i="5"/>
  <c r="J88" i="5"/>
  <c r="I18" i="5"/>
  <c r="J18" i="5"/>
  <c r="I34" i="5"/>
  <c r="J34" i="5"/>
  <c r="I42" i="5"/>
  <c r="J42" i="5"/>
  <c r="I50" i="5"/>
  <c r="J50" i="5"/>
  <c r="I58" i="5"/>
  <c r="J58" i="5"/>
  <c r="I66" i="5"/>
  <c r="J66" i="5"/>
  <c r="I74" i="5"/>
  <c r="J74" i="5"/>
  <c r="I82" i="5"/>
  <c r="J82" i="5"/>
  <c r="I90" i="5"/>
  <c r="J90" i="5"/>
  <c r="I99" i="5"/>
  <c r="J99" i="5"/>
  <c r="I26" i="5"/>
  <c r="J26" i="5"/>
  <c r="I19" i="5"/>
  <c r="J19" i="5"/>
  <c r="I27" i="5"/>
  <c r="J27" i="5"/>
  <c r="I35" i="5"/>
  <c r="J35" i="5"/>
  <c r="I43" i="5"/>
  <c r="J43" i="5"/>
  <c r="I51" i="5"/>
  <c r="J51" i="5"/>
  <c r="I59" i="5"/>
  <c r="J59" i="5"/>
  <c r="I67" i="5"/>
  <c r="J67" i="5"/>
  <c r="I75" i="5"/>
  <c r="J75" i="5"/>
  <c r="I83" i="5"/>
  <c r="J83" i="5"/>
  <c r="I91" i="5"/>
  <c r="J91" i="5"/>
  <c r="I100" i="5"/>
  <c r="J100" i="5"/>
  <c r="I32" i="5"/>
  <c r="J32" i="5"/>
  <c r="I105" i="5"/>
  <c r="J105" i="5"/>
  <c r="I28" i="5"/>
  <c r="J28" i="5"/>
  <c r="I36" i="5"/>
  <c r="J36" i="5"/>
  <c r="I44" i="5"/>
  <c r="J44" i="5"/>
  <c r="I52" i="5"/>
  <c r="J52" i="5"/>
  <c r="I60" i="5"/>
  <c r="J60" i="5"/>
  <c r="I68" i="5"/>
  <c r="J68" i="5"/>
  <c r="I76" i="5"/>
  <c r="J76" i="5"/>
  <c r="I84" i="5"/>
  <c r="J84" i="5"/>
  <c r="I92" i="5"/>
  <c r="J92" i="5"/>
  <c r="I101" i="5"/>
  <c r="J101" i="5"/>
  <c r="I48" i="5"/>
  <c r="J48" i="5"/>
  <c r="I80" i="5"/>
  <c r="J80" i="5"/>
  <c r="I20" i="5"/>
  <c r="J20" i="5"/>
  <c r="I37" i="5"/>
  <c r="J37" i="5"/>
  <c r="I45" i="5"/>
  <c r="J45" i="5"/>
  <c r="I53" i="5"/>
  <c r="J53" i="5"/>
  <c r="I61" i="5"/>
  <c r="J61" i="5"/>
  <c r="I69" i="5"/>
  <c r="J69" i="5"/>
  <c r="I77" i="5"/>
  <c r="J77" i="5"/>
  <c r="I85" i="5"/>
  <c r="J85" i="5"/>
  <c r="I93" i="5"/>
  <c r="J93" i="5"/>
  <c r="I102" i="5"/>
  <c r="J102" i="5"/>
  <c r="I64" i="5"/>
  <c r="J64" i="5"/>
  <c r="I30" i="5"/>
  <c r="J30" i="5"/>
  <c r="I54" i="5"/>
  <c r="J54" i="5"/>
  <c r="I70" i="5"/>
  <c r="J70" i="5"/>
  <c r="I86" i="5"/>
  <c r="J86" i="5"/>
  <c r="I94" i="5"/>
  <c r="J94" i="5"/>
  <c r="I103" i="5"/>
  <c r="J103" i="5"/>
  <c r="I24" i="5"/>
  <c r="J24" i="5"/>
  <c r="I56" i="5"/>
  <c r="J56" i="5"/>
  <c r="I72" i="5"/>
  <c r="J72" i="5"/>
  <c r="I17" i="5"/>
  <c r="J17" i="5"/>
  <c r="I21" i="5"/>
  <c r="J21" i="5"/>
  <c r="I29" i="5"/>
  <c r="J29" i="5"/>
  <c r="I38" i="5"/>
  <c r="J38" i="5"/>
  <c r="I46" i="5"/>
  <c r="J46" i="5"/>
  <c r="I62" i="5"/>
  <c r="J62" i="5"/>
  <c r="I78" i="5"/>
  <c r="J78" i="5"/>
  <c r="I15" i="5"/>
  <c r="J15" i="5"/>
  <c r="I23" i="5"/>
  <c r="J23" i="5"/>
  <c r="I31" i="5"/>
  <c r="J31" i="5"/>
  <c r="I39" i="5"/>
  <c r="J39" i="5"/>
  <c r="I47" i="5"/>
  <c r="J47" i="5"/>
  <c r="I55" i="5"/>
  <c r="J55" i="5"/>
  <c r="I63" i="5"/>
  <c r="J63" i="5"/>
  <c r="I71" i="5"/>
  <c r="J71" i="5"/>
  <c r="I79" i="5"/>
  <c r="J79" i="5"/>
  <c r="I87" i="5"/>
  <c r="J87" i="5"/>
  <c r="I96" i="5"/>
  <c r="J96" i="5"/>
  <c r="I104" i="5"/>
  <c r="J104" i="5"/>
  <c r="I95" i="5"/>
  <c r="J95" i="5"/>
  <c r="I22" i="5"/>
  <c r="J22" i="5"/>
  <c r="I14" i="5"/>
  <c r="F52" i="2" l="1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G50" i="3"/>
  <c r="G51" i="3"/>
  <c r="G52" i="3"/>
  <c r="G53" i="3"/>
  <c r="G54" i="3"/>
  <c r="G55" i="3"/>
  <c r="G56" i="3"/>
  <c r="G57" i="3"/>
  <c r="G58" i="3"/>
  <c r="I58" i="3" s="1"/>
  <c r="G135" i="3" s="1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44" i="3"/>
  <c r="G45" i="3"/>
  <c r="G46" i="3"/>
  <c r="G47" i="3"/>
  <c r="G48" i="3"/>
  <c r="G49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4" i="3"/>
  <c r="C8" i="4"/>
  <c r="C9" i="4"/>
  <c r="C10" i="4"/>
  <c r="C11" i="4"/>
  <c r="C7" i="4"/>
  <c r="C12" i="4"/>
  <c r="C6" i="4"/>
  <c r="C5" i="4"/>
  <c r="C4" i="4"/>
  <c r="C3" i="4"/>
  <c r="I3" i="3" l="1"/>
  <c r="G80" i="3" s="1"/>
  <c r="I74" i="3"/>
  <c r="G151" i="3" s="1"/>
  <c r="I66" i="3"/>
  <c r="G143" i="3" s="1"/>
  <c r="I78" i="3"/>
  <c r="I70" i="3"/>
  <c r="I62" i="3"/>
  <c r="G139" i="3" s="1"/>
  <c r="I54" i="3"/>
  <c r="I77" i="3"/>
  <c r="G154" i="3" s="1"/>
  <c r="I69" i="3"/>
  <c r="G146" i="3" s="1"/>
  <c r="I61" i="3"/>
  <c r="I53" i="3"/>
  <c r="I76" i="3"/>
  <c r="I68" i="3"/>
  <c r="G145" i="3" s="1"/>
  <c r="I60" i="3"/>
  <c r="G137" i="3" s="1"/>
  <c r="I52" i="3"/>
  <c r="G129" i="3" s="1"/>
  <c r="I75" i="3"/>
  <c r="G152" i="3" s="1"/>
  <c r="I67" i="3"/>
  <c r="G144" i="3" s="1"/>
  <c r="I59" i="3"/>
  <c r="I51" i="3"/>
  <c r="I50" i="3"/>
  <c r="I73" i="3"/>
  <c r="G150" i="3" s="1"/>
  <c r="I65" i="3"/>
  <c r="G142" i="3" s="1"/>
  <c r="I57" i="3"/>
  <c r="I72" i="3"/>
  <c r="G149" i="3" s="1"/>
  <c r="I64" i="3"/>
  <c r="G141" i="3" s="1"/>
  <c r="I56" i="3"/>
  <c r="I79" i="3"/>
  <c r="I71" i="3"/>
  <c r="H148" i="3" s="1"/>
  <c r="I63" i="3"/>
  <c r="I55" i="3"/>
  <c r="H132" i="3" s="1"/>
  <c r="G134" i="3"/>
  <c r="G155" i="3"/>
  <c r="G147" i="3"/>
  <c r="G131" i="3"/>
  <c r="G136" i="3"/>
  <c r="G133" i="3"/>
  <c r="G148" i="3"/>
  <c r="G140" i="3"/>
  <c r="G138" i="3"/>
  <c r="G130" i="3"/>
  <c r="G128" i="3"/>
  <c r="G153" i="3"/>
  <c r="G156" i="3"/>
  <c r="G127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88" i="3" s="1"/>
  <c r="H12" i="3"/>
  <c r="I12" i="3" s="1"/>
  <c r="H13" i="3"/>
  <c r="I13" i="3" s="1"/>
  <c r="H14" i="3"/>
  <c r="I14" i="3" s="1"/>
  <c r="H15" i="3"/>
  <c r="I15" i="3" s="1"/>
  <c r="H16" i="3"/>
  <c r="I16" i="3" s="1"/>
  <c r="G93" i="3" s="1"/>
  <c r="H17" i="3"/>
  <c r="I17" i="3" s="1"/>
  <c r="H18" i="3"/>
  <c r="I18" i="3" s="1"/>
  <c r="H19" i="3"/>
  <c r="I19" i="3" s="1"/>
  <c r="H96" i="3" s="1"/>
  <c r="H20" i="3"/>
  <c r="I20" i="3" s="1"/>
  <c r="H21" i="3"/>
  <c r="I21" i="3" s="1"/>
  <c r="H22" i="3"/>
  <c r="I22" i="3" s="1"/>
  <c r="H23" i="3"/>
  <c r="I23" i="3" s="1"/>
  <c r="H100" i="3" s="1"/>
  <c r="H24" i="3"/>
  <c r="I24" i="3" s="1"/>
  <c r="H25" i="3"/>
  <c r="I25" i="3" s="1"/>
  <c r="G102" i="3" s="1"/>
  <c r="H26" i="3"/>
  <c r="I26" i="3" s="1"/>
  <c r="H27" i="3"/>
  <c r="I27" i="3" s="1"/>
  <c r="H104" i="3" s="1"/>
  <c r="H28" i="3"/>
  <c r="I28" i="3" s="1"/>
  <c r="H29" i="3"/>
  <c r="I29" i="3" s="1"/>
  <c r="G106" i="3" s="1"/>
  <c r="H30" i="3"/>
  <c r="I30" i="3" s="1"/>
  <c r="H31" i="3"/>
  <c r="I31" i="3" s="1"/>
  <c r="H32" i="3"/>
  <c r="I32" i="3" s="1"/>
  <c r="H33" i="3"/>
  <c r="I33" i="3" s="1"/>
  <c r="G110" i="3" s="1"/>
  <c r="H34" i="3"/>
  <c r="I34" i="3" s="1"/>
  <c r="H35" i="3"/>
  <c r="I35" i="3" s="1"/>
  <c r="H112" i="3" s="1"/>
  <c r="H36" i="3"/>
  <c r="I36" i="3" s="1"/>
  <c r="H37" i="3"/>
  <c r="I37" i="3" s="1"/>
  <c r="G114" i="3" s="1"/>
  <c r="H38" i="3"/>
  <c r="I38" i="3" s="1"/>
  <c r="H39" i="3"/>
  <c r="I39" i="3" s="1"/>
  <c r="H116" i="3" s="1"/>
  <c r="H40" i="3"/>
  <c r="I40" i="3" s="1"/>
  <c r="H41" i="3"/>
  <c r="I41" i="3" s="1"/>
  <c r="G118" i="3" s="1"/>
  <c r="H42" i="3"/>
  <c r="I42" i="3" s="1"/>
  <c r="H43" i="3"/>
  <c r="I43" i="3" s="1"/>
  <c r="G120" i="3" s="1"/>
  <c r="H44" i="3"/>
  <c r="I44" i="3" s="1"/>
  <c r="G121" i="3" s="1"/>
  <c r="H45" i="3"/>
  <c r="I45" i="3" s="1"/>
  <c r="H46" i="3"/>
  <c r="I46" i="3" s="1"/>
  <c r="H47" i="3"/>
  <c r="I47" i="3" s="1"/>
  <c r="H48" i="3"/>
  <c r="I48" i="3" s="1"/>
  <c r="H49" i="3"/>
  <c r="I49" i="3" s="1"/>
  <c r="G126" i="3" s="1"/>
  <c r="H128" i="3"/>
  <c r="H136" i="3"/>
  <c r="H140" i="3"/>
  <c r="H144" i="3"/>
  <c r="I140" i="3" l="1"/>
  <c r="G132" i="3"/>
  <c r="I132" i="3" s="1"/>
  <c r="I136" i="3"/>
  <c r="G213" i="3" s="1"/>
  <c r="I128" i="3"/>
  <c r="H205" i="3" s="1"/>
  <c r="I148" i="3"/>
  <c r="I144" i="3"/>
  <c r="H221" i="3" s="1"/>
  <c r="H120" i="3"/>
  <c r="I120" i="3" s="1"/>
  <c r="G197" i="3" s="1"/>
  <c r="I150" i="3"/>
  <c r="G92" i="3"/>
  <c r="G123" i="3"/>
  <c r="G107" i="3"/>
  <c r="G99" i="3"/>
  <c r="G83" i="3"/>
  <c r="G115" i="3"/>
  <c r="G108" i="3"/>
  <c r="G98" i="3"/>
  <c r="G90" i="3"/>
  <c r="G82" i="3"/>
  <c r="G91" i="3"/>
  <c r="G84" i="3"/>
  <c r="G113" i="3"/>
  <c r="I113" i="3" s="1"/>
  <c r="G105" i="3"/>
  <c r="G89" i="3"/>
  <c r="G124" i="3"/>
  <c r="H124" i="3"/>
  <c r="G112" i="3"/>
  <c r="I112" i="3" s="1"/>
  <c r="G104" i="3"/>
  <c r="I104" i="3"/>
  <c r="H181" i="3" s="1"/>
  <c r="G96" i="3"/>
  <c r="I96" i="3" s="1"/>
  <c r="H173" i="3" s="1"/>
  <c r="G88" i="3"/>
  <c r="I88" i="3" s="1"/>
  <c r="G122" i="3"/>
  <c r="G97" i="3"/>
  <c r="G225" i="3"/>
  <c r="H84" i="3"/>
  <c r="G119" i="3"/>
  <c r="G111" i="3"/>
  <c r="G103" i="3"/>
  <c r="G87" i="3"/>
  <c r="G116" i="3"/>
  <c r="I116" i="3" s="1"/>
  <c r="G193" i="3" s="1"/>
  <c r="G94" i="3"/>
  <c r="G86" i="3"/>
  <c r="G95" i="3"/>
  <c r="G100" i="3"/>
  <c r="I100" i="3" s="1"/>
  <c r="H177" i="3" s="1"/>
  <c r="G205" i="3"/>
  <c r="H92" i="3"/>
  <c r="G217" i="3"/>
  <c r="H108" i="3"/>
  <c r="G125" i="3"/>
  <c r="G117" i="3"/>
  <c r="G109" i="3"/>
  <c r="G101" i="3"/>
  <c r="G85" i="3"/>
  <c r="G81" i="3"/>
  <c r="H155" i="3"/>
  <c r="I155" i="3" s="1"/>
  <c r="H135" i="3"/>
  <c r="H131" i="3"/>
  <c r="I131" i="3" s="1"/>
  <c r="H119" i="3"/>
  <c r="H115" i="3"/>
  <c r="H103" i="3"/>
  <c r="H95" i="3"/>
  <c r="H83" i="3"/>
  <c r="H80" i="3"/>
  <c r="H153" i="3"/>
  <c r="I153" i="3" s="1"/>
  <c r="H149" i="3"/>
  <c r="I149" i="3" s="1"/>
  <c r="H145" i="3"/>
  <c r="I145" i="3" s="1"/>
  <c r="H137" i="3"/>
  <c r="I137" i="3" s="1"/>
  <c r="H129" i="3"/>
  <c r="I129" i="3" s="1"/>
  <c r="H125" i="3"/>
  <c r="H121" i="3"/>
  <c r="I121" i="3" s="1"/>
  <c r="H117" i="3"/>
  <c r="H113" i="3"/>
  <c r="H109" i="3"/>
  <c r="H97" i="3"/>
  <c r="H89" i="3"/>
  <c r="H138" i="3"/>
  <c r="I138" i="3" s="1"/>
  <c r="H126" i="3"/>
  <c r="I126" i="3" s="1"/>
  <c r="H114" i="3"/>
  <c r="I114" i="3" s="1"/>
  <c r="H98" i="3"/>
  <c r="H90" i="3"/>
  <c r="H133" i="3"/>
  <c r="I133" i="3" s="1"/>
  <c r="H81" i="3"/>
  <c r="H151" i="3"/>
  <c r="I151" i="3" s="1"/>
  <c r="H139" i="3"/>
  <c r="I139" i="3" s="1"/>
  <c r="H154" i="3"/>
  <c r="I154" i="3" s="1"/>
  <c r="H146" i="3"/>
  <c r="I146" i="3" s="1"/>
  <c r="H134" i="3"/>
  <c r="I134" i="3" s="1"/>
  <c r="H122" i="3"/>
  <c r="H106" i="3"/>
  <c r="I106" i="3" s="1"/>
  <c r="H102" i="3"/>
  <c r="I102" i="3" s="1"/>
  <c r="H86" i="3"/>
  <c r="H150" i="3"/>
  <c r="H142" i="3"/>
  <c r="I142" i="3" s="1"/>
  <c r="H130" i="3"/>
  <c r="I130" i="3" s="1"/>
  <c r="H118" i="3"/>
  <c r="I118" i="3" s="1"/>
  <c r="H110" i="3"/>
  <c r="I110" i="3" s="1"/>
  <c r="H94" i="3"/>
  <c r="H82" i="3"/>
  <c r="H152" i="3"/>
  <c r="H156" i="3"/>
  <c r="H213" i="3"/>
  <c r="H217" i="3"/>
  <c r="H225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3" i="3"/>
  <c r="F83" i="2"/>
  <c r="I80" i="3" l="1"/>
  <c r="I213" i="3"/>
  <c r="I205" i="3"/>
  <c r="I125" i="3"/>
  <c r="G209" i="3"/>
  <c r="H209" i="3"/>
  <c r="I83" i="3"/>
  <c r="H160" i="3" s="1"/>
  <c r="G221" i="3"/>
  <c r="I221" i="3" s="1"/>
  <c r="H298" i="3" s="1"/>
  <c r="I84" i="3"/>
  <c r="H161" i="3" s="1"/>
  <c r="I86" i="3"/>
  <c r="I109" i="3"/>
  <c r="H186" i="3" s="1"/>
  <c r="I117" i="3"/>
  <c r="G194" i="3" s="1"/>
  <c r="I95" i="3"/>
  <c r="I98" i="3"/>
  <c r="I108" i="3"/>
  <c r="H185" i="3" s="1"/>
  <c r="G173" i="3"/>
  <c r="I173" i="3" s="1"/>
  <c r="I115" i="3"/>
  <c r="G192" i="3" s="1"/>
  <c r="H193" i="3"/>
  <c r="I193" i="3" s="1"/>
  <c r="I225" i="3"/>
  <c r="G302" i="3" s="1"/>
  <c r="I209" i="3"/>
  <c r="H286" i="3" s="1"/>
  <c r="I119" i="3"/>
  <c r="I97" i="3"/>
  <c r="I217" i="3"/>
  <c r="G294" i="3" s="1"/>
  <c r="I122" i="3"/>
  <c r="H199" i="3" s="1"/>
  <c r="I124" i="3"/>
  <c r="H201" i="3" s="1"/>
  <c r="I82" i="3"/>
  <c r="H197" i="3"/>
  <c r="I197" i="3" s="1"/>
  <c r="I94" i="3"/>
  <c r="H171" i="3" s="1"/>
  <c r="I103" i="3"/>
  <c r="I89" i="3"/>
  <c r="I90" i="3"/>
  <c r="H167" i="3" s="1"/>
  <c r="I81" i="3"/>
  <c r="G158" i="3" s="1"/>
  <c r="H189" i="3"/>
  <c r="G189" i="3"/>
  <c r="G165" i="3"/>
  <c r="H165" i="3"/>
  <c r="G181" i="3"/>
  <c r="I181" i="3" s="1"/>
  <c r="H258" i="3" s="1"/>
  <c r="G177" i="3"/>
  <c r="I177" i="3" s="1"/>
  <c r="I156" i="3"/>
  <c r="G233" i="3" s="1"/>
  <c r="I152" i="3"/>
  <c r="H229" i="3" s="1"/>
  <c r="I92" i="3"/>
  <c r="H169" i="3" s="1"/>
  <c r="I135" i="3"/>
  <c r="G212" i="3" s="1"/>
  <c r="G282" i="3"/>
  <c r="G290" i="3"/>
  <c r="G157" i="3"/>
  <c r="H87" i="3"/>
  <c r="F84" i="2"/>
  <c r="H101" i="3"/>
  <c r="H105" i="3"/>
  <c r="I105" i="3" s="1"/>
  <c r="H107" i="3"/>
  <c r="H123" i="3"/>
  <c r="H91" i="3"/>
  <c r="I91" i="3" s="1"/>
  <c r="H99" i="3"/>
  <c r="H147" i="3"/>
  <c r="H85" i="3"/>
  <c r="I85" i="3" s="1"/>
  <c r="H93" i="3"/>
  <c r="H166" i="3"/>
  <c r="G228" i="3"/>
  <c r="H228" i="3"/>
  <c r="H111" i="3"/>
  <c r="I111" i="3" s="1"/>
  <c r="H192" i="3"/>
  <c r="G160" i="3"/>
  <c r="G208" i="3"/>
  <c r="H208" i="3"/>
  <c r="H212" i="3"/>
  <c r="H143" i="3"/>
  <c r="I143" i="3" s="1"/>
  <c r="H141" i="3"/>
  <c r="H202" i="3"/>
  <c r="G196" i="3"/>
  <c r="H196" i="3"/>
  <c r="H190" i="3"/>
  <c r="G190" i="3"/>
  <c r="H226" i="3"/>
  <c r="G226" i="3"/>
  <c r="H195" i="3"/>
  <c r="G195" i="3"/>
  <c r="H179" i="3"/>
  <c r="G179" i="3"/>
  <c r="G180" i="3"/>
  <c r="H180" i="3"/>
  <c r="G216" i="3"/>
  <c r="H216" i="3"/>
  <c r="H203" i="3"/>
  <c r="G203" i="3"/>
  <c r="H159" i="3"/>
  <c r="G159" i="3"/>
  <c r="H223" i="3"/>
  <c r="G223" i="3"/>
  <c r="H214" i="3"/>
  <c r="G214" i="3"/>
  <c r="H187" i="3"/>
  <c r="G187" i="3"/>
  <c r="H207" i="3"/>
  <c r="G207" i="3"/>
  <c r="H198" i="3"/>
  <c r="G198" i="3"/>
  <c r="H222" i="3"/>
  <c r="G222" i="3"/>
  <c r="H227" i="3"/>
  <c r="G227" i="3"/>
  <c r="H211" i="3"/>
  <c r="G211" i="3"/>
  <c r="G172" i="3"/>
  <c r="H172" i="3"/>
  <c r="G232" i="3"/>
  <c r="H232" i="3"/>
  <c r="H206" i="3"/>
  <c r="G206" i="3"/>
  <c r="H230" i="3"/>
  <c r="G230" i="3"/>
  <c r="H191" i="3"/>
  <c r="G191" i="3"/>
  <c r="H183" i="3"/>
  <c r="G183" i="3"/>
  <c r="H231" i="3"/>
  <c r="G231" i="3"/>
  <c r="H174" i="3"/>
  <c r="G174" i="3"/>
  <c r="H210" i="3"/>
  <c r="G210" i="3"/>
  <c r="H175" i="3"/>
  <c r="G175" i="3"/>
  <c r="H215" i="3"/>
  <c r="G215" i="3"/>
  <c r="H219" i="3"/>
  <c r="G219" i="3"/>
  <c r="H194" i="3"/>
  <c r="H163" i="3"/>
  <c r="G163" i="3"/>
  <c r="I163" i="3" s="1"/>
  <c r="H290" i="3"/>
  <c r="H282" i="3"/>
  <c r="G201" i="3" l="1"/>
  <c r="G199" i="3"/>
  <c r="G161" i="3"/>
  <c r="I161" i="3" s="1"/>
  <c r="H158" i="3"/>
  <c r="H233" i="3"/>
  <c r="I189" i="3"/>
  <c r="G266" i="3" s="1"/>
  <c r="G274" i="3"/>
  <c r="I274" i="3" s="1"/>
  <c r="G351" i="3" s="1"/>
  <c r="H274" i="3"/>
  <c r="H270" i="3"/>
  <c r="G270" i="3"/>
  <c r="I282" i="3"/>
  <c r="H359" i="3" s="1"/>
  <c r="I201" i="3"/>
  <c r="G278" i="3" s="1"/>
  <c r="I180" i="3"/>
  <c r="H257" i="3" s="1"/>
  <c r="I192" i="3"/>
  <c r="G269" i="3" s="1"/>
  <c r="G185" i="3"/>
  <c r="I185" i="3" s="1"/>
  <c r="G262" i="3" s="1"/>
  <c r="I290" i="3"/>
  <c r="G171" i="3"/>
  <c r="I171" i="3" s="1"/>
  <c r="H248" i="3" s="1"/>
  <c r="G286" i="3"/>
  <c r="I286" i="3" s="1"/>
  <c r="H363" i="3" s="1"/>
  <c r="G186" i="3"/>
  <c r="I186" i="3" s="1"/>
  <c r="I172" i="3"/>
  <c r="H249" i="3" s="1"/>
  <c r="H302" i="3"/>
  <c r="I302" i="3" s="1"/>
  <c r="H294" i="3"/>
  <c r="I294" i="3" s="1"/>
  <c r="G167" i="3"/>
  <c r="I167" i="3" s="1"/>
  <c r="I231" i="3"/>
  <c r="I206" i="3"/>
  <c r="G283" i="3" s="1"/>
  <c r="I227" i="3"/>
  <c r="H304" i="3" s="1"/>
  <c r="G258" i="3"/>
  <c r="I258" i="3" s="1"/>
  <c r="G335" i="3" s="1"/>
  <c r="I232" i="3"/>
  <c r="H309" i="3" s="1"/>
  <c r="I175" i="3"/>
  <c r="H252" i="3" s="1"/>
  <c r="I158" i="3"/>
  <c r="G235" i="3" s="1"/>
  <c r="I230" i="3"/>
  <c r="G307" i="3" s="1"/>
  <c r="I211" i="3"/>
  <c r="I207" i="3"/>
  <c r="I223" i="3"/>
  <c r="G300" i="3" s="1"/>
  <c r="I226" i="3"/>
  <c r="G303" i="3" s="1"/>
  <c r="G254" i="3"/>
  <c r="H254" i="3"/>
  <c r="I212" i="3"/>
  <c r="G289" i="3" s="1"/>
  <c r="G168" i="3"/>
  <c r="G229" i="3"/>
  <c r="I229" i="3" s="1"/>
  <c r="I99" i="3"/>
  <c r="H176" i="3" s="1"/>
  <c r="I141" i="3"/>
  <c r="G218" i="3" s="1"/>
  <c r="I147" i="3"/>
  <c r="G224" i="3" s="1"/>
  <c r="I198" i="3"/>
  <c r="I203" i="3"/>
  <c r="H280" i="3" s="1"/>
  <c r="I195" i="3"/>
  <c r="I228" i="3"/>
  <c r="H305" i="3" s="1"/>
  <c r="I87" i="3"/>
  <c r="G164" i="3" s="1"/>
  <c r="I107" i="3"/>
  <c r="G184" i="3" s="1"/>
  <c r="I123" i="3"/>
  <c r="H200" i="3" s="1"/>
  <c r="I93" i="3"/>
  <c r="G170" i="3" s="1"/>
  <c r="H182" i="3"/>
  <c r="I160" i="3"/>
  <c r="G237" i="3" s="1"/>
  <c r="I101" i="3"/>
  <c r="G178" i="3" s="1"/>
  <c r="G169" i="3"/>
  <c r="I169" i="3" s="1"/>
  <c r="G162" i="3"/>
  <c r="I165" i="3"/>
  <c r="I208" i="3"/>
  <c r="H285" i="3" s="1"/>
  <c r="G298" i="3"/>
  <c r="I298" i="3" s="1"/>
  <c r="I216" i="3"/>
  <c r="G293" i="3" s="1"/>
  <c r="I196" i="3"/>
  <c r="G273" i="3" s="1"/>
  <c r="H250" i="3"/>
  <c r="I194" i="3"/>
  <c r="H271" i="3" s="1"/>
  <c r="I210" i="3"/>
  <c r="G287" i="3" s="1"/>
  <c r="I183" i="3"/>
  <c r="I187" i="3"/>
  <c r="I199" i="3"/>
  <c r="H276" i="3" s="1"/>
  <c r="I190" i="3"/>
  <c r="H267" i="3" s="1"/>
  <c r="G250" i="3"/>
  <c r="I233" i="3"/>
  <c r="G310" i="3" s="1"/>
  <c r="I219" i="3"/>
  <c r="H296" i="3" s="1"/>
  <c r="I215" i="3"/>
  <c r="I174" i="3"/>
  <c r="G251" i="3" s="1"/>
  <c r="I191" i="3"/>
  <c r="G268" i="3" s="1"/>
  <c r="I222" i="3"/>
  <c r="H299" i="3" s="1"/>
  <c r="I214" i="3"/>
  <c r="H291" i="3" s="1"/>
  <c r="I159" i="3"/>
  <c r="I179" i="3"/>
  <c r="G256" i="3" s="1"/>
  <c r="H157" i="3"/>
  <c r="G182" i="3"/>
  <c r="I182" i="3" s="1"/>
  <c r="H259" i="3" s="1"/>
  <c r="H168" i="3"/>
  <c r="I168" i="3" s="1"/>
  <c r="H184" i="3"/>
  <c r="H127" i="3"/>
  <c r="G202" i="3"/>
  <c r="I202" i="3" s="1"/>
  <c r="G279" i="3" s="1"/>
  <c r="H162" i="3"/>
  <c r="H170" i="3"/>
  <c r="G166" i="3"/>
  <c r="I166" i="3" s="1"/>
  <c r="G243" i="3" s="1"/>
  <c r="H307" i="3"/>
  <c r="H269" i="3"/>
  <c r="G188" i="3"/>
  <c r="H188" i="3"/>
  <c r="G220" i="3"/>
  <c r="H220" i="3"/>
  <c r="H292" i="3"/>
  <c r="G292" i="3"/>
  <c r="G288" i="3"/>
  <c r="H288" i="3"/>
  <c r="G276" i="3"/>
  <c r="G240" i="3"/>
  <c r="H240" i="3"/>
  <c r="H251" i="3"/>
  <c r="H275" i="3"/>
  <c r="G275" i="3"/>
  <c r="H264" i="3"/>
  <c r="G363" i="3"/>
  <c r="H244" i="3"/>
  <c r="G244" i="3"/>
  <c r="H308" i="3"/>
  <c r="G308" i="3"/>
  <c r="H283" i="3"/>
  <c r="H367" i="3"/>
  <c r="G367" i="3"/>
  <c r="I367" i="3" s="1"/>
  <c r="G252" i="3"/>
  <c r="G304" i="3"/>
  <c r="H279" i="3"/>
  <c r="G296" i="3"/>
  <c r="H371" i="3"/>
  <c r="G371" i="3"/>
  <c r="H243" i="3"/>
  <c r="G284" i="3"/>
  <c r="H284" i="3"/>
  <c r="G272" i="3"/>
  <c r="H272" i="3"/>
  <c r="H379" i="3" l="1"/>
  <c r="G379" i="3"/>
  <c r="H238" i="3"/>
  <c r="I238" i="3" s="1"/>
  <c r="G315" i="3" s="1"/>
  <c r="I315" i="3" s="1"/>
  <c r="G238" i="3"/>
  <c r="I184" i="3"/>
  <c r="G261" i="3" s="1"/>
  <c r="G249" i="3"/>
  <c r="H303" i="3"/>
  <c r="I303" i="3" s="1"/>
  <c r="G380" i="3" s="1"/>
  <c r="G291" i="3"/>
  <c r="H224" i="3"/>
  <c r="G257" i="3"/>
  <c r="G305" i="3"/>
  <c r="H266" i="3"/>
  <c r="I266" i="3" s="1"/>
  <c r="H287" i="3"/>
  <c r="I287" i="3" s="1"/>
  <c r="G364" i="3" s="1"/>
  <c r="H310" i="3"/>
  <c r="H315" i="3"/>
  <c r="H263" i="3"/>
  <c r="G263" i="3"/>
  <c r="H300" i="3"/>
  <c r="I300" i="3" s="1"/>
  <c r="H235" i="3"/>
  <c r="I235" i="3" s="1"/>
  <c r="H262" i="3"/>
  <c r="I262" i="3" s="1"/>
  <c r="G339" i="3" s="1"/>
  <c r="I270" i="3"/>
  <c r="I170" i="3"/>
  <c r="H247" i="3" s="1"/>
  <c r="I244" i="3"/>
  <c r="H237" i="3"/>
  <c r="G248" i="3"/>
  <c r="I248" i="3" s="1"/>
  <c r="H289" i="3"/>
  <c r="I289" i="3" s="1"/>
  <c r="G366" i="3" s="1"/>
  <c r="H278" i="3"/>
  <c r="I278" i="3" s="1"/>
  <c r="G359" i="3"/>
  <c r="I359" i="3" s="1"/>
  <c r="H218" i="3"/>
  <c r="I272" i="3"/>
  <c r="H349" i="3" s="1"/>
  <c r="H164" i="3"/>
  <c r="I249" i="3"/>
  <c r="I275" i="3"/>
  <c r="G352" i="3" s="1"/>
  <c r="I188" i="3"/>
  <c r="G265" i="3" s="1"/>
  <c r="G280" i="3"/>
  <c r="I280" i="3" s="1"/>
  <c r="H357" i="3" s="1"/>
  <c r="I252" i="3"/>
  <c r="G329" i="3" s="1"/>
  <c r="H178" i="3"/>
  <c r="I178" i="3" s="1"/>
  <c r="I164" i="3"/>
  <c r="H241" i="3" s="1"/>
  <c r="I224" i="3"/>
  <c r="G301" i="3" s="1"/>
  <c r="G309" i="3"/>
  <c r="I309" i="3" s="1"/>
  <c r="G386" i="3" s="1"/>
  <c r="I237" i="3"/>
  <c r="H314" i="3" s="1"/>
  <c r="G299" i="3"/>
  <c r="I299" i="3" s="1"/>
  <c r="G271" i="3"/>
  <c r="I271" i="3" s="1"/>
  <c r="I307" i="3"/>
  <c r="G384" i="3" s="1"/>
  <c r="H335" i="3"/>
  <c r="I283" i="3"/>
  <c r="G246" i="3"/>
  <c r="H246" i="3"/>
  <c r="G306" i="3"/>
  <c r="H306" i="3"/>
  <c r="I379" i="3"/>
  <c r="H456" i="3" s="1"/>
  <c r="H256" i="3"/>
  <c r="I256" i="3" s="1"/>
  <c r="G333" i="3" s="1"/>
  <c r="I257" i="3"/>
  <c r="G334" i="3" s="1"/>
  <c r="I127" i="3"/>
  <c r="G204" i="3" s="1"/>
  <c r="I371" i="3"/>
  <c r="H448" i="3" s="1"/>
  <c r="I308" i="3"/>
  <c r="H385" i="3" s="1"/>
  <c r="I218" i="3"/>
  <c r="H295" i="3" s="1"/>
  <c r="I250" i="3"/>
  <c r="H327" i="3" s="1"/>
  <c r="I305" i="3"/>
  <c r="H382" i="3" s="1"/>
  <c r="G285" i="3"/>
  <c r="I285" i="3" s="1"/>
  <c r="H362" i="3" s="1"/>
  <c r="I240" i="3"/>
  <c r="G317" i="3" s="1"/>
  <c r="G200" i="3"/>
  <c r="I200" i="3" s="1"/>
  <c r="H277" i="3" s="1"/>
  <c r="I284" i="3"/>
  <c r="H361" i="3" s="1"/>
  <c r="I263" i="3"/>
  <c r="H340" i="3" s="1"/>
  <c r="G267" i="3"/>
  <c r="I267" i="3" s="1"/>
  <c r="H344" i="3" s="1"/>
  <c r="I288" i="3"/>
  <c r="H365" i="3" s="1"/>
  <c r="I162" i="3"/>
  <c r="H239" i="3" s="1"/>
  <c r="I269" i="3"/>
  <c r="H346" i="3" s="1"/>
  <c r="G176" i="3"/>
  <c r="I176" i="3" s="1"/>
  <c r="H253" i="3" s="1"/>
  <c r="I157" i="3"/>
  <c r="G234" i="3" s="1"/>
  <c r="I304" i="3"/>
  <c r="I363" i="3"/>
  <c r="G440" i="3" s="1"/>
  <c r="H273" i="3"/>
  <c r="I273" i="3" s="1"/>
  <c r="G350" i="3" s="1"/>
  <c r="H242" i="3"/>
  <c r="G242" i="3"/>
  <c r="I254" i="3"/>
  <c r="H375" i="3"/>
  <c r="G375" i="3"/>
  <c r="I251" i="3"/>
  <c r="G328" i="3" s="1"/>
  <c r="I335" i="3"/>
  <c r="H412" i="3" s="1"/>
  <c r="I292" i="3"/>
  <c r="H369" i="3" s="1"/>
  <c r="G259" i="3"/>
  <c r="I259" i="3" s="1"/>
  <c r="G336" i="3" s="1"/>
  <c r="H351" i="3"/>
  <c r="I351" i="3" s="1"/>
  <c r="G382" i="3"/>
  <c r="I296" i="3"/>
  <c r="I220" i="3"/>
  <c r="H297" i="3" s="1"/>
  <c r="G245" i="3"/>
  <c r="H293" i="3"/>
  <c r="I293" i="3" s="1"/>
  <c r="G370" i="3" s="1"/>
  <c r="H236" i="3"/>
  <c r="G260" i="3"/>
  <c r="H268" i="3"/>
  <c r="I268" i="3" s="1"/>
  <c r="I243" i="3"/>
  <c r="I291" i="3"/>
  <c r="G368" i="3" s="1"/>
  <c r="I310" i="3"/>
  <c r="G387" i="3" s="1"/>
  <c r="G326" i="3"/>
  <c r="G236" i="3"/>
  <c r="H260" i="3"/>
  <c r="I276" i="3"/>
  <c r="G353" i="3" s="1"/>
  <c r="G264" i="3"/>
  <c r="I264" i="3" s="1"/>
  <c r="H341" i="3" s="1"/>
  <c r="I279" i="3"/>
  <c r="H356" i="3" s="1"/>
  <c r="H245" i="3"/>
  <c r="H204" i="3"/>
  <c r="G239" i="3"/>
  <c r="G247" i="3"/>
  <c r="H301" i="3"/>
  <c r="H334" i="3"/>
  <c r="H326" i="3"/>
  <c r="G360" i="3"/>
  <c r="H360" i="3"/>
  <c r="H440" i="3"/>
  <c r="G448" i="3"/>
  <c r="G340" i="3"/>
  <c r="G381" i="3"/>
  <c r="H381" i="3"/>
  <c r="H317" i="3"/>
  <c r="G349" i="3"/>
  <c r="H444" i="3"/>
  <c r="G444" i="3"/>
  <c r="I444" i="3" s="1"/>
  <c r="G361" i="3"/>
  <c r="G321" i="3"/>
  <c r="H321" i="3"/>
  <c r="H325" i="3"/>
  <c r="G325" i="3"/>
  <c r="H234" i="3" l="1"/>
  <c r="H343" i="3"/>
  <c r="G343" i="3"/>
  <c r="G392" i="3"/>
  <c r="H392" i="3"/>
  <c r="H261" i="3"/>
  <c r="I440" i="3"/>
  <c r="G241" i="3"/>
  <c r="I241" i="3" s="1"/>
  <c r="H318" i="3" s="1"/>
  <c r="H368" i="3"/>
  <c r="G456" i="3"/>
  <c r="H312" i="3"/>
  <c r="G312" i="3"/>
  <c r="G377" i="3"/>
  <c r="H377" i="3"/>
  <c r="H436" i="3"/>
  <c r="G436" i="3"/>
  <c r="G365" i="3"/>
  <c r="I365" i="3" s="1"/>
  <c r="G314" i="3"/>
  <c r="I314" i="3" s="1"/>
  <c r="H328" i="3"/>
  <c r="H265" i="3"/>
  <c r="G327" i="3"/>
  <c r="G357" i="3"/>
  <c r="I357" i="3" s="1"/>
  <c r="H380" i="3"/>
  <c r="H352" i="3"/>
  <c r="I352" i="3" s="1"/>
  <c r="I301" i="3"/>
  <c r="H378" i="3" s="1"/>
  <c r="H339" i="3"/>
  <c r="I339" i="3" s="1"/>
  <c r="H336" i="3"/>
  <c r="I236" i="3"/>
  <c r="I325" i="3"/>
  <c r="I242" i="3"/>
  <c r="H319" i="3" s="1"/>
  <c r="I317" i="3"/>
  <c r="H347" i="3"/>
  <c r="G347" i="3"/>
  <c r="I347" i="3" s="1"/>
  <c r="H255" i="3"/>
  <c r="G255" i="3"/>
  <c r="G348" i="3"/>
  <c r="H348" i="3"/>
  <c r="I348" i="3" s="1"/>
  <c r="H384" i="3"/>
  <c r="G412" i="3"/>
  <c r="I412" i="3" s="1"/>
  <c r="G489" i="3" s="1"/>
  <c r="G277" i="3"/>
  <c r="I277" i="3" s="1"/>
  <c r="G354" i="3" s="1"/>
  <c r="I381" i="3"/>
  <c r="G458" i="3" s="1"/>
  <c r="I327" i="3"/>
  <c r="I261" i="3"/>
  <c r="I361" i="3"/>
  <c r="G438" i="3" s="1"/>
  <c r="I312" i="3"/>
  <c r="H353" i="3"/>
  <c r="I353" i="3" s="1"/>
  <c r="H329" i="3"/>
  <c r="I329" i="3" s="1"/>
  <c r="I375" i="3"/>
  <c r="H452" i="3" s="1"/>
  <c r="I321" i="3"/>
  <c r="H398" i="3" s="1"/>
  <c r="I260" i="3"/>
  <c r="H333" i="3"/>
  <c r="G337" i="3"/>
  <c r="H337" i="3"/>
  <c r="I337" i="3" s="1"/>
  <c r="I349" i="3"/>
  <c r="G426" i="3" s="1"/>
  <c r="H364" i="3"/>
  <c r="I364" i="3" s="1"/>
  <c r="I448" i="3"/>
  <c r="H525" i="3" s="1"/>
  <c r="H366" i="3"/>
  <c r="I366" i="3" s="1"/>
  <c r="I306" i="3"/>
  <c r="I265" i="3"/>
  <c r="G346" i="3"/>
  <c r="I346" i="3" s="1"/>
  <c r="G423" i="3" s="1"/>
  <c r="G341" i="3"/>
  <c r="I341" i="3" s="1"/>
  <c r="G418" i="3" s="1"/>
  <c r="G295" i="3"/>
  <c r="I295" i="3" s="1"/>
  <c r="H370" i="3"/>
  <c r="I370" i="3" s="1"/>
  <c r="G319" i="3"/>
  <c r="G385" i="3"/>
  <c r="I385" i="3" s="1"/>
  <c r="H462" i="3" s="1"/>
  <c r="I380" i="3"/>
  <c r="H386" i="3"/>
  <c r="I386" i="3" s="1"/>
  <c r="I456" i="3"/>
  <c r="G533" i="3" s="1"/>
  <c r="I334" i="3"/>
  <c r="G331" i="3"/>
  <c r="H331" i="3"/>
  <c r="I360" i="3"/>
  <c r="G437" i="3" s="1"/>
  <c r="I246" i="3"/>
  <c r="I247" i="3"/>
  <c r="G324" i="3" s="1"/>
  <c r="I384" i="3"/>
  <c r="G461" i="3" s="1"/>
  <c r="G355" i="3"/>
  <c r="H355" i="3"/>
  <c r="I239" i="3"/>
  <c r="G316" i="3" s="1"/>
  <c r="I377" i="3"/>
  <c r="G454" i="3" s="1"/>
  <c r="I436" i="3"/>
  <c r="H513" i="3" s="1"/>
  <c r="I340" i="3"/>
  <c r="I234" i="3"/>
  <c r="H311" i="3" s="1"/>
  <c r="G253" i="3"/>
  <c r="I253" i="3" s="1"/>
  <c r="G372" i="3"/>
  <c r="H372" i="3"/>
  <c r="I372" i="3" s="1"/>
  <c r="H324" i="3"/>
  <c r="H404" i="3"/>
  <c r="H428" i="3"/>
  <c r="G428" i="3"/>
  <c r="G369" i="3"/>
  <c r="I369" i="3" s="1"/>
  <c r="G338" i="3"/>
  <c r="I333" i="3"/>
  <c r="G410" i="3" s="1"/>
  <c r="I204" i="3"/>
  <c r="H281" i="3" s="1"/>
  <c r="G404" i="3"/>
  <c r="G345" i="3"/>
  <c r="G376" i="3"/>
  <c r="H313" i="3"/>
  <c r="G373" i="3"/>
  <c r="G344" i="3"/>
  <c r="I344" i="3" s="1"/>
  <c r="H320" i="3"/>
  <c r="H350" i="3"/>
  <c r="I350" i="3" s="1"/>
  <c r="H427" i="3" s="1"/>
  <c r="H345" i="3"/>
  <c r="G356" i="3"/>
  <c r="I356" i="3" s="1"/>
  <c r="H376" i="3"/>
  <c r="G297" i="3"/>
  <c r="I297" i="3" s="1"/>
  <c r="G313" i="3"/>
  <c r="I313" i="3" s="1"/>
  <c r="H373" i="3"/>
  <c r="G320" i="3"/>
  <c r="G411" i="3"/>
  <c r="I336" i="3"/>
  <c r="H413" i="3" s="1"/>
  <c r="I326" i="3"/>
  <c r="I382" i="3"/>
  <c r="H387" i="3"/>
  <c r="I368" i="3"/>
  <c r="G445" i="3" s="1"/>
  <c r="I328" i="3"/>
  <c r="G405" i="3" s="1"/>
  <c r="I245" i="3"/>
  <c r="G322" i="3" s="1"/>
  <c r="G362" i="3"/>
  <c r="I362" i="3" s="1"/>
  <c r="H338" i="3"/>
  <c r="H411" i="3"/>
  <c r="I411" i="3" s="1"/>
  <c r="G342" i="3"/>
  <c r="H342" i="3"/>
  <c r="G417" i="3"/>
  <c r="H417" i="3"/>
  <c r="H402" i="3"/>
  <c r="G402" i="3"/>
  <c r="H458" i="3"/>
  <c r="H389" i="3"/>
  <c r="G389" i="3"/>
  <c r="G394" i="3"/>
  <c r="I394" i="3" s="1"/>
  <c r="H394" i="3"/>
  <c r="G457" i="3"/>
  <c r="H457" i="3"/>
  <c r="H517" i="3"/>
  <c r="G517" i="3"/>
  <c r="H521" i="3"/>
  <c r="G521" i="3"/>
  <c r="H434" i="3"/>
  <c r="G434" i="3"/>
  <c r="H437" i="3"/>
  <c r="G421" i="3" l="1"/>
  <c r="H421" i="3"/>
  <c r="G525" i="3"/>
  <c r="G378" i="3"/>
  <c r="G462" i="3"/>
  <c r="I462" i="3" s="1"/>
  <c r="G539" i="3" s="1"/>
  <c r="G452" i="3"/>
  <c r="I452" i="3" s="1"/>
  <c r="H316" i="3"/>
  <c r="I316" i="3" s="1"/>
  <c r="G393" i="3" s="1"/>
  <c r="I331" i="3"/>
  <c r="G398" i="3"/>
  <c r="H454" i="3"/>
  <c r="I392" i="3"/>
  <c r="I255" i="3"/>
  <c r="I343" i="3"/>
  <c r="G413" i="3"/>
  <c r="H429" i="3"/>
  <c r="I429" i="3" s="1"/>
  <c r="G429" i="3"/>
  <c r="H442" i="3"/>
  <c r="G442" i="3"/>
  <c r="G391" i="3"/>
  <c r="H391" i="3"/>
  <c r="H354" i="3"/>
  <c r="I354" i="3" s="1"/>
  <c r="I454" i="3"/>
  <c r="G311" i="3"/>
  <c r="I311" i="3" s="1"/>
  <c r="H388" i="3" s="1"/>
  <c r="H424" i="3"/>
  <c r="G424" i="3"/>
  <c r="I424" i="3" s="1"/>
  <c r="I458" i="3"/>
  <c r="I338" i="3"/>
  <c r="H461" i="3"/>
  <c r="I461" i="3" s="1"/>
  <c r="H533" i="3"/>
  <c r="I533" i="3" s="1"/>
  <c r="H445" i="3"/>
  <c r="I445" i="3" s="1"/>
  <c r="G522" i="3" s="1"/>
  <c r="I320" i="3"/>
  <c r="I417" i="3"/>
  <c r="H416" i="3"/>
  <c r="G416" i="3"/>
  <c r="I416" i="3" s="1"/>
  <c r="G430" i="3"/>
  <c r="H430" i="3"/>
  <c r="H406" i="3"/>
  <c r="G406" i="3"/>
  <c r="I406" i="3" s="1"/>
  <c r="G483" i="3" s="1"/>
  <c r="H425" i="3"/>
  <c r="G425" i="3"/>
  <c r="G414" i="3"/>
  <c r="H414" i="3"/>
  <c r="I398" i="3"/>
  <c r="G475" i="3" s="1"/>
  <c r="H410" i="3"/>
  <c r="G318" i="3"/>
  <c r="I318" i="3" s="1"/>
  <c r="G395" i="3" s="1"/>
  <c r="I376" i="3"/>
  <c r="H453" i="3" s="1"/>
  <c r="I324" i="3"/>
  <c r="G513" i="3"/>
  <c r="I513" i="3" s="1"/>
  <c r="H590" i="3" s="1"/>
  <c r="I517" i="3"/>
  <c r="G594" i="3" s="1"/>
  <c r="I402" i="3"/>
  <c r="H479" i="3" s="1"/>
  <c r="I319" i="3"/>
  <c r="G396" i="3" s="1"/>
  <c r="I404" i="3"/>
  <c r="H332" i="3"/>
  <c r="G332" i="3"/>
  <c r="H438" i="3"/>
  <c r="I438" i="3" s="1"/>
  <c r="I437" i="3"/>
  <c r="H514" i="3" s="1"/>
  <c r="I457" i="3"/>
  <c r="G534" i="3" s="1"/>
  <c r="G281" i="3"/>
  <c r="I281" i="3" s="1"/>
  <c r="I373" i="3"/>
  <c r="H450" i="3" s="1"/>
  <c r="I428" i="3"/>
  <c r="G505" i="3" s="1"/>
  <c r="I442" i="3"/>
  <c r="G519" i="3" s="1"/>
  <c r="G449" i="3"/>
  <c r="H449" i="3"/>
  <c r="G443" i="3"/>
  <c r="H443" i="3"/>
  <c r="G441" i="3"/>
  <c r="H441" i="3"/>
  <c r="G330" i="3"/>
  <c r="H330" i="3"/>
  <c r="G463" i="3"/>
  <c r="H463" i="3"/>
  <c r="G408" i="3"/>
  <c r="H408" i="3"/>
  <c r="I342" i="3"/>
  <c r="I355" i="3"/>
  <c r="H426" i="3"/>
  <c r="I426" i="3" s="1"/>
  <c r="I525" i="3"/>
  <c r="I389" i="3"/>
  <c r="H466" i="3" s="1"/>
  <c r="H405" i="3"/>
  <c r="I405" i="3" s="1"/>
  <c r="I434" i="3"/>
  <c r="G511" i="3" s="1"/>
  <c r="G323" i="3"/>
  <c r="H323" i="3"/>
  <c r="G383" i="3"/>
  <c r="H383" i="3"/>
  <c r="I345" i="3"/>
  <c r="G422" i="3" s="1"/>
  <c r="H396" i="3"/>
  <c r="H423" i="3"/>
  <c r="I423" i="3" s="1"/>
  <c r="G500" i="3" s="1"/>
  <c r="I521" i="3"/>
  <c r="H598" i="3" s="1"/>
  <c r="I378" i="3"/>
  <c r="H455" i="3" s="1"/>
  <c r="G397" i="3"/>
  <c r="H397" i="3"/>
  <c r="G446" i="3"/>
  <c r="H446" i="3"/>
  <c r="G390" i="3"/>
  <c r="H390" i="3"/>
  <c r="H374" i="3"/>
  <c r="G374" i="3"/>
  <c r="G401" i="3"/>
  <c r="H401" i="3"/>
  <c r="H439" i="3"/>
  <c r="G439" i="3"/>
  <c r="I439" i="3" s="1"/>
  <c r="H516" i="3" s="1"/>
  <c r="H481" i="3"/>
  <c r="H418" i="3"/>
  <c r="I418" i="3" s="1"/>
  <c r="H403" i="3"/>
  <c r="G403" i="3"/>
  <c r="G488" i="3"/>
  <c r="G453" i="3"/>
  <c r="I453" i="3" s="1"/>
  <c r="G415" i="3"/>
  <c r="G427" i="3"/>
  <c r="I427" i="3" s="1"/>
  <c r="G481" i="3"/>
  <c r="I481" i="3" s="1"/>
  <c r="G447" i="3"/>
  <c r="H433" i="3"/>
  <c r="H459" i="3"/>
  <c r="I413" i="3"/>
  <c r="G490" i="3" s="1"/>
  <c r="I410" i="3"/>
  <c r="H487" i="3" s="1"/>
  <c r="G433" i="3"/>
  <c r="H489" i="3"/>
  <c r="I489" i="3" s="1"/>
  <c r="H322" i="3"/>
  <c r="I322" i="3" s="1"/>
  <c r="I430" i="3"/>
  <c r="G507" i="3" s="1"/>
  <c r="I421" i="3"/>
  <c r="G498" i="3" s="1"/>
  <c r="H447" i="3"/>
  <c r="I387" i="3"/>
  <c r="H464" i="3" s="1"/>
  <c r="G459" i="3"/>
  <c r="H415" i="3"/>
  <c r="I415" i="3" s="1"/>
  <c r="H488" i="3"/>
  <c r="G455" i="3"/>
  <c r="G419" i="3"/>
  <c r="H419" i="3"/>
  <c r="G471" i="3"/>
  <c r="H471" i="3"/>
  <c r="G535" i="3"/>
  <c r="H535" i="3"/>
  <c r="G531" i="3"/>
  <c r="H531" i="3"/>
  <c r="H602" i="3"/>
  <c r="G602" i="3"/>
  <c r="H498" i="3"/>
  <c r="G466" i="3"/>
  <c r="G514" i="3"/>
  <c r="G494" i="3"/>
  <c r="H494" i="3"/>
  <c r="H506" i="3" l="1"/>
  <c r="G506" i="3"/>
  <c r="G610" i="3"/>
  <c r="H610" i="3"/>
  <c r="H529" i="3"/>
  <c r="G529" i="3"/>
  <c r="I529" i="3" s="1"/>
  <c r="I374" i="3"/>
  <c r="H519" i="3"/>
  <c r="I519" i="3" s="1"/>
  <c r="H596" i="3" s="1"/>
  <c r="H395" i="3"/>
  <c r="G450" i="3"/>
  <c r="I450" i="3" s="1"/>
  <c r="I390" i="3"/>
  <c r="H475" i="3"/>
  <c r="H469" i="3"/>
  <c r="G469" i="3"/>
  <c r="I469" i="3" s="1"/>
  <c r="H546" i="3" s="1"/>
  <c r="H420" i="3"/>
  <c r="G420" i="3"/>
  <c r="I420" i="3" s="1"/>
  <c r="H505" i="3"/>
  <c r="I403" i="3"/>
  <c r="H480" i="3" s="1"/>
  <c r="I446" i="3"/>
  <c r="I332" i="3"/>
  <c r="I425" i="3"/>
  <c r="G538" i="3"/>
  <c r="I538" i="3" s="1"/>
  <c r="H538" i="3"/>
  <c r="G501" i="3"/>
  <c r="I501" i="3" s="1"/>
  <c r="H501" i="3"/>
  <c r="G431" i="3"/>
  <c r="H431" i="3"/>
  <c r="I431" i="3" s="1"/>
  <c r="G508" i="3" s="1"/>
  <c r="I449" i="3"/>
  <c r="H526" i="3" s="1"/>
  <c r="I414" i="3"/>
  <c r="H491" i="3" s="1"/>
  <c r="I391" i="3"/>
  <c r="G598" i="3"/>
  <c r="I598" i="3" s="1"/>
  <c r="G675" i="3" s="1"/>
  <c r="H534" i="3"/>
  <c r="H594" i="3"/>
  <c r="I594" i="3" s="1"/>
  <c r="I433" i="3"/>
  <c r="G510" i="3" s="1"/>
  <c r="H493" i="3"/>
  <c r="I493" i="3" s="1"/>
  <c r="G493" i="3"/>
  <c r="I459" i="3"/>
  <c r="H536" i="3" s="1"/>
  <c r="H539" i="3"/>
  <c r="G479" i="3"/>
  <c r="I396" i="3"/>
  <c r="I408" i="3"/>
  <c r="H485" i="3" s="1"/>
  <c r="H393" i="3"/>
  <c r="I393" i="3" s="1"/>
  <c r="G470" i="3" s="1"/>
  <c r="I505" i="3"/>
  <c r="H582" i="3" s="1"/>
  <c r="I602" i="3"/>
  <c r="G679" i="3" s="1"/>
  <c r="G566" i="3"/>
  <c r="H566" i="3"/>
  <c r="I566" i="3" s="1"/>
  <c r="H643" i="3" s="1"/>
  <c r="H482" i="3"/>
  <c r="G482" i="3"/>
  <c r="I482" i="3" s="1"/>
  <c r="H502" i="3"/>
  <c r="G502" i="3"/>
  <c r="I502" i="3" s="1"/>
  <c r="G579" i="3" s="1"/>
  <c r="G515" i="3"/>
  <c r="H515" i="3"/>
  <c r="I515" i="3" s="1"/>
  <c r="I494" i="3"/>
  <c r="G571" i="3" s="1"/>
  <c r="I441" i="3"/>
  <c r="I447" i="3"/>
  <c r="I463" i="3"/>
  <c r="G546" i="3"/>
  <c r="I546" i="3" s="1"/>
  <c r="G623" i="3" s="1"/>
  <c r="H511" i="3"/>
  <c r="I511" i="3" s="1"/>
  <c r="G590" i="3"/>
  <c r="I590" i="3" s="1"/>
  <c r="G667" i="3" s="1"/>
  <c r="H507" i="3"/>
  <c r="I507" i="3" s="1"/>
  <c r="H422" i="3"/>
  <c r="I422" i="3" s="1"/>
  <c r="G499" i="3" s="1"/>
  <c r="I330" i="3"/>
  <c r="G409" i="3"/>
  <c r="I409" i="3" s="1"/>
  <c r="H409" i="3"/>
  <c r="I531" i="3"/>
  <c r="G608" i="3" s="1"/>
  <c r="I323" i="3"/>
  <c r="H400" i="3" s="1"/>
  <c r="G558" i="3"/>
  <c r="H558" i="3"/>
  <c r="G503" i="3"/>
  <c r="H503" i="3"/>
  <c r="I503" i="3" s="1"/>
  <c r="G580" i="3" s="1"/>
  <c r="H523" i="3"/>
  <c r="G523" i="3"/>
  <c r="I523" i="3" s="1"/>
  <c r="G600" i="3" s="1"/>
  <c r="G530" i="3"/>
  <c r="H530" i="3"/>
  <c r="G451" i="3"/>
  <c r="H451" i="3"/>
  <c r="I534" i="3"/>
  <c r="I514" i="3"/>
  <c r="G591" i="3" s="1"/>
  <c r="I479" i="3"/>
  <c r="H556" i="3" s="1"/>
  <c r="H522" i="3"/>
  <c r="I488" i="3"/>
  <c r="H565" i="3" s="1"/>
  <c r="I475" i="3"/>
  <c r="H552" i="3" s="1"/>
  <c r="I419" i="3"/>
  <c r="G496" i="3" s="1"/>
  <c r="I383" i="3"/>
  <c r="I455" i="3"/>
  <c r="H532" i="3" s="1"/>
  <c r="I610" i="3"/>
  <c r="H687" i="3" s="1"/>
  <c r="I466" i="3"/>
  <c r="H543" i="3" s="1"/>
  <c r="I535" i="3"/>
  <c r="I401" i="3"/>
  <c r="G432" i="3"/>
  <c r="H432" i="3"/>
  <c r="H490" i="3"/>
  <c r="I490" i="3" s="1"/>
  <c r="G400" i="3"/>
  <c r="I443" i="3"/>
  <c r="I506" i="3"/>
  <c r="H483" i="3"/>
  <c r="I483" i="3" s="1"/>
  <c r="I471" i="3"/>
  <c r="G548" i="3" s="1"/>
  <c r="G388" i="3"/>
  <c r="I388" i="3" s="1"/>
  <c r="H465" i="3" s="1"/>
  <c r="H473" i="3"/>
  <c r="G473" i="3"/>
  <c r="I473" i="3" s="1"/>
  <c r="I539" i="3"/>
  <c r="G616" i="3" s="1"/>
  <c r="I395" i="3"/>
  <c r="I397" i="3"/>
  <c r="G474" i="3" s="1"/>
  <c r="H524" i="3"/>
  <c r="H510" i="3"/>
  <c r="G504" i="3"/>
  <c r="H504" i="3"/>
  <c r="H467" i="3"/>
  <c r="G467" i="3"/>
  <c r="I467" i="3" s="1"/>
  <c r="G478" i="3"/>
  <c r="H478" i="3"/>
  <c r="H495" i="3"/>
  <c r="G495" i="3"/>
  <c r="G487" i="3"/>
  <c r="I487" i="3" s="1"/>
  <c r="H564" i="3" s="1"/>
  <c r="G358" i="3"/>
  <c r="H358" i="3"/>
  <c r="G527" i="3"/>
  <c r="G480" i="3"/>
  <c r="G516" i="3"/>
  <c r="I516" i="3" s="1"/>
  <c r="H593" i="3" s="1"/>
  <c r="I522" i="3"/>
  <c r="G599" i="3" s="1"/>
  <c r="G492" i="3"/>
  <c r="I498" i="3"/>
  <c r="H575" i="3" s="1"/>
  <c r="G524" i="3"/>
  <c r="I480" i="3"/>
  <c r="H557" i="3" s="1"/>
  <c r="H527" i="3"/>
  <c r="H470" i="3"/>
  <c r="H399" i="3"/>
  <c r="G464" i="3"/>
  <c r="I464" i="3" s="1"/>
  <c r="H500" i="3"/>
  <c r="G399" i="3"/>
  <c r="H492" i="3"/>
  <c r="G532" i="3"/>
  <c r="G583" i="3"/>
  <c r="H583" i="3"/>
  <c r="H675" i="3"/>
  <c r="G612" i="3"/>
  <c r="H612" i="3"/>
  <c r="H623" i="3"/>
  <c r="G552" i="3"/>
  <c r="G611" i="3"/>
  <c r="H611" i="3"/>
  <c r="H667" i="3"/>
  <c r="H606" i="3" l="1"/>
  <c r="G606" i="3"/>
  <c r="G592" i="3"/>
  <c r="H592" i="3"/>
  <c r="G615" i="3"/>
  <c r="I615" i="3" s="1"/>
  <c r="G692" i="3" s="1"/>
  <c r="H615" i="3"/>
  <c r="H497" i="3"/>
  <c r="G497" i="3"/>
  <c r="I497" i="3" s="1"/>
  <c r="H616" i="3"/>
  <c r="H474" i="3"/>
  <c r="H608" i="3"/>
  <c r="H580" i="3"/>
  <c r="I495" i="3"/>
  <c r="I432" i="3"/>
  <c r="G509" i="3" s="1"/>
  <c r="I470" i="3"/>
  <c r="G547" i="3" s="1"/>
  <c r="G536" i="3"/>
  <c r="I536" i="3" s="1"/>
  <c r="H613" i="3" s="1"/>
  <c r="I558" i="3"/>
  <c r="I510" i="3"/>
  <c r="G587" i="3" s="1"/>
  <c r="H679" i="3"/>
  <c r="G582" i="3"/>
  <c r="I582" i="3" s="1"/>
  <c r="G659" i="3" s="1"/>
  <c r="G526" i="3"/>
  <c r="I526" i="3" s="1"/>
  <c r="G603" i="3" s="1"/>
  <c r="G491" i="3"/>
  <c r="I491" i="3" s="1"/>
  <c r="G568" i="3" s="1"/>
  <c r="H603" i="3"/>
  <c r="G671" i="3"/>
  <c r="H671" i="3"/>
  <c r="H659" i="3"/>
  <c r="H570" i="3"/>
  <c r="G570" i="3"/>
  <c r="I570" i="3" s="1"/>
  <c r="I530" i="3"/>
  <c r="G607" i="3" s="1"/>
  <c r="I607" i="3" s="1"/>
  <c r="H578" i="3"/>
  <c r="G578" i="3"/>
  <c r="I578" i="3" s="1"/>
  <c r="I399" i="3"/>
  <c r="I524" i="3"/>
  <c r="H601" i="3" s="1"/>
  <c r="G643" i="3"/>
  <c r="I643" i="3" s="1"/>
  <c r="G720" i="3" s="1"/>
  <c r="G556" i="3"/>
  <c r="I556" i="3" s="1"/>
  <c r="G485" i="3"/>
  <c r="I606" i="3"/>
  <c r="I580" i="3"/>
  <c r="I478" i="3"/>
  <c r="G555" i="3" s="1"/>
  <c r="H571" i="3"/>
  <c r="I571" i="3" s="1"/>
  <c r="H648" i="3" s="1"/>
  <c r="H508" i="3"/>
  <c r="I508" i="3" s="1"/>
  <c r="H468" i="3"/>
  <c r="G468" i="3"/>
  <c r="I468" i="3" s="1"/>
  <c r="G545" i="3" s="1"/>
  <c r="I504" i="3"/>
  <c r="H581" i="3" s="1"/>
  <c r="I451" i="3"/>
  <c r="G528" i="3" s="1"/>
  <c r="H683" i="3"/>
  <c r="G683" i="3"/>
  <c r="H584" i="3"/>
  <c r="G584" i="3"/>
  <c r="I584" i="3" s="1"/>
  <c r="H559" i="3"/>
  <c r="G559" i="3"/>
  <c r="H607" i="3"/>
  <c r="H635" i="3"/>
  <c r="G635" i="3"/>
  <c r="H588" i="3"/>
  <c r="G588" i="3"/>
  <c r="I588" i="3" s="1"/>
  <c r="H665" i="3" s="1"/>
  <c r="I612" i="3"/>
  <c r="G689" i="3" s="1"/>
  <c r="G465" i="3"/>
  <c r="I465" i="3" s="1"/>
  <c r="H518" i="3"/>
  <c r="I679" i="3"/>
  <c r="G472" i="3"/>
  <c r="G518" i="3"/>
  <c r="I518" i="3" s="1"/>
  <c r="I608" i="3"/>
  <c r="G685" i="3" s="1"/>
  <c r="H496" i="3"/>
  <c r="I552" i="3"/>
  <c r="G629" i="3" s="1"/>
  <c r="I667" i="3"/>
  <c r="G744" i="3" s="1"/>
  <c r="H591" i="3"/>
  <c r="I400" i="3"/>
  <c r="G477" i="3" s="1"/>
  <c r="G486" i="3"/>
  <c r="H486" i="3"/>
  <c r="H548" i="3"/>
  <c r="I548" i="3" s="1"/>
  <c r="H472" i="3"/>
  <c r="I472" i="3" s="1"/>
  <c r="H549" i="3" s="1"/>
  <c r="H540" i="3"/>
  <c r="G540" i="3"/>
  <c r="I527" i="3"/>
  <c r="H604" i="3" s="1"/>
  <c r="I492" i="3"/>
  <c r="G569" i="3" s="1"/>
  <c r="I358" i="3"/>
  <c r="H435" i="3" s="1"/>
  <c r="H407" i="3"/>
  <c r="G407" i="3"/>
  <c r="I407" i="3" s="1"/>
  <c r="H567" i="3"/>
  <c r="G567" i="3"/>
  <c r="I567" i="3" s="1"/>
  <c r="G613" i="3"/>
  <c r="H560" i="3"/>
  <c r="G560" i="3"/>
  <c r="G557" i="3"/>
  <c r="I557" i="3" s="1"/>
  <c r="H550" i="3"/>
  <c r="G550" i="3"/>
  <c r="I550" i="3" s="1"/>
  <c r="I623" i="3"/>
  <c r="H700" i="3" s="1"/>
  <c r="G596" i="3"/>
  <c r="I596" i="3" s="1"/>
  <c r="G673" i="3" s="1"/>
  <c r="G565" i="3"/>
  <c r="I565" i="3" s="1"/>
  <c r="G642" i="3" s="1"/>
  <c r="H460" i="3"/>
  <c r="G460" i="3"/>
  <c r="I675" i="3"/>
  <c r="G543" i="3"/>
  <c r="I543" i="3" s="1"/>
  <c r="H620" i="3" s="1"/>
  <c r="I496" i="3"/>
  <c r="G573" i="3" s="1"/>
  <c r="I474" i="3"/>
  <c r="G551" i="3" s="1"/>
  <c r="I616" i="3"/>
  <c r="I583" i="3"/>
  <c r="G660" i="3" s="1"/>
  <c r="I532" i="3"/>
  <c r="G609" i="3" s="1"/>
  <c r="H520" i="3"/>
  <c r="G520" i="3"/>
  <c r="I591" i="3"/>
  <c r="H499" i="3"/>
  <c r="I499" i="3" s="1"/>
  <c r="G687" i="3"/>
  <c r="I687" i="3" s="1"/>
  <c r="H764" i="3" s="1"/>
  <c r="I611" i="3"/>
  <c r="I592" i="3"/>
  <c r="G669" i="3" s="1"/>
  <c r="H599" i="3"/>
  <c r="I599" i="3" s="1"/>
  <c r="G676" i="3" s="1"/>
  <c r="I485" i="3"/>
  <c r="G541" i="3"/>
  <c r="H541" i="3"/>
  <c r="I541" i="3" s="1"/>
  <c r="H551" i="3"/>
  <c r="H544" i="3"/>
  <c r="G544" i="3"/>
  <c r="I544" i="3" s="1"/>
  <c r="H572" i="3"/>
  <c r="G572" i="3"/>
  <c r="G604" i="3"/>
  <c r="I604" i="3" s="1"/>
  <c r="G564" i="3"/>
  <c r="I564" i="3" s="1"/>
  <c r="I683" i="3"/>
  <c r="G760" i="3" s="1"/>
  <c r="H555" i="3"/>
  <c r="I555" i="3" s="1"/>
  <c r="H579" i="3"/>
  <c r="I579" i="3" s="1"/>
  <c r="H528" i="3"/>
  <c r="I635" i="3"/>
  <c r="G712" i="3" s="1"/>
  <c r="G476" i="3"/>
  <c r="I528" i="3"/>
  <c r="H605" i="3" s="1"/>
  <c r="H587" i="3"/>
  <c r="I587" i="3" s="1"/>
  <c r="H600" i="3"/>
  <c r="I600" i="3" s="1"/>
  <c r="G575" i="3"/>
  <c r="I575" i="3" s="1"/>
  <c r="H476" i="3"/>
  <c r="I500" i="3"/>
  <c r="G593" i="3"/>
  <c r="I593" i="3" s="1"/>
  <c r="G601" i="3"/>
  <c r="I601" i="3" s="1"/>
  <c r="G678" i="3" s="1"/>
  <c r="H752" i="3"/>
  <c r="G752" i="3"/>
  <c r="I752" i="3" s="1"/>
  <c r="H756" i="3"/>
  <c r="G756" i="3"/>
  <c r="G688" i="3"/>
  <c r="H688" i="3"/>
  <c r="G764" i="3"/>
  <c r="G693" i="3"/>
  <c r="H693" i="3"/>
  <c r="G657" i="3"/>
  <c r="H657" i="3"/>
  <c r="G668" i="3"/>
  <c r="H668" i="3"/>
  <c r="G574" i="3" l="1"/>
  <c r="H574" i="3"/>
  <c r="I574" i="3" s="1"/>
  <c r="H744" i="3"/>
  <c r="I603" i="3"/>
  <c r="G680" i="3" s="1"/>
  <c r="H689" i="3"/>
  <c r="I659" i="3"/>
  <c r="H736" i="3" s="1"/>
  <c r="G700" i="3"/>
  <c r="I700" i="3" s="1"/>
  <c r="H777" i="3" s="1"/>
  <c r="H629" i="3"/>
  <c r="H669" i="3"/>
  <c r="H509" i="3"/>
  <c r="I613" i="3"/>
  <c r="H690" i="3" s="1"/>
  <c r="I559" i="3"/>
  <c r="H660" i="3"/>
  <c r="H568" i="3"/>
  <c r="I568" i="3" s="1"/>
  <c r="G581" i="3"/>
  <c r="I581" i="3" s="1"/>
  <c r="H658" i="3" s="1"/>
  <c r="H673" i="3"/>
  <c r="H547" i="3"/>
  <c r="H712" i="3"/>
  <c r="H655" i="3"/>
  <c r="G655" i="3"/>
  <c r="I655" i="3" s="1"/>
  <c r="H633" i="3"/>
  <c r="G633" i="3"/>
  <c r="I633" i="3" s="1"/>
  <c r="H710" i="3" s="1"/>
  <c r="G661" i="3"/>
  <c r="H661" i="3"/>
  <c r="G636" i="3"/>
  <c r="H636" i="3"/>
  <c r="H585" i="3"/>
  <c r="G585" i="3"/>
  <c r="I585" i="3" s="1"/>
  <c r="G662" i="3" s="1"/>
  <c r="G690" i="3"/>
  <c r="G647" i="3"/>
  <c r="H647" i="3"/>
  <c r="I486" i="3"/>
  <c r="G648" i="3"/>
  <c r="H692" i="3"/>
  <c r="I692" i="3" s="1"/>
  <c r="I547" i="3"/>
  <c r="H624" i="3" s="1"/>
  <c r="I540" i="3"/>
  <c r="G617" i="3" s="1"/>
  <c r="I744" i="3"/>
  <c r="H821" i="3" s="1"/>
  <c r="H569" i="3"/>
  <c r="I671" i="3"/>
  <c r="H760" i="3"/>
  <c r="H680" i="3"/>
  <c r="H545" i="3"/>
  <c r="I545" i="3" s="1"/>
  <c r="G622" i="3" s="1"/>
  <c r="H685" i="3"/>
  <c r="I685" i="3" s="1"/>
  <c r="G435" i="3"/>
  <c r="I435" i="3" s="1"/>
  <c r="H512" i="3" s="1"/>
  <c r="I551" i="3"/>
  <c r="G628" i="3" s="1"/>
  <c r="H477" i="3"/>
  <c r="G542" i="3"/>
  <c r="H542" i="3"/>
  <c r="G625" i="3"/>
  <c r="H625" i="3"/>
  <c r="I625" i="3" s="1"/>
  <c r="G702" i="3" s="1"/>
  <c r="G563" i="3"/>
  <c r="I563" i="3" s="1"/>
  <c r="G640" i="3" s="1"/>
  <c r="H563" i="3"/>
  <c r="I673" i="3"/>
  <c r="G549" i="3"/>
  <c r="I549" i="3" s="1"/>
  <c r="H626" i="3" s="1"/>
  <c r="H595" i="3"/>
  <c r="G595" i="3"/>
  <c r="I668" i="3"/>
  <c r="G745" i="3" s="1"/>
  <c r="I629" i="3"/>
  <c r="H706" i="3" s="1"/>
  <c r="G620" i="3"/>
  <c r="H609" i="3"/>
  <c r="H642" i="3"/>
  <c r="I642" i="3" s="1"/>
  <c r="I595" i="3"/>
  <c r="I477" i="3"/>
  <c r="H554" i="3" s="1"/>
  <c r="H484" i="3"/>
  <c r="G484" i="3"/>
  <c r="I484" i="3" s="1"/>
  <c r="I660" i="3"/>
  <c r="G737" i="3" s="1"/>
  <c r="H676" i="3"/>
  <c r="I572" i="3"/>
  <c r="G634" i="3"/>
  <c r="H634" i="3"/>
  <c r="G641" i="3"/>
  <c r="H641" i="3"/>
  <c r="I641" i="3" s="1"/>
  <c r="G656" i="3"/>
  <c r="I656" i="3" s="1"/>
  <c r="G733" i="3" s="1"/>
  <c r="H656" i="3"/>
  <c r="H576" i="3"/>
  <c r="G576" i="3"/>
  <c r="I576" i="3" s="1"/>
  <c r="G653" i="3" s="1"/>
  <c r="I764" i="3"/>
  <c r="G841" i="3" s="1"/>
  <c r="I756" i="3"/>
  <c r="I648" i="3"/>
  <c r="H725" i="3" s="1"/>
  <c r="I560" i="3"/>
  <c r="H573" i="3"/>
  <c r="I573" i="3" s="1"/>
  <c r="G650" i="3" s="1"/>
  <c r="I693" i="3"/>
  <c r="I689" i="3"/>
  <c r="G766" i="3" s="1"/>
  <c r="I669" i="3"/>
  <c r="G746" i="3" s="1"/>
  <c r="I460" i="3"/>
  <c r="G665" i="3"/>
  <c r="I665" i="3" s="1"/>
  <c r="H742" i="3" s="1"/>
  <c r="I476" i="3"/>
  <c r="G553" i="3" s="1"/>
  <c r="H562" i="3"/>
  <c r="G562" i="3"/>
  <c r="I562" i="3" s="1"/>
  <c r="I509" i="3"/>
  <c r="I657" i="3"/>
  <c r="G734" i="3" s="1"/>
  <c r="I688" i="3"/>
  <c r="H765" i="3" s="1"/>
  <c r="I609" i="3"/>
  <c r="G686" i="3" s="1"/>
  <c r="G627" i="3"/>
  <c r="H627" i="3"/>
  <c r="I620" i="3"/>
  <c r="H697" i="3" s="1"/>
  <c r="I520" i="3"/>
  <c r="G670" i="3"/>
  <c r="H670" i="3"/>
  <c r="G681" i="3"/>
  <c r="H681" i="3"/>
  <c r="H649" i="3"/>
  <c r="G649" i="3"/>
  <c r="I649" i="3" s="1"/>
  <c r="G632" i="3"/>
  <c r="H632" i="3"/>
  <c r="G626" i="3"/>
  <c r="G652" i="3"/>
  <c r="H652" i="3"/>
  <c r="H664" i="3"/>
  <c r="G664" i="3"/>
  <c r="G677" i="3"/>
  <c r="H677" i="3"/>
  <c r="H618" i="3"/>
  <c r="G618" i="3"/>
  <c r="I712" i="3"/>
  <c r="H789" i="3" s="1"/>
  <c r="H577" i="3"/>
  <c r="H684" i="3"/>
  <c r="G605" i="3"/>
  <c r="I605" i="3" s="1"/>
  <c r="I636" i="3"/>
  <c r="H713" i="3" s="1"/>
  <c r="H644" i="3"/>
  <c r="H621" i="3"/>
  <c r="G577" i="3"/>
  <c r="G658" i="3"/>
  <c r="I658" i="3" s="1"/>
  <c r="G684" i="3"/>
  <c r="G644" i="3"/>
  <c r="G621" i="3"/>
  <c r="H720" i="3"/>
  <c r="I720" i="3" s="1"/>
  <c r="H678" i="3"/>
  <c r="I676" i="3"/>
  <c r="H753" i="3" s="1"/>
  <c r="I680" i="3"/>
  <c r="G757" i="3" s="1"/>
  <c r="I760" i="3"/>
  <c r="H837" i="3" s="1"/>
  <c r="I569" i="3"/>
  <c r="H734" i="3"/>
  <c r="H829" i="3"/>
  <c r="G829" i="3"/>
  <c r="G750" i="3"/>
  <c r="H750" i="3"/>
  <c r="H833" i="3"/>
  <c r="G833" i="3"/>
  <c r="I833" i="3" s="1"/>
  <c r="G770" i="3"/>
  <c r="H770" i="3"/>
  <c r="H841" i="3"/>
  <c r="G645" i="3" l="1"/>
  <c r="H645" i="3"/>
  <c r="I645" i="3" s="1"/>
  <c r="H651" i="3"/>
  <c r="G651" i="3"/>
  <c r="I651" i="3" s="1"/>
  <c r="G742" i="3"/>
  <c r="G706" i="3"/>
  <c r="I618" i="3"/>
  <c r="H695" i="3" s="1"/>
  <c r="G736" i="3"/>
  <c r="I736" i="3" s="1"/>
  <c r="H662" i="3"/>
  <c r="I662" i="3" s="1"/>
  <c r="H739" i="3" s="1"/>
  <c r="I621" i="3"/>
  <c r="G624" i="3"/>
  <c r="I841" i="3"/>
  <c r="I644" i="3"/>
  <c r="I647" i="3"/>
  <c r="H724" i="3" s="1"/>
  <c r="I661" i="3"/>
  <c r="G738" i="3" s="1"/>
  <c r="I690" i="3"/>
  <c r="I829" i="3"/>
  <c r="I577" i="3"/>
  <c r="H719" i="3"/>
  <c r="G719" i="3"/>
  <c r="G762" i="3"/>
  <c r="H762" i="3"/>
  <c r="G767" i="3"/>
  <c r="H767" i="3"/>
  <c r="G722" i="3"/>
  <c r="H722" i="3"/>
  <c r="G769" i="3"/>
  <c r="H769" i="3"/>
  <c r="G821" i="3"/>
  <c r="I821" i="3" s="1"/>
  <c r="H628" i="3"/>
  <c r="I628" i="3" s="1"/>
  <c r="G725" i="3"/>
  <c r="H746" i="3"/>
  <c r="G697" i="3"/>
  <c r="G710" i="3"/>
  <c r="I710" i="3" s="1"/>
  <c r="H686" i="3"/>
  <c r="H640" i="3"/>
  <c r="I640" i="3" s="1"/>
  <c r="H732" i="3"/>
  <c r="G732" i="3"/>
  <c r="I732" i="3" s="1"/>
  <c r="G765" i="3"/>
  <c r="I765" i="3" s="1"/>
  <c r="G554" i="3"/>
  <c r="I554" i="3" s="1"/>
  <c r="G631" i="3" s="1"/>
  <c r="H733" i="3"/>
  <c r="G713" i="3"/>
  <c r="H757" i="3"/>
  <c r="I757" i="3" s="1"/>
  <c r="G834" i="3" s="1"/>
  <c r="H745" i="3"/>
  <c r="I745" i="3" s="1"/>
  <c r="H702" i="3"/>
  <c r="I702" i="3" s="1"/>
  <c r="I627" i="3"/>
  <c r="H617" i="3"/>
  <c r="I632" i="3"/>
  <c r="I634" i="3"/>
  <c r="G711" i="3" s="1"/>
  <c r="G748" i="3"/>
  <c r="H748" i="3"/>
  <c r="I542" i="3"/>
  <c r="I664" i="3"/>
  <c r="I617" i="3"/>
  <c r="H653" i="3"/>
  <c r="I653" i="3" s="1"/>
  <c r="H737" i="3"/>
  <c r="I737" i="3" s="1"/>
  <c r="I686" i="3"/>
  <c r="G763" i="3" s="1"/>
  <c r="H672" i="3"/>
  <c r="G672" i="3"/>
  <c r="I742" i="3"/>
  <c r="G512" i="3"/>
  <c r="I512" i="3" s="1"/>
  <c r="I750" i="3"/>
  <c r="I684" i="3"/>
  <c r="H761" i="3" s="1"/>
  <c r="H561" i="3"/>
  <c r="G561" i="3"/>
  <c r="I561" i="3" s="1"/>
  <c r="G837" i="3"/>
  <c r="I697" i="3"/>
  <c r="G718" i="3"/>
  <c r="H718" i="3"/>
  <c r="I718" i="3" s="1"/>
  <c r="H730" i="3"/>
  <c r="H639" i="3"/>
  <c r="G639" i="3"/>
  <c r="I725" i="3"/>
  <c r="G802" i="3" s="1"/>
  <c r="I770" i="3"/>
  <c r="I746" i="3"/>
  <c r="G823" i="3" s="1"/>
  <c r="H766" i="3"/>
  <c r="I766" i="3" s="1"/>
  <c r="I652" i="3"/>
  <c r="I670" i="3"/>
  <c r="G747" i="3" s="1"/>
  <c r="H704" i="3"/>
  <c r="G704" i="3"/>
  <c r="H631" i="3"/>
  <c r="I677" i="3"/>
  <c r="H553" i="3"/>
  <c r="I553" i="3" s="1"/>
  <c r="H637" i="3"/>
  <c r="G637" i="3"/>
  <c r="G777" i="3"/>
  <c r="I777" i="3" s="1"/>
  <c r="H854" i="3" s="1"/>
  <c r="I734" i="3"/>
  <c r="G811" i="3" s="1"/>
  <c r="I719" i="3"/>
  <c r="G796" i="3" s="1"/>
  <c r="I624" i="3"/>
  <c r="H701" i="3" s="1"/>
  <c r="H650" i="3"/>
  <c r="I650" i="3" s="1"/>
  <c r="G597" i="3"/>
  <c r="H597" i="3"/>
  <c r="H537" i="3"/>
  <c r="G537" i="3"/>
  <c r="I537" i="3" s="1"/>
  <c r="G789" i="3"/>
  <c r="I789" i="3" s="1"/>
  <c r="I706" i="3"/>
  <c r="G783" i="3" s="1"/>
  <c r="I681" i="3"/>
  <c r="I626" i="3"/>
  <c r="H703" i="3" s="1"/>
  <c r="H586" i="3"/>
  <c r="G586" i="3"/>
  <c r="H735" i="3"/>
  <c r="G735" i="3"/>
  <c r="H741" i="3"/>
  <c r="G741" i="3"/>
  <c r="H758" i="3"/>
  <c r="G758" i="3"/>
  <c r="I758" i="3" s="1"/>
  <c r="H682" i="3"/>
  <c r="G682" i="3"/>
  <c r="H797" i="3"/>
  <c r="G797" i="3"/>
  <c r="I797" i="3" s="1"/>
  <c r="G698" i="3"/>
  <c r="H698" i="3"/>
  <c r="H747" i="3"/>
  <c r="G721" i="3"/>
  <c r="H721" i="3"/>
  <c r="G754" i="3"/>
  <c r="H754" i="3"/>
  <c r="H726" i="3"/>
  <c r="G726" i="3"/>
  <c r="I726" i="3" s="1"/>
  <c r="H654" i="3"/>
  <c r="H709" i="3"/>
  <c r="I837" i="3"/>
  <c r="G709" i="3"/>
  <c r="I709" i="3" s="1"/>
  <c r="H646" i="3"/>
  <c r="I713" i="3"/>
  <c r="G790" i="3" s="1"/>
  <c r="G753" i="3"/>
  <c r="I753" i="3" s="1"/>
  <c r="H589" i="3"/>
  <c r="G589" i="3"/>
  <c r="I589" i="3" s="1"/>
  <c r="I678" i="3"/>
  <c r="I722" i="3"/>
  <c r="H799" i="3" s="1"/>
  <c r="H622" i="3"/>
  <c r="I733" i="3"/>
  <c r="G810" i="3" s="1"/>
  <c r="G739" i="3"/>
  <c r="I739" i="3" s="1"/>
  <c r="G654" i="3"/>
  <c r="G646" i="3"/>
  <c r="H819" i="3"/>
  <c r="G819" i="3"/>
  <c r="I819" i="3" s="1"/>
  <c r="H787" i="3"/>
  <c r="G787" i="3"/>
  <c r="H918" i="3"/>
  <c r="G918" i="3"/>
  <c r="G827" i="3"/>
  <c r="H827" i="3"/>
  <c r="H811" i="3"/>
  <c r="G847" i="3"/>
  <c r="H847" i="3"/>
  <c r="H910" i="3"/>
  <c r="G910" i="3"/>
  <c r="H906" i="3"/>
  <c r="G906" i="3"/>
  <c r="H914" i="3"/>
  <c r="G914" i="3"/>
  <c r="G799" i="3"/>
  <c r="H774" i="3"/>
  <c r="G774" i="3"/>
  <c r="G822" i="3" l="1"/>
  <c r="H822" i="3"/>
  <c r="G728" i="3"/>
  <c r="H728" i="3"/>
  <c r="I728" i="3"/>
  <c r="G724" i="3"/>
  <c r="I724" i="3" s="1"/>
  <c r="H801" i="3" s="1"/>
  <c r="I711" i="3"/>
  <c r="G788" i="3" s="1"/>
  <c r="H790" i="3"/>
  <c r="I790" i="3" s="1"/>
  <c r="G867" i="3" s="1"/>
  <c r="I637" i="3"/>
  <c r="I747" i="3"/>
  <c r="G695" i="3"/>
  <c r="I767" i="3"/>
  <c r="H844" i="3" s="1"/>
  <c r="H738" i="3"/>
  <c r="I738" i="3" s="1"/>
  <c r="G815" i="3" s="1"/>
  <c r="H711" i="3"/>
  <c r="I741" i="3"/>
  <c r="H818" i="3" s="1"/>
  <c r="G813" i="3"/>
  <c r="I813" i="3" s="1"/>
  <c r="H890" i="3" s="1"/>
  <c r="H813" i="3"/>
  <c r="H779" i="3"/>
  <c r="G779" i="3"/>
  <c r="H898" i="3"/>
  <c r="G898" i="3"/>
  <c r="I898" i="3" s="1"/>
  <c r="H717" i="3"/>
  <c r="G717" i="3"/>
  <c r="I717" i="3" s="1"/>
  <c r="G842" i="3"/>
  <c r="I842" i="3" s="1"/>
  <c r="H842" i="3"/>
  <c r="G705" i="3"/>
  <c r="H705" i="3"/>
  <c r="I705" i="3"/>
  <c r="G854" i="3"/>
  <c r="H802" i="3"/>
  <c r="I802" i="3" s="1"/>
  <c r="I754" i="3"/>
  <c r="G831" i="3" s="1"/>
  <c r="I769" i="3"/>
  <c r="I762" i="3"/>
  <c r="H763" i="3"/>
  <c r="I763" i="3" s="1"/>
  <c r="G805" i="3"/>
  <c r="H805" i="3"/>
  <c r="I695" i="3"/>
  <c r="G772" i="3" s="1"/>
  <c r="I748" i="3"/>
  <c r="H810" i="3"/>
  <c r="G809" i="3"/>
  <c r="H809" i="3"/>
  <c r="I682" i="3"/>
  <c r="G759" i="3" s="1"/>
  <c r="I704" i="3"/>
  <c r="G781" i="3" s="1"/>
  <c r="H619" i="3"/>
  <c r="G619" i="3"/>
  <c r="I619" i="3" s="1"/>
  <c r="G696" i="3" s="1"/>
  <c r="G814" i="3"/>
  <c r="H814" i="3"/>
  <c r="G795" i="3"/>
  <c r="H795" i="3"/>
  <c r="G630" i="3"/>
  <c r="H630" i="3"/>
  <c r="H866" i="3"/>
  <c r="G866" i="3"/>
  <c r="I866" i="3" s="1"/>
  <c r="G730" i="3"/>
  <c r="I730" i="3" s="1"/>
  <c r="I698" i="3"/>
  <c r="H823" i="3"/>
  <c r="I823" i="3" s="1"/>
  <c r="H796" i="3"/>
  <c r="I796" i="3" s="1"/>
  <c r="G694" i="3"/>
  <c r="H694" i="3"/>
  <c r="I646" i="3"/>
  <c r="G723" i="3" s="1"/>
  <c r="I721" i="3"/>
  <c r="G798" i="3" s="1"/>
  <c r="G761" i="3"/>
  <c r="I654" i="3"/>
  <c r="G731" i="3" s="1"/>
  <c r="G703" i="3"/>
  <c r="I735" i="3"/>
  <c r="H812" i="3" s="1"/>
  <c r="I672" i="3"/>
  <c r="G638" i="3"/>
  <c r="H638" i="3"/>
  <c r="I638" i="3" s="1"/>
  <c r="H815" i="3"/>
  <c r="I779" i="3"/>
  <c r="I586" i="3"/>
  <c r="G663" i="3" s="1"/>
  <c r="G727" i="3"/>
  <c r="H727" i="3"/>
  <c r="G843" i="3"/>
  <c r="H843" i="3"/>
  <c r="I843" i="3" s="1"/>
  <c r="G920" i="3" s="1"/>
  <c r="I910" i="3"/>
  <c r="I631" i="3"/>
  <c r="I703" i="3"/>
  <c r="G780" i="3" s="1"/>
  <c r="I827" i="3"/>
  <c r="H904" i="3" s="1"/>
  <c r="I822" i="3"/>
  <c r="I761" i="3"/>
  <c r="H838" i="3" s="1"/>
  <c r="G614" i="3"/>
  <c r="H614" i="3"/>
  <c r="I774" i="3"/>
  <c r="H851" i="3" s="1"/>
  <c r="I847" i="3"/>
  <c r="G924" i="3" s="1"/>
  <c r="I918" i="3"/>
  <c r="H788" i="3"/>
  <c r="I788" i="3" s="1"/>
  <c r="G865" i="3" s="1"/>
  <c r="G729" i="3"/>
  <c r="G714" i="3"/>
  <c r="H714" i="3"/>
  <c r="H783" i="3"/>
  <c r="I783" i="3" s="1"/>
  <c r="H729" i="3"/>
  <c r="I811" i="3"/>
  <c r="G888" i="3" s="1"/>
  <c r="H834" i="3"/>
  <c r="I834" i="3" s="1"/>
  <c r="G911" i="3" s="1"/>
  <c r="I787" i="3"/>
  <c r="H864" i="3" s="1"/>
  <c r="G701" i="3"/>
  <c r="I701" i="3" s="1"/>
  <c r="G778" i="3" s="1"/>
  <c r="I597" i="3"/>
  <c r="I906" i="3"/>
  <c r="I854" i="3"/>
  <c r="I639" i="3"/>
  <c r="G816" i="3"/>
  <c r="H816" i="3"/>
  <c r="H824" i="3"/>
  <c r="H830" i="3"/>
  <c r="G830" i="3"/>
  <c r="G666" i="3"/>
  <c r="H666" i="3"/>
  <c r="H803" i="3"/>
  <c r="G803" i="3"/>
  <c r="I803" i="3" s="1"/>
  <c r="H880" i="3" s="1"/>
  <c r="G775" i="3"/>
  <c r="H775" i="3"/>
  <c r="G786" i="3"/>
  <c r="H786" i="3"/>
  <c r="G835" i="3"/>
  <c r="I835" i="3" s="1"/>
  <c r="I622" i="3"/>
  <c r="G699" i="3" s="1"/>
  <c r="G812" i="3"/>
  <c r="H835" i="3"/>
  <c r="H755" i="3"/>
  <c r="I795" i="3"/>
  <c r="G872" i="3" s="1"/>
  <c r="G824" i="3"/>
  <c r="I824" i="3" s="1"/>
  <c r="H759" i="3"/>
  <c r="I759" i="3" s="1"/>
  <c r="I810" i="3"/>
  <c r="H887" i="3" s="1"/>
  <c r="G755" i="3"/>
  <c r="G874" i="3"/>
  <c r="I799" i="3"/>
  <c r="H876" i="3" s="1"/>
  <c r="H874" i="3"/>
  <c r="I914" i="3"/>
  <c r="G844" i="3"/>
  <c r="I844" i="3" s="1"/>
  <c r="H772" i="3"/>
  <c r="H896" i="3"/>
  <c r="G896" i="3"/>
  <c r="H872" i="3"/>
  <c r="G899" i="3"/>
  <c r="H899" i="3"/>
  <c r="G876" i="3"/>
  <c r="G856" i="3"/>
  <c r="H856" i="3"/>
  <c r="G879" i="3" l="1"/>
  <c r="H879" i="3"/>
  <c r="H840" i="3"/>
  <c r="G840" i="3"/>
  <c r="I805" i="3"/>
  <c r="G818" i="3"/>
  <c r="I818" i="3" s="1"/>
  <c r="I815" i="3"/>
  <c r="H892" i="3" s="1"/>
  <c r="H780" i="3"/>
  <c r="I780" i="3" s="1"/>
  <c r="H781" i="3"/>
  <c r="G801" i="3"/>
  <c r="I801" i="3" s="1"/>
  <c r="H723" i="3"/>
  <c r="I614" i="3"/>
  <c r="I809" i="3"/>
  <c r="G887" i="3"/>
  <c r="H798" i="3"/>
  <c r="I798" i="3" s="1"/>
  <c r="G875" i="3" s="1"/>
  <c r="I875" i="3" s="1"/>
  <c r="I874" i="3"/>
  <c r="I755" i="3"/>
  <c r="I729" i="3"/>
  <c r="G890" i="3"/>
  <c r="I890" i="3" s="1"/>
  <c r="G794" i="3"/>
  <c r="H794" i="3"/>
  <c r="H882" i="3"/>
  <c r="G882" i="3"/>
  <c r="I882" i="3" s="1"/>
  <c r="G919" i="3"/>
  <c r="H919" i="3"/>
  <c r="H867" i="3"/>
  <c r="G838" i="3"/>
  <c r="I630" i="3"/>
  <c r="H825" i="3"/>
  <c r="G825" i="3"/>
  <c r="G864" i="3"/>
  <c r="I864" i="3" s="1"/>
  <c r="H663" i="3"/>
  <c r="H886" i="3"/>
  <c r="G886" i="3"/>
  <c r="I886" i="3" s="1"/>
  <c r="G878" i="3"/>
  <c r="H878" i="3"/>
  <c r="H782" i="3"/>
  <c r="G782" i="3"/>
  <c r="I782" i="3" s="1"/>
  <c r="H846" i="3"/>
  <c r="G846" i="3"/>
  <c r="H831" i="3"/>
  <c r="I831" i="3" s="1"/>
  <c r="H839" i="3"/>
  <c r="G839" i="3"/>
  <c r="I839" i="3" s="1"/>
  <c r="H696" i="3"/>
  <c r="I696" i="3" s="1"/>
  <c r="H875" i="3"/>
  <c r="H873" i="3"/>
  <c r="G873" i="3"/>
  <c r="I873" i="3" s="1"/>
  <c r="H707" i="3"/>
  <c r="G707" i="3"/>
  <c r="I707" i="3" s="1"/>
  <c r="H900" i="3"/>
  <c r="G900" i="3"/>
  <c r="I900" i="3" s="1"/>
  <c r="G807" i="3"/>
  <c r="H807" i="3"/>
  <c r="I807" i="3"/>
  <c r="I840" i="3"/>
  <c r="I723" i="3"/>
  <c r="G800" i="3" s="1"/>
  <c r="I786" i="3"/>
  <c r="G863" i="3" s="1"/>
  <c r="I830" i="3"/>
  <c r="G907" i="3" s="1"/>
  <c r="I663" i="3"/>
  <c r="H740" i="3" s="1"/>
  <c r="G904" i="3"/>
  <c r="I904" i="3" s="1"/>
  <c r="I856" i="3"/>
  <c r="I899" i="3"/>
  <c r="H920" i="3"/>
  <c r="I920" i="3" s="1"/>
  <c r="H731" i="3"/>
  <c r="I731" i="3" s="1"/>
  <c r="I794" i="3"/>
  <c r="H871" i="3" s="1"/>
  <c r="I772" i="3"/>
  <c r="H849" i="3" s="1"/>
  <c r="H911" i="3"/>
  <c r="I911" i="3" s="1"/>
  <c r="H715" i="3"/>
  <c r="G715" i="3"/>
  <c r="I715" i="3" s="1"/>
  <c r="H924" i="3"/>
  <c r="I924" i="3" s="1"/>
  <c r="G749" i="3"/>
  <c r="H749" i="3"/>
  <c r="I694" i="3"/>
  <c r="I814" i="3"/>
  <c r="G860" i="3"/>
  <c r="H860" i="3"/>
  <c r="H806" i="3"/>
  <c r="G806" i="3"/>
  <c r="I806" i="3" s="1"/>
  <c r="G674" i="3"/>
  <c r="I674" i="3" s="1"/>
  <c r="H674" i="3"/>
  <c r="I714" i="3"/>
  <c r="H691" i="3"/>
  <c r="G691" i="3"/>
  <c r="I691" i="3" s="1"/>
  <c r="H778" i="3"/>
  <c r="I778" i="3" s="1"/>
  <c r="G855" i="3" s="1"/>
  <c r="I666" i="3"/>
  <c r="G743" i="3" s="1"/>
  <c r="I816" i="3"/>
  <c r="H893" i="3" s="1"/>
  <c r="H888" i="3"/>
  <c r="I888" i="3" s="1"/>
  <c r="I879" i="3"/>
  <c r="I838" i="3"/>
  <c r="G915" i="3" s="1"/>
  <c r="H716" i="3"/>
  <c r="G716" i="3"/>
  <c r="I812" i="3"/>
  <c r="G889" i="3" s="1"/>
  <c r="I781" i="3"/>
  <c r="I775" i="3"/>
  <c r="G852" i="3" s="1"/>
  <c r="H708" i="3"/>
  <c r="G708" i="3"/>
  <c r="G851" i="3"/>
  <c r="I851" i="3" s="1"/>
  <c r="I896" i="3"/>
  <c r="I727" i="3"/>
  <c r="G895" i="3"/>
  <c r="H895" i="3"/>
  <c r="H908" i="3"/>
  <c r="G908" i="3"/>
  <c r="I908" i="3" s="1"/>
  <c r="G836" i="3"/>
  <c r="H836" i="3"/>
  <c r="H832" i="3"/>
  <c r="H921" i="3"/>
  <c r="G921" i="3"/>
  <c r="H901" i="3"/>
  <c r="G912" i="3"/>
  <c r="H912" i="3"/>
  <c r="H800" i="3"/>
  <c r="G832" i="3"/>
  <c r="I867" i="3"/>
  <c r="I876" i="3"/>
  <c r="G901" i="3"/>
  <c r="I887" i="3"/>
  <c r="G880" i="3"/>
  <c r="I880" i="3" s="1"/>
  <c r="H865" i="3"/>
  <c r="I865" i="3" s="1"/>
  <c r="I872" i="3"/>
  <c r="H699" i="3"/>
  <c r="I699" i="3" s="1"/>
  <c r="G917" i="3"/>
  <c r="H917" i="3"/>
  <c r="H857" i="3" l="1"/>
  <c r="G857" i="3"/>
  <c r="G784" i="3"/>
  <c r="H784" i="3"/>
  <c r="I892" i="3"/>
  <c r="H915" i="3"/>
  <c r="I915" i="3" s="1"/>
  <c r="H907" i="3"/>
  <c r="I907" i="3" s="1"/>
  <c r="I846" i="3"/>
  <c r="G892" i="3"/>
  <c r="I919" i="3"/>
  <c r="H923" i="3"/>
  <c r="G923" i="3"/>
  <c r="I923" i="3" s="1"/>
  <c r="H773" i="3"/>
  <c r="H859" i="3"/>
  <c r="G859" i="3"/>
  <c r="I859" i="3" s="1"/>
  <c r="I749" i="3"/>
  <c r="G826" i="3" s="1"/>
  <c r="I825" i="3"/>
  <c r="G740" i="3"/>
  <c r="H916" i="3"/>
  <c r="G916" i="3"/>
  <c r="I878" i="3"/>
  <c r="G849" i="3"/>
  <c r="G893" i="3"/>
  <c r="I860" i="3"/>
  <c r="G773" i="3"/>
  <c r="H808" i="3"/>
  <c r="G808" i="3"/>
  <c r="I808" i="3" s="1"/>
  <c r="H885" i="3" s="1"/>
  <c r="H883" i="3"/>
  <c r="G883" i="3"/>
  <c r="G871" i="3"/>
  <c r="I871" i="3" s="1"/>
  <c r="I708" i="3"/>
  <c r="I784" i="3"/>
  <c r="G861" i="3" s="1"/>
  <c r="I912" i="3"/>
  <c r="G884" i="3"/>
  <c r="H884" i="3"/>
  <c r="I857" i="3"/>
  <c r="G792" i="3"/>
  <c r="H792" i="3"/>
  <c r="H863" i="3"/>
  <c r="I863" i="3" s="1"/>
  <c r="G891" i="3"/>
  <c r="H891" i="3"/>
  <c r="I901" i="3"/>
  <c r="H852" i="3"/>
  <c r="I852" i="3" s="1"/>
  <c r="G771" i="3"/>
  <c r="I771" i="3" s="1"/>
  <c r="H771" i="3"/>
  <c r="I895" i="3"/>
  <c r="I832" i="3"/>
  <c r="H909" i="3" s="1"/>
  <c r="H768" i="3"/>
  <c r="G768" i="3"/>
  <c r="I768" i="3" s="1"/>
  <c r="I893" i="3"/>
  <c r="H743" i="3"/>
  <c r="I743" i="3" s="1"/>
  <c r="H820" i="3" s="1"/>
  <c r="I921" i="3"/>
  <c r="I716" i="3"/>
  <c r="H785" i="3"/>
  <c r="G785" i="3"/>
  <c r="I785" i="3" s="1"/>
  <c r="I836" i="3"/>
  <c r="H913" i="3" s="1"/>
  <c r="H889" i="3"/>
  <c r="I889" i="3" s="1"/>
  <c r="H855" i="3"/>
  <c r="I855" i="3" s="1"/>
  <c r="I917" i="3"/>
  <c r="H858" i="3"/>
  <c r="G858" i="3"/>
  <c r="H791" i="3"/>
  <c r="G791" i="3"/>
  <c r="I791" i="3" s="1"/>
  <c r="H751" i="3"/>
  <c r="G751" i="3"/>
  <c r="I849" i="3"/>
  <c r="G926" i="3" s="1"/>
  <c r="G804" i="3"/>
  <c r="H804" i="3"/>
  <c r="I740" i="3"/>
  <c r="H861" i="3"/>
  <c r="H776" i="3"/>
  <c r="I800" i="3"/>
  <c r="G885" i="3"/>
  <c r="G776" i="3"/>
  <c r="I773" i="3" l="1"/>
  <c r="I916" i="3"/>
  <c r="G850" i="3"/>
  <c r="H826" i="3"/>
  <c r="I826" i="3" s="1"/>
  <c r="G903" i="3" s="1"/>
  <c r="H850" i="3"/>
  <c r="G902" i="3"/>
  <c r="H902" i="3"/>
  <c r="I902" i="3"/>
  <c r="I884" i="3"/>
  <c r="I891" i="3"/>
  <c r="I804" i="3"/>
  <c r="G881" i="3" s="1"/>
  <c r="G848" i="3"/>
  <c r="H848" i="3"/>
  <c r="I848" i="3" s="1"/>
  <c r="G913" i="3"/>
  <c r="I913" i="3" s="1"/>
  <c r="G909" i="3"/>
  <c r="I909" i="3" s="1"/>
  <c r="I792" i="3"/>
  <c r="G820" i="3"/>
  <c r="I751" i="3"/>
  <c r="G828" i="3" s="1"/>
  <c r="I883" i="3"/>
  <c r="H845" i="3"/>
  <c r="G845" i="3"/>
  <c r="I845" i="3" s="1"/>
  <c r="H868" i="3"/>
  <c r="G868" i="3"/>
  <c r="H862" i="3"/>
  <c r="G862" i="3"/>
  <c r="I820" i="3"/>
  <c r="H897" i="3" s="1"/>
  <c r="I861" i="3"/>
  <c r="H926" i="3"/>
  <c r="I926" i="3" s="1"/>
  <c r="H817" i="3"/>
  <c r="G817" i="3"/>
  <c r="I885" i="3"/>
  <c r="I858" i="3"/>
  <c r="H793" i="3"/>
  <c r="G793" i="3"/>
  <c r="I793" i="3" s="1"/>
  <c r="H877" i="3"/>
  <c r="I776" i="3"/>
  <c r="G853" i="3" s="1"/>
  <c r="G877" i="3"/>
  <c r="I877" i="3" s="1"/>
  <c r="I850" i="3" l="1"/>
  <c r="H828" i="3"/>
  <c r="H903" i="3"/>
  <c r="I903" i="3" s="1"/>
  <c r="I862" i="3"/>
  <c r="I828" i="3"/>
  <c r="G905" i="3" s="1"/>
  <c r="H881" i="3"/>
  <c r="I881" i="3" s="1"/>
  <c r="I817" i="3"/>
  <c r="H894" i="3" s="1"/>
  <c r="G925" i="3"/>
  <c r="H925" i="3"/>
  <c r="G897" i="3"/>
  <c r="G869" i="3"/>
  <c r="H869" i="3"/>
  <c r="H922" i="3"/>
  <c r="G922" i="3"/>
  <c r="I922" i="3"/>
  <c r="H870" i="3"/>
  <c r="G870" i="3"/>
  <c r="H905" i="3"/>
  <c r="I868" i="3"/>
  <c r="H853" i="3"/>
  <c r="I897" i="3"/>
  <c r="G894" i="3" l="1"/>
  <c r="H60" i="2"/>
  <c r="I870" i="3"/>
  <c r="H73" i="2"/>
  <c r="H43" i="2"/>
  <c r="H58" i="2"/>
  <c r="H19" i="2"/>
  <c r="H51" i="2"/>
  <c r="I894" i="3"/>
  <c r="I869" i="3"/>
  <c r="I925" i="3"/>
  <c r="H78" i="2"/>
  <c r="H14" i="2"/>
  <c r="H47" i="2"/>
  <c r="H55" i="2"/>
  <c r="H63" i="2"/>
  <c r="H36" i="2"/>
  <c r="H41" i="2"/>
  <c r="H35" i="2"/>
  <c r="H46" i="2"/>
  <c r="H61" i="2"/>
  <c r="H34" i="2"/>
  <c r="H17" i="2"/>
  <c r="H82" i="2"/>
  <c r="H21" i="2"/>
  <c r="H9" i="2"/>
  <c r="H77" i="2"/>
  <c r="H79" i="2"/>
  <c r="H71" i="2"/>
  <c r="I905" i="3"/>
  <c r="H6" i="2"/>
  <c r="H67" i="2"/>
  <c r="H7" i="2"/>
  <c r="H59" i="2"/>
  <c r="H13" i="2"/>
  <c r="H42" i="2"/>
  <c r="H70" i="2"/>
  <c r="H28" i="2"/>
  <c r="H57" i="2"/>
  <c r="H25" i="2"/>
  <c r="H27" i="2"/>
  <c r="H32" i="2"/>
  <c r="H62" i="2"/>
  <c r="H10" i="2"/>
  <c r="H22" i="2"/>
  <c r="H54" i="2"/>
  <c r="H11" i="2"/>
  <c r="H66" i="2"/>
  <c r="H49" i="2"/>
  <c r="H20" i="2"/>
  <c r="H64" i="2"/>
  <c r="H80" i="2"/>
  <c r="H76" i="2"/>
  <c r="H50" i="2"/>
  <c r="H31" i="2"/>
  <c r="H74" i="2"/>
  <c r="H48" i="2"/>
  <c r="H23" i="2"/>
  <c r="H12" i="2"/>
  <c r="H81" i="2"/>
  <c r="H29" i="2"/>
  <c r="H44" i="2"/>
  <c r="H30" i="2"/>
  <c r="H53" i="2"/>
  <c r="H56" i="2"/>
  <c r="H26" i="2"/>
  <c r="H68" i="2"/>
  <c r="H8" i="2"/>
  <c r="H15" i="2"/>
  <c r="H75" i="2"/>
  <c r="H40" i="2"/>
  <c r="H5" i="2"/>
  <c r="H37" i="2"/>
  <c r="H72" i="2"/>
  <c r="H38" i="2"/>
  <c r="G10" i="2"/>
  <c r="G82" i="2"/>
  <c r="G23" i="2"/>
  <c r="G60" i="2"/>
  <c r="G36" i="2"/>
  <c r="G11" i="2"/>
  <c r="G38" i="2"/>
  <c r="G26" i="2"/>
  <c r="G43" i="2"/>
  <c r="G44" i="2"/>
  <c r="G21" i="2"/>
  <c r="G58" i="2"/>
  <c r="G28" i="2"/>
  <c r="G14" i="2"/>
  <c r="G13" i="2"/>
  <c r="G20" i="2"/>
  <c r="G42" i="2"/>
  <c r="G22" i="2"/>
  <c r="G72" i="2"/>
  <c r="G37" i="2"/>
  <c r="G64" i="2"/>
  <c r="G39" i="2"/>
  <c r="G73" i="2"/>
  <c r="G41" i="2"/>
  <c r="G78" i="2"/>
  <c r="G48" i="2"/>
  <c r="G70" i="2"/>
  <c r="G57" i="2"/>
  <c r="G19" i="2"/>
  <c r="G8" i="2"/>
  <c r="G34" i="2"/>
  <c r="G62" i="2"/>
  <c r="G69" i="2"/>
  <c r="G33" i="2"/>
  <c r="G17" i="2"/>
  <c r="G79" i="2"/>
  <c r="G76" i="2"/>
  <c r="G56" i="2"/>
  <c r="G29" i="2"/>
  <c r="G61" i="2"/>
  <c r="G68" i="2"/>
  <c r="G30" i="2"/>
  <c r="G71" i="2"/>
  <c r="G45" i="2"/>
  <c r="G9" i="2"/>
  <c r="G40" i="2"/>
  <c r="G7" i="2"/>
  <c r="G53" i="2"/>
  <c r="G63" i="2"/>
  <c r="G47" i="2"/>
  <c r="G25" i="2"/>
  <c r="G31" i="2"/>
  <c r="G50" i="2"/>
  <c r="G15" i="2"/>
  <c r="G77" i="2"/>
  <c r="G67" i="2"/>
  <c r="G18" i="2"/>
  <c r="G81" i="2"/>
  <c r="G12" i="2"/>
  <c r="G51" i="2"/>
  <c r="G75" i="2"/>
  <c r="G24" i="2"/>
  <c r="G46" i="2"/>
  <c r="G66" i="2"/>
  <c r="G27" i="2"/>
  <c r="G35" i="2"/>
  <c r="G55" i="2"/>
  <c r="G49" i="2"/>
  <c r="G16" i="2"/>
  <c r="G54" i="2"/>
  <c r="G32" i="2"/>
  <c r="G6" i="2"/>
  <c r="J6" i="2" s="1"/>
  <c r="G80" i="2"/>
  <c r="G65" i="2"/>
  <c r="G74" i="2"/>
  <c r="G5" i="2"/>
  <c r="J5" i="2" s="1"/>
  <c r="G59" i="2"/>
  <c r="I853" i="3"/>
  <c r="I19" i="2" l="1"/>
  <c r="I120" i="5" s="1"/>
  <c r="H120" i="5"/>
  <c r="J120" i="5" s="1"/>
  <c r="J19" i="2"/>
  <c r="H164" i="5"/>
  <c r="J164" i="5" s="1"/>
  <c r="J64" i="2"/>
  <c r="H129" i="5"/>
  <c r="J129" i="5" s="1"/>
  <c r="J28" i="2"/>
  <c r="H137" i="5"/>
  <c r="J137" i="5" s="1"/>
  <c r="J36" i="2"/>
  <c r="H159" i="5"/>
  <c r="J159" i="5" s="1"/>
  <c r="J59" i="2"/>
  <c r="I51" i="2"/>
  <c r="I152" i="5" s="1"/>
  <c r="H152" i="5"/>
  <c r="J152" i="5" s="1"/>
  <c r="J51" i="2"/>
  <c r="I60" i="2"/>
  <c r="I160" i="5" s="1"/>
  <c r="H160" i="5"/>
  <c r="J160" i="5" s="1"/>
  <c r="J60" i="2"/>
  <c r="H175" i="5"/>
  <c r="J175" i="5" s="1"/>
  <c r="J75" i="2"/>
  <c r="H150" i="5"/>
  <c r="J150" i="5" s="1"/>
  <c r="J49" i="2"/>
  <c r="H138" i="5"/>
  <c r="J138" i="5" s="1"/>
  <c r="J37" i="2"/>
  <c r="H174" i="5"/>
  <c r="J174" i="5" s="1"/>
  <c r="J74" i="2"/>
  <c r="H155" i="5"/>
  <c r="J155" i="5" s="1"/>
  <c r="J55" i="2"/>
  <c r="H113" i="5"/>
  <c r="J113" i="5" s="1"/>
  <c r="J12" i="2"/>
  <c r="H126" i="5"/>
  <c r="J126" i="5" s="1"/>
  <c r="J25" i="2"/>
  <c r="H171" i="5"/>
  <c r="J171" i="5" s="1"/>
  <c r="J71" i="2"/>
  <c r="H118" i="5"/>
  <c r="J118" i="5" s="1"/>
  <c r="J17" i="2"/>
  <c r="H170" i="5"/>
  <c r="J170" i="5" s="1"/>
  <c r="J70" i="2"/>
  <c r="H172" i="5"/>
  <c r="J172" i="5" s="1"/>
  <c r="J72" i="2"/>
  <c r="H122" i="5"/>
  <c r="J122" i="5" s="1"/>
  <c r="J21" i="2"/>
  <c r="H124" i="5"/>
  <c r="J124" i="5" s="1"/>
  <c r="J23" i="2"/>
  <c r="H110" i="5"/>
  <c r="J110" i="5" s="1"/>
  <c r="J9" i="2"/>
  <c r="H132" i="5"/>
  <c r="J132" i="5" s="1"/>
  <c r="J31" i="2"/>
  <c r="I58" i="2"/>
  <c r="I158" i="5" s="1"/>
  <c r="H158" i="5"/>
  <c r="J158" i="5" s="1"/>
  <c r="J58" i="2"/>
  <c r="H136" i="5"/>
  <c r="J136" i="5" s="1"/>
  <c r="J35" i="2"/>
  <c r="H131" i="5"/>
  <c r="J131" i="5" s="1"/>
  <c r="J30" i="2"/>
  <c r="H134" i="5"/>
  <c r="J134" i="5" s="1"/>
  <c r="H149" i="5"/>
  <c r="J149" i="5" s="1"/>
  <c r="J48" i="2"/>
  <c r="H123" i="5"/>
  <c r="J123" i="5" s="1"/>
  <c r="J22" i="2"/>
  <c r="H145" i="5"/>
  <c r="J145" i="5" s="1"/>
  <c r="J44" i="2"/>
  <c r="H182" i="5"/>
  <c r="J182" i="5" s="1"/>
  <c r="J82" i="2"/>
  <c r="H176" i="5"/>
  <c r="J176" i="5" s="1"/>
  <c r="J76" i="2"/>
  <c r="H146" i="5"/>
  <c r="J146" i="5" s="1"/>
  <c r="H181" i="5"/>
  <c r="J181" i="5" s="1"/>
  <c r="J81" i="2"/>
  <c r="H180" i="5"/>
  <c r="J180" i="5" s="1"/>
  <c r="J80" i="2"/>
  <c r="H119" i="5"/>
  <c r="J119" i="5" s="1"/>
  <c r="H163" i="5"/>
  <c r="J163" i="5" s="1"/>
  <c r="J63" i="2"/>
  <c r="H168" i="5"/>
  <c r="J168" i="5" s="1"/>
  <c r="J68" i="2"/>
  <c r="H169" i="5"/>
  <c r="J169" i="5" s="1"/>
  <c r="H178" i="5"/>
  <c r="J178" i="5" s="1"/>
  <c r="J78" i="2"/>
  <c r="H143" i="5"/>
  <c r="J143" i="5" s="1"/>
  <c r="J42" i="2"/>
  <c r="I43" i="2"/>
  <c r="I144" i="5" s="1"/>
  <c r="H144" i="5"/>
  <c r="J144" i="5" s="1"/>
  <c r="J43" i="2"/>
  <c r="H111" i="5"/>
  <c r="J111" i="5" s="1"/>
  <c r="J10" i="2"/>
  <c r="H117" i="5"/>
  <c r="J117" i="5" s="1"/>
  <c r="H179" i="5"/>
  <c r="J179" i="5" s="1"/>
  <c r="J79" i="2"/>
  <c r="H165" i="5"/>
  <c r="J165" i="5" s="1"/>
  <c r="H148" i="5"/>
  <c r="J148" i="5" s="1"/>
  <c r="J47" i="2"/>
  <c r="H128" i="5"/>
  <c r="J128" i="5" s="1"/>
  <c r="J27" i="2"/>
  <c r="H107" i="5"/>
  <c r="J107" i="5" s="1"/>
  <c r="H166" i="5"/>
  <c r="J166" i="5" s="1"/>
  <c r="J66" i="2"/>
  <c r="H167" i="5"/>
  <c r="J167" i="5" s="1"/>
  <c r="J67" i="2"/>
  <c r="H153" i="5"/>
  <c r="J153" i="5" s="1"/>
  <c r="J53" i="2"/>
  <c r="H161" i="5"/>
  <c r="J161" i="5" s="1"/>
  <c r="J61" i="2"/>
  <c r="H162" i="5"/>
  <c r="J162" i="5" s="1"/>
  <c r="J62" i="2"/>
  <c r="H142" i="5"/>
  <c r="J142" i="5" s="1"/>
  <c r="J41" i="2"/>
  <c r="H121" i="5"/>
  <c r="J121" i="5" s="1"/>
  <c r="J20" i="2"/>
  <c r="H127" i="5"/>
  <c r="J127" i="5" s="1"/>
  <c r="J26" i="2"/>
  <c r="H151" i="5"/>
  <c r="J151" i="5" s="1"/>
  <c r="J50" i="2"/>
  <c r="H106" i="5"/>
  <c r="G52" i="2"/>
  <c r="H157" i="5"/>
  <c r="J157" i="5" s="1"/>
  <c r="J57" i="2"/>
  <c r="H133" i="5"/>
  <c r="J133" i="5" s="1"/>
  <c r="J32" i="2"/>
  <c r="H147" i="5"/>
  <c r="J147" i="5" s="1"/>
  <c r="J46" i="2"/>
  <c r="H177" i="5"/>
  <c r="J177" i="5" s="1"/>
  <c r="J77" i="2"/>
  <c r="H108" i="5"/>
  <c r="J108" i="5" s="1"/>
  <c r="J7" i="2"/>
  <c r="H130" i="5"/>
  <c r="J130" i="5" s="1"/>
  <c r="J29" i="2"/>
  <c r="H135" i="5"/>
  <c r="J135" i="5" s="1"/>
  <c r="J34" i="2"/>
  <c r="I73" i="2"/>
  <c r="I173" i="5" s="1"/>
  <c r="H173" i="5"/>
  <c r="J173" i="5" s="1"/>
  <c r="J73" i="2"/>
  <c r="H114" i="5"/>
  <c r="J114" i="5" s="1"/>
  <c r="J13" i="2"/>
  <c r="H139" i="5"/>
  <c r="J139" i="5" s="1"/>
  <c r="J38" i="2"/>
  <c r="H154" i="5"/>
  <c r="J154" i="5" s="1"/>
  <c r="J54" i="2"/>
  <c r="H125" i="5"/>
  <c r="J125" i="5" s="1"/>
  <c r="H116" i="5"/>
  <c r="J116" i="5" s="1"/>
  <c r="J15" i="2"/>
  <c r="H141" i="5"/>
  <c r="J141" i="5" s="1"/>
  <c r="J40" i="2"/>
  <c r="H156" i="5"/>
  <c r="J156" i="5" s="1"/>
  <c r="J56" i="2"/>
  <c r="H109" i="5"/>
  <c r="J109" i="5" s="1"/>
  <c r="J8" i="2"/>
  <c r="H140" i="5"/>
  <c r="J140" i="5" s="1"/>
  <c r="H115" i="5"/>
  <c r="J115" i="5" s="1"/>
  <c r="J14" i="2"/>
  <c r="H112" i="5"/>
  <c r="J112" i="5" s="1"/>
  <c r="J11" i="2"/>
  <c r="H16" i="2"/>
  <c r="J16" i="2" s="1"/>
  <c r="H45" i="2"/>
  <c r="I45" i="2" s="1"/>
  <c r="I146" i="5" s="1"/>
  <c r="H18" i="2"/>
  <c r="I18" i="2" s="1"/>
  <c r="I119" i="5" s="1"/>
  <c r="H24" i="2"/>
  <c r="I24" i="2" s="1"/>
  <c r="I125" i="5" s="1"/>
  <c r="H65" i="2"/>
  <c r="I65" i="2" s="1"/>
  <c r="I165" i="5" s="1"/>
  <c r="H33" i="2"/>
  <c r="J33" i="2" s="1"/>
  <c r="H69" i="2"/>
  <c r="I69" i="2" s="1"/>
  <c r="I169" i="5" s="1"/>
  <c r="H39" i="2"/>
  <c r="I39" i="2" s="1"/>
  <c r="I140" i="5" s="1"/>
  <c r="I5" i="2"/>
  <c r="I72" i="2"/>
  <c r="I172" i="5" s="1"/>
  <c r="I26" i="2"/>
  <c r="I127" i="5" s="1"/>
  <c r="I23" i="2"/>
  <c r="I124" i="5" s="1"/>
  <c r="I20" i="2"/>
  <c r="I121" i="5" s="1"/>
  <c r="I59" i="2"/>
  <c r="I159" i="5" s="1"/>
  <c r="I9" i="2"/>
  <c r="I110" i="5" s="1"/>
  <c r="I41" i="2"/>
  <c r="I142" i="5" s="1"/>
  <c r="I37" i="2"/>
  <c r="I138" i="5" s="1"/>
  <c r="I56" i="2"/>
  <c r="I156" i="5" s="1"/>
  <c r="I48" i="2"/>
  <c r="I149" i="5" s="1"/>
  <c r="I49" i="2"/>
  <c r="I150" i="5" s="1"/>
  <c r="I27" i="2"/>
  <c r="I128" i="5" s="1"/>
  <c r="I7" i="2"/>
  <c r="I108" i="5" s="1"/>
  <c r="I21" i="2"/>
  <c r="I122" i="5" s="1"/>
  <c r="I36" i="2"/>
  <c r="I137" i="5" s="1"/>
  <c r="I32" i="2"/>
  <c r="I133" i="5" s="1"/>
  <c r="I53" i="2"/>
  <c r="I153" i="5" s="1"/>
  <c r="I74" i="2"/>
  <c r="I174" i="5" s="1"/>
  <c r="I66" i="2"/>
  <c r="I166" i="5" s="1"/>
  <c r="I25" i="2"/>
  <c r="I126" i="5" s="1"/>
  <c r="I67" i="2"/>
  <c r="I167" i="5" s="1"/>
  <c r="I82" i="2"/>
  <c r="I182" i="5" s="1"/>
  <c r="I63" i="2"/>
  <c r="I163" i="5" s="1"/>
  <c r="I40" i="2"/>
  <c r="I141" i="5" s="1"/>
  <c r="I30" i="2"/>
  <c r="I131" i="5" s="1"/>
  <c r="I31" i="2"/>
  <c r="I132" i="5" s="1"/>
  <c r="I11" i="2"/>
  <c r="I112" i="5" s="1"/>
  <c r="I57" i="2"/>
  <c r="I157" i="5" s="1"/>
  <c r="I6" i="2"/>
  <c r="I107" i="5" s="1"/>
  <c r="I17" i="2"/>
  <c r="I118" i="5" s="1"/>
  <c r="I55" i="2"/>
  <c r="I155" i="5" s="1"/>
  <c r="I75" i="2"/>
  <c r="I175" i="5" s="1"/>
  <c r="I44" i="2"/>
  <c r="I145" i="5" s="1"/>
  <c r="I50" i="2"/>
  <c r="I151" i="5" s="1"/>
  <c r="I54" i="2"/>
  <c r="I154" i="5" s="1"/>
  <c r="I28" i="2"/>
  <c r="I129" i="5" s="1"/>
  <c r="I34" i="2"/>
  <c r="I135" i="5" s="1"/>
  <c r="I47" i="2"/>
  <c r="I148" i="5" s="1"/>
  <c r="I15" i="2"/>
  <c r="I116" i="5" s="1"/>
  <c r="I29" i="2"/>
  <c r="I130" i="5" s="1"/>
  <c r="I76" i="2"/>
  <c r="I176" i="5" s="1"/>
  <c r="I22" i="2"/>
  <c r="I123" i="5" s="1"/>
  <c r="I70" i="2"/>
  <c r="I170" i="5" s="1"/>
  <c r="I71" i="2"/>
  <c r="I171" i="5" s="1"/>
  <c r="I61" i="2"/>
  <c r="I161" i="5" s="1"/>
  <c r="I14" i="2"/>
  <c r="I115" i="5" s="1"/>
  <c r="I8" i="2"/>
  <c r="I109" i="5" s="1"/>
  <c r="I81" i="2"/>
  <c r="I181" i="5" s="1"/>
  <c r="I80" i="2"/>
  <c r="I180" i="5" s="1"/>
  <c r="I10" i="2"/>
  <c r="I111" i="5" s="1"/>
  <c r="I42" i="2"/>
  <c r="I143" i="5" s="1"/>
  <c r="I79" i="2"/>
  <c r="I179" i="5" s="1"/>
  <c r="I46" i="2"/>
  <c r="I147" i="5" s="1"/>
  <c r="I78" i="2"/>
  <c r="I178" i="5" s="1"/>
  <c r="I38" i="2"/>
  <c r="I139" i="5" s="1"/>
  <c r="I68" i="2"/>
  <c r="I168" i="5" s="1"/>
  <c r="I12" i="2"/>
  <c r="I113" i="5" s="1"/>
  <c r="I64" i="2"/>
  <c r="I164" i="5" s="1"/>
  <c r="H83" i="2"/>
  <c r="I62" i="2"/>
  <c r="I162" i="5" s="1"/>
  <c r="I13" i="2"/>
  <c r="I114" i="5" s="1"/>
  <c r="I77" i="2"/>
  <c r="I177" i="5" s="1"/>
  <c r="I35" i="2"/>
  <c r="I136" i="5" s="1"/>
  <c r="G83" i="2"/>
  <c r="H185" i="5" l="1"/>
  <c r="J83" i="2"/>
  <c r="I33" i="2"/>
  <c r="I134" i="5" s="1"/>
  <c r="I16" i="2"/>
  <c r="I117" i="5" s="1"/>
  <c r="J45" i="2"/>
  <c r="J39" i="2"/>
  <c r="J65" i="2"/>
  <c r="J18" i="2"/>
  <c r="J69" i="2"/>
  <c r="I106" i="5"/>
  <c r="I185" i="5" s="1"/>
  <c r="J24" i="2"/>
  <c r="H52" i="2"/>
  <c r="H84" i="2" s="1"/>
  <c r="I83" i="2"/>
  <c r="G84" i="2"/>
  <c r="I52" i="2" l="1"/>
  <c r="I84" i="2" s="1"/>
  <c r="J106" i="5"/>
  <c r="J52" i="2"/>
  <c r="J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K12" authorId="0" shapeId="0" xr:uid="{0A1F8E1B-D2F4-4C15-8EFF-7BA66C4E3032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L12" authorId="0" shapeId="0" xr:uid="{48FB56E2-0EBD-4A5C-A3F0-C38D632D4698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M12" authorId="0" shapeId="0" xr:uid="{3B645EE0-C9CE-48F3-A1B0-98F4EE9F1102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N12" authorId="0" shapeId="0" xr:uid="{4646B021-13A6-4BE0-B1C3-39A036858D41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O12" authorId="0" shapeId="0" xr:uid="{7DFCC895-6DCF-4CDA-9E5B-D58410B858B1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P12" authorId="0" shapeId="0" xr:uid="{AB8D4C99-BF1C-44E3-AD67-501BC528D771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Q12" authorId="0" shapeId="0" xr:uid="{D92343B0-2DF7-4129-89CD-1839CAB72816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R12" authorId="0" shapeId="0" xr:uid="{D8D5EFA2-A16C-4F3B-A18B-0B04D97D1046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S12" authorId="0" shapeId="0" xr:uid="{399C43FD-3022-4985-9AD4-F2649D1686D7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T12" authorId="0" shapeId="0" xr:uid="{0E6558D6-5D4F-4365-8D04-EF17CAB096E0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U12" authorId="0" shapeId="0" xr:uid="{75170CDF-B18F-4A4E-A441-8F47F5DE8803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  <comment ref="V12" authorId="0" shapeId="0" xr:uid="{A5875B22-1F47-401B-A183-65EC90D2BCC4}">
      <text>
        <r>
          <rPr>
            <b/>
            <sz val="9"/>
            <color indexed="81"/>
            <rFont val="Segoe UI"/>
            <family val="2"/>
          </rPr>
          <t>Usuário do Windows:</t>
        </r>
        <r>
          <rPr>
            <sz val="9"/>
            <color indexed="81"/>
            <rFont val="Segoe UI"/>
            <family val="2"/>
          </rPr>
          <t xml:space="preserve">
Inserir nr. Do Relatório SEI</t>
        </r>
      </text>
    </comment>
  </commentList>
</comments>
</file>

<file path=xl/sharedStrings.xml><?xml version="1.0" encoding="utf-8"?>
<sst xmlns="http://schemas.openxmlformats.org/spreadsheetml/2006/main" count="4366" uniqueCount="346">
  <si>
    <t>Valores Totais por Origem do Recurso</t>
  </si>
  <si>
    <t>Valores</t>
  </si>
  <si>
    <t>Origem do Recurso</t>
  </si>
  <si>
    <t>Total Empenhado</t>
  </si>
  <si>
    <t>Valores Pagos</t>
  </si>
  <si>
    <t>Saldo</t>
  </si>
  <si>
    <t>Em. Comissão</t>
  </si>
  <si>
    <t>Em. Individual</t>
  </si>
  <si>
    <t>MCom</t>
  </si>
  <si>
    <t>TED</t>
  </si>
  <si>
    <t>Nota de Crédito</t>
  </si>
  <si>
    <t>Total Geral</t>
  </si>
  <si>
    <t>Relatório SEI (NR)</t>
  </si>
  <si>
    <t>Processo</t>
  </si>
  <si>
    <t>Proponente</t>
  </si>
  <si>
    <t>Contrato</t>
  </si>
  <si>
    <t>Nota de Empenho</t>
  </si>
  <si>
    <t>Valor Empenhado</t>
  </si>
  <si>
    <t>Valor Pago</t>
  </si>
  <si>
    <t>Saldo do Empenho</t>
  </si>
  <si>
    <t>Consumo %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</si>
  <si>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</si>
  <si>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</si>
  <si>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</si>
  <si>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</si>
  <si>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</si>
  <si>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</si>
  <si>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</si>
  <si>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</si>
  <si>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</si>
  <si>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</si>
  <si>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</si>
  <si>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</si>
  <si>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Tipo</t>
  </si>
  <si>
    <t>53115.006429/2021-12</t>
  </si>
  <si>
    <t>Bancada de Alagoas</t>
  </si>
  <si>
    <t>GESAC</t>
  </si>
  <si>
    <t>2021NE000127</t>
  </si>
  <si>
    <t>2021NE000156</t>
  </si>
  <si>
    <t>WifiBrasil</t>
  </si>
  <si>
    <t>2021NE000137</t>
  </si>
  <si>
    <t>2021NE000157</t>
  </si>
  <si>
    <t>2021NE000209</t>
  </si>
  <si>
    <t>2021NE000210</t>
  </si>
  <si>
    <t>53115.006430/2021-47</t>
  </si>
  <si>
    <t>Bancada de Minas Gerais</t>
  </si>
  <si>
    <t>2021NE000083</t>
  </si>
  <si>
    <t>2021NE000084</t>
  </si>
  <si>
    <t>53115.006431/2021-91</t>
  </si>
  <si>
    <t>Bancada de São Paulo</t>
  </si>
  <si>
    <t>2021NE000171</t>
  </si>
  <si>
    <t>2021NE000172</t>
  </si>
  <si>
    <t>53115.006432/2021-36</t>
  </si>
  <si>
    <t>Bancada do Espírito Santo</t>
  </si>
  <si>
    <t>2021NE000101</t>
  </si>
  <si>
    <t>2021NE000126</t>
  </si>
  <si>
    <t>2021NE000159</t>
  </si>
  <si>
    <t>2021NE000136</t>
  </si>
  <si>
    <t>2021NE000160</t>
  </si>
  <si>
    <t>53115.006433/2021-81</t>
  </si>
  <si>
    <t>Bancada do Maranhão</t>
  </si>
  <si>
    <t>2021NE000108</t>
  </si>
  <si>
    <t>53115.006434/2021-25</t>
  </si>
  <si>
    <t>Bancada do Pará</t>
  </si>
  <si>
    <t>2021NE000134</t>
  </si>
  <si>
    <t>2021NE000158</t>
  </si>
  <si>
    <t>2021NE000135</t>
  </si>
  <si>
    <t>2021NE000161</t>
  </si>
  <si>
    <t>53115.021581/2021-25</t>
  </si>
  <si>
    <t>Cabo Junio Amaral</t>
  </si>
  <si>
    <t>2021NE000122</t>
  </si>
  <si>
    <t>2021NE000123</t>
  </si>
  <si>
    <t>53115.040805/2021-06</t>
  </si>
  <si>
    <t>Alice Portugal</t>
  </si>
  <si>
    <t>2021NE000238</t>
  </si>
  <si>
    <t>2021NE000239</t>
  </si>
  <si>
    <t>53115.006499/2021-71</t>
  </si>
  <si>
    <t>Celso Sabino</t>
  </si>
  <si>
    <t>2021NE000119</t>
  </si>
  <si>
    <t>01250.050185/2019-32</t>
  </si>
  <si>
    <t>CENSIPAM</t>
  </si>
  <si>
    <t>2021NE000264</t>
  </si>
  <si>
    <t>53115.006508/2021-23</t>
  </si>
  <si>
    <t>Coronel Chrisóstomo</t>
  </si>
  <si>
    <t>2021NE000132</t>
  </si>
  <si>
    <t>2021NE000133</t>
  </si>
  <si>
    <t>53115.006538/2021-30</t>
  </si>
  <si>
    <t>Dimas Fabiano</t>
  </si>
  <si>
    <t>2021NE000183</t>
  </si>
  <si>
    <t>2021NE000184</t>
  </si>
  <si>
    <t>53115.006539/2021-84</t>
  </si>
  <si>
    <t>Edna Henrique</t>
  </si>
  <si>
    <t>2021NE000130</t>
  </si>
  <si>
    <t>2021NE000131</t>
  </si>
  <si>
    <t>53115.037097/2021-18</t>
  </si>
  <si>
    <t>Elias Vaz</t>
  </si>
  <si>
    <t>2021NE000192</t>
  </si>
  <si>
    <t>2021NE000235</t>
  </si>
  <si>
    <t>53115.006542/2021-06</t>
  </si>
  <si>
    <t>Expedito Netto</t>
  </si>
  <si>
    <t>2021NE000117</t>
  </si>
  <si>
    <t>53115.007124/2021-28</t>
  </si>
  <si>
    <t>Fabio Reis</t>
  </si>
  <si>
    <t>2021NE000085</t>
  </si>
  <si>
    <t>2021NE000086</t>
  </si>
  <si>
    <t>53115.007127/2021-61</t>
  </si>
  <si>
    <t>Flavia Arruda</t>
  </si>
  <si>
    <t>2021NE000167</t>
  </si>
  <si>
    <t>2021NE000168</t>
  </si>
  <si>
    <t>53115.007128/2021-14</t>
  </si>
  <si>
    <t>Flaviano Melo</t>
  </si>
  <si>
    <t>2021NE000097</t>
  </si>
  <si>
    <t>2021NE000189</t>
  </si>
  <si>
    <t>53115.007129/2021-51</t>
  </si>
  <si>
    <t>General Girão</t>
  </si>
  <si>
    <t>2021NE000139</t>
  </si>
  <si>
    <t>2021NE000140</t>
  </si>
  <si>
    <t>53115.007135/2021-16</t>
  </si>
  <si>
    <t>João Roma</t>
  </si>
  <si>
    <t>2021NE000096</t>
  </si>
  <si>
    <t>2021NE000120</t>
  </si>
  <si>
    <t>53115.007137/2021-05</t>
  </si>
  <si>
    <t>Joenia Wapichana</t>
  </si>
  <si>
    <t>2021NE000087</t>
  </si>
  <si>
    <t>53115.007138/2021-41</t>
  </si>
  <si>
    <t>José Medeiros</t>
  </si>
  <si>
    <t>2021NE000099</t>
  </si>
  <si>
    <t>2021NE000124</t>
  </si>
  <si>
    <t>53115.007140/2021-11</t>
  </si>
  <si>
    <t>José Nunes</t>
  </si>
  <si>
    <t>2021NE000181</t>
  </si>
  <si>
    <t>2021NE000182</t>
  </si>
  <si>
    <t>53115.007143/2021-54</t>
  </si>
  <si>
    <t>Josivaldo JP</t>
  </si>
  <si>
    <t>2021NE000128</t>
  </si>
  <si>
    <t>2021NE000129</t>
  </si>
  <si>
    <t>53115.007148/2021-87</t>
  </si>
  <si>
    <t>Junior Lourenço</t>
  </si>
  <si>
    <t>2021NE000177</t>
  </si>
  <si>
    <t>2021NE000178</t>
  </si>
  <si>
    <t>53115.007150/2021-56</t>
  </si>
  <si>
    <t>Leo de Brito</t>
  </si>
  <si>
    <t>2021NE000179</t>
  </si>
  <si>
    <t>2021NE000180</t>
  </si>
  <si>
    <t>53115.023142/2021-57</t>
  </si>
  <si>
    <t>Leur Lomanto</t>
  </si>
  <si>
    <t>2021NE000098</t>
  </si>
  <si>
    <t>2021NE000100</t>
  </si>
  <si>
    <t>53115.007159/2021-67</t>
  </si>
  <si>
    <t>Luciano Bivar</t>
  </si>
  <si>
    <t>2021NE000118</t>
  </si>
  <si>
    <t>2021NE000199</t>
  </si>
  <si>
    <t>53115.007161/2021-36</t>
  </si>
  <si>
    <t>Luis Tibé</t>
  </si>
  <si>
    <t>2021NE000169</t>
  </si>
  <si>
    <t>2021NE000170</t>
  </si>
  <si>
    <t>53115.007162/2021-81</t>
  </si>
  <si>
    <t>Mara Rocha</t>
  </si>
  <si>
    <t>2021NE000115</t>
  </si>
  <si>
    <t>2021NE000116</t>
  </si>
  <si>
    <t>53115.007220/2021-76</t>
  </si>
  <si>
    <t>Marx Beltrão</t>
  </si>
  <si>
    <t>2021NE000173</t>
  </si>
  <si>
    <t>2021NE000174</t>
  </si>
  <si>
    <t xml:space="preserve">01250.050436/2017-17 </t>
  </si>
  <si>
    <t>2021NE000094</t>
  </si>
  <si>
    <t>2021NE000198</t>
  </si>
  <si>
    <t>2021NE000227</t>
  </si>
  <si>
    <t>53115.016194/2020-96</t>
  </si>
  <si>
    <t>2021NE000065</t>
  </si>
  <si>
    <t>MCom (CD)</t>
  </si>
  <si>
    <t>2021NE000259</t>
  </si>
  <si>
    <t>Mcom (CD)</t>
  </si>
  <si>
    <t>2021NE000258</t>
  </si>
  <si>
    <t>71000.038976/2019-11</t>
  </si>
  <si>
    <t>Ministério da Cidadania</t>
  </si>
  <si>
    <t xml:space="preserve">53900.014176/2014-75 </t>
  </si>
  <si>
    <t>Ministério da Educação</t>
  </si>
  <si>
    <t>2021NE000109</t>
  </si>
  <si>
    <t>2021NE000110</t>
  </si>
  <si>
    <t>01250.024737/2020-91</t>
  </si>
  <si>
    <t>Ministério da Justiça</t>
  </si>
  <si>
    <t>2021NE000091</t>
  </si>
  <si>
    <t>2021NE000226</t>
  </si>
  <si>
    <t>53115.022459/2021-76</t>
  </si>
  <si>
    <t>Ministério do Meio Ambiente</t>
  </si>
  <si>
    <t>2021NE000248</t>
  </si>
  <si>
    <t>53115.007222/2021-65</t>
  </si>
  <si>
    <t>Perpétua Almeida</t>
  </si>
  <si>
    <t>2021NE000195</t>
  </si>
  <si>
    <t>2021NE000196</t>
  </si>
  <si>
    <t>53115.001389/2020-31</t>
  </si>
  <si>
    <t>PRF AM</t>
  </si>
  <si>
    <t>2021NE000093</t>
  </si>
  <si>
    <t>2020NE800055</t>
  </si>
  <si>
    <t>01250.013622/2020-71</t>
  </si>
  <si>
    <t>PRF RO</t>
  </si>
  <si>
    <t>2021NE000095</t>
  </si>
  <si>
    <t>2021NE000247</t>
  </si>
  <si>
    <t>53115.006506/2021-34</t>
  </si>
  <si>
    <t>Senador Confúcio Moura</t>
  </si>
  <si>
    <t>2021NE000102</t>
  </si>
  <si>
    <t>2021NE000125</t>
  </si>
  <si>
    <t>53115.007228/2021-32</t>
  </si>
  <si>
    <t>Sérgio Petecão</t>
  </si>
  <si>
    <t>2021NE000191</t>
  </si>
  <si>
    <t>2021NE000194</t>
  </si>
  <si>
    <t>53115.013564/2021-14</t>
  </si>
  <si>
    <t>Soraya Thronicke</t>
  </si>
  <si>
    <t>2021NE000190</t>
  </si>
  <si>
    <t>2021NE000193</t>
  </si>
  <si>
    <t>53115.007232/2021-09</t>
  </si>
  <si>
    <t>Uldurico Junior</t>
  </si>
  <si>
    <t>2021NE000185</t>
  </si>
  <si>
    <t>2021NE000186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</si>
  <si>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</si>
  <si>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</si>
  <si>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</si>
  <si>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</si>
  <si>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</si>
  <si>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</si>
  <si>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</si>
  <si>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</si>
  <si>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</si>
  <si>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</si>
  <si>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</si>
  <si>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</si>
  <si>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13/2021</t>
  </si>
  <si>
    <t>14/2021</t>
  </si>
  <si>
    <t>15/2021</t>
  </si>
  <si>
    <t>16/2021</t>
  </si>
  <si>
    <t>17/2021</t>
  </si>
  <si>
    <t>18/2021</t>
  </si>
  <si>
    <t>19/2021</t>
  </si>
  <si>
    <t>20/2021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</si>
  <si>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</si>
  <si>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</si>
  <si>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</si>
  <si>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</si>
  <si>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</si>
  <si>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</si>
  <si>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</si>
  <si>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</si>
  <si>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29/2021</t>
  </si>
  <si>
    <t>30/2021</t>
  </si>
  <si>
    <t>31/2021</t>
  </si>
  <si>
    <t>32/2021</t>
  </si>
  <si>
    <t>33/2021</t>
  </si>
  <si>
    <t>34/2021</t>
  </si>
  <si>
    <t>Ministério das Comunicações</t>
  </si>
  <si>
    <t>35/2021</t>
  </si>
  <si>
    <t>36/2021</t>
  </si>
  <si>
    <t>37/2021</t>
  </si>
  <si>
    <t>38/2021</t>
  </si>
  <si>
    <t>39/2021</t>
  </si>
  <si>
    <t>40/2021</t>
  </si>
  <si>
    <t>41/2021</t>
  </si>
  <si>
    <t>42/2021</t>
  </si>
  <si>
    <t>43/2021</t>
  </si>
  <si>
    <t>44/2021</t>
  </si>
  <si>
    <t>45/2021</t>
  </si>
  <si>
    <t>46/2021</t>
  </si>
  <si>
    <t>47/2021</t>
  </si>
  <si>
    <t>48/2021</t>
  </si>
  <si>
    <t>49/2021</t>
  </si>
  <si>
    <t>50/2021</t>
  </si>
  <si>
    <t>51/2021</t>
  </si>
  <si>
    <t>52/2021</t>
  </si>
  <si>
    <t>53/2021</t>
  </si>
  <si>
    <t>54/2021</t>
  </si>
  <si>
    <t>55/2021</t>
  </si>
  <si>
    <t>56/2021</t>
  </si>
  <si>
    <t>57/2021</t>
  </si>
  <si>
    <t>58/2021</t>
  </si>
  <si>
    <t>59/2021</t>
  </si>
  <si>
    <t>60/2021</t>
  </si>
  <si>
    <t>61/2021</t>
  </si>
  <si>
    <t>62/2021</t>
  </si>
  <si>
    <t>63/2021</t>
  </si>
  <si>
    <t>64/2021</t>
  </si>
  <si>
    <t>65/2021</t>
  </si>
  <si>
    <t>66/2021</t>
  </si>
  <si>
    <t>67/2021</t>
  </si>
  <si>
    <t>68/2021</t>
  </si>
  <si>
    <t>69/2021</t>
  </si>
  <si>
    <t>70/2021</t>
  </si>
  <si>
    <t>71/2021</t>
  </si>
  <si>
    <t>72/2021</t>
  </si>
  <si>
    <t>73/2021</t>
  </si>
  <si>
    <t>74/2021</t>
  </si>
  <si>
    <t>75/2021</t>
  </si>
  <si>
    <t>76/2021</t>
  </si>
  <si>
    <t>77/2021</t>
  </si>
  <si>
    <t>Valores Mensais de Pagamento por Proponente</t>
  </si>
  <si>
    <t>Column Labels</t>
  </si>
  <si>
    <t>Soma de Valor Empenhado</t>
  </si>
  <si>
    <t>Soma de Valor Pago</t>
  </si>
  <si>
    <t>Soma de Saldo do Empenho</t>
  </si>
  <si>
    <t>Grand Total</t>
  </si>
  <si>
    <t>Mês</t>
  </si>
  <si>
    <t>Jan</t>
  </si>
  <si>
    <t>Fev</t>
  </si>
  <si>
    <t>Mar</t>
  </si>
  <si>
    <t>Abr</t>
  </si>
  <si>
    <t>Mai</t>
  </si>
  <si>
    <t>Jun</t>
  </si>
  <si>
    <t>Valores Mensais de Pagamento por Contrato</t>
  </si>
  <si>
    <t>Jul</t>
  </si>
  <si>
    <t>Ago</t>
  </si>
  <si>
    <t>Rótulos de Coluna</t>
  </si>
  <si>
    <t>Set</t>
  </si>
  <si>
    <t>Out</t>
  </si>
  <si>
    <t>Nov</t>
  </si>
  <si>
    <t>Dez</t>
  </si>
  <si>
    <t>Total Pago</t>
  </si>
  <si>
    <t>Valor total do consumo de recursos por origem % (NC ou Empenho)</t>
  </si>
  <si>
    <t>Origem Recurso</t>
  </si>
  <si>
    <t>Programa</t>
  </si>
  <si>
    <t>NC ou Empenho</t>
  </si>
  <si>
    <t>Saldo Empenhado</t>
  </si>
  <si>
    <t>(blank)</t>
  </si>
  <si>
    <t>CONTROLE GERAL DE SALDOS DE NOTAS DE CRÉDITO 2022</t>
  </si>
  <si>
    <t>CONTROLE MENSAL DE NOTAS DE CRÉDITO 2022</t>
  </si>
  <si>
    <t>NC</t>
  </si>
  <si>
    <t>Empenho</t>
  </si>
  <si>
    <t>Valor Inicial NC</t>
  </si>
  <si>
    <t>Valor Utilizado</t>
  </si>
  <si>
    <t>Valor Economizado</t>
  </si>
  <si>
    <t>Consumo da NC + Rendimentos %</t>
  </si>
  <si>
    <t/>
  </si>
  <si>
    <t>Soma de Valor Faturado</t>
  </si>
  <si>
    <t>Soma de Valor Economizado</t>
  </si>
  <si>
    <t>Soma de Valor Utilizado</t>
  </si>
  <si>
    <t>Soma de Saldo no Período</t>
  </si>
  <si>
    <t>Subtotal</t>
  </si>
  <si>
    <t>TOTAL</t>
  </si>
  <si>
    <t>Total Soma de Valor Faturado</t>
  </si>
  <si>
    <t>Total Soma de Valor Economizado</t>
  </si>
  <si>
    <t>Total Soma de Valor Utilizado</t>
  </si>
  <si>
    <t>Total Soma de Saldo no Período</t>
  </si>
  <si>
    <t>Valor Faturado</t>
  </si>
  <si>
    <t>Saldo no Período</t>
  </si>
  <si>
    <t>Relatório</t>
  </si>
  <si>
    <t>Índice de Correção</t>
  </si>
  <si>
    <t>Taxa SELIC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</si>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</sst>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\ #,##0.00"/>
    <numFmt numFmtId="166" formatCode="_-&quot;R$ &quot;* #,##0.00_-;&quot;-R$ &quot;* #,##0.00_-;_-&quot;R$ &quot;* \-??_-;_-@_-"/>
    <numFmt numFmtId="167" formatCode="&quot;R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hair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/>
    <xf numFmtId="166" fontId="12" fillId="0" borderId="0" applyBorder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44" fontId="6" fillId="4" borderId="3" xfId="1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44" fontId="6" fillId="3" borderId="3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44" fontId="5" fillId="0" borderId="6" xfId="1" applyFont="1" applyBorder="1" applyAlignment="1">
      <alignment horizontal="center" vertical="center" wrapText="1"/>
    </xf>
    <xf numFmtId="44" fontId="1" fillId="0" borderId="6" xfId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44" fontId="5" fillId="0" borderId="8" xfId="1" applyFont="1" applyBorder="1" applyAlignment="1">
      <alignment horizontal="center" vertical="center" wrapText="1"/>
    </xf>
    <xf numFmtId="44" fontId="1" fillId="0" borderId="8" xfId="1" applyFont="1" applyBorder="1" applyAlignment="1">
      <alignment horizontal="center"/>
    </xf>
    <xf numFmtId="44" fontId="3" fillId="0" borderId="8" xfId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44" fontId="3" fillId="0" borderId="10" xfId="1" applyFont="1" applyBorder="1" applyAlignment="1">
      <alignment horizontal="center" vertical="center" wrapText="1"/>
    </xf>
    <xf numFmtId="44" fontId="1" fillId="0" borderId="10" xfId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44" fontId="5" fillId="0" borderId="12" xfId="1" applyFont="1" applyBorder="1" applyAlignment="1">
      <alignment horizontal="center" vertical="center" wrapText="1"/>
    </xf>
    <xf numFmtId="44" fontId="1" fillId="0" borderId="12" xfId="1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44" fontId="3" fillId="0" borderId="14" xfId="1" applyFont="1" applyBorder="1" applyAlignment="1">
      <alignment horizontal="center" vertical="center" wrapText="1"/>
    </xf>
    <xf numFmtId="44" fontId="1" fillId="0" borderId="14" xfId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44" fontId="0" fillId="0" borderId="8" xfId="1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44" fontId="0" fillId="0" borderId="10" xfId="1" applyFont="1" applyBorder="1" applyAlignment="1">
      <alignment horizontal="center" wrapText="1"/>
    </xf>
    <xf numFmtId="10" fontId="0" fillId="0" borderId="0" xfId="0" applyNumberFormat="1" applyAlignment="1">
      <alignment horizontal="center"/>
    </xf>
    <xf numFmtId="44" fontId="0" fillId="0" borderId="0" xfId="0" applyNumberFormat="1"/>
    <xf numFmtId="44" fontId="2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9" borderId="22" xfId="0" applyFont="1" applyFill="1" applyBorder="1" applyAlignment="1">
      <alignment horizontal="center"/>
    </xf>
    <xf numFmtId="165" fontId="2" fillId="11" borderId="0" xfId="0" applyNumberFormat="1" applyFont="1" applyFill="1" applyAlignment="1">
      <alignment horizontal="center"/>
    </xf>
    <xf numFmtId="164" fontId="11" fillId="10" borderId="23" xfId="3" applyFont="1" applyFill="1" applyBorder="1" applyAlignment="1">
      <alignment horizontal="center" vertical="center" wrapText="1"/>
    </xf>
    <xf numFmtId="0" fontId="12" fillId="0" borderId="0" xfId="4" applyAlignment="1">
      <alignment horizontal="center"/>
    </xf>
    <xf numFmtId="166" fontId="12" fillId="0" borderId="0" xfId="5" applyBorder="1" applyAlignment="1">
      <alignment horizontal="center"/>
    </xf>
    <xf numFmtId="0" fontId="12" fillId="0" borderId="0" xfId="5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6" fillId="2" borderId="2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8" xfId="0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167" fontId="0" fillId="15" borderId="26" xfId="0" applyNumberForma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167" fontId="0" fillId="11" borderId="26" xfId="0" applyNumberForma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167" fontId="2" fillId="16" borderId="30" xfId="0" applyNumberFormat="1" applyFont="1" applyFill="1" applyBorder="1" applyAlignment="1">
      <alignment horizontal="center"/>
    </xf>
    <xf numFmtId="0" fontId="2" fillId="15" borderId="29" xfId="0" applyFont="1" applyFill="1" applyBorder="1" applyAlignment="1">
      <alignment horizontal="center"/>
    </xf>
    <xf numFmtId="167" fontId="2" fillId="15" borderId="29" xfId="0" applyNumberFormat="1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167" fontId="2" fillId="11" borderId="29" xfId="0" applyNumberFormat="1" applyFont="1" applyFill="1" applyBorder="1" applyAlignment="1">
      <alignment horizontal="center"/>
    </xf>
    <xf numFmtId="0" fontId="2" fillId="17" borderId="31" xfId="0" applyFont="1" applyFill="1" applyBorder="1" applyAlignment="1">
      <alignment horizontal="center"/>
    </xf>
    <xf numFmtId="167" fontId="2" fillId="17" borderId="3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2" fontId="2" fillId="6" borderId="3" xfId="1" applyNumberFormat="1" applyFont="1" applyFill="1" applyBorder="1" applyAlignment="1">
      <alignment horizontal="center"/>
    </xf>
    <xf numFmtId="2" fontId="2" fillId="7" borderId="3" xfId="1" applyNumberFormat="1" applyFont="1" applyFill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5" fillId="0" borderId="24" xfId="0" pivotButton="1" applyFont="1" applyBorder="1" applyAlignment="1">
      <alignment horizontal="center"/>
    </xf>
    <xf numFmtId="0" fontId="2" fillId="0" borderId="27" xfId="0" pivotButton="1" applyFont="1" applyBorder="1" applyAlignment="1">
      <alignment horizontal="center"/>
    </xf>
    <xf numFmtId="0" fontId="15" fillId="0" borderId="27" xfId="0" pivotButton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9" fillId="0" borderId="0" xfId="0" applyFont="1" applyAlignment="1">
      <alignment horizontal="left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2" fillId="18" borderId="27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17" fillId="14" borderId="21" xfId="0" applyFont="1" applyFill="1" applyBorder="1" applyAlignment="1">
      <alignment horizontal="center"/>
    </xf>
    <xf numFmtId="0" fontId="8" fillId="13" borderId="32" xfId="0" applyFont="1" applyFill="1" applyBorder="1" applyAlignment="1">
      <alignment horizontal="center"/>
    </xf>
    <xf numFmtId="0" fontId="8" fillId="19" borderId="3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6">
    <cellStyle name="Moeda" xfId="1" builtinId="4"/>
    <cellStyle name="Moeda 10" xfId="3" xr:uid="{93FE0D8C-F047-4E0F-9A49-CAD8AFA900CF}"/>
    <cellStyle name="Moeda 5" xfId="5" xr:uid="{85B61198-A889-4067-B357-892AD2413F4F}"/>
    <cellStyle name="Normal" xfId="0" builtinId="0"/>
    <cellStyle name="Normal 5" xfId="4" xr:uid="{C1206C3F-48A9-4F5D-BEE1-393C6CA1B3A0}"/>
    <cellStyle name="Vírgula 2" xfId="2" xr:uid="{85C65AC4-2471-41B9-B432-6CDBD32FB640}"/>
  </cellStyles>
  <dxfs count="271"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14999847407452621"/>
      </font>
    </dxf>
    <dxf>
      <fill>
        <patternFill patternType="solid">
          <bgColor theme="6" tint="0.79998168889431442"/>
        </patternFill>
      </fill>
    </dxf>
    <dxf>
      <fill>
        <patternFill>
          <bgColor theme="6" tint="0.59999389629810485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lor theme="5" tint="-0.249977111117893"/>
      </font>
    </dxf>
    <dxf>
      <font>
        <b/>
      </font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fgColor indexed="64"/>
          <bgColor theme="6" tint="0.59999389629810485"/>
        </patternFill>
      </fill>
      <alignment horizontal="center"/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i/>
      </font>
    </dxf>
    <dxf>
      <font>
        <b/>
      </font>
    </dxf>
    <dxf>
      <font>
        <b/>
      </font>
    </dxf>
    <dxf>
      <font>
        <i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numFmt numFmtId="167" formatCode="&quot;R$&quot;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alignment horizontal="right"/>
    </dxf>
    <dxf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indexed="64"/>
          <bgColor rgb="FFE7E6E6"/>
        </patternFill>
      </fill>
    </dxf>
    <dxf>
      <fill>
        <patternFill patternType="solid">
          <fgColor indexed="64"/>
          <bgColor rgb="FFE7E6E6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auto="1"/>
        </top>
        <bottom style="thin">
          <color auto="1"/>
        </bottom>
        <horizontal style="dashed">
          <color auto="1"/>
        </horizontal>
      </border>
    </dxf>
    <dxf>
      <border>
        <top style="thin">
          <color auto="1"/>
        </top>
        <bottom style="thin">
          <color auto="1"/>
        </bottom>
        <horizontal style="dashed">
          <color auto="1"/>
        </horizontal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font>
        <b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2"/>
        </patternFill>
      </fill>
    </dxf>
    <dxf>
      <font>
        <color theme="2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ont>
        <color theme="6" tint="0.59999389629810485"/>
      </font>
    </dxf>
    <dxf>
      <border>
        <top/>
        <bottom/>
      </border>
    </dxf>
    <dxf>
      <border>
        <top/>
        <bottom/>
      </border>
    </dxf>
    <dxf>
      <border>
        <top/>
        <bottom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alignment horizontal="right"/>
    </dxf>
    <dxf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&quot;R$&quot;#,##0.00"/>
    </dxf>
    <dxf>
      <font>
        <b/>
      </font>
      <fill>
        <patternFill patternType="solid">
          <fgColor indexed="64"/>
          <bgColor rgb="FFE7E6E6"/>
        </patternFill>
      </fill>
    </dxf>
    <dxf>
      <font>
        <b/>
      </font>
      <fill>
        <patternFill patternType="solid">
          <fgColor indexed="64"/>
          <bgColor rgb="FFE7E6E6"/>
        </patternFill>
      </fill>
    </dxf>
    <dxf>
      <border>
        <top style="thin">
          <color auto="1"/>
        </top>
        <bottom style="thin">
          <color auto="1"/>
        </bottom>
        <horizontal style="hair">
          <color auto="1"/>
        </horizontal>
      </border>
    </dxf>
    <dxf>
      <border>
        <top style="thin">
          <color auto="1"/>
        </top>
        <bottom style="thin">
          <color auto="1"/>
        </bottom>
        <horizontal style="hair">
          <color auto="1"/>
        </horizontal>
      </border>
    </dxf>
    <dxf>
      <border>
        <top style="thin">
          <color auto="1"/>
        </top>
      </border>
    </dxf>
    <dxf>
      <numFmt numFmtId="167" formatCode="&quot;R$&quot;#,##0.00"/>
    </dxf>
    <dxf>
      <numFmt numFmtId="167" formatCode="&quot;R$&quot;#,##0.00"/>
    </dxf>
    <dxf>
      <numFmt numFmtId="167" formatCode="&quot;R$&quot;#,##0.00"/>
    </dxf>
    <dxf>
      <font>
        <color theme="0" tint="-0.14999847407452621"/>
      </font>
    </dxf>
    <dxf>
      <font>
        <b/>
      </font>
    </dxf>
    <dxf>
      <fill>
        <patternFill>
          <bgColor theme="2" tint="-9.9978637043366805E-2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2" tint="-0.249977111117893"/>
      </font>
    </dxf>
    <dxf>
      <font>
        <b/>
      </font>
    </dxf>
    <dxf>
      <font>
        <color theme="5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horizontal style="hair">
          <color auto="1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top style="hair">
          <color auto="1"/>
        </top>
        <bottom style="hair">
          <color auto="1"/>
        </bottom>
        <horizontal style="hair">
          <color auto="1"/>
        </horizontal>
      </border>
    </dxf>
    <dxf>
      <fill>
        <patternFill>
          <bgColor theme="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2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Estilo de Tabela Dinâmica 1" table="0" count="8" xr9:uid="{03442604-EF17-434D-9384-18B55902E708}">
      <tableStyleElement type="wholeTable" dxfId="270"/>
      <tableStyleElement type="headerRow" dxfId="269"/>
      <tableStyleElement type="totalRow" dxfId="268"/>
      <tableStyleElement type="firstRowStripe" dxfId="267"/>
      <tableStyleElement type="secondRowStripe" dxfId="266"/>
      <tableStyleElement type="secondColumnStripe" size="9"/>
      <tableStyleElement type="blankRow" dxfId="265"/>
      <tableStyleElement type="pageFieldLabels" dxfId="2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</xdr:row>
      <xdr:rowOff>12700</xdr:rowOff>
    </xdr:from>
    <xdr:to>
      <xdr:col>0</xdr:col>
      <xdr:colOff>609600</xdr:colOff>
      <xdr:row>2</xdr:row>
      <xdr:rowOff>101600</xdr:rowOff>
    </xdr:to>
    <xdr:sp macro="[0]!Atualizar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48BC0BE2-DED4-4747-8FCD-68080B477DC2}"/>
            </a:ext>
          </a:extLst>
        </xdr:cNvPr>
        <xdr:cNvSpPr/>
      </xdr:nvSpPr>
      <xdr:spPr>
        <a:xfrm>
          <a:off x="69850" y="107950"/>
          <a:ext cx="539750" cy="3270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000" baseline="0">
              <a:ln w="0">
                <a:solidFill>
                  <a:schemeClr val="tx1"/>
                </a:solidFill>
                <a:prstDash val="solid"/>
              </a:ln>
            </a:rPr>
            <a:t>Atualizar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</xdr:row>
      <xdr:rowOff>12700</xdr:rowOff>
    </xdr:from>
    <xdr:to>
      <xdr:col>0</xdr:col>
      <xdr:colOff>571500</xdr:colOff>
      <xdr:row>3</xdr:row>
      <xdr:rowOff>12700</xdr:rowOff>
    </xdr:to>
    <xdr:sp macro="[0]!Atualizar2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2C854045-29D4-419A-B191-519B78B593F8}"/>
            </a:ext>
          </a:extLst>
        </xdr:cNvPr>
        <xdr:cNvSpPr/>
      </xdr:nvSpPr>
      <xdr:spPr>
        <a:xfrm>
          <a:off x="44450" y="50800"/>
          <a:ext cx="527050" cy="3333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3">
              <a:shade val="50000"/>
              <a:alpha val="88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lIns="0" tIns="46800" rIns="0" rtlCol="0" anchor="ctr"/>
        <a:lstStyle/>
        <a:p>
          <a:pPr algn="ctr"/>
          <a:r>
            <a:rPr lang="pt-BR" sz="1000" b="1" i="0" baseline="0">
              <a:solidFill>
                <a:schemeClr val="tx1"/>
              </a:solidFill>
            </a:rPr>
            <a:t>Atualizar</a:t>
          </a:r>
        </a:p>
      </xdr:txBody>
    </xdr:sp>
    <xdr:clientData/>
  </xdr:twoCellAnchor>
  <xdr:twoCellAnchor editAs="oneCell">
    <xdr:from>
      <xdr:col>8</xdr:col>
      <xdr:colOff>9525</xdr:colOff>
      <xdr:row>5</xdr:row>
      <xdr:rowOff>9524</xdr:rowOff>
    </xdr:from>
    <xdr:to>
      <xdr:col>9</xdr:col>
      <xdr:colOff>152400</xdr:colOff>
      <xdr:row>22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ponente">
              <a:extLst>
                <a:ext uri="{FF2B5EF4-FFF2-40B4-BE49-F238E27FC236}">
                  <a16:creationId xmlns:a16="http://schemas.microsoft.com/office/drawing/2014/main" id="{DA2EB098-1ED5-4B1C-AB4C-37FDB5AD4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pon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6625" y="685799"/>
              <a:ext cx="2133600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28575</xdr:colOff>
      <xdr:row>27</xdr:row>
      <xdr:rowOff>19050</xdr:rowOff>
    </xdr:from>
    <xdr:to>
      <xdr:col>9</xdr:col>
      <xdr:colOff>171450</xdr:colOff>
      <xdr:row>40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ponente 1">
              <a:extLst>
                <a:ext uri="{FF2B5EF4-FFF2-40B4-BE49-F238E27FC236}">
                  <a16:creationId xmlns:a16="http://schemas.microsoft.com/office/drawing/2014/main" id="{44F422F3-4B90-4355-98FC-BA617486C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pon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5675" y="4552950"/>
              <a:ext cx="21336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431800</xdr:colOff>
      <xdr:row>3</xdr:row>
      <xdr:rowOff>6350</xdr:rowOff>
    </xdr:from>
    <xdr:to>
      <xdr:col>11</xdr:col>
      <xdr:colOff>31750</xdr:colOff>
      <xdr:row>24</xdr:row>
      <xdr:rowOff>146050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5F133B22-6B72-478B-A824-A84C12386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3800" y="374650"/>
              <a:ext cx="1098550" cy="401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 Mascarenhas de Oliveira Solano" refreshedDate="44586.644829050929" createdVersion="7" refreshedVersion="7" minRefreshableVersion="3" recordCount="169" xr:uid="{9CA3DC74-D2F3-4E07-9E81-C671EE296CAD}">
  <cacheSource type="worksheet">
    <worksheetSource ref="C13:W182" sheet="ControleGeral"/>
  </cacheSource>
  <cacheFields count="21">
    <cacheField name="Processo" numFmtId="0">
      <sharedItems containsBlank="1"/>
    </cacheField>
    <cacheField name="Proponente" numFmtId="165">
      <sharedItems count="45">
        <s v="Bancada de Alagoas"/>
        <s v="Bancada de Minas Gerais"/>
        <s v="Bancada de São Paulo"/>
        <s v="Bancada do Espírito Santo"/>
        <s v="Bancada do Maranhão"/>
        <s v="Bancada do Pará"/>
        <s v="Cabo Junio Amaral"/>
        <s v="Alice Portugal"/>
        <s v="Celso Sabino"/>
        <s v="CENSIPAM"/>
        <s v="Coronel Chrisóstomo"/>
        <s v="Dimas Fabiano"/>
        <s v="Edna Henrique"/>
        <s v="Elias Vaz"/>
        <s v="Expedito Netto"/>
        <s v="Fabio Reis"/>
        <s v="Flavia Arruda"/>
        <s v="Flaviano Melo"/>
        <s v="General Girão"/>
        <s v="João Roma"/>
        <s v="Joenia Wapichana"/>
        <s v="José Medeiros"/>
        <s v="José Nunes"/>
        <s v="Josivaldo JP"/>
        <s v="Junior Lourenço"/>
        <s v="Leo de Brito"/>
        <s v="Leur Lomanto"/>
        <s v="Luciano Bivar"/>
        <s v="Luis Tibé"/>
        <s v="Mara Rocha"/>
        <s v="Marx Beltrão"/>
        <s v="MCom"/>
        <s v="MCom (CD)"/>
        <s v="Ministério da Cidadania"/>
        <s v="Ministério da Educação"/>
        <s v="Ministério da Justiça"/>
        <s v="Ministério do Meio Ambiente"/>
        <s v="Perpétua Almeida"/>
        <s v="PRF AM"/>
        <s v="PRF RO"/>
        <s v="Senador Confúcio Moura"/>
        <s v="Sérgio Petecão"/>
        <s v="Soraya Thronicke"/>
        <s v="Uldurico Junior"/>
        <s v="Ministério das Comunicações"/>
      </sharedItems>
    </cacheField>
    <cacheField name="Contrato" numFmtId="165">
      <sharedItems count="2">
        <s v="GESAC"/>
        <s v="WifiBrasil"/>
      </sharedItems>
    </cacheField>
    <cacheField name="Nota de Empenho" numFmtId="165">
      <sharedItems containsBlank="1" count="169">
        <s v="2021NE000127"/>
        <s v="2021NE000156"/>
        <s v="2021NE000137"/>
        <s v="2021NE000157"/>
        <s v="2021NE000209"/>
        <s v="2021NE000210"/>
        <s v="2021NE000083"/>
        <s v="2021NE000084"/>
        <s v="2021NE000171"/>
        <s v="2021NE000172"/>
        <s v="2021NE000101"/>
        <s v="2021NE000126"/>
        <s v="2021NE000159"/>
        <s v="2021NE000136"/>
        <s v="2021NE000160"/>
        <s v="2021NE000108"/>
        <s v="2021NE000134"/>
        <s v="2021NE000158"/>
        <s v="2021NE000135"/>
        <s v="2021NE000161"/>
        <s v="2021NE000122"/>
        <s v="2021NE000123"/>
        <s v="2021NE000238"/>
        <s v="2021NE000239"/>
        <s v="2021NE000119"/>
        <s v="2021NE000264"/>
        <s v="2021NE000132"/>
        <s v="2021NE000133"/>
        <s v="2021NE000183"/>
        <s v="2021NE000184"/>
        <s v="2021NE000130"/>
        <s v="2021NE000131"/>
        <s v="2021NE000192"/>
        <s v="2021NE000235"/>
        <s v="2021NE000117"/>
        <s v="2021NE000085"/>
        <s v="2021NE000086"/>
        <s v="2021NE000167"/>
        <s v="2021NE000168"/>
        <s v="2021NE000097"/>
        <s v="2021NE000189"/>
        <s v="2021NE000139"/>
        <s v="2021NE000140"/>
        <s v="2021NE000096"/>
        <s v="2021NE000120"/>
        <s v="2021NE000087"/>
        <s v="2021NE000099"/>
        <s v="2021NE000124"/>
        <s v="2021NE000181"/>
        <s v="2021NE000182"/>
        <s v="2021NE000128"/>
        <s v="2021NE000129"/>
        <s v="2021NE000177"/>
        <s v="2021NE000178"/>
        <s v="2021NE000179"/>
        <s v="2021NE000180"/>
        <s v="2021NE000098"/>
        <s v="2021NE000100"/>
        <s v="2021NE000118"/>
        <s v="2021NE000199"/>
        <s v="2021NE000169"/>
        <s v="2021NE000170"/>
        <s v="2021NE000115"/>
        <s v="2021NE000116"/>
        <s v="2021NE000173"/>
        <s v="2021NE000174"/>
        <s v="2021NE000094"/>
        <s v="2021NE000198"/>
        <s v="2021NE000227"/>
        <s v="2021NE000065"/>
        <s v="2021NE000259"/>
        <s v="2021NE000258"/>
        <m/>
        <s v="2021NE000109"/>
        <s v="2021NE000110"/>
        <s v="2021NE000091"/>
        <s v="2021NE000226"/>
        <s v="2021NE000248"/>
        <s v="2021NE000195"/>
        <s v="2021NE000196"/>
        <s v="2021NE000093"/>
        <s v="2020NE800055"/>
        <s v="2021NE000095"/>
        <s v="2021NE000247"/>
        <s v="2021NE000102"/>
        <s v="2021NE000125"/>
        <s v="2021NE000191"/>
        <s v="2021NE000194"/>
        <s v="2021NE000190"/>
        <s v="2021NE000193"/>
        <s v="2021NE000185"/>
        <s v="2021NE000186"/>
        <s v="01/2021"/>
        <s v="02/2021"/>
        <s v="03/2021"/>
        <s v="04/2021"/>
        <s v="05/2021"/>
        <s v="06/2021"/>
        <s v="07/2021"/>
        <s v="08/2021"/>
        <s v="09/2021"/>
        <s v="10/2021"/>
        <s v="11/2021"/>
        <s v="12/2021"/>
        <s v="13/2021"/>
        <s v="14/2021"/>
        <s v="15/2021"/>
        <s v="16/2021"/>
        <s v="17/2021"/>
        <s v="18/2021"/>
        <s v="19/2021"/>
        <s v="20/2021"/>
        <s v="21/2021"/>
        <s v="22/2021"/>
        <s v="23/2021"/>
        <s v="24/2021"/>
        <s v="25/2021"/>
        <s v="26/2021"/>
        <s v="27/2021"/>
        <s v="28/2021"/>
        <s v="29/2021"/>
        <s v="30/2021"/>
        <s v="31/2021"/>
        <s v="32/2021"/>
        <s v="33/2021"/>
        <s v="34/2021"/>
        <s v="35/2021"/>
        <s v="36/2021"/>
        <s v="37/2021"/>
        <s v="38/2021"/>
        <s v="39/2021"/>
        <s v="40/2021"/>
        <s v="41/2021"/>
        <s v="42/2021"/>
        <s v="43/2021"/>
        <s v="44/2021"/>
        <s v="45/2021"/>
        <s v="46/2021"/>
        <s v="47/2021"/>
        <s v="48/2021"/>
        <s v="49/2021"/>
        <s v="50/2021"/>
        <s v="51/2021"/>
        <s v="52/2021"/>
        <s v="53/2021"/>
        <s v="54/2021"/>
        <s v="55/2021"/>
        <s v="56/2021"/>
        <s v="57/2021"/>
        <s v="58/2021"/>
        <s v="59/2021"/>
        <s v="60/2021"/>
        <s v="61/2021"/>
        <s v="62/2021"/>
        <s v="63/2021"/>
        <s v="64/2021"/>
        <s v="65/2021"/>
        <s v="66/2021"/>
        <s v="67/2021"/>
        <s v="68/2021"/>
        <s v="69/2021"/>
        <s v="70/2021"/>
        <s v="71/2021"/>
        <s v="72/2021"/>
        <s v="73/2021"/>
        <s v="74/2021"/>
        <s v="75/2021"/>
        <s v="76/2021"/>
        <s v="77/2021"/>
      </sharedItems>
    </cacheField>
    <cacheField name="Valor Empenhado" numFmtId="165">
      <sharedItems containsSemiMixedTypes="0" containsString="0" containsNumber="1" minValue="3253.19" maxValue="56319000"/>
    </cacheField>
    <cacheField name="Valor Pago" numFmtId="165">
      <sharedItems containsSemiMixedTypes="0" containsString="0" containsNumber="1" minValue="0" maxValue="1819626.8014248305"/>
    </cacheField>
    <cacheField name="Saldo do Empenho" numFmtId="165">
      <sharedItems containsSemiMixedTypes="0" containsString="0" containsNumber="1" minValue="3668.4645553608739" maxValue="56319000"/>
    </cacheField>
    <cacheField name="Consumo %" numFmtId="2">
      <sharedItems containsSemiMixedTypes="0" containsString="0" containsNumber="1" minValue="0" maxValue="101.0077366936968"/>
    </cacheField>
    <cacheField name="Janeiro" numFmtId="165">
      <sharedItems containsNonDate="0" containsString="0" containsBlank="1"/>
    </cacheField>
    <cacheField name="Fevereiro" numFmtId="165">
      <sharedItems containsNonDate="0" containsString="0" containsBlank="1"/>
    </cacheField>
    <cacheField name="Março" numFmtId="165">
      <sharedItems containsNonDate="0" containsString="0" containsBlank="1"/>
    </cacheField>
    <cacheField name="Abril" numFmtId="165">
      <sharedItems containsNonDate="0" containsString="0" containsBlank="1"/>
    </cacheField>
    <cacheField name="Maio" numFmtId="165">
      <sharedItems containsNonDate="0" containsString="0" containsBlank="1"/>
    </cacheField>
    <cacheField name="Junho" numFmtId="165">
      <sharedItems containsNonDate="0" containsString="0" containsBlank="1"/>
    </cacheField>
    <cacheField name="Julho" numFmtId="165">
      <sharedItems containsNonDate="0" containsString="0" containsBlank="1"/>
    </cacheField>
    <cacheField name="Agosto" numFmtId="165">
      <sharedItems containsNonDate="0" containsString="0" containsBlank="1"/>
    </cacheField>
    <cacheField name="Setembro" numFmtId="165">
      <sharedItems containsNonDate="0" containsString="0" containsBlank="1"/>
    </cacheField>
    <cacheField name="Outubro" numFmtId="165">
      <sharedItems containsNonDate="0" containsString="0" containsBlank="1"/>
    </cacheField>
    <cacheField name="Novembro" numFmtId="165">
      <sharedItems containsNonDate="0" containsString="0" containsBlank="1"/>
    </cacheField>
    <cacheField name="Dezembro" numFmtId="165">
      <sharedItems containsNonDate="0" containsString="0" containsBlank="1"/>
    </cacheField>
    <cacheField name="Tipo" numFmtId="165">
      <sharedItems count="5">
        <s v="Em. Comissão"/>
        <s v="Em. Individual"/>
        <s v="TED"/>
        <s v="MCom"/>
        <s v="Nota de Crédito"/>
      </sharedItems>
    </cacheField>
  </cacheFields>
  <extLst>
    <ext xmlns:x14="http://schemas.microsoft.com/office/spreadsheetml/2009/9/main" uri="{725AE2AE-9491-48be-B2B4-4EB974FC3084}">
      <x14:pivotCacheDefinition pivotCacheId="13911124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 Mascarenhas de Oliveira Solano" refreshedDate="44586.644829629629" createdVersion="7" refreshedVersion="7" minRefreshableVersion="3" recordCount="170" xr:uid="{092296E6-6B86-4EF7-B712-E6284C4D058C}">
  <cacheSource type="worksheet">
    <worksheetSource ref="C13:W183" sheet="ControleGeral"/>
  </cacheSource>
  <cacheFields count="21">
    <cacheField name="Processo" numFmtId="0">
      <sharedItems containsBlank="1"/>
    </cacheField>
    <cacheField name="Proponente" numFmtId="165">
      <sharedItems containsBlank="1" count="46">
        <s v="Bancada de Alagoas"/>
        <s v="Bancada de Minas Gerais"/>
        <s v="Bancada de São Paulo"/>
        <s v="Bancada do Espírito Santo"/>
        <s v="Bancada do Maranhão"/>
        <s v="Bancada do Pará"/>
        <s v="Cabo Junio Amaral"/>
        <s v="Alice Portugal"/>
        <s v="Celso Sabino"/>
        <s v="CENSIPAM"/>
        <s v="Coronel Chrisóstomo"/>
        <s v="Dimas Fabiano"/>
        <s v="Edna Henrique"/>
        <s v="Elias Vaz"/>
        <s v="Expedito Netto"/>
        <s v="Fabio Reis"/>
        <s v="Flavia Arruda"/>
        <s v="Flaviano Melo"/>
        <s v="General Girão"/>
        <s v="João Roma"/>
        <s v="Joenia Wapichana"/>
        <s v="José Medeiros"/>
        <s v="José Nunes"/>
        <s v="Josivaldo JP"/>
        <s v="Junior Lourenço"/>
        <s v="Leo de Brito"/>
        <s v="Leur Lomanto"/>
        <s v="Luciano Bivar"/>
        <s v="Luis Tibé"/>
        <s v="Mara Rocha"/>
        <s v="Marx Beltrão"/>
        <s v="MCom"/>
        <s v="MCom (CD)"/>
        <s v="Ministério da Cidadania"/>
        <s v="Ministério da Educação"/>
        <s v="Ministério da Justiça"/>
        <s v="Ministério do Meio Ambiente"/>
        <s v="Perpétua Almeida"/>
        <s v="PRF AM"/>
        <s v="PRF RO"/>
        <s v="Senador Confúcio Moura"/>
        <s v="Sérgio Petecão"/>
        <s v="Soraya Thronicke"/>
        <s v="Uldurico Junior"/>
        <s v="Ministério das Comunicações"/>
        <m/>
      </sharedItems>
    </cacheField>
    <cacheField name="Contrato" numFmtId="165">
      <sharedItems containsBlank="1" count="3">
        <s v="GESAC"/>
        <s v="WifiBrasil"/>
        <m/>
      </sharedItems>
    </cacheField>
    <cacheField name="Nota de Empenho" numFmtId="165">
      <sharedItems containsBlank="1" count="169">
        <s v="2021NE000127"/>
        <s v="2021NE000156"/>
        <s v="2021NE000137"/>
        <s v="2021NE000157"/>
        <s v="2021NE000209"/>
        <s v="2021NE000210"/>
        <s v="2021NE000083"/>
        <s v="2021NE000084"/>
        <s v="2021NE000171"/>
        <s v="2021NE000172"/>
        <s v="2021NE000101"/>
        <s v="2021NE000126"/>
        <s v="2021NE000159"/>
        <s v="2021NE000136"/>
        <s v="2021NE000160"/>
        <s v="2021NE000108"/>
        <s v="2021NE000134"/>
        <s v="2021NE000158"/>
        <s v="2021NE000135"/>
        <s v="2021NE000161"/>
        <s v="2021NE000122"/>
        <s v="2021NE000123"/>
        <s v="2021NE000238"/>
        <s v="2021NE000239"/>
        <s v="2021NE000119"/>
        <s v="2021NE000264"/>
        <s v="2021NE000132"/>
        <s v="2021NE000133"/>
        <s v="2021NE000183"/>
        <s v="2021NE000184"/>
        <s v="2021NE000130"/>
        <s v="2021NE000131"/>
        <s v="2021NE000192"/>
        <s v="2021NE000235"/>
        <s v="2021NE000117"/>
        <s v="2021NE000085"/>
        <s v="2021NE000086"/>
        <s v="2021NE000167"/>
        <s v="2021NE000168"/>
        <s v="2021NE000097"/>
        <s v="2021NE000189"/>
        <s v="2021NE000139"/>
        <s v="2021NE000140"/>
        <s v="2021NE000096"/>
        <s v="2021NE000120"/>
        <s v="2021NE000087"/>
        <s v="2021NE000099"/>
        <s v="2021NE000124"/>
        <s v="2021NE000181"/>
        <s v="2021NE000182"/>
        <s v="2021NE000128"/>
        <s v="2021NE000129"/>
        <s v="2021NE000177"/>
        <s v="2021NE000178"/>
        <s v="2021NE000179"/>
        <s v="2021NE000180"/>
        <s v="2021NE000098"/>
        <s v="2021NE000100"/>
        <s v="2021NE000118"/>
        <s v="2021NE000199"/>
        <s v="2021NE000169"/>
        <s v="2021NE000170"/>
        <s v="2021NE000115"/>
        <s v="2021NE000116"/>
        <s v="2021NE000173"/>
        <s v="2021NE000174"/>
        <s v="2021NE000094"/>
        <s v="2021NE000198"/>
        <s v="2021NE000227"/>
        <s v="2021NE000065"/>
        <s v="2021NE000259"/>
        <s v="2021NE000258"/>
        <m/>
        <s v="2021NE000109"/>
        <s v="2021NE000110"/>
        <s v="2021NE000091"/>
        <s v="2021NE000226"/>
        <s v="2021NE000248"/>
        <s v="2021NE000195"/>
        <s v="2021NE000196"/>
        <s v="2021NE000093"/>
        <s v="2020NE800055"/>
        <s v="2021NE000095"/>
        <s v="2021NE000247"/>
        <s v="2021NE000102"/>
        <s v="2021NE000125"/>
        <s v="2021NE000191"/>
        <s v="2021NE000194"/>
        <s v="2021NE000190"/>
        <s v="2021NE000193"/>
        <s v="2021NE000185"/>
        <s v="2021NE000186"/>
        <s v="01/2021"/>
        <s v="02/2021"/>
        <s v="03/2021"/>
        <s v="04/2021"/>
        <s v="05/2021"/>
        <s v="06/2021"/>
        <s v="07/2021"/>
        <s v="08/2021"/>
        <s v="09/2021"/>
        <s v="10/2021"/>
        <s v="11/2021"/>
        <s v="12/2021"/>
        <s v="13/2021"/>
        <s v="14/2021"/>
        <s v="15/2021"/>
        <s v="16/2021"/>
        <s v="17/2021"/>
        <s v="18/2021"/>
        <s v="19/2021"/>
        <s v="20/2021"/>
        <s v="21/2021"/>
        <s v="22/2021"/>
        <s v="23/2021"/>
        <s v="24/2021"/>
        <s v="25/2021"/>
        <s v="26/2021"/>
        <s v="27/2021"/>
        <s v="28/2021"/>
        <s v="29/2021"/>
        <s v="30/2021"/>
        <s v="31/2021"/>
        <s v="32/2021"/>
        <s v="33/2021"/>
        <s v="34/2021"/>
        <s v="35/2021"/>
        <s v="36/2021"/>
        <s v="37/2021"/>
        <s v="38/2021"/>
        <s v="39/2021"/>
        <s v="40/2021"/>
        <s v="41/2021"/>
        <s v="42/2021"/>
        <s v="43/2021"/>
        <s v="44/2021"/>
        <s v="45/2021"/>
        <s v="46/2021"/>
        <s v="47/2021"/>
        <s v="48/2021"/>
        <s v="49/2021"/>
        <s v="50/2021"/>
        <s v="51/2021"/>
        <s v="52/2021"/>
        <s v="53/2021"/>
        <s v="54/2021"/>
        <s v="55/2021"/>
        <s v="56/2021"/>
        <s v="57/2021"/>
        <s v="58/2021"/>
        <s v="59/2021"/>
        <s v="60/2021"/>
        <s v="61/2021"/>
        <s v="62/2021"/>
        <s v="63/2021"/>
        <s v="64/2021"/>
        <s v="65/2021"/>
        <s v="66/2021"/>
        <s v="67/2021"/>
        <s v="68/2021"/>
        <s v="69/2021"/>
        <s v="70/2021"/>
        <s v="71/2021"/>
        <s v="72/2021"/>
        <s v="73/2021"/>
        <s v="74/2021"/>
        <s v="75/2021"/>
        <s v="76/2021"/>
        <s v="77/2021"/>
      </sharedItems>
    </cacheField>
    <cacheField name="Valor Empenhado" numFmtId="165">
      <sharedItems containsString="0" containsBlank="1" containsNumber="1" minValue="3253.19" maxValue="56319000"/>
    </cacheField>
    <cacheField name="Valor Pago" numFmtId="165">
      <sharedItems containsString="0" containsBlank="1" containsNumber="1" minValue="0" maxValue="1819626.8014248305"/>
    </cacheField>
    <cacheField name="Saldo do Empenho" numFmtId="165">
      <sharedItems containsString="0" containsBlank="1" containsNumber="1" minValue="3668.4645553608739" maxValue="56319000"/>
    </cacheField>
    <cacheField name="Consumo %" numFmtId="0">
      <sharedItems containsString="0" containsBlank="1" containsNumber="1" minValue="0" maxValue="101.0077366936968"/>
    </cacheField>
    <cacheField name="Janeiro" numFmtId="165">
      <sharedItems containsNonDate="0" containsString="0" containsBlank="1"/>
    </cacheField>
    <cacheField name="Fevereiro" numFmtId="165">
      <sharedItems containsNonDate="0" containsString="0" containsBlank="1"/>
    </cacheField>
    <cacheField name="Março" numFmtId="165">
      <sharedItems containsNonDate="0" containsString="0" containsBlank="1"/>
    </cacheField>
    <cacheField name="Abril" numFmtId="165">
      <sharedItems containsNonDate="0" containsString="0" containsBlank="1"/>
    </cacheField>
    <cacheField name="Maio" numFmtId="165">
      <sharedItems containsNonDate="0" containsString="0" containsBlank="1"/>
    </cacheField>
    <cacheField name="Junho" numFmtId="165">
      <sharedItems containsNonDate="0" containsString="0" containsBlank="1"/>
    </cacheField>
    <cacheField name="Julho" numFmtId="165">
      <sharedItems containsNonDate="0" containsString="0" containsBlank="1"/>
    </cacheField>
    <cacheField name="Agosto" numFmtId="165">
      <sharedItems containsNonDate="0" containsString="0" containsBlank="1"/>
    </cacheField>
    <cacheField name="Setembro" numFmtId="165">
      <sharedItems containsNonDate="0" containsString="0" containsBlank="1"/>
    </cacheField>
    <cacheField name="Outubro" numFmtId="165">
      <sharedItems containsNonDate="0" containsString="0" containsBlank="1"/>
    </cacheField>
    <cacheField name="Novembro" numFmtId="165">
      <sharedItems containsNonDate="0" containsString="0" containsBlank="1"/>
    </cacheField>
    <cacheField name="Dezembro" numFmtId="165">
      <sharedItems containsNonDate="0" containsString="0" containsBlank="1"/>
    </cacheField>
    <cacheField name="Tipo" numFmtId="165">
      <sharedItems containsBlank="1"/>
    </cacheField>
  </cacheFields>
  <extLst>
    <ext xmlns:x14="http://schemas.microsoft.com/office/spreadsheetml/2009/9/main" uri="{725AE2AE-9491-48be-B2B4-4EB974FC3084}">
      <x14:pivotCacheDefinition pivotCacheId="45834649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4589.890407407409" createdVersion="7" refreshedVersion="7" minRefreshableVersion="3" recordCount="924" xr:uid="{274595FA-801E-4E7E-B2CC-C53AA9E2499A}">
  <cacheSource type="worksheet">
    <worksheetSource ref="B2:J926" sheet="AnalíticoNC"/>
  </cacheSource>
  <cacheFields count="9">
    <cacheField name="Proponente" numFmtId="0">
      <sharedItems count="39">
        <s v="Bancada de Alagoas"/>
        <s v="Bancada de Minas Gerais"/>
        <s v="Bancada de São Paulo"/>
        <s v="Bancada do Espírito Santo"/>
        <s v="Bancada do Maranhão"/>
        <s v="Bancada do Pará"/>
        <s v="Cabo Junio Amaral"/>
        <s v="Celso Sabino"/>
        <s v="Coronel Chrisóstomo"/>
        <s v="Dimas Fabiano"/>
        <s v="Edna Henrique"/>
        <s v="Elias Vaz"/>
        <s v="Expedito Netto"/>
        <s v="Fabio Reis"/>
        <s v="Flavia Arruda"/>
        <s v="Flaviano Melo"/>
        <s v="General Girão"/>
        <s v="João Roma"/>
        <s v="Joenia Wapichana"/>
        <s v="José Nunes"/>
        <s v="Josivaldo JP"/>
        <s v="Junior Lourenço"/>
        <s v="Leo de Brito"/>
        <s v="Leur Lomanto"/>
        <s v="Luciano Bivar"/>
        <s v="Luis Tibé"/>
        <s v="Mara Rocha"/>
        <s v="Marx Beltrão"/>
        <s v="Ministério das Comunicações"/>
        <s v="Ministério da Educação"/>
        <s v="Ministério da Justiça"/>
        <s v="Ministério do Meio Ambiente"/>
        <s v="Perpétua Almeida"/>
        <s v="PRF RO"/>
        <s v="Senador Confúcio Moura"/>
        <s v="Sérgio Petecão"/>
        <s v="Soraya Thronicke"/>
        <s v="Uldurico Junior"/>
        <s v="MCom"/>
      </sharedItems>
    </cacheField>
    <cacheField name="Nota de Crédito" numFmtId="0">
      <sharedItems/>
    </cacheField>
    <cacheField name="Programa" numFmtId="0">
      <sharedItems count="2">
        <s v="GESAC"/>
        <s v="WifiBrasil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alor Faturado" numFmtId="44">
      <sharedItems containsString="0" containsBlank="1" containsNumber="1" containsInteger="1" minValue="15000" maxValue="500000"/>
    </cacheField>
    <cacheField name="Valor Economizado" numFmtId="44">
      <sharedItems containsSemiMixedTypes="0" containsString="0" containsNumber="1" minValue="32.783589345674933" maxValue="188275.3502450478"/>
    </cacheField>
    <cacheField name="Valor Utilizado" numFmtId="44">
      <sharedItems containsSemiMixedTypes="0" containsString="0" containsNumber="1" minValue="0" maxValue="325012.75444357074"/>
    </cacheField>
    <cacheField name="Saldo no Período" numFmtId="44">
      <sharedItems containsSemiMixedTypes="0" containsString="0" containsNumber="1" minValue="3250.1275444357307" maxValue="19015810.374749828"/>
    </cacheField>
    <cacheField name="Relatóri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0781069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53115.006429/2021-12"/>
    <x v="0"/>
    <x v="0"/>
    <x v="0"/>
    <n v="1917000"/>
    <n v="0"/>
    <n v="1917000"/>
    <n v="0"/>
    <m/>
    <m/>
    <m/>
    <m/>
    <m/>
    <m/>
    <m/>
    <m/>
    <m/>
    <m/>
    <m/>
    <m/>
    <x v="0"/>
  </r>
  <r>
    <s v="53115.006429/2021-12"/>
    <x v="0"/>
    <x v="0"/>
    <x v="1"/>
    <n v="524400"/>
    <n v="0"/>
    <n v="524400"/>
    <n v="0"/>
    <m/>
    <m/>
    <m/>
    <m/>
    <m/>
    <m/>
    <m/>
    <m/>
    <m/>
    <m/>
    <m/>
    <m/>
    <x v="0"/>
  </r>
  <r>
    <s v="53115.006429/2021-12"/>
    <x v="0"/>
    <x v="1"/>
    <x v="2"/>
    <n v="608000"/>
    <n v="0"/>
    <n v="608000"/>
    <n v="0"/>
    <m/>
    <m/>
    <m/>
    <m/>
    <m/>
    <m/>
    <m/>
    <m/>
    <m/>
    <m/>
    <m/>
    <m/>
    <x v="0"/>
  </r>
  <r>
    <s v="53115.006429/2021-12"/>
    <x v="0"/>
    <x v="1"/>
    <x v="3"/>
    <n v="175000"/>
    <n v="0"/>
    <n v="175000"/>
    <n v="0"/>
    <m/>
    <m/>
    <m/>
    <m/>
    <m/>
    <m/>
    <m/>
    <m/>
    <m/>
    <m/>
    <m/>
    <m/>
    <x v="0"/>
  </r>
  <r>
    <s v="53115.006429/2021-12"/>
    <x v="0"/>
    <x v="0"/>
    <x v="4"/>
    <n v="5225812"/>
    <n v="0"/>
    <n v="5225812"/>
    <n v="0"/>
    <m/>
    <m/>
    <m/>
    <m/>
    <m/>
    <m/>
    <m/>
    <m/>
    <m/>
    <m/>
    <m/>
    <m/>
    <x v="0"/>
  </r>
  <r>
    <s v="53115.006429/2021-12"/>
    <x v="0"/>
    <x v="1"/>
    <x v="5"/>
    <n v="750000"/>
    <n v="0"/>
    <n v="750000"/>
    <n v="0"/>
    <m/>
    <m/>
    <m/>
    <m/>
    <m/>
    <m/>
    <m/>
    <m/>
    <m/>
    <m/>
    <m/>
    <m/>
    <x v="0"/>
  </r>
  <r>
    <s v="53115.006430/2021-47"/>
    <x v="1"/>
    <x v="0"/>
    <x v="6"/>
    <n v="13616356"/>
    <n v="0"/>
    <n v="13616356"/>
    <n v="0"/>
    <m/>
    <m/>
    <m/>
    <m/>
    <m/>
    <m/>
    <m/>
    <m/>
    <m/>
    <m/>
    <m/>
    <m/>
    <x v="0"/>
  </r>
  <r>
    <s v="53115.006430/2021-47"/>
    <x v="1"/>
    <x v="1"/>
    <x v="7"/>
    <n v="5200000"/>
    <n v="0"/>
    <n v="5200000"/>
    <n v="0"/>
    <m/>
    <m/>
    <m/>
    <m/>
    <m/>
    <m/>
    <m/>
    <m/>
    <m/>
    <m/>
    <m/>
    <m/>
    <x v="0"/>
  </r>
  <r>
    <s v="53115.006431/2021-91"/>
    <x v="2"/>
    <x v="0"/>
    <x v="8"/>
    <n v="1544762"/>
    <n v="0"/>
    <n v="1544762"/>
    <n v="0"/>
    <m/>
    <m/>
    <m/>
    <m/>
    <m/>
    <m/>
    <m/>
    <m/>
    <m/>
    <m/>
    <m/>
    <m/>
    <x v="0"/>
  </r>
  <r>
    <s v="53115.006431/2021-91"/>
    <x v="2"/>
    <x v="1"/>
    <x v="9"/>
    <n v="695280"/>
    <n v="0"/>
    <n v="695280"/>
    <n v="0"/>
    <m/>
    <m/>
    <m/>
    <m/>
    <m/>
    <m/>
    <m/>
    <m/>
    <m/>
    <m/>
    <m/>
    <m/>
    <x v="0"/>
  </r>
  <r>
    <s v="53115.006432/2021-36"/>
    <x v="3"/>
    <x v="0"/>
    <x v="10"/>
    <n v="1500000"/>
    <n v="0"/>
    <n v="1500000"/>
    <n v="0"/>
    <m/>
    <m/>
    <m/>
    <m/>
    <m/>
    <m/>
    <m/>
    <m/>
    <m/>
    <m/>
    <m/>
    <m/>
    <x v="0"/>
  </r>
  <r>
    <s v="53115.006432/2021-36"/>
    <x v="3"/>
    <x v="0"/>
    <x v="11"/>
    <n v="2245000"/>
    <n v="0"/>
    <n v="2245000"/>
    <n v="0"/>
    <m/>
    <m/>
    <m/>
    <m/>
    <m/>
    <m/>
    <m/>
    <m/>
    <m/>
    <m/>
    <m/>
    <m/>
    <x v="0"/>
  </r>
  <r>
    <s v="53115.006432/2021-36"/>
    <x v="3"/>
    <x v="0"/>
    <x v="12"/>
    <n v="2752000"/>
    <n v="0"/>
    <n v="2752000"/>
    <n v="0"/>
    <m/>
    <m/>
    <m/>
    <m/>
    <m/>
    <m/>
    <m/>
    <m/>
    <m/>
    <m/>
    <m/>
    <m/>
    <x v="0"/>
  </r>
  <r>
    <s v="53115.006432/2021-36"/>
    <x v="3"/>
    <x v="1"/>
    <x v="13"/>
    <n v="783000"/>
    <n v="0"/>
    <n v="783000"/>
    <n v="0"/>
    <m/>
    <m/>
    <m/>
    <m/>
    <m/>
    <m/>
    <m/>
    <m/>
    <m/>
    <m/>
    <m/>
    <m/>
    <x v="0"/>
  </r>
  <r>
    <s v="53115.006432/2021-36"/>
    <x v="3"/>
    <x v="1"/>
    <x v="14"/>
    <n v="840153.99"/>
    <n v="0"/>
    <n v="840153.99"/>
    <n v="0"/>
    <m/>
    <m/>
    <m/>
    <m/>
    <m/>
    <m/>
    <m/>
    <m/>
    <m/>
    <m/>
    <m/>
    <m/>
    <x v="0"/>
  </r>
  <r>
    <s v="53115.006433/2021-81"/>
    <x v="4"/>
    <x v="0"/>
    <x v="15"/>
    <n v="750000"/>
    <n v="0"/>
    <n v="750000"/>
    <n v="0"/>
    <m/>
    <m/>
    <m/>
    <m/>
    <m/>
    <m/>
    <m/>
    <m/>
    <m/>
    <m/>
    <m/>
    <m/>
    <x v="0"/>
  </r>
  <r>
    <s v="53115.006434/2021-25"/>
    <x v="5"/>
    <x v="0"/>
    <x v="16"/>
    <n v="490000"/>
    <n v="0"/>
    <n v="490000"/>
    <n v="0"/>
    <m/>
    <m/>
    <m/>
    <m/>
    <m/>
    <m/>
    <m/>
    <m/>
    <m/>
    <m/>
    <m/>
    <m/>
    <x v="0"/>
  </r>
  <r>
    <s v="53115.006434/2021-25"/>
    <x v="5"/>
    <x v="0"/>
    <x v="17"/>
    <n v="831400"/>
    <n v="0"/>
    <n v="831400"/>
    <n v="0"/>
    <m/>
    <m/>
    <m/>
    <m/>
    <m/>
    <m/>
    <m/>
    <m/>
    <m/>
    <m/>
    <m/>
    <m/>
    <x v="0"/>
  </r>
  <r>
    <s v="53115.006434/2021-25"/>
    <x v="5"/>
    <x v="1"/>
    <x v="18"/>
    <n v="184000"/>
    <n v="0"/>
    <n v="184000"/>
    <n v="0"/>
    <m/>
    <m/>
    <m/>
    <m/>
    <m/>
    <m/>
    <m/>
    <m/>
    <m/>
    <m/>
    <m/>
    <m/>
    <x v="0"/>
  </r>
  <r>
    <s v="53115.006434/2021-25"/>
    <x v="5"/>
    <x v="1"/>
    <x v="19"/>
    <n v="312420"/>
    <n v="0"/>
    <n v="312420"/>
    <n v="0"/>
    <m/>
    <m/>
    <m/>
    <m/>
    <m/>
    <m/>
    <m/>
    <m/>
    <m/>
    <m/>
    <m/>
    <m/>
    <x v="0"/>
  </r>
  <r>
    <s v="53115.021581/2021-25"/>
    <x v="6"/>
    <x v="0"/>
    <x v="20"/>
    <n v="207000"/>
    <n v="0"/>
    <n v="207000"/>
    <n v="0"/>
    <m/>
    <m/>
    <m/>
    <m/>
    <m/>
    <m/>
    <m/>
    <m/>
    <m/>
    <m/>
    <m/>
    <m/>
    <x v="1"/>
  </r>
  <r>
    <s v="53115.021581/2021-25"/>
    <x v="6"/>
    <x v="1"/>
    <x v="21"/>
    <n v="93000"/>
    <n v="0"/>
    <n v="93000"/>
    <n v="0"/>
    <m/>
    <m/>
    <m/>
    <m/>
    <m/>
    <m/>
    <m/>
    <m/>
    <m/>
    <m/>
    <m/>
    <m/>
    <x v="1"/>
  </r>
  <r>
    <s v="53115.040805/2021-06"/>
    <x v="7"/>
    <x v="0"/>
    <x v="22"/>
    <n v="241500"/>
    <n v="0"/>
    <n v="241500"/>
    <n v="0"/>
    <m/>
    <m/>
    <m/>
    <m/>
    <m/>
    <m/>
    <m/>
    <m/>
    <m/>
    <m/>
    <m/>
    <m/>
    <x v="1"/>
  </r>
  <r>
    <s v="53115.040805/2021-06"/>
    <x v="7"/>
    <x v="1"/>
    <x v="23"/>
    <n v="108500"/>
    <n v="0"/>
    <n v="108500"/>
    <n v="0"/>
    <m/>
    <m/>
    <m/>
    <m/>
    <m/>
    <m/>
    <m/>
    <m/>
    <m/>
    <m/>
    <m/>
    <m/>
    <x v="1"/>
  </r>
  <r>
    <s v="53115.006499/2021-71"/>
    <x v="8"/>
    <x v="0"/>
    <x v="24"/>
    <n v="215340"/>
    <n v="0"/>
    <n v="215340"/>
    <n v="0"/>
    <m/>
    <m/>
    <m/>
    <m/>
    <m/>
    <m/>
    <m/>
    <m/>
    <m/>
    <m/>
    <m/>
    <m/>
    <x v="1"/>
  </r>
  <r>
    <s v="01250.050185/2019-32"/>
    <x v="9"/>
    <x v="0"/>
    <x v="25"/>
    <n v="2238358.5"/>
    <n v="0"/>
    <n v="2238358.5"/>
    <n v="0"/>
    <m/>
    <m/>
    <m/>
    <m/>
    <m/>
    <m/>
    <m/>
    <m/>
    <m/>
    <m/>
    <m/>
    <m/>
    <x v="2"/>
  </r>
  <r>
    <s v="53115.006508/2021-23"/>
    <x v="10"/>
    <x v="0"/>
    <x v="26"/>
    <n v="138500"/>
    <n v="0"/>
    <n v="138500"/>
    <n v="0"/>
    <m/>
    <m/>
    <m/>
    <m/>
    <m/>
    <m/>
    <m/>
    <m/>
    <m/>
    <m/>
    <m/>
    <m/>
    <x v="1"/>
  </r>
  <r>
    <s v="53115.006508/2021-23"/>
    <x v="10"/>
    <x v="1"/>
    <x v="27"/>
    <n v="61500"/>
    <n v="0"/>
    <n v="61500"/>
    <n v="0"/>
    <m/>
    <m/>
    <m/>
    <m/>
    <m/>
    <m/>
    <m/>
    <m/>
    <m/>
    <m/>
    <m/>
    <m/>
    <x v="1"/>
  </r>
  <r>
    <s v="53115.006538/2021-30"/>
    <x v="11"/>
    <x v="0"/>
    <x v="28"/>
    <n v="207000"/>
    <n v="0"/>
    <n v="207000"/>
    <n v="0"/>
    <m/>
    <m/>
    <m/>
    <m/>
    <m/>
    <m/>
    <m/>
    <m/>
    <m/>
    <m/>
    <m/>
    <m/>
    <x v="1"/>
  </r>
  <r>
    <s v="53115.006538/2021-30"/>
    <x v="11"/>
    <x v="1"/>
    <x v="29"/>
    <n v="93000"/>
    <n v="0"/>
    <n v="93000"/>
    <n v="0"/>
    <m/>
    <m/>
    <m/>
    <m/>
    <m/>
    <m/>
    <m/>
    <m/>
    <m/>
    <m/>
    <m/>
    <m/>
    <x v="1"/>
  </r>
  <r>
    <s v="53115.006539/2021-84"/>
    <x v="12"/>
    <x v="0"/>
    <x v="30"/>
    <n v="208000"/>
    <n v="0"/>
    <n v="208000"/>
    <n v="0"/>
    <m/>
    <m/>
    <m/>
    <m/>
    <m/>
    <m/>
    <m/>
    <m/>
    <m/>
    <m/>
    <m/>
    <m/>
    <x v="1"/>
  </r>
  <r>
    <s v="53115.006539/2021-84"/>
    <x v="12"/>
    <x v="1"/>
    <x v="31"/>
    <n v="92000"/>
    <n v="0"/>
    <n v="92000"/>
    <n v="0"/>
    <m/>
    <m/>
    <m/>
    <m/>
    <m/>
    <m/>
    <m/>
    <m/>
    <m/>
    <m/>
    <m/>
    <m/>
    <x v="1"/>
  </r>
  <r>
    <s v="53115.037097/2021-18"/>
    <x v="13"/>
    <x v="0"/>
    <x v="32"/>
    <n v="400000"/>
    <n v="0"/>
    <n v="400000"/>
    <n v="0"/>
    <m/>
    <m/>
    <m/>
    <m/>
    <m/>
    <m/>
    <m/>
    <m/>
    <m/>
    <m/>
    <m/>
    <m/>
    <x v="1"/>
  </r>
  <r>
    <s v="53115.037097/2021-18"/>
    <x v="13"/>
    <x v="0"/>
    <x v="33"/>
    <n v="360000"/>
    <n v="0"/>
    <n v="360000"/>
    <n v="0"/>
    <m/>
    <m/>
    <m/>
    <m/>
    <m/>
    <m/>
    <m/>
    <m/>
    <m/>
    <m/>
    <m/>
    <m/>
    <x v="1"/>
  </r>
  <r>
    <s v="53115.006542/2021-06"/>
    <x v="14"/>
    <x v="0"/>
    <x v="34"/>
    <n v="339993"/>
    <n v="0"/>
    <n v="339993"/>
    <n v="0"/>
    <m/>
    <m/>
    <m/>
    <m/>
    <m/>
    <m/>
    <m/>
    <m/>
    <m/>
    <m/>
    <m/>
    <m/>
    <x v="1"/>
  </r>
  <r>
    <s v="53115.007124/2021-28"/>
    <x v="15"/>
    <x v="0"/>
    <x v="35"/>
    <n v="108120"/>
    <n v="0"/>
    <n v="108120"/>
    <n v="0"/>
    <m/>
    <m/>
    <m/>
    <m/>
    <m/>
    <m/>
    <m/>
    <m/>
    <m/>
    <m/>
    <m/>
    <m/>
    <x v="1"/>
  </r>
  <r>
    <s v="53115.007124/2021-28"/>
    <x v="15"/>
    <x v="1"/>
    <x v="36"/>
    <n v="41880"/>
    <n v="0"/>
    <n v="41880"/>
    <n v="0"/>
    <m/>
    <m/>
    <m/>
    <m/>
    <m/>
    <m/>
    <m/>
    <m/>
    <m/>
    <m/>
    <m/>
    <m/>
    <x v="1"/>
  </r>
  <r>
    <s v="53115.007127/2021-61"/>
    <x v="16"/>
    <x v="0"/>
    <x v="37"/>
    <n v="1131456"/>
    <n v="0"/>
    <n v="1131456"/>
    <n v="0"/>
    <m/>
    <m/>
    <m/>
    <m/>
    <m/>
    <m/>
    <m/>
    <m/>
    <m/>
    <m/>
    <m/>
    <m/>
    <x v="1"/>
  </r>
  <r>
    <s v="53115.007127/2021-61"/>
    <x v="16"/>
    <x v="1"/>
    <x v="38"/>
    <n v="368544"/>
    <n v="0"/>
    <n v="368544"/>
    <n v="0"/>
    <m/>
    <m/>
    <m/>
    <m/>
    <m/>
    <m/>
    <m/>
    <m/>
    <m/>
    <m/>
    <m/>
    <m/>
    <x v="1"/>
  </r>
  <r>
    <s v="53115.007128/2021-14"/>
    <x v="17"/>
    <x v="0"/>
    <x v="39"/>
    <n v="66000"/>
    <n v="0"/>
    <n v="66000"/>
    <n v="0"/>
    <m/>
    <m/>
    <m/>
    <m/>
    <m/>
    <m/>
    <m/>
    <m/>
    <m/>
    <m/>
    <m/>
    <m/>
    <x v="1"/>
  </r>
  <r>
    <s v="53115.007128/2021-14"/>
    <x v="17"/>
    <x v="0"/>
    <x v="40"/>
    <n v="561190"/>
    <n v="0"/>
    <n v="561190"/>
    <n v="0"/>
    <m/>
    <m/>
    <m/>
    <m/>
    <m/>
    <m/>
    <m/>
    <m/>
    <m/>
    <m/>
    <m/>
    <m/>
    <x v="1"/>
  </r>
  <r>
    <s v="53115.007129/2021-51"/>
    <x v="18"/>
    <x v="0"/>
    <x v="41"/>
    <n v="207000"/>
    <n v="0"/>
    <n v="207000"/>
    <n v="0"/>
    <m/>
    <m/>
    <m/>
    <m/>
    <m/>
    <m/>
    <m/>
    <m/>
    <m/>
    <m/>
    <m/>
    <m/>
    <x v="1"/>
  </r>
  <r>
    <s v="53115.007129/2021-51"/>
    <x v="18"/>
    <x v="1"/>
    <x v="42"/>
    <n v="93000"/>
    <n v="0"/>
    <n v="93000"/>
    <n v="0"/>
    <m/>
    <m/>
    <m/>
    <m/>
    <m/>
    <m/>
    <m/>
    <m/>
    <m/>
    <m/>
    <m/>
    <m/>
    <x v="1"/>
  </r>
  <r>
    <s v="53115.007135/2021-16"/>
    <x v="19"/>
    <x v="0"/>
    <x v="43"/>
    <n v="590000"/>
    <n v="0"/>
    <n v="590000"/>
    <n v="0"/>
    <m/>
    <m/>
    <m/>
    <m/>
    <m/>
    <m/>
    <m/>
    <m/>
    <m/>
    <m/>
    <m/>
    <m/>
    <x v="1"/>
  </r>
  <r>
    <s v="53115.007135/2021-16"/>
    <x v="19"/>
    <x v="0"/>
    <x v="44"/>
    <n v="439986"/>
    <n v="0"/>
    <n v="439986"/>
    <n v="0"/>
    <m/>
    <m/>
    <m/>
    <m/>
    <m/>
    <m/>
    <m/>
    <m/>
    <m/>
    <m/>
    <m/>
    <m/>
    <x v="1"/>
  </r>
  <r>
    <s v="53115.007137/2021-05"/>
    <x v="20"/>
    <x v="0"/>
    <x v="45"/>
    <n v="440000"/>
    <n v="0"/>
    <n v="440000"/>
    <n v="0"/>
    <m/>
    <m/>
    <m/>
    <m/>
    <m/>
    <m/>
    <m/>
    <m/>
    <m/>
    <m/>
    <m/>
    <m/>
    <x v="1"/>
  </r>
  <r>
    <s v="53115.007138/2021-41"/>
    <x v="21"/>
    <x v="0"/>
    <x v="46"/>
    <n v="390000"/>
    <n v="0"/>
    <n v="390000"/>
    <n v="0"/>
    <m/>
    <m/>
    <m/>
    <m/>
    <m/>
    <m/>
    <m/>
    <m/>
    <m/>
    <m/>
    <m/>
    <m/>
    <x v="1"/>
  </r>
  <r>
    <s v="53115.007138/2021-41"/>
    <x v="21"/>
    <x v="0"/>
    <x v="47"/>
    <n v="269340"/>
    <n v="0"/>
    <n v="269340"/>
    <n v="0"/>
    <m/>
    <m/>
    <m/>
    <m/>
    <m/>
    <m/>
    <m/>
    <m/>
    <m/>
    <m/>
    <m/>
    <m/>
    <x v="1"/>
  </r>
  <r>
    <s v="53115.007140/2021-11"/>
    <x v="22"/>
    <x v="0"/>
    <x v="48"/>
    <n v="207000"/>
    <n v="0"/>
    <n v="207000"/>
    <n v="0"/>
    <m/>
    <m/>
    <m/>
    <m/>
    <m/>
    <m/>
    <m/>
    <m/>
    <m/>
    <m/>
    <m/>
    <m/>
    <x v="1"/>
  </r>
  <r>
    <s v="53115.007140/2021-11"/>
    <x v="22"/>
    <x v="1"/>
    <x v="49"/>
    <n v="93000"/>
    <n v="0"/>
    <n v="93000"/>
    <n v="0"/>
    <m/>
    <m/>
    <m/>
    <m/>
    <m/>
    <m/>
    <m/>
    <m/>
    <m/>
    <m/>
    <m/>
    <m/>
    <x v="1"/>
  </r>
  <r>
    <s v="53115.007143/2021-54"/>
    <x v="23"/>
    <x v="0"/>
    <x v="50"/>
    <n v="102000"/>
    <n v="0"/>
    <n v="102000"/>
    <n v="0"/>
    <m/>
    <m/>
    <m/>
    <m/>
    <m/>
    <m/>
    <m/>
    <m/>
    <m/>
    <m/>
    <m/>
    <m/>
    <x v="1"/>
  </r>
  <r>
    <s v="53115.007143/2021-54"/>
    <x v="23"/>
    <x v="1"/>
    <x v="51"/>
    <n v="48000"/>
    <n v="0"/>
    <n v="48000"/>
    <n v="0"/>
    <m/>
    <m/>
    <m/>
    <m/>
    <m/>
    <m/>
    <m/>
    <m/>
    <m/>
    <m/>
    <m/>
    <m/>
    <x v="1"/>
  </r>
  <r>
    <s v="53115.007148/2021-87"/>
    <x v="24"/>
    <x v="0"/>
    <x v="52"/>
    <n v="345000"/>
    <n v="0"/>
    <n v="345000"/>
    <n v="0"/>
    <m/>
    <m/>
    <m/>
    <m/>
    <m/>
    <m/>
    <m/>
    <m/>
    <m/>
    <m/>
    <m/>
    <m/>
    <x v="1"/>
  </r>
  <r>
    <s v="53115.007148/2021-87"/>
    <x v="24"/>
    <x v="1"/>
    <x v="53"/>
    <n v="155000"/>
    <n v="0"/>
    <n v="155000"/>
    <n v="0"/>
    <m/>
    <m/>
    <m/>
    <m/>
    <m/>
    <m/>
    <m/>
    <m/>
    <m/>
    <m/>
    <m/>
    <m/>
    <x v="1"/>
  </r>
  <r>
    <s v="53115.007150/2021-56"/>
    <x v="25"/>
    <x v="0"/>
    <x v="54"/>
    <n v="430000"/>
    <n v="0"/>
    <n v="430000"/>
    <n v="0"/>
    <m/>
    <m/>
    <m/>
    <m/>
    <m/>
    <m/>
    <m/>
    <m/>
    <m/>
    <m/>
    <m/>
    <m/>
    <x v="1"/>
  </r>
  <r>
    <s v="53115.007150/2021-56"/>
    <x v="25"/>
    <x v="1"/>
    <x v="55"/>
    <n v="170000"/>
    <n v="0"/>
    <n v="170000"/>
    <n v="0"/>
    <m/>
    <m/>
    <m/>
    <m/>
    <m/>
    <m/>
    <m/>
    <m/>
    <m/>
    <m/>
    <m/>
    <m/>
    <x v="1"/>
  </r>
  <r>
    <s v="53115.023142/2021-57"/>
    <x v="26"/>
    <x v="0"/>
    <x v="56"/>
    <n v="72000"/>
    <n v="0"/>
    <n v="72000"/>
    <n v="0"/>
    <m/>
    <m/>
    <m/>
    <m/>
    <m/>
    <m/>
    <m/>
    <m/>
    <m/>
    <m/>
    <m/>
    <m/>
    <x v="1"/>
  </r>
  <r>
    <s v="53115.023142/2021-57"/>
    <x v="26"/>
    <x v="1"/>
    <x v="57"/>
    <n v="28000"/>
    <n v="0"/>
    <n v="28000"/>
    <n v="0"/>
    <m/>
    <m/>
    <m/>
    <m/>
    <m/>
    <m/>
    <m/>
    <m/>
    <m/>
    <m/>
    <m/>
    <m/>
    <x v="1"/>
  </r>
  <r>
    <s v="53115.007159/2021-67"/>
    <x v="27"/>
    <x v="0"/>
    <x v="58"/>
    <n v="207000"/>
    <n v="0"/>
    <n v="207000"/>
    <n v="0"/>
    <m/>
    <m/>
    <m/>
    <m/>
    <m/>
    <m/>
    <m/>
    <m/>
    <m/>
    <m/>
    <m/>
    <m/>
    <x v="1"/>
  </r>
  <r>
    <s v="53115.007159/2021-67"/>
    <x v="27"/>
    <x v="1"/>
    <x v="59"/>
    <n v="93000"/>
    <n v="0"/>
    <n v="93000"/>
    <n v="0"/>
    <m/>
    <m/>
    <m/>
    <m/>
    <m/>
    <m/>
    <m/>
    <m/>
    <m/>
    <m/>
    <m/>
    <m/>
    <x v="1"/>
  </r>
  <r>
    <s v="53115.007161/2021-36"/>
    <x v="28"/>
    <x v="0"/>
    <x v="60"/>
    <n v="207000"/>
    <n v="0"/>
    <n v="207000"/>
    <n v="0"/>
    <m/>
    <m/>
    <m/>
    <m/>
    <m/>
    <m/>
    <m/>
    <m/>
    <m/>
    <m/>
    <m/>
    <m/>
    <x v="1"/>
  </r>
  <r>
    <s v="53115.007161/2021-36"/>
    <x v="28"/>
    <x v="1"/>
    <x v="61"/>
    <n v="93000"/>
    <n v="0"/>
    <n v="93000"/>
    <n v="0"/>
    <m/>
    <m/>
    <m/>
    <m/>
    <m/>
    <m/>
    <m/>
    <m/>
    <m/>
    <m/>
    <m/>
    <m/>
    <x v="1"/>
  </r>
  <r>
    <s v="53115.007162/2021-81"/>
    <x v="29"/>
    <x v="0"/>
    <x v="62"/>
    <n v="430000"/>
    <n v="0"/>
    <n v="430000"/>
    <n v="0"/>
    <m/>
    <m/>
    <m/>
    <m/>
    <m/>
    <m/>
    <m/>
    <m/>
    <m/>
    <m/>
    <m/>
    <m/>
    <x v="1"/>
  </r>
  <r>
    <s v="53115.007162/2021-81"/>
    <x v="29"/>
    <x v="1"/>
    <x v="63"/>
    <n v="170000"/>
    <n v="0"/>
    <n v="170000"/>
    <n v="0"/>
    <m/>
    <m/>
    <m/>
    <m/>
    <m/>
    <m/>
    <m/>
    <m/>
    <m/>
    <m/>
    <m/>
    <m/>
    <x v="1"/>
  </r>
  <r>
    <s v="53115.007220/2021-76"/>
    <x v="30"/>
    <x v="0"/>
    <x v="64"/>
    <n v="207000"/>
    <n v="0"/>
    <n v="207000"/>
    <n v="0"/>
    <m/>
    <m/>
    <m/>
    <m/>
    <m/>
    <m/>
    <m/>
    <m/>
    <m/>
    <m/>
    <m/>
    <m/>
    <x v="1"/>
  </r>
  <r>
    <s v="53115.007220/2021-76"/>
    <x v="30"/>
    <x v="1"/>
    <x v="65"/>
    <n v="93000"/>
    <n v="0"/>
    <n v="93000"/>
    <n v="0"/>
    <m/>
    <m/>
    <m/>
    <m/>
    <m/>
    <m/>
    <m/>
    <m/>
    <m/>
    <m/>
    <m/>
    <m/>
    <x v="1"/>
  </r>
  <r>
    <s v="01250.050436/2017-17 "/>
    <x v="31"/>
    <x v="0"/>
    <x v="66"/>
    <n v="34652118"/>
    <n v="0"/>
    <n v="34652118"/>
    <n v="0"/>
    <m/>
    <m/>
    <m/>
    <m/>
    <m/>
    <m/>
    <m/>
    <m/>
    <m/>
    <m/>
    <m/>
    <m/>
    <x v="3"/>
  </r>
  <r>
    <s v="01250.050436/2017-17 "/>
    <x v="31"/>
    <x v="0"/>
    <x v="67"/>
    <n v="3688000"/>
    <n v="0"/>
    <n v="3688000"/>
    <n v="0"/>
    <m/>
    <m/>
    <m/>
    <m/>
    <m/>
    <m/>
    <m/>
    <m/>
    <m/>
    <m/>
    <m/>
    <m/>
    <x v="3"/>
  </r>
  <r>
    <s v="01250.050436/2017-17 "/>
    <x v="31"/>
    <x v="0"/>
    <x v="68"/>
    <n v="10000000"/>
    <n v="0"/>
    <n v="10000000"/>
    <n v="0"/>
    <m/>
    <m/>
    <m/>
    <m/>
    <m/>
    <m/>
    <m/>
    <m/>
    <m/>
    <m/>
    <m/>
    <m/>
    <x v="3"/>
  </r>
  <r>
    <s v="53115.016194/2020-96"/>
    <x v="31"/>
    <x v="1"/>
    <x v="69"/>
    <n v="500000"/>
    <n v="0"/>
    <n v="500000"/>
    <n v="0"/>
    <m/>
    <m/>
    <m/>
    <m/>
    <m/>
    <m/>
    <m/>
    <m/>
    <m/>
    <m/>
    <m/>
    <m/>
    <x v="3"/>
  </r>
  <r>
    <s v="01250.050436/2017-17 "/>
    <x v="32"/>
    <x v="0"/>
    <x v="70"/>
    <n v="324000"/>
    <n v="0"/>
    <n v="324000"/>
    <n v="0"/>
    <m/>
    <m/>
    <m/>
    <m/>
    <m/>
    <m/>
    <m/>
    <m/>
    <m/>
    <m/>
    <m/>
    <m/>
    <x v="3"/>
  </r>
  <r>
    <s v="53115.016194/2020-96"/>
    <x v="32"/>
    <x v="1"/>
    <x v="71"/>
    <n v="176000"/>
    <n v="0"/>
    <n v="176000"/>
    <n v="0"/>
    <m/>
    <m/>
    <m/>
    <m/>
    <m/>
    <m/>
    <m/>
    <m/>
    <m/>
    <m/>
    <m/>
    <m/>
    <x v="3"/>
  </r>
  <r>
    <s v="71000.038976/2019-11"/>
    <x v="33"/>
    <x v="0"/>
    <x v="72"/>
    <n v="600000"/>
    <n v="0"/>
    <n v="600000"/>
    <n v="0"/>
    <m/>
    <m/>
    <m/>
    <m/>
    <m/>
    <m/>
    <m/>
    <m/>
    <m/>
    <m/>
    <m/>
    <m/>
    <x v="2"/>
  </r>
  <r>
    <s v="53900.014176/2014-75 "/>
    <x v="34"/>
    <x v="0"/>
    <x v="73"/>
    <n v="56319000"/>
    <n v="0"/>
    <n v="56319000"/>
    <n v="0"/>
    <m/>
    <m/>
    <m/>
    <m/>
    <m/>
    <m/>
    <m/>
    <m/>
    <m/>
    <m/>
    <m/>
    <m/>
    <x v="2"/>
  </r>
  <r>
    <s v="53900.014176/2014-75 "/>
    <x v="34"/>
    <x v="0"/>
    <x v="74"/>
    <n v="3681000"/>
    <n v="0"/>
    <n v="3681000"/>
    <n v="0"/>
    <m/>
    <m/>
    <m/>
    <m/>
    <m/>
    <m/>
    <m/>
    <m/>
    <m/>
    <m/>
    <m/>
    <m/>
    <x v="2"/>
  </r>
  <r>
    <s v="01250.024737/2020-91"/>
    <x v="35"/>
    <x v="0"/>
    <x v="75"/>
    <n v="2970000"/>
    <n v="0"/>
    <n v="2970000"/>
    <n v="0"/>
    <m/>
    <m/>
    <m/>
    <m/>
    <m/>
    <m/>
    <m/>
    <m/>
    <m/>
    <m/>
    <m/>
    <m/>
    <x v="2"/>
  </r>
  <r>
    <s v="01250.024737/2020-91"/>
    <x v="35"/>
    <x v="0"/>
    <x v="76"/>
    <n v="1680000"/>
    <n v="0"/>
    <n v="1680000"/>
    <n v="0"/>
    <m/>
    <m/>
    <m/>
    <m/>
    <m/>
    <m/>
    <m/>
    <m/>
    <m/>
    <m/>
    <m/>
    <m/>
    <x v="2"/>
  </r>
  <r>
    <s v="53115.022459/2021-76"/>
    <x v="36"/>
    <x v="0"/>
    <x v="77"/>
    <n v="107800"/>
    <n v="0"/>
    <n v="107800"/>
    <n v="0"/>
    <m/>
    <m/>
    <m/>
    <m/>
    <m/>
    <m/>
    <m/>
    <m/>
    <m/>
    <m/>
    <m/>
    <m/>
    <x v="2"/>
  </r>
  <r>
    <s v="53115.007222/2021-65"/>
    <x v="37"/>
    <x v="0"/>
    <x v="78"/>
    <n v="414000"/>
    <n v="0"/>
    <n v="414000"/>
    <n v="0"/>
    <m/>
    <m/>
    <m/>
    <m/>
    <m/>
    <m/>
    <m/>
    <m/>
    <m/>
    <m/>
    <m/>
    <m/>
    <x v="1"/>
  </r>
  <r>
    <s v="53115.007222/2021-65"/>
    <x v="37"/>
    <x v="1"/>
    <x v="79"/>
    <n v="192996"/>
    <n v="0"/>
    <n v="192996"/>
    <n v="0"/>
    <m/>
    <m/>
    <m/>
    <m/>
    <m/>
    <m/>
    <m/>
    <m/>
    <m/>
    <m/>
    <m/>
    <m/>
    <x v="1"/>
  </r>
  <r>
    <s v="53115.001389/2020-31"/>
    <x v="38"/>
    <x v="0"/>
    <x v="80"/>
    <n v="25200"/>
    <n v="0"/>
    <n v="25200"/>
    <n v="0"/>
    <m/>
    <m/>
    <m/>
    <m/>
    <m/>
    <m/>
    <m/>
    <m/>
    <m/>
    <m/>
    <m/>
    <m/>
    <x v="2"/>
  </r>
  <r>
    <m/>
    <x v="38"/>
    <x v="0"/>
    <x v="81"/>
    <n v="8400"/>
    <n v="0"/>
    <n v="8400"/>
    <n v="0"/>
    <m/>
    <m/>
    <m/>
    <m/>
    <m/>
    <m/>
    <m/>
    <m/>
    <m/>
    <m/>
    <m/>
    <m/>
    <x v="2"/>
  </r>
  <r>
    <s v="01250.013622/2020-71"/>
    <x v="39"/>
    <x v="0"/>
    <x v="82"/>
    <n v="92800"/>
    <n v="0"/>
    <n v="92800"/>
    <n v="0"/>
    <m/>
    <m/>
    <m/>
    <m/>
    <m/>
    <m/>
    <m/>
    <m/>
    <m/>
    <m/>
    <m/>
    <m/>
    <x v="2"/>
  </r>
  <r>
    <s v="01250.013622/2020-71"/>
    <x v="39"/>
    <x v="0"/>
    <x v="83"/>
    <n v="46400"/>
    <n v="0"/>
    <n v="46400"/>
    <n v="0"/>
    <m/>
    <m/>
    <m/>
    <m/>
    <m/>
    <m/>
    <m/>
    <m/>
    <m/>
    <m/>
    <m/>
    <m/>
    <x v="2"/>
  </r>
  <r>
    <s v="53115.006506/2021-34"/>
    <x v="40"/>
    <x v="0"/>
    <x v="84"/>
    <n v="350000"/>
    <n v="0"/>
    <n v="350000"/>
    <n v="0"/>
    <m/>
    <m/>
    <m/>
    <m/>
    <m/>
    <m/>
    <m/>
    <m/>
    <m/>
    <m/>
    <m/>
    <m/>
    <x v="1"/>
  </r>
  <r>
    <s v="53115.006506/2021-34"/>
    <x v="40"/>
    <x v="0"/>
    <x v="85"/>
    <n v="700000"/>
    <n v="0"/>
    <n v="700000"/>
    <n v="0"/>
    <m/>
    <m/>
    <m/>
    <m/>
    <m/>
    <m/>
    <m/>
    <m/>
    <m/>
    <m/>
    <m/>
    <m/>
    <x v="1"/>
  </r>
  <r>
    <s v="53115.007228/2021-32"/>
    <x v="41"/>
    <x v="0"/>
    <x v="86"/>
    <n v="284986"/>
    <n v="0"/>
    <n v="284986"/>
    <n v="0"/>
    <m/>
    <m/>
    <m/>
    <m/>
    <m/>
    <m/>
    <m/>
    <m/>
    <m/>
    <m/>
    <m/>
    <m/>
    <x v="1"/>
  </r>
  <r>
    <s v="53115.007228/2021-32"/>
    <x v="41"/>
    <x v="1"/>
    <x v="87"/>
    <n v="132614"/>
    <n v="0"/>
    <n v="132614"/>
    <n v="0"/>
    <m/>
    <m/>
    <m/>
    <m/>
    <m/>
    <m/>
    <m/>
    <m/>
    <m/>
    <m/>
    <m/>
    <m/>
    <x v="1"/>
  </r>
  <r>
    <s v="53115.013564/2021-14"/>
    <x v="42"/>
    <x v="0"/>
    <x v="88"/>
    <n v="345000"/>
    <n v="0"/>
    <n v="345000"/>
    <n v="0"/>
    <m/>
    <m/>
    <m/>
    <m/>
    <m/>
    <m/>
    <m/>
    <m/>
    <m/>
    <m/>
    <m/>
    <m/>
    <x v="1"/>
  </r>
  <r>
    <s v="53115.013564/2021-14"/>
    <x v="42"/>
    <x v="1"/>
    <x v="89"/>
    <n v="155000"/>
    <n v="0"/>
    <n v="155000"/>
    <n v="0"/>
    <m/>
    <m/>
    <m/>
    <m/>
    <m/>
    <m/>
    <m/>
    <m/>
    <m/>
    <m/>
    <m/>
    <m/>
    <x v="1"/>
  </r>
  <r>
    <s v="53115.007232/2021-09"/>
    <x v="43"/>
    <x v="0"/>
    <x v="90"/>
    <n v="309000"/>
    <n v="0"/>
    <n v="309000"/>
    <n v="0"/>
    <m/>
    <m/>
    <m/>
    <m/>
    <m/>
    <m/>
    <m/>
    <m/>
    <m/>
    <m/>
    <m/>
    <m/>
    <x v="1"/>
  </r>
  <r>
    <s v="53115.007232/2021-09"/>
    <x v="43"/>
    <x v="1"/>
    <x v="91"/>
    <n v="141000"/>
    <n v="0"/>
    <n v="141000"/>
    <n v="0"/>
    <m/>
    <m/>
    <m/>
    <m/>
    <m/>
    <m/>
    <m/>
    <m/>
    <m/>
    <m/>
    <m/>
    <m/>
    <x v="1"/>
  </r>
  <r>
    <m/>
    <x v="0"/>
    <x v="0"/>
    <x v="92"/>
    <n v="1801472.7"/>
    <n v="1819626.8014248305"/>
    <n v="118636.08056317572"/>
    <n v="101.0077366936968"/>
    <m/>
    <m/>
    <m/>
    <m/>
    <m/>
    <m/>
    <m/>
    <m/>
    <m/>
    <m/>
    <m/>
    <m/>
    <x v="4"/>
  </r>
  <r>
    <m/>
    <x v="0"/>
    <x v="0"/>
    <x v="93"/>
    <n v="524400"/>
    <n v="0"/>
    <n v="591340.44209875306"/>
    <n v="0"/>
    <m/>
    <m/>
    <m/>
    <m/>
    <m/>
    <m/>
    <m/>
    <m/>
    <m/>
    <m/>
    <m/>
    <m/>
    <x v="4"/>
  </r>
  <r>
    <m/>
    <x v="0"/>
    <x v="0"/>
    <x v="94"/>
    <n v="5225812"/>
    <n v="0"/>
    <n v="5892894.6956616491"/>
    <n v="0"/>
    <m/>
    <m/>
    <m/>
    <m/>
    <m/>
    <m/>
    <m/>
    <m/>
    <m/>
    <m/>
    <m/>
    <m/>
    <x v="4"/>
  </r>
  <r>
    <m/>
    <x v="1"/>
    <x v="0"/>
    <x v="95"/>
    <n v="13278264.4"/>
    <n v="0"/>
    <n v="14973254.654081108"/>
    <n v="0"/>
    <m/>
    <m/>
    <m/>
    <m/>
    <m/>
    <m/>
    <m/>
    <m/>
    <m/>
    <m/>
    <m/>
    <m/>
    <x v="4"/>
  </r>
  <r>
    <m/>
    <x v="2"/>
    <x v="0"/>
    <x v="96"/>
    <n v="1544762"/>
    <n v="0"/>
    <n v="1741953.1731833597"/>
    <n v="0"/>
    <m/>
    <m/>
    <m/>
    <m/>
    <m/>
    <m/>
    <m/>
    <m/>
    <m/>
    <m/>
    <m/>
    <m/>
    <x v="4"/>
  </r>
  <r>
    <m/>
    <x v="3"/>
    <x v="0"/>
    <x v="97"/>
    <n v="1411014.44"/>
    <n v="0"/>
    <n v="1591132.5376760571"/>
    <n v="0"/>
    <m/>
    <m/>
    <m/>
    <m/>
    <m/>
    <m/>
    <m/>
    <m/>
    <m/>
    <m/>
    <m/>
    <m/>
    <x v="4"/>
  </r>
  <r>
    <m/>
    <x v="3"/>
    <x v="0"/>
    <x v="98"/>
    <n v="2245000"/>
    <n v="0"/>
    <n v="2531577.5982297873"/>
    <n v="0"/>
    <m/>
    <m/>
    <m/>
    <m/>
    <m/>
    <m/>
    <m/>
    <m/>
    <m/>
    <m/>
    <m/>
    <m/>
    <x v="4"/>
  </r>
  <r>
    <m/>
    <x v="3"/>
    <x v="0"/>
    <x v="99"/>
    <n v="2752000"/>
    <n v="0"/>
    <n v="3103296.9043778954"/>
    <n v="0"/>
    <m/>
    <m/>
    <m/>
    <m/>
    <m/>
    <m/>
    <m/>
    <m/>
    <m/>
    <m/>
    <m/>
    <m/>
    <x v="4"/>
  </r>
  <r>
    <m/>
    <x v="4"/>
    <x v="0"/>
    <x v="100"/>
    <n v="750000"/>
    <n v="0"/>
    <n v="845738.61856228975"/>
    <n v="0"/>
    <m/>
    <m/>
    <m/>
    <m/>
    <m/>
    <m/>
    <m/>
    <m/>
    <m/>
    <m/>
    <m/>
    <m/>
    <x v="4"/>
  </r>
  <r>
    <m/>
    <x v="5"/>
    <x v="0"/>
    <x v="101"/>
    <n v="490000"/>
    <n v="0"/>
    <n v="552549.23079402931"/>
    <n v="0"/>
    <m/>
    <m/>
    <m/>
    <m/>
    <m/>
    <m/>
    <m/>
    <m/>
    <m/>
    <m/>
    <m/>
    <m/>
    <x v="4"/>
  </r>
  <r>
    <m/>
    <x v="5"/>
    <x v="0"/>
    <x v="102"/>
    <n v="831400"/>
    <n v="0"/>
    <n v="937529.44996358361"/>
    <n v="0"/>
    <m/>
    <m/>
    <m/>
    <m/>
    <m/>
    <m/>
    <m/>
    <m/>
    <m/>
    <m/>
    <m/>
    <m/>
    <x v="4"/>
  </r>
  <r>
    <m/>
    <x v="6"/>
    <x v="0"/>
    <x v="103"/>
    <n v="207000"/>
    <n v="0"/>
    <n v="233423.85872319198"/>
    <n v="0"/>
    <m/>
    <m/>
    <m/>
    <m/>
    <m/>
    <m/>
    <m/>
    <m/>
    <m/>
    <m/>
    <m/>
    <m/>
    <x v="4"/>
  </r>
  <r>
    <m/>
    <x v="8"/>
    <x v="0"/>
    <x v="104"/>
    <n v="97197.71"/>
    <n v="0"/>
    <n v="109605.14264375741"/>
    <n v="0"/>
    <m/>
    <m/>
    <m/>
    <m/>
    <m/>
    <m/>
    <m/>
    <m/>
    <m/>
    <m/>
    <m/>
    <m/>
    <x v="4"/>
  </r>
  <r>
    <m/>
    <x v="10"/>
    <x v="0"/>
    <x v="105"/>
    <n v="138500"/>
    <n v="0"/>
    <n v="156179.73156116949"/>
    <n v="0"/>
    <m/>
    <m/>
    <m/>
    <m/>
    <m/>
    <m/>
    <m/>
    <m/>
    <m/>
    <m/>
    <m/>
    <m/>
    <x v="4"/>
  </r>
  <r>
    <m/>
    <x v="11"/>
    <x v="0"/>
    <x v="106"/>
    <n v="207000"/>
    <n v="0"/>
    <n v="233423.85872319198"/>
    <n v="0"/>
    <m/>
    <m/>
    <m/>
    <m/>
    <m/>
    <m/>
    <m/>
    <m/>
    <m/>
    <m/>
    <m/>
    <m/>
    <x v="4"/>
  </r>
  <r>
    <m/>
    <x v="12"/>
    <x v="0"/>
    <x v="107"/>
    <n v="208000"/>
    <n v="0"/>
    <n v="234551.51021460837"/>
    <n v="0"/>
    <m/>
    <m/>
    <m/>
    <m/>
    <m/>
    <m/>
    <m/>
    <m/>
    <m/>
    <m/>
    <m/>
    <m/>
    <x v="4"/>
  </r>
  <r>
    <m/>
    <x v="13"/>
    <x v="0"/>
    <x v="108"/>
    <n v="400000"/>
    <n v="0"/>
    <n v="451060.59656655451"/>
    <n v="0"/>
    <m/>
    <m/>
    <m/>
    <m/>
    <m/>
    <m/>
    <m/>
    <m/>
    <m/>
    <m/>
    <m/>
    <m/>
    <x v="4"/>
  </r>
  <r>
    <m/>
    <x v="14"/>
    <x v="0"/>
    <x v="109"/>
    <n v="281339.24"/>
    <n v="0"/>
    <n v="317252.61357995262"/>
    <n v="0"/>
    <m/>
    <m/>
    <m/>
    <m/>
    <m/>
    <m/>
    <m/>
    <m/>
    <m/>
    <m/>
    <m/>
    <m/>
    <x v="4"/>
  </r>
  <r>
    <m/>
    <x v="15"/>
    <x v="0"/>
    <x v="110"/>
    <n v="81587.97"/>
    <n v="0"/>
    <n v="92002.796052135382"/>
    <n v="0"/>
    <m/>
    <m/>
    <m/>
    <m/>
    <m/>
    <m/>
    <m/>
    <m/>
    <m/>
    <m/>
    <m/>
    <m/>
    <x v="4"/>
  </r>
  <r>
    <m/>
    <x v="16"/>
    <x v="0"/>
    <x v="111"/>
    <n v="881417.69"/>
    <n v="0"/>
    <n v="993931.97268928599"/>
    <n v="0"/>
    <m/>
    <m/>
    <m/>
    <m/>
    <m/>
    <m/>
    <m/>
    <m/>
    <m/>
    <m/>
    <m/>
    <m/>
    <x v="4"/>
  </r>
  <r>
    <m/>
    <x v="17"/>
    <x v="0"/>
    <x v="112"/>
    <n v="66000"/>
    <n v="0"/>
    <n v="74424.998433481494"/>
    <n v="0"/>
    <m/>
    <m/>
    <m/>
    <m/>
    <m/>
    <m/>
    <m/>
    <m/>
    <m/>
    <m/>
    <m/>
    <m/>
    <x v="4"/>
  </r>
  <r>
    <m/>
    <x v="17"/>
    <x v="0"/>
    <x v="113"/>
    <n v="502796.02"/>
    <n v="0"/>
    <n v="566978.68183122319"/>
    <n v="0"/>
    <m/>
    <m/>
    <m/>
    <m/>
    <m/>
    <m/>
    <m/>
    <m/>
    <m/>
    <m/>
    <m/>
    <m/>
    <x v="4"/>
  </r>
  <r>
    <m/>
    <x v="18"/>
    <x v="0"/>
    <x v="114"/>
    <n v="207000"/>
    <n v="0"/>
    <n v="233423.85872319198"/>
    <n v="0"/>
    <m/>
    <m/>
    <m/>
    <m/>
    <m/>
    <m/>
    <m/>
    <m/>
    <m/>
    <m/>
    <m/>
    <m/>
    <x v="4"/>
  </r>
  <r>
    <m/>
    <x v="19"/>
    <x v="0"/>
    <x v="115"/>
    <n v="72167.81"/>
    <n v="0"/>
    <n v="81380.138578754399"/>
    <n v="0"/>
    <m/>
    <m/>
    <m/>
    <m/>
    <m/>
    <m/>
    <m/>
    <m/>
    <m/>
    <m/>
    <m/>
    <m/>
    <x v="4"/>
  </r>
  <r>
    <m/>
    <x v="20"/>
    <x v="0"/>
    <x v="116"/>
    <n v="9098.42"/>
    <n v="0"/>
    <n v="10259.846882532678"/>
    <n v="0"/>
    <m/>
    <m/>
    <m/>
    <m/>
    <m/>
    <m/>
    <m/>
    <m/>
    <m/>
    <m/>
    <m/>
    <m/>
    <x v="4"/>
  </r>
  <r>
    <m/>
    <x v="22"/>
    <x v="0"/>
    <x v="117"/>
    <n v="207000"/>
    <n v="0"/>
    <n v="233423.85872319198"/>
    <n v="0"/>
    <m/>
    <m/>
    <m/>
    <m/>
    <m/>
    <m/>
    <m/>
    <m/>
    <m/>
    <m/>
    <m/>
    <m/>
    <x v="4"/>
  </r>
  <r>
    <m/>
    <x v="23"/>
    <x v="0"/>
    <x v="118"/>
    <n v="102000"/>
    <n v="0"/>
    <n v="115020.45212447141"/>
    <n v="0"/>
    <m/>
    <m/>
    <m/>
    <m/>
    <m/>
    <m/>
    <m/>
    <m/>
    <m/>
    <m/>
    <m/>
    <m/>
    <x v="4"/>
  </r>
  <r>
    <m/>
    <x v="24"/>
    <x v="0"/>
    <x v="119"/>
    <n v="345000"/>
    <n v="0"/>
    <n v="389039.76453865331"/>
    <n v="0"/>
    <m/>
    <m/>
    <m/>
    <m/>
    <m/>
    <m/>
    <m/>
    <m/>
    <m/>
    <m/>
    <m/>
    <m/>
    <x v="4"/>
  </r>
  <r>
    <m/>
    <x v="25"/>
    <x v="0"/>
    <x v="120"/>
    <n v="430000"/>
    <n v="0"/>
    <n v="484890.14130904613"/>
    <n v="0"/>
    <m/>
    <m/>
    <m/>
    <m/>
    <m/>
    <m/>
    <m/>
    <m/>
    <m/>
    <m/>
    <m/>
    <m/>
    <x v="4"/>
  </r>
  <r>
    <m/>
    <x v="26"/>
    <x v="0"/>
    <x v="121"/>
    <n v="66102.3"/>
    <n v="0"/>
    <n v="74540.357181053405"/>
    <n v="0"/>
    <m/>
    <m/>
    <m/>
    <m/>
    <m/>
    <m/>
    <m/>
    <m/>
    <m/>
    <m/>
    <m/>
    <m/>
    <x v="4"/>
  </r>
  <r>
    <m/>
    <x v="27"/>
    <x v="0"/>
    <x v="122"/>
    <n v="3253.19"/>
    <n v="0"/>
    <n v="3668.4645553608739"/>
    <n v="0"/>
    <m/>
    <m/>
    <m/>
    <m/>
    <m/>
    <m/>
    <m/>
    <m/>
    <m/>
    <m/>
    <m/>
    <m/>
    <x v="4"/>
  </r>
  <r>
    <m/>
    <x v="28"/>
    <x v="0"/>
    <x v="123"/>
    <n v="207000"/>
    <n v="0"/>
    <n v="233423.85872319198"/>
    <n v="0"/>
    <m/>
    <m/>
    <m/>
    <m/>
    <m/>
    <m/>
    <m/>
    <m/>
    <m/>
    <m/>
    <m/>
    <m/>
    <x v="4"/>
  </r>
  <r>
    <m/>
    <x v="29"/>
    <x v="0"/>
    <x v="124"/>
    <n v="408375.1"/>
    <n v="0"/>
    <n v="460504.79057231592"/>
    <n v="0"/>
    <m/>
    <m/>
    <m/>
    <m/>
    <m/>
    <m/>
    <m/>
    <m/>
    <m/>
    <m/>
    <m/>
    <m/>
    <x v="4"/>
  </r>
  <r>
    <m/>
    <x v="30"/>
    <x v="0"/>
    <x v="125"/>
    <n v="207000"/>
    <n v="0"/>
    <n v="233423.85872319198"/>
    <n v="0"/>
    <m/>
    <m/>
    <m/>
    <m/>
    <m/>
    <m/>
    <m/>
    <m/>
    <m/>
    <m/>
    <m/>
    <m/>
    <x v="4"/>
  </r>
  <r>
    <m/>
    <x v="44"/>
    <x v="0"/>
    <x v="126"/>
    <n v="15392427.09"/>
    <n v="0"/>
    <n v="17357293.364556488"/>
    <n v="0"/>
    <m/>
    <m/>
    <m/>
    <m/>
    <m/>
    <m/>
    <m/>
    <m/>
    <m/>
    <m/>
    <m/>
    <m/>
    <x v="4"/>
  </r>
  <r>
    <m/>
    <x v="44"/>
    <x v="0"/>
    <x v="127"/>
    <n v="3688000"/>
    <n v="0"/>
    <n v="4158778.7003436331"/>
    <n v="0"/>
    <m/>
    <m/>
    <m/>
    <m/>
    <m/>
    <m/>
    <m/>
    <m/>
    <m/>
    <m/>
    <m/>
    <m/>
    <x v="4"/>
  </r>
  <r>
    <m/>
    <x v="44"/>
    <x v="0"/>
    <x v="128"/>
    <n v="10000000"/>
    <n v="0"/>
    <n v="11276514.914163863"/>
    <n v="0"/>
    <m/>
    <m/>
    <m/>
    <m/>
    <m/>
    <m/>
    <m/>
    <m/>
    <m/>
    <m/>
    <m/>
    <m/>
    <x v="4"/>
  </r>
  <r>
    <m/>
    <x v="34"/>
    <x v="0"/>
    <x v="129"/>
    <n v="16863198"/>
    <n v="0"/>
    <n v="19015810.374749824"/>
    <n v="0"/>
    <m/>
    <m/>
    <m/>
    <m/>
    <m/>
    <m/>
    <m/>
    <m/>
    <m/>
    <m/>
    <m/>
    <m/>
    <x v="4"/>
  </r>
  <r>
    <m/>
    <x v="34"/>
    <x v="0"/>
    <x v="130"/>
    <n v="3681000"/>
    <n v="0"/>
    <n v="4150885.1399037181"/>
    <n v="0"/>
    <m/>
    <m/>
    <m/>
    <m/>
    <m/>
    <m/>
    <m/>
    <m/>
    <m/>
    <m/>
    <m/>
    <m/>
    <x v="4"/>
  </r>
  <r>
    <m/>
    <x v="35"/>
    <x v="0"/>
    <x v="131"/>
    <n v="625930.5"/>
    <n v="0"/>
    <n v="705831.46184800437"/>
    <n v="0"/>
    <m/>
    <m/>
    <m/>
    <m/>
    <m/>
    <m/>
    <m/>
    <m/>
    <m/>
    <m/>
    <m/>
    <m/>
    <x v="4"/>
  </r>
  <r>
    <m/>
    <x v="36"/>
    <x v="0"/>
    <x v="132"/>
    <n v="107800"/>
    <n v="0"/>
    <n v="121560.83077468644"/>
    <n v="0"/>
    <m/>
    <m/>
    <m/>
    <m/>
    <m/>
    <m/>
    <m/>
    <m/>
    <m/>
    <m/>
    <m/>
    <m/>
    <x v="4"/>
  </r>
  <r>
    <m/>
    <x v="37"/>
    <x v="0"/>
    <x v="133"/>
    <n v="414000"/>
    <n v="0"/>
    <n v="466847.71744638396"/>
    <n v="0"/>
    <m/>
    <m/>
    <m/>
    <m/>
    <m/>
    <m/>
    <m/>
    <m/>
    <m/>
    <m/>
    <m/>
    <m/>
    <x v="4"/>
  </r>
  <r>
    <m/>
    <x v="39"/>
    <x v="0"/>
    <x v="134"/>
    <n v="46400"/>
    <n v="0"/>
    <n v="52323.029201720325"/>
    <n v="0"/>
    <m/>
    <m/>
    <m/>
    <m/>
    <m/>
    <m/>
    <m/>
    <m/>
    <m/>
    <m/>
    <m/>
    <m/>
    <x v="4"/>
  </r>
  <r>
    <m/>
    <x v="40"/>
    <x v="0"/>
    <x v="135"/>
    <n v="343031.28"/>
    <n v="0"/>
    <n v="386819.73449447204"/>
    <n v="0"/>
    <m/>
    <m/>
    <m/>
    <m/>
    <m/>
    <m/>
    <m/>
    <m/>
    <m/>
    <m/>
    <m/>
    <m/>
    <x v="4"/>
  </r>
  <r>
    <m/>
    <x v="41"/>
    <x v="0"/>
    <x v="136"/>
    <n v="284986"/>
    <n v="0"/>
    <n v="321364.88793279027"/>
    <n v="0"/>
    <m/>
    <m/>
    <m/>
    <m/>
    <m/>
    <m/>
    <m/>
    <m/>
    <m/>
    <m/>
    <m/>
    <m/>
    <x v="4"/>
  </r>
  <r>
    <m/>
    <x v="42"/>
    <x v="0"/>
    <x v="137"/>
    <n v="345000"/>
    <n v="0"/>
    <n v="389039.76453865331"/>
    <n v="0"/>
    <m/>
    <m/>
    <m/>
    <m/>
    <m/>
    <m/>
    <m/>
    <m/>
    <m/>
    <m/>
    <m/>
    <m/>
    <x v="4"/>
  </r>
  <r>
    <m/>
    <x v="43"/>
    <x v="0"/>
    <x v="138"/>
    <n v="309000"/>
    <n v="0"/>
    <n v="348444.31084766338"/>
    <n v="0"/>
    <m/>
    <m/>
    <m/>
    <m/>
    <m/>
    <m/>
    <m/>
    <m/>
    <m/>
    <m/>
    <m/>
    <m/>
    <x v="4"/>
  </r>
  <r>
    <m/>
    <x v="0"/>
    <x v="1"/>
    <x v="139"/>
    <n v="608000"/>
    <n v="0"/>
    <n v="685612.1067811629"/>
    <n v="0"/>
    <m/>
    <m/>
    <m/>
    <m/>
    <m/>
    <m/>
    <m/>
    <m/>
    <m/>
    <m/>
    <m/>
    <m/>
    <x v="4"/>
  </r>
  <r>
    <m/>
    <x v="0"/>
    <x v="1"/>
    <x v="140"/>
    <n v="175000"/>
    <n v="0"/>
    <n v="197339.01099786762"/>
    <n v="0"/>
    <m/>
    <m/>
    <m/>
    <m/>
    <m/>
    <m/>
    <m/>
    <m/>
    <m/>
    <m/>
    <m/>
    <m/>
    <x v="4"/>
  </r>
  <r>
    <m/>
    <x v="0"/>
    <x v="1"/>
    <x v="141"/>
    <n v="750000"/>
    <n v="0"/>
    <n v="845738.61856228975"/>
    <n v="0"/>
    <m/>
    <m/>
    <m/>
    <m/>
    <m/>
    <m/>
    <m/>
    <m/>
    <m/>
    <m/>
    <m/>
    <m/>
    <x v="4"/>
  </r>
  <r>
    <m/>
    <x v="1"/>
    <x v="1"/>
    <x v="142"/>
    <n v="5200000"/>
    <n v="0"/>
    <n v="5863787.7553652087"/>
    <n v="0"/>
    <m/>
    <m/>
    <m/>
    <m/>
    <m/>
    <m/>
    <m/>
    <m/>
    <m/>
    <m/>
    <m/>
    <m/>
    <x v="4"/>
  </r>
  <r>
    <m/>
    <x v="2"/>
    <x v="1"/>
    <x v="143"/>
    <n v="695280"/>
    <n v="0"/>
    <n v="784033.52895198506"/>
    <n v="0"/>
    <m/>
    <m/>
    <m/>
    <m/>
    <m/>
    <m/>
    <m/>
    <m/>
    <m/>
    <m/>
    <m/>
    <m/>
    <x v="4"/>
  </r>
  <r>
    <m/>
    <x v="3"/>
    <x v="1"/>
    <x v="144"/>
    <n v="783000"/>
    <n v="0"/>
    <n v="882951.11777903046"/>
    <n v="0"/>
    <m/>
    <m/>
    <m/>
    <m/>
    <m/>
    <m/>
    <m/>
    <m/>
    <m/>
    <m/>
    <m/>
    <m/>
    <x v="4"/>
  </r>
  <r>
    <m/>
    <x v="3"/>
    <x v="1"/>
    <x v="145"/>
    <n v="840153.99"/>
    <n v="0"/>
    <n v="947400.8998429277"/>
    <n v="0"/>
    <m/>
    <m/>
    <m/>
    <m/>
    <m/>
    <m/>
    <m/>
    <m/>
    <m/>
    <m/>
    <m/>
    <m/>
    <x v="4"/>
  </r>
  <r>
    <m/>
    <x v="5"/>
    <x v="1"/>
    <x v="146"/>
    <n v="184000"/>
    <n v="0"/>
    <n v="207487.87442061509"/>
    <n v="0"/>
    <m/>
    <m/>
    <m/>
    <m/>
    <m/>
    <m/>
    <m/>
    <m/>
    <m/>
    <m/>
    <m/>
    <m/>
    <x v="4"/>
  </r>
  <r>
    <m/>
    <x v="5"/>
    <x v="1"/>
    <x v="147"/>
    <n v="312420"/>
    <n v="0"/>
    <n v="352300.87894830742"/>
    <n v="0"/>
    <m/>
    <m/>
    <m/>
    <m/>
    <m/>
    <m/>
    <m/>
    <m/>
    <m/>
    <m/>
    <m/>
    <m/>
    <x v="4"/>
  </r>
  <r>
    <m/>
    <x v="10"/>
    <x v="1"/>
    <x v="148"/>
    <n v="61500"/>
    <n v="0"/>
    <n v="69350.56672210776"/>
    <n v="0"/>
    <m/>
    <m/>
    <m/>
    <m/>
    <m/>
    <m/>
    <m/>
    <m/>
    <m/>
    <m/>
    <m/>
    <m/>
    <x v="4"/>
  </r>
  <r>
    <m/>
    <x v="11"/>
    <x v="1"/>
    <x v="149"/>
    <n v="93000"/>
    <n v="0"/>
    <n v="104871.58870172393"/>
    <n v="0"/>
    <m/>
    <m/>
    <m/>
    <m/>
    <m/>
    <m/>
    <m/>
    <m/>
    <m/>
    <m/>
    <m/>
    <m/>
    <x v="4"/>
  </r>
  <r>
    <m/>
    <x v="12"/>
    <x v="1"/>
    <x v="150"/>
    <n v="92000"/>
    <n v="0"/>
    <n v="103743.93721030754"/>
    <n v="0"/>
    <m/>
    <m/>
    <m/>
    <m/>
    <m/>
    <m/>
    <m/>
    <m/>
    <m/>
    <m/>
    <m/>
    <m/>
    <x v="4"/>
  </r>
  <r>
    <m/>
    <x v="15"/>
    <x v="1"/>
    <x v="151"/>
    <n v="41880"/>
    <n v="0"/>
    <n v="47226.044460518257"/>
    <n v="0"/>
    <m/>
    <m/>
    <m/>
    <m/>
    <m/>
    <m/>
    <m/>
    <m/>
    <m/>
    <m/>
    <m/>
    <m/>
    <x v="4"/>
  </r>
  <r>
    <m/>
    <x v="16"/>
    <x v="1"/>
    <x v="152"/>
    <n v="368544"/>
    <n v="0"/>
    <n v="415589.1912525607"/>
    <n v="0"/>
    <m/>
    <m/>
    <m/>
    <m/>
    <m/>
    <m/>
    <m/>
    <m/>
    <m/>
    <m/>
    <m/>
    <m/>
    <x v="4"/>
  </r>
  <r>
    <m/>
    <x v="18"/>
    <x v="1"/>
    <x v="153"/>
    <n v="93000"/>
    <n v="0"/>
    <n v="104871.58870172393"/>
    <n v="0"/>
    <m/>
    <m/>
    <m/>
    <m/>
    <m/>
    <m/>
    <m/>
    <m/>
    <m/>
    <m/>
    <m/>
    <m/>
    <x v="4"/>
  </r>
  <r>
    <m/>
    <x v="22"/>
    <x v="1"/>
    <x v="154"/>
    <n v="93000"/>
    <n v="0"/>
    <n v="104871.58870172393"/>
    <n v="0"/>
    <m/>
    <m/>
    <m/>
    <m/>
    <m/>
    <m/>
    <m/>
    <m/>
    <m/>
    <m/>
    <m/>
    <m/>
    <x v="4"/>
  </r>
  <r>
    <m/>
    <x v="23"/>
    <x v="1"/>
    <x v="155"/>
    <n v="48000"/>
    <n v="0"/>
    <n v="54127.271587986543"/>
    <n v="0"/>
    <m/>
    <m/>
    <m/>
    <m/>
    <m/>
    <m/>
    <m/>
    <m/>
    <m/>
    <m/>
    <m/>
    <m/>
    <x v="4"/>
  </r>
  <r>
    <m/>
    <x v="24"/>
    <x v="1"/>
    <x v="156"/>
    <n v="155000"/>
    <n v="0"/>
    <n v="174785.98116953988"/>
    <n v="0"/>
    <m/>
    <m/>
    <m/>
    <m/>
    <m/>
    <m/>
    <m/>
    <m/>
    <m/>
    <m/>
    <m/>
    <m/>
    <x v="4"/>
  </r>
  <r>
    <m/>
    <x v="25"/>
    <x v="1"/>
    <x v="157"/>
    <n v="170000"/>
    <n v="0"/>
    <n v="191700.75354078566"/>
    <n v="0"/>
    <m/>
    <m/>
    <m/>
    <m/>
    <m/>
    <m/>
    <m/>
    <m/>
    <m/>
    <m/>
    <m/>
    <m/>
    <x v="4"/>
  </r>
  <r>
    <m/>
    <x v="27"/>
    <x v="1"/>
    <x v="158"/>
    <n v="93000"/>
    <n v="0"/>
    <n v="104871.58870172393"/>
    <n v="0"/>
    <m/>
    <m/>
    <m/>
    <m/>
    <m/>
    <m/>
    <m/>
    <m/>
    <m/>
    <m/>
    <m/>
    <m/>
    <x v="4"/>
  </r>
  <r>
    <m/>
    <x v="28"/>
    <x v="1"/>
    <x v="159"/>
    <n v="93000"/>
    <n v="0"/>
    <n v="104871.58870172393"/>
    <n v="0"/>
    <m/>
    <m/>
    <m/>
    <m/>
    <m/>
    <m/>
    <m/>
    <m/>
    <m/>
    <m/>
    <m/>
    <m/>
    <x v="4"/>
  </r>
  <r>
    <m/>
    <x v="29"/>
    <x v="1"/>
    <x v="160"/>
    <n v="170000"/>
    <n v="0"/>
    <n v="191700.75354078566"/>
    <n v="0"/>
    <m/>
    <m/>
    <m/>
    <m/>
    <m/>
    <m/>
    <m/>
    <m/>
    <m/>
    <m/>
    <m/>
    <m/>
    <x v="4"/>
  </r>
  <r>
    <m/>
    <x v="30"/>
    <x v="1"/>
    <x v="161"/>
    <n v="93000"/>
    <n v="0"/>
    <n v="104871.58870172393"/>
    <n v="0"/>
    <m/>
    <m/>
    <m/>
    <m/>
    <m/>
    <m/>
    <m/>
    <m/>
    <m/>
    <m/>
    <m/>
    <m/>
    <x v="4"/>
  </r>
  <r>
    <m/>
    <x v="37"/>
    <x v="1"/>
    <x v="162"/>
    <n v="192996"/>
    <n v="0"/>
    <n v="217632.2272373969"/>
    <n v="0"/>
    <m/>
    <m/>
    <m/>
    <m/>
    <m/>
    <m/>
    <m/>
    <m/>
    <m/>
    <m/>
    <m/>
    <m/>
    <x v="4"/>
  </r>
  <r>
    <m/>
    <x v="41"/>
    <x v="1"/>
    <x v="163"/>
    <n v="132614"/>
    <n v="0"/>
    <n v="149542.37488269265"/>
    <n v="0"/>
    <m/>
    <m/>
    <m/>
    <m/>
    <m/>
    <m/>
    <m/>
    <m/>
    <m/>
    <m/>
    <m/>
    <m/>
    <x v="4"/>
  </r>
  <r>
    <m/>
    <x v="43"/>
    <x v="1"/>
    <x v="164"/>
    <n v="141000"/>
    <n v="0"/>
    <n v="158998.86028971046"/>
    <n v="0"/>
    <m/>
    <m/>
    <m/>
    <m/>
    <m/>
    <m/>
    <m/>
    <m/>
    <m/>
    <m/>
    <m/>
    <m/>
    <x v="4"/>
  </r>
  <r>
    <m/>
    <x v="42"/>
    <x v="1"/>
    <x v="165"/>
    <n v="155000"/>
    <n v="0"/>
    <n v="174785.98116953988"/>
    <n v="0"/>
    <m/>
    <m/>
    <m/>
    <m/>
    <m/>
    <m/>
    <m/>
    <m/>
    <m/>
    <m/>
    <m/>
    <m/>
    <x v="4"/>
  </r>
  <r>
    <m/>
    <x v="31"/>
    <x v="1"/>
    <x v="166"/>
    <n v="500000"/>
    <n v="0"/>
    <n v="563825.74570819316"/>
    <n v="0"/>
    <m/>
    <m/>
    <m/>
    <m/>
    <m/>
    <m/>
    <m/>
    <m/>
    <m/>
    <m/>
    <m/>
    <m/>
    <x v="4"/>
  </r>
  <r>
    <m/>
    <x v="6"/>
    <x v="1"/>
    <x v="167"/>
    <n v="93000"/>
    <n v="0"/>
    <n v="104871.58870172393"/>
    <n v="0"/>
    <m/>
    <m/>
    <m/>
    <m/>
    <m/>
    <m/>
    <m/>
    <m/>
    <m/>
    <m/>
    <m/>
    <m/>
    <x v="4"/>
  </r>
  <r>
    <m/>
    <x v="26"/>
    <x v="1"/>
    <x v="168"/>
    <n v="28000"/>
    <n v="0"/>
    <n v="31574.241759658817"/>
    <n v="0"/>
    <m/>
    <m/>
    <m/>
    <m/>
    <m/>
    <m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53115.006429/2021-12"/>
    <x v="0"/>
    <x v="0"/>
    <x v="0"/>
    <n v="1917000"/>
    <n v="0"/>
    <n v="1917000"/>
    <n v="0"/>
    <m/>
    <m/>
    <m/>
    <m/>
    <m/>
    <m/>
    <m/>
    <m/>
    <m/>
    <m/>
    <m/>
    <m/>
    <s v="Em. Comissão"/>
  </r>
  <r>
    <s v="53115.006429/2021-12"/>
    <x v="0"/>
    <x v="0"/>
    <x v="1"/>
    <n v="524400"/>
    <n v="0"/>
    <n v="524400"/>
    <n v="0"/>
    <m/>
    <m/>
    <m/>
    <m/>
    <m/>
    <m/>
    <m/>
    <m/>
    <m/>
    <m/>
    <m/>
    <m/>
    <s v="Em. Comissão"/>
  </r>
  <r>
    <s v="53115.006429/2021-12"/>
    <x v="0"/>
    <x v="1"/>
    <x v="2"/>
    <n v="608000"/>
    <n v="0"/>
    <n v="608000"/>
    <n v="0"/>
    <m/>
    <m/>
    <m/>
    <m/>
    <m/>
    <m/>
    <m/>
    <m/>
    <m/>
    <m/>
    <m/>
    <m/>
    <s v="Em. Comissão"/>
  </r>
  <r>
    <s v="53115.006429/2021-12"/>
    <x v="0"/>
    <x v="1"/>
    <x v="3"/>
    <n v="175000"/>
    <n v="0"/>
    <n v="175000"/>
    <n v="0"/>
    <m/>
    <m/>
    <m/>
    <m/>
    <m/>
    <m/>
    <m/>
    <m/>
    <m/>
    <m/>
    <m/>
    <m/>
    <s v="Em. Comissão"/>
  </r>
  <r>
    <s v="53115.006429/2021-12"/>
    <x v="0"/>
    <x v="0"/>
    <x v="4"/>
    <n v="5225812"/>
    <n v="0"/>
    <n v="5225812"/>
    <n v="0"/>
    <m/>
    <m/>
    <m/>
    <m/>
    <m/>
    <m/>
    <m/>
    <m/>
    <m/>
    <m/>
    <m/>
    <m/>
    <s v="Em. Comissão"/>
  </r>
  <r>
    <s v="53115.006429/2021-12"/>
    <x v="0"/>
    <x v="1"/>
    <x v="5"/>
    <n v="750000"/>
    <n v="0"/>
    <n v="750000"/>
    <n v="0"/>
    <m/>
    <m/>
    <m/>
    <m/>
    <m/>
    <m/>
    <m/>
    <m/>
    <m/>
    <m/>
    <m/>
    <m/>
    <s v="Em. Comissão"/>
  </r>
  <r>
    <s v="53115.006430/2021-47"/>
    <x v="1"/>
    <x v="0"/>
    <x v="6"/>
    <n v="13616356"/>
    <n v="0"/>
    <n v="13616356"/>
    <n v="0"/>
    <m/>
    <m/>
    <m/>
    <m/>
    <m/>
    <m/>
    <m/>
    <m/>
    <m/>
    <m/>
    <m/>
    <m/>
    <s v="Em. Comissão"/>
  </r>
  <r>
    <s v="53115.006430/2021-47"/>
    <x v="1"/>
    <x v="1"/>
    <x v="7"/>
    <n v="5200000"/>
    <n v="0"/>
    <n v="5200000"/>
    <n v="0"/>
    <m/>
    <m/>
    <m/>
    <m/>
    <m/>
    <m/>
    <m/>
    <m/>
    <m/>
    <m/>
    <m/>
    <m/>
    <s v="Em. Comissão"/>
  </r>
  <r>
    <s v="53115.006431/2021-91"/>
    <x v="2"/>
    <x v="0"/>
    <x v="8"/>
    <n v="1544762"/>
    <n v="0"/>
    <n v="1544762"/>
    <n v="0"/>
    <m/>
    <m/>
    <m/>
    <m/>
    <m/>
    <m/>
    <m/>
    <m/>
    <m/>
    <m/>
    <m/>
    <m/>
    <s v="Em. Comissão"/>
  </r>
  <r>
    <s v="53115.006431/2021-91"/>
    <x v="2"/>
    <x v="1"/>
    <x v="9"/>
    <n v="695280"/>
    <n v="0"/>
    <n v="695280"/>
    <n v="0"/>
    <m/>
    <m/>
    <m/>
    <m/>
    <m/>
    <m/>
    <m/>
    <m/>
    <m/>
    <m/>
    <m/>
    <m/>
    <s v="Em. Comissão"/>
  </r>
  <r>
    <s v="53115.006432/2021-36"/>
    <x v="3"/>
    <x v="0"/>
    <x v="10"/>
    <n v="1500000"/>
    <n v="0"/>
    <n v="1500000"/>
    <n v="0"/>
    <m/>
    <m/>
    <m/>
    <m/>
    <m/>
    <m/>
    <m/>
    <m/>
    <m/>
    <m/>
    <m/>
    <m/>
    <s v="Em. Comissão"/>
  </r>
  <r>
    <s v="53115.006432/2021-36"/>
    <x v="3"/>
    <x v="0"/>
    <x v="11"/>
    <n v="2245000"/>
    <n v="0"/>
    <n v="2245000"/>
    <n v="0"/>
    <m/>
    <m/>
    <m/>
    <m/>
    <m/>
    <m/>
    <m/>
    <m/>
    <m/>
    <m/>
    <m/>
    <m/>
    <s v="Em. Comissão"/>
  </r>
  <r>
    <s v="53115.006432/2021-36"/>
    <x v="3"/>
    <x v="0"/>
    <x v="12"/>
    <n v="2752000"/>
    <n v="0"/>
    <n v="2752000"/>
    <n v="0"/>
    <m/>
    <m/>
    <m/>
    <m/>
    <m/>
    <m/>
    <m/>
    <m/>
    <m/>
    <m/>
    <m/>
    <m/>
    <s v="Em. Comissão"/>
  </r>
  <r>
    <s v="53115.006432/2021-36"/>
    <x v="3"/>
    <x v="1"/>
    <x v="13"/>
    <n v="783000"/>
    <n v="0"/>
    <n v="783000"/>
    <n v="0"/>
    <m/>
    <m/>
    <m/>
    <m/>
    <m/>
    <m/>
    <m/>
    <m/>
    <m/>
    <m/>
    <m/>
    <m/>
    <s v="Em. Comissão"/>
  </r>
  <r>
    <s v="53115.006432/2021-36"/>
    <x v="3"/>
    <x v="1"/>
    <x v="14"/>
    <n v="840153.99"/>
    <n v="0"/>
    <n v="840153.99"/>
    <n v="0"/>
    <m/>
    <m/>
    <m/>
    <m/>
    <m/>
    <m/>
    <m/>
    <m/>
    <m/>
    <m/>
    <m/>
    <m/>
    <s v="Em. Comissão"/>
  </r>
  <r>
    <s v="53115.006433/2021-81"/>
    <x v="4"/>
    <x v="0"/>
    <x v="15"/>
    <n v="750000"/>
    <n v="0"/>
    <n v="750000"/>
    <n v="0"/>
    <m/>
    <m/>
    <m/>
    <m/>
    <m/>
    <m/>
    <m/>
    <m/>
    <m/>
    <m/>
    <m/>
    <m/>
    <s v="Em. Comissão"/>
  </r>
  <r>
    <s v="53115.006434/2021-25"/>
    <x v="5"/>
    <x v="0"/>
    <x v="16"/>
    <n v="490000"/>
    <n v="0"/>
    <n v="490000"/>
    <n v="0"/>
    <m/>
    <m/>
    <m/>
    <m/>
    <m/>
    <m/>
    <m/>
    <m/>
    <m/>
    <m/>
    <m/>
    <m/>
    <s v="Em. Comissão"/>
  </r>
  <r>
    <s v="53115.006434/2021-25"/>
    <x v="5"/>
    <x v="0"/>
    <x v="17"/>
    <n v="831400"/>
    <n v="0"/>
    <n v="831400"/>
    <n v="0"/>
    <m/>
    <m/>
    <m/>
    <m/>
    <m/>
    <m/>
    <m/>
    <m/>
    <m/>
    <m/>
    <m/>
    <m/>
    <s v="Em. Comissão"/>
  </r>
  <r>
    <s v="53115.006434/2021-25"/>
    <x v="5"/>
    <x v="1"/>
    <x v="18"/>
    <n v="184000"/>
    <n v="0"/>
    <n v="184000"/>
    <n v="0"/>
    <m/>
    <m/>
    <m/>
    <m/>
    <m/>
    <m/>
    <m/>
    <m/>
    <m/>
    <m/>
    <m/>
    <m/>
    <s v="Em. Comissão"/>
  </r>
  <r>
    <s v="53115.006434/2021-25"/>
    <x v="5"/>
    <x v="1"/>
    <x v="19"/>
    <n v="312420"/>
    <n v="0"/>
    <n v="312420"/>
    <n v="0"/>
    <m/>
    <m/>
    <m/>
    <m/>
    <m/>
    <m/>
    <m/>
    <m/>
    <m/>
    <m/>
    <m/>
    <m/>
    <s v="Em. Comissão"/>
  </r>
  <r>
    <s v="53115.021581/2021-25"/>
    <x v="6"/>
    <x v="0"/>
    <x v="20"/>
    <n v="207000"/>
    <n v="0"/>
    <n v="207000"/>
    <n v="0"/>
    <m/>
    <m/>
    <m/>
    <m/>
    <m/>
    <m/>
    <m/>
    <m/>
    <m/>
    <m/>
    <m/>
    <m/>
    <s v="Em. Individual"/>
  </r>
  <r>
    <s v="53115.021581/2021-25"/>
    <x v="6"/>
    <x v="1"/>
    <x v="21"/>
    <n v="93000"/>
    <n v="0"/>
    <n v="93000"/>
    <n v="0"/>
    <m/>
    <m/>
    <m/>
    <m/>
    <m/>
    <m/>
    <m/>
    <m/>
    <m/>
    <m/>
    <m/>
    <m/>
    <s v="Em. Individual"/>
  </r>
  <r>
    <s v="53115.040805/2021-06"/>
    <x v="7"/>
    <x v="0"/>
    <x v="22"/>
    <n v="241500"/>
    <n v="0"/>
    <n v="241500"/>
    <n v="0"/>
    <m/>
    <m/>
    <m/>
    <m/>
    <m/>
    <m/>
    <m/>
    <m/>
    <m/>
    <m/>
    <m/>
    <m/>
    <s v="Em. Individual"/>
  </r>
  <r>
    <s v="53115.040805/2021-06"/>
    <x v="7"/>
    <x v="1"/>
    <x v="23"/>
    <n v="108500"/>
    <n v="0"/>
    <n v="108500"/>
    <n v="0"/>
    <m/>
    <m/>
    <m/>
    <m/>
    <m/>
    <m/>
    <m/>
    <m/>
    <m/>
    <m/>
    <m/>
    <m/>
    <s v="Em. Individual"/>
  </r>
  <r>
    <s v="53115.006499/2021-71"/>
    <x v="8"/>
    <x v="0"/>
    <x v="24"/>
    <n v="215340"/>
    <n v="0"/>
    <n v="215340"/>
    <n v="0"/>
    <m/>
    <m/>
    <m/>
    <m/>
    <m/>
    <m/>
    <m/>
    <m/>
    <m/>
    <m/>
    <m/>
    <m/>
    <s v="Em. Individual"/>
  </r>
  <r>
    <s v="01250.050185/2019-32"/>
    <x v="9"/>
    <x v="0"/>
    <x v="25"/>
    <n v="2238358.5"/>
    <n v="0"/>
    <n v="2238358.5"/>
    <n v="0"/>
    <m/>
    <m/>
    <m/>
    <m/>
    <m/>
    <m/>
    <m/>
    <m/>
    <m/>
    <m/>
    <m/>
    <m/>
    <s v="TED"/>
  </r>
  <r>
    <s v="53115.006508/2021-23"/>
    <x v="10"/>
    <x v="0"/>
    <x v="26"/>
    <n v="138500"/>
    <n v="0"/>
    <n v="138500"/>
    <n v="0"/>
    <m/>
    <m/>
    <m/>
    <m/>
    <m/>
    <m/>
    <m/>
    <m/>
    <m/>
    <m/>
    <m/>
    <m/>
    <s v="Em. Individual"/>
  </r>
  <r>
    <s v="53115.006508/2021-23"/>
    <x v="10"/>
    <x v="1"/>
    <x v="27"/>
    <n v="61500"/>
    <n v="0"/>
    <n v="61500"/>
    <n v="0"/>
    <m/>
    <m/>
    <m/>
    <m/>
    <m/>
    <m/>
    <m/>
    <m/>
    <m/>
    <m/>
    <m/>
    <m/>
    <s v="Em. Individual"/>
  </r>
  <r>
    <s v="53115.006538/2021-30"/>
    <x v="11"/>
    <x v="0"/>
    <x v="28"/>
    <n v="207000"/>
    <n v="0"/>
    <n v="207000"/>
    <n v="0"/>
    <m/>
    <m/>
    <m/>
    <m/>
    <m/>
    <m/>
    <m/>
    <m/>
    <m/>
    <m/>
    <m/>
    <m/>
    <s v="Em. Individual"/>
  </r>
  <r>
    <s v="53115.006538/2021-30"/>
    <x v="11"/>
    <x v="1"/>
    <x v="29"/>
    <n v="93000"/>
    <n v="0"/>
    <n v="93000"/>
    <n v="0"/>
    <m/>
    <m/>
    <m/>
    <m/>
    <m/>
    <m/>
    <m/>
    <m/>
    <m/>
    <m/>
    <m/>
    <m/>
    <s v="Em. Individual"/>
  </r>
  <r>
    <s v="53115.006539/2021-84"/>
    <x v="12"/>
    <x v="0"/>
    <x v="30"/>
    <n v="208000"/>
    <n v="0"/>
    <n v="208000"/>
    <n v="0"/>
    <m/>
    <m/>
    <m/>
    <m/>
    <m/>
    <m/>
    <m/>
    <m/>
    <m/>
    <m/>
    <m/>
    <m/>
    <s v="Em. Individual"/>
  </r>
  <r>
    <s v="53115.006539/2021-84"/>
    <x v="12"/>
    <x v="1"/>
    <x v="31"/>
    <n v="92000"/>
    <n v="0"/>
    <n v="92000"/>
    <n v="0"/>
    <m/>
    <m/>
    <m/>
    <m/>
    <m/>
    <m/>
    <m/>
    <m/>
    <m/>
    <m/>
    <m/>
    <m/>
    <s v="Em. Individual"/>
  </r>
  <r>
    <s v="53115.037097/2021-18"/>
    <x v="13"/>
    <x v="0"/>
    <x v="32"/>
    <n v="400000"/>
    <n v="0"/>
    <n v="400000"/>
    <n v="0"/>
    <m/>
    <m/>
    <m/>
    <m/>
    <m/>
    <m/>
    <m/>
    <m/>
    <m/>
    <m/>
    <m/>
    <m/>
    <s v="Em. Individual"/>
  </r>
  <r>
    <s v="53115.037097/2021-18"/>
    <x v="13"/>
    <x v="0"/>
    <x v="33"/>
    <n v="360000"/>
    <n v="0"/>
    <n v="360000"/>
    <n v="0"/>
    <m/>
    <m/>
    <m/>
    <m/>
    <m/>
    <m/>
    <m/>
    <m/>
    <m/>
    <m/>
    <m/>
    <m/>
    <s v="Em. Individual"/>
  </r>
  <r>
    <s v="53115.006542/2021-06"/>
    <x v="14"/>
    <x v="0"/>
    <x v="34"/>
    <n v="339993"/>
    <n v="0"/>
    <n v="339993"/>
    <n v="0"/>
    <m/>
    <m/>
    <m/>
    <m/>
    <m/>
    <m/>
    <m/>
    <m/>
    <m/>
    <m/>
    <m/>
    <m/>
    <s v="Em. Individual"/>
  </r>
  <r>
    <s v="53115.007124/2021-28"/>
    <x v="15"/>
    <x v="0"/>
    <x v="35"/>
    <n v="108120"/>
    <n v="0"/>
    <n v="108120"/>
    <n v="0"/>
    <m/>
    <m/>
    <m/>
    <m/>
    <m/>
    <m/>
    <m/>
    <m/>
    <m/>
    <m/>
    <m/>
    <m/>
    <s v="Em. Individual"/>
  </r>
  <r>
    <s v="53115.007124/2021-28"/>
    <x v="15"/>
    <x v="1"/>
    <x v="36"/>
    <n v="41880"/>
    <n v="0"/>
    <n v="41880"/>
    <n v="0"/>
    <m/>
    <m/>
    <m/>
    <m/>
    <m/>
    <m/>
    <m/>
    <m/>
    <m/>
    <m/>
    <m/>
    <m/>
    <s v="Em. Individual"/>
  </r>
  <r>
    <s v="53115.007127/2021-61"/>
    <x v="16"/>
    <x v="0"/>
    <x v="37"/>
    <n v="1131456"/>
    <n v="0"/>
    <n v="1131456"/>
    <n v="0"/>
    <m/>
    <m/>
    <m/>
    <m/>
    <m/>
    <m/>
    <m/>
    <m/>
    <m/>
    <m/>
    <m/>
    <m/>
    <s v="Em. Individual"/>
  </r>
  <r>
    <s v="53115.007127/2021-61"/>
    <x v="16"/>
    <x v="1"/>
    <x v="38"/>
    <n v="368544"/>
    <n v="0"/>
    <n v="368544"/>
    <n v="0"/>
    <m/>
    <m/>
    <m/>
    <m/>
    <m/>
    <m/>
    <m/>
    <m/>
    <m/>
    <m/>
    <m/>
    <m/>
    <s v="Em. Individual"/>
  </r>
  <r>
    <s v="53115.007128/2021-14"/>
    <x v="17"/>
    <x v="0"/>
    <x v="39"/>
    <n v="66000"/>
    <n v="0"/>
    <n v="66000"/>
    <n v="0"/>
    <m/>
    <m/>
    <m/>
    <m/>
    <m/>
    <m/>
    <m/>
    <m/>
    <m/>
    <m/>
    <m/>
    <m/>
    <s v="Em. Individual"/>
  </r>
  <r>
    <s v="53115.007128/2021-14"/>
    <x v="17"/>
    <x v="0"/>
    <x v="40"/>
    <n v="561190"/>
    <n v="0"/>
    <n v="561190"/>
    <n v="0"/>
    <m/>
    <m/>
    <m/>
    <m/>
    <m/>
    <m/>
    <m/>
    <m/>
    <m/>
    <m/>
    <m/>
    <m/>
    <s v="Em. Individual"/>
  </r>
  <r>
    <s v="53115.007129/2021-51"/>
    <x v="18"/>
    <x v="0"/>
    <x v="41"/>
    <n v="207000"/>
    <n v="0"/>
    <n v="207000"/>
    <n v="0"/>
    <m/>
    <m/>
    <m/>
    <m/>
    <m/>
    <m/>
    <m/>
    <m/>
    <m/>
    <m/>
    <m/>
    <m/>
    <s v="Em. Individual"/>
  </r>
  <r>
    <s v="53115.007129/2021-51"/>
    <x v="18"/>
    <x v="1"/>
    <x v="42"/>
    <n v="93000"/>
    <n v="0"/>
    <n v="93000"/>
    <n v="0"/>
    <m/>
    <m/>
    <m/>
    <m/>
    <m/>
    <m/>
    <m/>
    <m/>
    <m/>
    <m/>
    <m/>
    <m/>
    <s v="Em. Individual"/>
  </r>
  <r>
    <s v="53115.007135/2021-16"/>
    <x v="19"/>
    <x v="0"/>
    <x v="43"/>
    <n v="590000"/>
    <n v="0"/>
    <n v="590000"/>
    <n v="0"/>
    <m/>
    <m/>
    <m/>
    <m/>
    <m/>
    <m/>
    <m/>
    <m/>
    <m/>
    <m/>
    <m/>
    <m/>
    <s v="Em. Individual"/>
  </r>
  <r>
    <s v="53115.007135/2021-16"/>
    <x v="19"/>
    <x v="0"/>
    <x v="44"/>
    <n v="439986"/>
    <n v="0"/>
    <n v="439986"/>
    <n v="0"/>
    <m/>
    <m/>
    <m/>
    <m/>
    <m/>
    <m/>
    <m/>
    <m/>
    <m/>
    <m/>
    <m/>
    <m/>
    <s v="Em. Individual"/>
  </r>
  <r>
    <s v="53115.007137/2021-05"/>
    <x v="20"/>
    <x v="0"/>
    <x v="45"/>
    <n v="440000"/>
    <n v="0"/>
    <n v="440000"/>
    <n v="0"/>
    <m/>
    <m/>
    <m/>
    <m/>
    <m/>
    <m/>
    <m/>
    <m/>
    <m/>
    <m/>
    <m/>
    <m/>
    <s v="Em. Individual"/>
  </r>
  <r>
    <s v="53115.007138/2021-41"/>
    <x v="21"/>
    <x v="0"/>
    <x v="46"/>
    <n v="390000"/>
    <n v="0"/>
    <n v="390000"/>
    <n v="0"/>
    <m/>
    <m/>
    <m/>
    <m/>
    <m/>
    <m/>
    <m/>
    <m/>
    <m/>
    <m/>
    <m/>
    <m/>
    <s v="Em. Individual"/>
  </r>
  <r>
    <s v="53115.007138/2021-41"/>
    <x v="21"/>
    <x v="0"/>
    <x v="47"/>
    <n v="269340"/>
    <n v="0"/>
    <n v="269340"/>
    <n v="0"/>
    <m/>
    <m/>
    <m/>
    <m/>
    <m/>
    <m/>
    <m/>
    <m/>
    <m/>
    <m/>
    <m/>
    <m/>
    <s v="Em. Individual"/>
  </r>
  <r>
    <s v="53115.007140/2021-11"/>
    <x v="22"/>
    <x v="0"/>
    <x v="48"/>
    <n v="207000"/>
    <n v="0"/>
    <n v="207000"/>
    <n v="0"/>
    <m/>
    <m/>
    <m/>
    <m/>
    <m/>
    <m/>
    <m/>
    <m/>
    <m/>
    <m/>
    <m/>
    <m/>
    <s v="Em. Individual"/>
  </r>
  <r>
    <s v="53115.007140/2021-11"/>
    <x v="22"/>
    <x v="1"/>
    <x v="49"/>
    <n v="93000"/>
    <n v="0"/>
    <n v="93000"/>
    <n v="0"/>
    <m/>
    <m/>
    <m/>
    <m/>
    <m/>
    <m/>
    <m/>
    <m/>
    <m/>
    <m/>
    <m/>
    <m/>
    <s v="Em. Individual"/>
  </r>
  <r>
    <s v="53115.007143/2021-54"/>
    <x v="23"/>
    <x v="0"/>
    <x v="50"/>
    <n v="102000"/>
    <n v="0"/>
    <n v="102000"/>
    <n v="0"/>
    <m/>
    <m/>
    <m/>
    <m/>
    <m/>
    <m/>
    <m/>
    <m/>
    <m/>
    <m/>
    <m/>
    <m/>
    <s v="Em. Individual"/>
  </r>
  <r>
    <s v="53115.007143/2021-54"/>
    <x v="23"/>
    <x v="1"/>
    <x v="51"/>
    <n v="48000"/>
    <n v="0"/>
    <n v="48000"/>
    <n v="0"/>
    <m/>
    <m/>
    <m/>
    <m/>
    <m/>
    <m/>
    <m/>
    <m/>
    <m/>
    <m/>
    <m/>
    <m/>
    <s v="Em. Individual"/>
  </r>
  <r>
    <s v="53115.007148/2021-87"/>
    <x v="24"/>
    <x v="0"/>
    <x v="52"/>
    <n v="345000"/>
    <n v="0"/>
    <n v="345000"/>
    <n v="0"/>
    <m/>
    <m/>
    <m/>
    <m/>
    <m/>
    <m/>
    <m/>
    <m/>
    <m/>
    <m/>
    <m/>
    <m/>
    <s v="Em. Individual"/>
  </r>
  <r>
    <s v="53115.007148/2021-87"/>
    <x v="24"/>
    <x v="1"/>
    <x v="53"/>
    <n v="155000"/>
    <n v="0"/>
    <n v="155000"/>
    <n v="0"/>
    <m/>
    <m/>
    <m/>
    <m/>
    <m/>
    <m/>
    <m/>
    <m/>
    <m/>
    <m/>
    <m/>
    <m/>
    <s v="Em. Individual"/>
  </r>
  <r>
    <s v="53115.007150/2021-56"/>
    <x v="25"/>
    <x v="0"/>
    <x v="54"/>
    <n v="430000"/>
    <n v="0"/>
    <n v="430000"/>
    <n v="0"/>
    <m/>
    <m/>
    <m/>
    <m/>
    <m/>
    <m/>
    <m/>
    <m/>
    <m/>
    <m/>
    <m/>
    <m/>
    <s v="Em. Individual"/>
  </r>
  <r>
    <s v="53115.007150/2021-56"/>
    <x v="25"/>
    <x v="1"/>
    <x v="55"/>
    <n v="170000"/>
    <n v="0"/>
    <n v="170000"/>
    <n v="0"/>
    <m/>
    <m/>
    <m/>
    <m/>
    <m/>
    <m/>
    <m/>
    <m/>
    <m/>
    <m/>
    <m/>
    <m/>
    <s v="Em. Individual"/>
  </r>
  <r>
    <s v="53115.023142/2021-57"/>
    <x v="26"/>
    <x v="0"/>
    <x v="56"/>
    <n v="72000"/>
    <n v="0"/>
    <n v="72000"/>
    <n v="0"/>
    <m/>
    <m/>
    <m/>
    <m/>
    <m/>
    <m/>
    <m/>
    <m/>
    <m/>
    <m/>
    <m/>
    <m/>
    <s v="Em. Individual"/>
  </r>
  <r>
    <s v="53115.023142/2021-57"/>
    <x v="26"/>
    <x v="1"/>
    <x v="57"/>
    <n v="28000"/>
    <n v="0"/>
    <n v="28000"/>
    <n v="0"/>
    <m/>
    <m/>
    <m/>
    <m/>
    <m/>
    <m/>
    <m/>
    <m/>
    <m/>
    <m/>
    <m/>
    <m/>
    <s v="Em. Individual"/>
  </r>
  <r>
    <s v="53115.007159/2021-67"/>
    <x v="27"/>
    <x v="0"/>
    <x v="58"/>
    <n v="207000"/>
    <n v="0"/>
    <n v="207000"/>
    <n v="0"/>
    <m/>
    <m/>
    <m/>
    <m/>
    <m/>
    <m/>
    <m/>
    <m/>
    <m/>
    <m/>
    <m/>
    <m/>
    <s v="Em. Individual"/>
  </r>
  <r>
    <s v="53115.007159/2021-67"/>
    <x v="27"/>
    <x v="1"/>
    <x v="59"/>
    <n v="93000"/>
    <n v="0"/>
    <n v="93000"/>
    <n v="0"/>
    <m/>
    <m/>
    <m/>
    <m/>
    <m/>
    <m/>
    <m/>
    <m/>
    <m/>
    <m/>
    <m/>
    <m/>
    <s v="Em. Individual"/>
  </r>
  <r>
    <s v="53115.007161/2021-36"/>
    <x v="28"/>
    <x v="0"/>
    <x v="60"/>
    <n v="207000"/>
    <n v="0"/>
    <n v="207000"/>
    <n v="0"/>
    <m/>
    <m/>
    <m/>
    <m/>
    <m/>
    <m/>
    <m/>
    <m/>
    <m/>
    <m/>
    <m/>
    <m/>
    <s v="Em. Individual"/>
  </r>
  <r>
    <s v="53115.007161/2021-36"/>
    <x v="28"/>
    <x v="1"/>
    <x v="61"/>
    <n v="93000"/>
    <n v="0"/>
    <n v="93000"/>
    <n v="0"/>
    <m/>
    <m/>
    <m/>
    <m/>
    <m/>
    <m/>
    <m/>
    <m/>
    <m/>
    <m/>
    <m/>
    <m/>
    <s v="Em. Individual"/>
  </r>
  <r>
    <s v="53115.007162/2021-81"/>
    <x v="29"/>
    <x v="0"/>
    <x v="62"/>
    <n v="430000"/>
    <n v="0"/>
    <n v="430000"/>
    <n v="0"/>
    <m/>
    <m/>
    <m/>
    <m/>
    <m/>
    <m/>
    <m/>
    <m/>
    <m/>
    <m/>
    <m/>
    <m/>
    <s v="Em. Individual"/>
  </r>
  <r>
    <s v="53115.007162/2021-81"/>
    <x v="29"/>
    <x v="1"/>
    <x v="63"/>
    <n v="170000"/>
    <n v="0"/>
    <n v="170000"/>
    <n v="0"/>
    <m/>
    <m/>
    <m/>
    <m/>
    <m/>
    <m/>
    <m/>
    <m/>
    <m/>
    <m/>
    <m/>
    <m/>
    <s v="Em. Individual"/>
  </r>
  <r>
    <s v="53115.007220/2021-76"/>
    <x v="30"/>
    <x v="0"/>
    <x v="64"/>
    <n v="207000"/>
    <n v="0"/>
    <n v="207000"/>
    <n v="0"/>
    <m/>
    <m/>
    <m/>
    <m/>
    <m/>
    <m/>
    <m/>
    <m/>
    <m/>
    <m/>
    <m/>
    <m/>
    <s v="Em. Individual"/>
  </r>
  <r>
    <s v="53115.007220/2021-76"/>
    <x v="30"/>
    <x v="1"/>
    <x v="65"/>
    <n v="93000"/>
    <n v="0"/>
    <n v="93000"/>
    <n v="0"/>
    <m/>
    <m/>
    <m/>
    <m/>
    <m/>
    <m/>
    <m/>
    <m/>
    <m/>
    <m/>
    <m/>
    <m/>
    <s v="Em. Individual"/>
  </r>
  <r>
    <s v="01250.050436/2017-17 "/>
    <x v="31"/>
    <x v="0"/>
    <x v="66"/>
    <n v="34652118"/>
    <n v="0"/>
    <n v="34652118"/>
    <n v="0"/>
    <m/>
    <m/>
    <m/>
    <m/>
    <m/>
    <m/>
    <m/>
    <m/>
    <m/>
    <m/>
    <m/>
    <m/>
    <s v="MCom"/>
  </r>
  <r>
    <s v="01250.050436/2017-17 "/>
    <x v="31"/>
    <x v="0"/>
    <x v="67"/>
    <n v="3688000"/>
    <n v="0"/>
    <n v="3688000"/>
    <n v="0"/>
    <m/>
    <m/>
    <m/>
    <m/>
    <m/>
    <m/>
    <m/>
    <m/>
    <m/>
    <m/>
    <m/>
    <m/>
    <s v="MCom"/>
  </r>
  <r>
    <s v="01250.050436/2017-17 "/>
    <x v="31"/>
    <x v="0"/>
    <x v="68"/>
    <n v="10000000"/>
    <n v="0"/>
    <n v="10000000"/>
    <n v="0"/>
    <m/>
    <m/>
    <m/>
    <m/>
    <m/>
    <m/>
    <m/>
    <m/>
    <m/>
    <m/>
    <m/>
    <m/>
    <s v="MCom"/>
  </r>
  <r>
    <s v="53115.016194/2020-96"/>
    <x v="31"/>
    <x v="1"/>
    <x v="69"/>
    <n v="500000"/>
    <n v="0"/>
    <n v="500000"/>
    <n v="0"/>
    <m/>
    <m/>
    <m/>
    <m/>
    <m/>
    <m/>
    <m/>
    <m/>
    <m/>
    <m/>
    <m/>
    <m/>
    <s v="MCom"/>
  </r>
  <r>
    <s v="01250.050436/2017-17 "/>
    <x v="32"/>
    <x v="0"/>
    <x v="70"/>
    <n v="324000"/>
    <n v="0"/>
    <n v="324000"/>
    <n v="0"/>
    <m/>
    <m/>
    <m/>
    <m/>
    <m/>
    <m/>
    <m/>
    <m/>
    <m/>
    <m/>
    <m/>
    <m/>
    <s v="MCom"/>
  </r>
  <r>
    <s v="53115.016194/2020-96"/>
    <x v="32"/>
    <x v="1"/>
    <x v="71"/>
    <n v="176000"/>
    <n v="0"/>
    <n v="176000"/>
    <n v="0"/>
    <m/>
    <m/>
    <m/>
    <m/>
    <m/>
    <m/>
    <m/>
    <m/>
    <m/>
    <m/>
    <m/>
    <m/>
    <s v="MCom"/>
  </r>
  <r>
    <s v="71000.038976/2019-11"/>
    <x v="33"/>
    <x v="0"/>
    <x v="72"/>
    <n v="600000"/>
    <n v="0"/>
    <n v="600000"/>
    <n v="0"/>
    <m/>
    <m/>
    <m/>
    <m/>
    <m/>
    <m/>
    <m/>
    <m/>
    <m/>
    <m/>
    <m/>
    <m/>
    <s v="TED"/>
  </r>
  <r>
    <s v="53900.014176/2014-75 "/>
    <x v="34"/>
    <x v="0"/>
    <x v="73"/>
    <n v="56319000"/>
    <n v="0"/>
    <n v="56319000"/>
    <n v="0"/>
    <m/>
    <m/>
    <m/>
    <m/>
    <m/>
    <m/>
    <m/>
    <m/>
    <m/>
    <m/>
    <m/>
    <m/>
    <s v="TED"/>
  </r>
  <r>
    <s v="53900.014176/2014-75 "/>
    <x v="34"/>
    <x v="0"/>
    <x v="74"/>
    <n v="3681000"/>
    <n v="0"/>
    <n v="3681000"/>
    <n v="0"/>
    <m/>
    <m/>
    <m/>
    <m/>
    <m/>
    <m/>
    <m/>
    <m/>
    <m/>
    <m/>
    <m/>
    <m/>
    <s v="TED"/>
  </r>
  <r>
    <s v="01250.024737/2020-91"/>
    <x v="35"/>
    <x v="0"/>
    <x v="75"/>
    <n v="2970000"/>
    <n v="0"/>
    <n v="2970000"/>
    <n v="0"/>
    <m/>
    <m/>
    <m/>
    <m/>
    <m/>
    <m/>
    <m/>
    <m/>
    <m/>
    <m/>
    <m/>
    <m/>
    <s v="TED"/>
  </r>
  <r>
    <s v="01250.024737/2020-91"/>
    <x v="35"/>
    <x v="0"/>
    <x v="76"/>
    <n v="1680000"/>
    <n v="0"/>
    <n v="1680000"/>
    <n v="0"/>
    <m/>
    <m/>
    <m/>
    <m/>
    <m/>
    <m/>
    <m/>
    <m/>
    <m/>
    <m/>
    <m/>
    <m/>
    <s v="TED"/>
  </r>
  <r>
    <s v="53115.022459/2021-76"/>
    <x v="36"/>
    <x v="0"/>
    <x v="77"/>
    <n v="107800"/>
    <n v="0"/>
    <n v="107800"/>
    <n v="0"/>
    <m/>
    <m/>
    <m/>
    <m/>
    <m/>
    <m/>
    <m/>
    <m/>
    <m/>
    <m/>
    <m/>
    <m/>
    <s v="TED"/>
  </r>
  <r>
    <s v="53115.007222/2021-65"/>
    <x v="37"/>
    <x v="0"/>
    <x v="78"/>
    <n v="414000"/>
    <n v="0"/>
    <n v="414000"/>
    <n v="0"/>
    <m/>
    <m/>
    <m/>
    <m/>
    <m/>
    <m/>
    <m/>
    <m/>
    <m/>
    <m/>
    <m/>
    <m/>
    <s v="Em. Individual"/>
  </r>
  <r>
    <s v="53115.007222/2021-65"/>
    <x v="37"/>
    <x v="1"/>
    <x v="79"/>
    <n v="192996"/>
    <n v="0"/>
    <n v="192996"/>
    <n v="0"/>
    <m/>
    <m/>
    <m/>
    <m/>
    <m/>
    <m/>
    <m/>
    <m/>
    <m/>
    <m/>
    <m/>
    <m/>
    <s v="Em. Individual"/>
  </r>
  <r>
    <s v="53115.001389/2020-31"/>
    <x v="38"/>
    <x v="0"/>
    <x v="80"/>
    <n v="25200"/>
    <n v="0"/>
    <n v="25200"/>
    <n v="0"/>
    <m/>
    <m/>
    <m/>
    <m/>
    <m/>
    <m/>
    <m/>
    <m/>
    <m/>
    <m/>
    <m/>
    <m/>
    <s v="TED"/>
  </r>
  <r>
    <m/>
    <x v="38"/>
    <x v="0"/>
    <x v="81"/>
    <n v="8400"/>
    <n v="0"/>
    <n v="8400"/>
    <n v="0"/>
    <m/>
    <m/>
    <m/>
    <m/>
    <m/>
    <m/>
    <m/>
    <m/>
    <m/>
    <m/>
    <m/>
    <m/>
    <s v="TED"/>
  </r>
  <r>
    <s v="01250.013622/2020-71"/>
    <x v="39"/>
    <x v="0"/>
    <x v="82"/>
    <n v="92800"/>
    <n v="0"/>
    <n v="92800"/>
    <n v="0"/>
    <m/>
    <m/>
    <m/>
    <m/>
    <m/>
    <m/>
    <m/>
    <m/>
    <m/>
    <m/>
    <m/>
    <m/>
    <s v="TED"/>
  </r>
  <r>
    <s v="01250.013622/2020-71"/>
    <x v="39"/>
    <x v="0"/>
    <x v="83"/>
    <n v="46400"/>
    <n v="0"/>
    <n v="46400"/>
    <n v="0"/>
    <m/>
    <m/>
    <m/>
    <m/>
    <m/>
    <m/>
    <m/>
    <m/>
    <m/>
    <m/>
    <m/>
    <m/>
    <s v="TED"/>
  </r>
  <r>
    <s v="53115.006506/2021-34"/>
    <x v="40"/>
    <x v="0"/>
    <x v="84"/>
    <n v="350000"/>
    <n v="0"/>
    <n v="350000"/>
    <n v="0"/>
    <m/>
    <m/>
    <m/>
    <m/>
    <m/>
    <m/>
    <m/>
    <m/>
    <m/>
    <m/>
    <m/>
    <m/>
    <s v="Em. Individual"/>
  </r>
  <r>
    <s v="53115.006506/2021-34"/>
    <x v="40"/>
    <x v="0"/>
    <x v="85"/>
    <n v="700000"/>
    <n v="0"/>
    <n v="700000"/>
    <n v="0"/>
    <m/>
    <m/>
    <m/>
    <m/>
    <m/>
    <m/>
    <m/>
    <m/>
    <m/>
    <m/>
    <m/>
    <m/>
    <s v="Em. Individual"/>
  </r>
  <r>
    <s v="53115.007228/2021-32"/>
    <x v="41"/>
    <x v="0"/>
    <x v="86"/>
    <n v="284986"/>
    <n v="0"/>
    <n v="284986"/>
    <n v="0"/>
    <m/>
    <m/>
    <m/>
    <m/>
    <m/>
    <m/>
    <m/>
    <m/>
    <m/>
    <m/>
    <m/>
    <m/>
    <s v="Em. Individual"/>
  </r>
  <r>
    <s v="53115.007228/2021-32"/>
    <x v="41"/>
    <x v="1"/>
    <x v="87"/>
    <n v="132614"/>
    <n v="0"/>
    <n v="132614"/>
    <n v="0"/>
    <m/>
    <m/>
    <m/>
    <m/>
    <m/>
    <m/>
    <m/>
    <m/>
    <m/>
    <m/>
    <m/>
    <m/>
    <s v="Em. Individual"/>
  </r>
  <r>
    <s v="53115.013564/2021-14"/>
    <x v="42"/>
    <x v="0"/>
    <x v="88"/>
    <n v="345000"/>
    <n v="0"/>
    <n v="345000"/>
    <n v="0"/>
    <m/>
    <m/>
    <m/>
    <m/>
    <m/>
    <m/>
    <m/>
    <m/>
    <m/>
    <m/>
    <m/>
    <m/>
    <s v="Em. Individual"/>
  </r>
  <r>
    <s v="53115.013564/2021-14"/>
    <x v="42"/>
    <x v="1"/>
    <x v="89"/>
    <n v="155000"/>
    <n v="0"/>
    <n v="155000"/>
    <n v="0"/>
    <m/>
    <m/>
    <m/>
    <m/>
    <m/>
    <m/>
    <m/>
    <m/>
    <m/>
    <m/>
    <m/>
    <m/>
    <s v="Em. Individual"/>
  </r>
  <r>
    <s v="53115.007232/2021-09"/>
    <x v="43"/>
    <x v="0"/>
    <x v="90"/>
    <n v="309000"/>
    <n v="0"/>
    <n v="309000"/>
    <n v="0"/>
    <m/>
    <m/>
    <m/>
    <m/>
    <m/>
    <m/>
    <m/>
    <m/>
    <m/>
    <m/>
    <m/>
    <m/>
    <s v="Em. Individual"/>
  </r>
  <r>
    <s v="53115.007232/2021-09"/>
    <x v="43"/>
    <x v="1"/>
    <x v="91"/>
    <n v="141000"/>
    <n v="0"/>
    <n v="141000"/>
    <n v="0"/>
    <m/>
    <m/>
    <m/>
    <m/>
    <m/>
    <m/>
    <m/>
    <m/>
    <m/>
    <m/>
    <m/>
    <m/>
    <s v="Em. Individual"/>
  </r>
  <r>
    <m/>
    <x v="0"/>
    <x v="0"/>
    <x v="92"/>
    <n v="1801472.7"/>
    <n v="1819626.8014248305"/>
    <n v="118636.08056317572"/>
    <n v="101.0077366936968"/>
    <m/>
    <m/>
    <m/>
    <m/>
    <m/>
    <m/>
    <m/>
    <m/>
    <m/>
    <m/>
    <m/>
    <m/>
    <s v="Nota de Crédito"/>
  </r>
  <r>
    <m/>
    <x v="0"/>
    <x v="0"/>
    <x v="93"/>
    <n v="524400"/>
    <n v="0"/>
    <n v="591340.44209875306"/>
    <n v="0"/>
    <m/>
    <m/>
    <m/>
    <m/>
    <m/>
    <m/>
    <m/>
    <m/>
    <m/>
    <m/>
    <m/>
    <m/>
    <s v="Nota de Crédito"/>
  </r>
  <r>
    <m/>
    <x v="0"/>
    <x v="0"/>
    <x v="94"/>
    <n v="5225812"/>
    <n v="0"/>
    <n v="5892894.6956616491"/>
    <n v="0"/>
    <m/>
    <m/>
    <m/>
    <m/>
    <m/>
    <m/>
    <m/>
    <m/>
    <m/>
    <m/>
    <m/>
    <m/>
    <s v="Nota de Crédito"/>
  </r>
  <r>
    <m/>
    <x v="1"/>
    <x v="0"/>
    <x v="95"/>
    <n v="13278264.4"/>
    <n v="0"/>
    <n v="14973254.654081108"/>
    <n v="0"/>
    <m/>
    <m/>
    <m/>
    <m/>
    <m/>
    <m/>
    <m/>
    <m/>
    <m/>
    <m/>
    <m/>
    <m/>
    <s v="Nota de Crédito"/>
  </r>
  <r>
    <m/>
    <x v="2"/>
    <x v="0"/>
    <x v="96"/>
    <n v="1544762"/>
    <n v="0"/>
    <n v="1741953.1731833597"/>
    <n v="0"/>
    <m/>
    <m/>
    <m/>
    <m/>
    <m/>
    <m/>
    <m/>
    <m/>
    <m/>
    <m/>
    <m/>
    <m/>
    <s v="Nota de Crédito"/>
  </r>
  <r>
    <m/>
    <x v="3"/>
    <x v="0"/>
    <x v="97"/>
    <n v="1411014.44"/>
    <n v="0"/>
    <n v="1591132.5376760571"/>
    <n v="0"/>
    <m/>
    <m/>
    <m/>
    <m/>
    <m/>
    <m/>
    <m/>
    <m/>
    <m/>
    <m/>
    <m/>
    <m/>
    <s v="Nota de Crédito"/>
  </r>
  <r>
    <m/>
    <x v="3"/>
    <x v="0"/>
    <x v="98"/>
    <n v="2245000"/>
    <n v="0"/>
    <n v="2531577.5982297873"/>
    <n v="0"/>
    <m/>
    <m/>
    <m/>
    <m/>
    <m/>
    <m/>
    <m/>
    <m/>
    <m/>
    <m/>
    <m/>
    <m/>
    <s v="Nota de Crédito"/>
  </r>
  <r>
    <m/>
    <x v="3"/>
    <x v="0"/>
    <x v="99"/>
    <n v="2752000"/>
    <n v="0"/>
    <n v="3103296.9043778954"/>
    <n v="0"/>
    <m/>
    <m/>
    <m/>
    <m/>
    <m/>
    <m/>
    <m/>
    <m/>
    <m/>
    <m/>
    <m/>
    <m/>
    <s v="Nota de Crédito"/>
  </r>
  <r>
    <m/>
    <x v="4"/>
    <x v="0"/>
    <x v="100"/>
    <n v="750000"/>
    <n v="0"/>
    <n v="845738.61856228975"/>
    <n v="0"/>
    <m/>
    <m/>
    <m/>
    <m/>
    <m/>
    <m/>
    <m/>
    <m/>
    <m/>
    <m/>
    <m/>
    <m/>
    <s v="Nota de Crédito"/>
  </r>
  <r>
    <m/>
    <x v="5"/>
    <x v="0"/>
    <x v="101"/>
    <n v="490000"/>
    <n v="0"/>
    <n v="552549.23079402931"/>
    <n v="0"/>
    <m/>
    <m/>
    <m/>
    <m/>
    <m/>
    <m/>
    <m/>
    <m/>
    <m/>
    <m/>
    <m/>
    <m/>
    <s v="Nota de Crédito"/>
  </r>
  <r>
    <m/>
    <x v="5"/>
    <x v="0"/>
    <x v="102"/>
    <n v="831400"/>
    <n v="0"/>
    <n v="937529.44996358361"/>
    <n v="0"/>
    <m/>
    <m/>
    <m/>
    <m/>
    <m/>
    <m/>
    <m/>
    <m/>
    <m/>
    <m/>
    <m/>
    <m/>
    <s v="Nota de Crédito"/>
  </r>
  <r>
    <m/>
    <x v="6"/>
    <x v="0"/>
    <x v="103"/>
    <n v="207000"/>
    <n v="0"/>
    <n v="233423.85872319198"/>
    <n v="0"/>
    <m/>
    <m/>
    <m/>
    <m/>
    <m/>
    <m/>
    <m/>
    <m/>
    <m/>
    <m/>
    <m/>
    <m/>
    <s v="Nota de Crédito"/>
  </r>
  <r>
    <m/>
    <x v="8"/>
    <x v="0"/>
    <x v="104"/>
    <n v="97197.71"/>
    <n v="0"/>
    <n v="109605.14264375741"/>
    <n v="0"/>
    <m/>
    <m/>
    <m/>
    <m/>
    <m/>
    <m/>
    <m/>
    <m/>
    <m/>
    <m/>
    <m/>
    <m/>
    <s v="Nota de Crédito"/>
  </r>
  <r>
    <m/>
    <x v="10"/>
    <x v="0"/>
    <x v="105"/>
    <n v="138500"/>
    <n v="0"/>
    <n v="156179.73156116949"/>
    <n v="0"/>
    <m/>
    <m/>
    <m/>
    <m/>
    <m/>
    <m/>
    <m/>
    <m/>
    <m/>
    <m/>
    <m/>
    <m/>
    <s v="Nota de Crédito"/>
  </r>
  <r>
    <m/>
    <x v="11"/>
    <x v="0"/>
    <x v="106"/>
    <n v="207000"/>
    <n v="0"/>
    <n v="233423.85872319198"/>
    <n v="0"/>
    <m/>
    <m/>
    <m/>
    <m/>
    <m/>
    <m/>
    <m/>
    <m/>
    <m/>
    <m/>
    <m/>
    <m/>
    <s v="Nota de Crédito"/>
  </r>
  <r>
    <m/>
    <x v="12"/>
    <x v="0"/>
    <x v="107"/>
    <n v="208000"/>
    <n v="0"/>
    <n v="234551.51021460837"/>
    <n v="0"/>
    <m/>
    <m/>
    <m/>
    <m/>
    <m/>
    <m/>
    <m/>
    <m/>
    <m/>
    <m/>
    <m/>
    <m/>
    <s v="Nota de Crédito"/>
  </r>
  <r>
    <m/>
    <x v="13"/>
    <x v="0"/>
    <x v="108"/>
    <n v="400000"/>
    <n v="0"/>
    <n v="451060.59656655451"/>
    <n v="0"/>
    <m/>
    <m/>
    <m/>
    <m/>
    <m/>
    <m/>
    <m/>
    <m/>
    <m/>
    <m/>
    <m/>
    <m/>
    <s v="Nota de Crédito"/>
  </r>
  <r>
    <m/>
    <x v="14"/>
    <x v="0"/>
    <x v="109"/>
    <n v="281339.24"/>
    <n v="0"/>
    <n v="317252.61357995262"/>
    <n v="0"/>
    <m/>
    <m/>
    <m/>
    <m/>
    <m/>
    <m/>
    <m/>
    <m/>
    <m/>
    <m/>
    <m/>
    <m/>
    <s v="Nota de Crédito"/>
  </r>
  <r>
    <m/>
    <x v="15"/>
    <x v="0"/>
    <x v="110"/>
    <n v="81587.97"/>
    <n v="0"/>
    <n v="92002.796052135382"/>
    <n v="0"/>
    <m/>
    <m/>
    <m/>
    <m/>
    <m/>
    <m/>
    <m/>
    <m/>
    <m/>
    <m/>
    <m/>
    <m/>
    <s v="Nota de Crédito"/>
  </r>
  <r>
    <m/>
    <x v="16"/>
    <x v="0"/>
    <x v="111"/>
    <n v="881417.69"/>
    <n v="0"/>
    <n v="993931.97268928599"/>
    <n v="0"/>
    <m/>
    <m/>
    <m/>
    <m/>
    <m/>
    <m/>
    <m/>
    <m/>
    <m/>
    <m/>
    <m/>
    <m/>
    <s v="Nota de Crédito"/>
  </r>
  <r>
    <m/>
    <x v="17"/>
    <x v="0"/>
    <x v="112"/>
    <n v="66000"/>
    <n v="0"/>
    <n v="74424.998433481494"/>
    <n v="0"/>
    <m/>
    <m/>
    <m/>
    <m/>
    <m/>
    <m/>
    <m/>
    <m/>
    <m/>
    <m/>
    <m/>
    <m/>
    <s v="Nota de Crédito"/>
  </r>
  <r>
    <m/>
    <x v="17"/>
    <x v="0"/>
    <x v="113"/>
    <n v="502796.02"/>
    <n v="0"/>
    <n v="566978.68183122319"/>
    <n v="0"/>
    <m/>
    <m/>
    <m/>
    <m/>
    <m/>
    <m/>
    <m/>
    <m/>
    <m/>
    <m/>
    <m/>
    <m/>
    <s v="Nota de Crédito"/>
  </r>
  <r>
    <m/>
    <x v="18"/>
    <x v="0"/>
    <x v="114"/>
    <n v="207000"/>
    <n v="0"/>
    <n v="233423.85872319198"/>
    <n v="0"/>
    <m/>
    <m/>
    <m/>
    <m/>
    <m/>
    <m/>
    <m/>
    <m/>
    <m/>
    <m/>
    <m/>
    <m/>
    <s v="Nota de Crédito"/>
  </r>
  <r>
    <m/>
    <x v="19"/>
    <x v="0"/>
    <x v="115"/>
    <n v="72167.81"/>
    <n v="0"/>
    <n v="81380.138578754399"/>
    <n v="0"/>
    <m/>
    <m/>
    <m/>
    <m/>
    <m/>
    <m/>
    <m/>
    <m/>
    <m/>
    <m/>
    <m/>
    <m/>
    <s v="Nota de Crédito"/>
  </r>
  <r>
    <m/>
    <x v="20"/>
    <x v="0"/>
    <x v="116"/>
    <n v="9098.42"/>
    <n v="0"/>
    <n v="10259.846882532678"/>
    <n v="0"/>
    <m/>
    <m/>
    <m/>
    <m/>
    <m/>
    <m/>
    <m/>
    <m/>
    <m/>
    <m/>
    <m/>
    <m/>
    <s v="Nota de Crédito"/>
  </r>
  <r>
    <m/>
    <x v="22"/>
    <x v="0"/>
    <x v="117"/>
    <n v="207000"/>
    <n v="0"/>
    <n v="233423.85872319198"/>
    <n v="0"/>
    <m/>
    <m/>
    <m/>
    <m/>
    <m/>
    <m/>
    <m/>
    <m/>
    <m/>
    <m/>
    <m/>
    <m/>
    <s v="Nota de Crédito"/>
  </r>
  <r>
    <m/>
    <x v="23"/>
    <x v="0"/>
    <x v="118"/>
    <n v="102000"/>
    <n v="0"/>
    <n v="115020.45212447141"/>
    <n v="0"/>
    <m/>
    <m/>
    <m/>
    <m/>
    <m/>
    <m/>
    <m/>
    <m/>
    <m/>
    <m/>
    <m/>
    <m/>
    <s v="Nota de Crédito"/>
  </r>
  <r>
    <m/>
    <x v="24"/>
    <x v="0"/>
    <x v="119"/>
    <n v="345000"/>
    <n v="0"/>
    <n v="389039.76453865331"/>
    <n v="0"/>
    <m/>
    <m/>
    <m/>
    <m/>
    <m/>
    <m/>
    <m/>
    <m/>
    <m/>
    <m/>
    <m/>
    <m/>
    <s v="Nota de Crédito"/>
  </r>
  <r>
    <m/>
    <x v="25"/>
    <x v="0"/>
    <x v="120"/>
    <n v="430000"/>
    <n v="0"/>
    <n v="484890.14130904613"/>
    <n v="0"/>
    <m/>
    <m/>
    <m/>
    <m/>
    <m/>
    <m/>
    <m/>
    <m/>
    <m/>
    <m/>
    <m/>
    <m/>
    <s v="Nota de Crédito"/>
  </r>
  <r>
    <m/>
    <x v="26"/>
    <x v="0"/>
    <x v="121"/>
    <n v="66102.3"/>
    <n v="0"/>
    <n v="74540.357181053405"/>
    <n v="0"/>
    <m/>
    <m/>
    <m/>
    <m/>
    <m/>
    <m/>
    <m/>
    <m/>
    <m/>
    <m/>
    <m/>
    <m/>
    <s v="Nota de Crédito"/>
  </r>
  <r>
    <m/>
    <x v="27"/>
    <x v="0"/>
    <x v="122"/>
    <n v="3253.19"/>
    <n v="0"/>
    <n v="3668.4645553608739"/>
    <n v="0"/>
    <m/>
    <m/>
    <m/>
    <m/>
    <m/>
    <m/>
    <m/>
    <m/>
    <m/>
    <m/>
    <m/>
    <m/>
    <s v="Nota de Crédito"/>
  </r>
  <r>
    <m/>
    <x v="28"/>
    <x v="0"/>
    <x v="123"/>
    <n v="207000"/>
    <n v="0"/>
    <n v="233423.85872319198"/>
    <n v="0"/>
    <m/>
    <m/>
    <m/>
    <m/>
    <m/>
    <m/>
    <m/>
    <m/>
    <m/>
    <m/>
    <m/>
    <m/>
    <s v="Nota de Crédito"/>
  </r>
  <r>
    <m/>
    <x v="29"/>
    <x v="0"/>
    <x v="124"/>
    <n v="408375.1"/>
    <n v="0"/>
    <n v="460504.79057231592"/>
    <n v="0"/>
    <m/>
    <m/>
    <m/>
    <m/>
    <m/>
    <m/>
    <m/>
    <m/>
    <m/>
    <m/>
    <m/>
    <m/>
    <s v="Nota de Crédito"/>
  </r>
  <r>
    <m/>
    <x v="30"/>
    <x v="0"/>
    <x v="125"/>
    <n v="207000"/>
    <n v="0"/>
    <n v="233423.85872319198"/>
    <n v="0"/>
    <m/>
    <m/>
    <m/>
    <m/>
    <m/>
    <m/>
    <m/>
    <m/>
    <m/>
    <m/>
    <m/>
    <m/>
    <s v="Nota de Crédito"/>
  </r>
  <r>
    <m/>
    <x v="44"/>
    <x v="0"/>
    <x v="126"/>
    <n v="15392427.09"/>
    <n v="0"/>
    <n v="17357293.364556488"/>
    <n v="0"/>
    <m/>
    <m/>
    <m/>
    <m/>
    <m/>
    <m/>
    <m/>
    <m/>
    <m/>
    <m/>
    <m/>
    <m/>
    <s v="Nota de Crédito"/>
  </r>
  <r>
    <m/>
    <x v="44"/>
    <x v="0"/>
    <x v="127"/>
    <n v="3688000"/>
    <n v="0"/>
    <n v="4158778.7003436331"/>
    <n v="0"/>
    <m/>
    <m/>
    <m/>
    <m/>
    <m/>
    <m/>
    <m/>
    <m/>
    <m/>
    <m/>
    <m/>
    <m/>
    <s v="Nota de Crédito"/>
  </r>
  <r>
    <m/>
    <x v="44"/>
    <x v="0"/>
    <x v="128"/>
    <n v="10000000"/>
    <n v="0"/>
    <n v="11276514.914163863"/>
    <n v="0"/>
    <m/>
    <m/>
    <m/>
    <m/>
    <m/>
    <m/>
    <m/>
    <m/>
    <m/>
    <m/>
    <m/>
    <m/>
    <s v="Nota de Crédito"/>
  </r>
  <r>
    <m/>
    <x v="34"/>
    <x v="0"/>
    <x v="129"/>
    <n v="16863198"/>
    <n v="0"/>
    <n v="19015810.374749824"/>
    <n v="0"/>
    <m/>
    <m/>
    <m/>
    <m/>
    <m/>
    <m/>
    <m/>
    <m/>
    <m/>
    <m/>
    <m/>
    <m/>
    <s v="Nota de Crédito"/>
  </r>
  <r>
    <m/>
    <x v="34"/>
    <x v="0"/>
    <x v="130"/>
    <n v="3681000"/>
    <n v="0"/>
    <n v="4150885.1399037181"/>
    <n v="0"/>
    <m/>
    <m/>
    <m/>
    <m/>
    <m/>
    <m/>
    <m/>
    <m/>
    <m/>
    <m/>
    <m/>
    <m/>
    <s v="Nota de Crédito"/>
  </r>
  <r>
    <m/>
    <x v="35"/>
    <x v="0"/>
    <x v="131"/>
    <n v="625930.5"/>
    <n v="0"/>
    <n v="705831.46184800437"/>
    <n v="0"/>
    <m/>
    <m/>
    <m/>
    <m/>
    <m/>
    <m/>
    <m/>
    <m/>
    <m/>
    <m/>
    <m/>
    <m/>
    <s v="Nota de Crédito"/>
  </r>
  <r>
    <m/>
    <x v="36"/>
    <x v="0"/>
    <x v="132"/>
    <n v="107800"/>
    <n v="0"/>
    <n v="121560.83077468644"/>
    <n v="0"/>
    <m/>
    <m/>
    <m/>
    <m/>
    <m/>
    <m/>
    <m/>
    <m/>
    <m/>
    <m/>
    <m/>
    <m/>
    <s v="Nota de Crédito"/>
  </r>
  <r>
    <m/>
    <x v="37"/>
    <x v="0"/>
    <x v="133"/>
    <n v="414000"/>
    <n v="0"/>
    <n v="466847.71744638396"/>
    <n v="0"/>
    <m/>
    <m/>
    <m/>
    <m/>
    <m/>
    <m/>
    <m/>
    <m/>
    <m/>
    <m/>
    <m/>
    <m/>
    <s v="Nota de Crédito"/>
  </r>
  <r>
    <m/>
    <x v="39"/>
    <x v="0"/>
    <x v="134"/>
    <n v="46400"/>
    <n v="0"/>
    <n v="52323.029201720325"/>
    <n v="0"/>
    <m/>
    <m/>
    <m/>
    <m/>
    <m/>
    <m/>
    <m/>
    <m/>
    <m/>
    <m/>
    <m/>
    <m/>
    <s v="Nota de Crédito"/>
  </r>
  <r>
    <m/>
    <x v="40"/>
    <x v="0"/>
    <x v="135"/>
    <n v="343031.28"/>
    <n v="0"/>
    <n v="386819.73449447204"/>
    <n v="0"/>
    <m/>
    <m/>
    <m/>
    <m/>
    <m/>
    <m/>
    <m/>
    <m/>
    <m/>
    <m/>
    <m/>
    <m/>
    <s v="Nota de Crédito"/>
  </r>
  <r>
    <m/>
    <x v="41"/>
    <x v="0"/>
    <x v="136"/>
    <n v="284986"/>
    <n v="0"/>
    <n v="321364.88793279027"/>
    <n v="0"/>
    <m/>
    <m/>
    <m/>
    <m/>
    <m/>
    <m/>
    <m/>
    <m/>
    <m/>
    <m/>
    <m/>
    <m/>
    <s v="Nota de Crédito"/>
  </r>
  <r>
    <m/>
    <x v="42"/>
    <x v="0"/>
    <x v="137"/>
    <n v="345000"/>
    <n v="0"/>
    <n v="389039.76453865331"/>
    <n v="0"/>
    <m/>
    <m/>
    <m/>
    <m/>
    <m/>
    <m/>
    <m/>
    <m/>
    <m/>
    <m/>
    <m/>
    <m/>
    <s v="Nota de Crédito"/>
  </r>
  <r>
    <m/>
    <x v="43"/>
    <x v="0"/>
    <x v="138"/>
    <n v="309000"/>
    <n v="0"/>
    <n v="348444.31084766338"/>
    <n v="0"/>
    <m/>
    <m/>
    <m/>
    <m/>
    <m/>
    <m/>
    <m/>
    <m/>
    <m/>
    <m/>
    <m/>
    <m/>
    <s v="Nota de Crédito"/>
  </r>
  <r>
    <m/>
    <x v="0"/>
    <x v="1"/>
    <x v="139"/>
    <n v="608000"/>
    <n v="0"/>
    <n v="685612.1067811629"/>
    <n v="0"/>
    <m/>
    <m/>
    <m/>
    <m/>
    <m/>
    <m/>
    <m/>
    <m/>
    <m/>
    <m/>
    <m/>
    <m/>
    <s v="Nota de Crédito"/>
  </r>
  <r>
    <m/>
    <x v="0"/>
    <x v="1"/>
    <x v="140"/>
    <n v="175000"/>
    <n v="0"/>
    <n v="197339.01099786762"/>
    <n v="0"/>
    <m/>
    <m/>
    <m/>
    <m/>
    <m/>
    <m/>
    <m/>
    <m/>
    <m/>
    <m/>
    <m/>
    <m/>
    <s v="Nota de Crédito"/>
  </r>
  <r>
    <m/>
    <x v="0"/>
    <x v="1"/>
    <x v="141"/>
    <n v="750000"/>
    <n v="0"/>
    <n v="845738.61856228975"/>
    <n v="0"/>
    <m/>
    <m/>
    <m/>
    <m/>
    <m/>
    <m/>
    <m/>
    <m/>
    <m/>
    <m/>
    <m/>
    <m/>
    <s v="Nota de Crédito"/>
  </r>
  <r>
    <m/>
    <x v="1"/>
    <x v="1"/>
    <x v="142"/>
    <n v="5200000"/>
    <n v="0"/>
    <n v="5863787.7553652087"/>
    <n v="0"/>
    <m/>
    <m/>
    <m/>
    <m/>
    <m/>
    <m/>
    <m/>
    <m/>
    <m/>
    <m/>
    <m/>
    <m/>
    <s v="Nota de Crédito"/>
  </r>
  <r>
    <m/>
    <x v="2"/>
    <x v="1"/>
    <x v="143"/>
    <n v="695280"/>
    <n v="0"/>
    <n v="784033.52895198506"/>
    <n v="0"/>
    <m/>
    <m/>
    <m/>
    <m/>
    <m/>
    <m/>
    <m/>
    <m/>
    <m/>
    <m/>
    <m/>
    <m/>
    <s v="Nota de Crédito"/>
  </r>
  <r>
    <m/>
    <x v="3"/>
    <x v="1"/>
    <x v="144"/>
    <n v="783000"/>
    <n v="0"/>
    <n v="882951.11777903046"/>
    <n v="0"/>
    <m/>
    <m/>
    <m/>
    <m/>
    <m/>
    <m/>
    <m/>
    <m/>
    <m/>
    <m/>
    <m/>
    <m/>
    <s v="Nota de Crédito"/>
  </r>
  <r>
    <m/>
    <x v="3"/>
    <x v="1"/>
    <x v="145"/>
    <n v="840153.99"/>
    <n v="0"/>
    <n v="947400.8998429277"/>
    <n v="0"/>
    <m/>
    <m/>
    <m/>
    <m/>
    <m/>
    <m/>
    <m/>
    <m/>
    <m/>
    <m/>
    <m/>
    <m/>
    <s v="Nota de Crédito"/>
  </r>
  <r>
    <m/>
    <x v="5"/>
    <x v="1"/>
    <x v="146"/>
    <n v="184000"/>
    <n v="0"/>
    <n v="207487.87442061509"/>
    <n v="0"/>
    <m/>
    <m/>
    <m/>
    <m/>
    <m/>
    <m/>
    <m/>
    <m/>
    <m/>
    <m/>
    <m/>
    <m/>
    <s v="Nota de Crédito"/>
  </r>
  <r>
    <m/>
    <x v="5"/>
    <x v="1"/>
    <x v="147"/>
    <n v="312420"/>
    <n v="0"/>
    <n v="352300.87894830742"/>
    <n v="0"/>
    <m/>
    <m/>
    <m/>
    <m/>
    <m/>
    <m/>
    <m/>
    <m/>
    <m/>
    <m/>
    <m/>
    <m/>
    <s v="Nota de Crédito"/>
  </r>
  <r>
    <m/>
    <x v="10"/>
    <x v="1"/>
    <x v="148"/>
    <n v="61500"/>
    <n v="0"/>
    <n v="69350.56672210776"/>
    <n v="0"/>
    <m/>
    <m/>
    <m/>
    <m/>
    <m/>
    <m/>
    <m/>
    <m/>
    <m/>
    <m/>
    <m/>
    <m/>
    <s v="Nota de Crédito"/>
  </r>
  <r>
    <m/>
    <x v="11"/>
    <x v="1"/>
    <x v="149"/>
    <n v="93000"/>
    <n v="0"/>
    <n v="104871.58870172393"/>
    <n v="0"/>
    <m/>
    <m/>
    <m/>
    <m/>
    <m/>
    <m/>
    <m/>
    <m/>
    <m/>
    <m/>
    <m/>
    <m/>
    <s v="Nota de Crédito"/>
  </r>
  <r>
    <m/>
    <x v="12"/>
    <x v="1"/>
    <x v="150"/>
    <n v="92000"/>
    <n v="0"/>
    <n v="103743.93721030754"/>
    <n v="0"/>
    <m/>
    <m/>
    <m/>
    <m/>
    <m/>
    <m/>
    <m/>
    <m/>
    <m/>
    <m/>
    <m/>
    <m/>
    <s v="Nota de Crédito"/>
  </r>
  <r>
    <m/>
    <x v="15"/>
    <x v="1"/>
    <x v="151"/>
    <n v="41880"/>
    <n v="0"/>
    <n v="47226.044460518257"/>
    <n v="0"/>
    <m/>
    <m/>
    <m/>
    <m/>
    <m/>
    <m/>
    <m/>
    <m/>
    <m/>
    <m/>
    <m/>
    <m/>
    <s v="Nota de Crédito"/>
  </r>
  <r>
    <m/>
    <x v="16"/>
    <x v="1"/>
    <x v="152"/>
    <n v="368544"/>
    <n v="0"/>
    <n v="415589.1912525607"/>
    <n v="0"/>
    <m/>
    <m/>
    <m/>
    <m/>
    <m/>
    <m/>
    <m/>
    <m/>
    <m/>
    <m/>
    <m/>
    <m/>
    <s v="Nota de Crédito"/>
  </r>
  <r>
    <m/>
    <x v="18"/>
    <x v="1"/>
    <x v="153"/>
    <n v="93000"/>
    <n v="0"/>
    <n v="104871.58870172393"/>
    <n v="0"/>
    <m/>
    <m/>
    <m/>
    <m/>
    <m/>
    <m/>
    <m/>
    <m/>
    <m/>
    <m/>
    <m/>
    <m/>
    <s v="Nota de Crédito"/>
  </r>
  <r>
    <m/>
    <x v="22"/>
    <x v="1"/>
    <x v="154"/>
    <n v="93000"/>
    <n v="0"/>
    <n v="104871.58870172393"/>
    <n v="0"/>
    <m/>
    <m/>
    <m/>
    <m/>
    <m/>
    <m/>
    <m/>
    <m/>
    <m/>
    <m/>
    <m/>
    <m/>
    <s v="Nota de Crédito"/>
  </r>
  <r>
    <m/>
    <x v="23"/>
    <x v="1"/>
    <x v="155"/>
    <n v="48000"/>
    <n v="0"/>
    <n v="54127.271587986543"/>
    <n v="0"/>
    <m/>
    <m/>
    <m/>
    <m/>
    <m/>
    <m/>
    <m/>
    <m/>
    <m/>
    <m/>
    <m/>
    <m/>
    <s v="Nota de Crédito"/>
  </r>
  <r>
    <m/>
    <x v="24"/>
    <x v="1"/>
    <x v="156"/>
    <n v="155000"/>
    <n v="0"/>
    <n v="174785.98116953988"/>
    <n v="0"/>
    <m/>
    <m/>
    <m/>
    <m/>
    <m/>
    <m/>
    <m/>
    <m/>
    <m/>
    <m/>
    <m/>
    <m/>
    <s v="Nota de Crédito"/>
  </r>
  <r>
    <m/>
    <x v="25"/>
    <x v="1"/>
    <x v="157"/>
    <n v="170000"/>
    <n v="0"/>
    <n v="191700.75354078566"/>
    <n v="0"/>
    <m/>
    <m/>
    <m/>
    <m/>
    <m/>
    <m/>
    <m/>
    <m/>
    <m/>
    <m/>
    <m/>
    <m/>
    <s v="Nota de Crédito"/>
  </r>
  <r>
    <m/>
    <x v="27"/>
    <x v="1"/>
    <x v="158"/>
    <n v="93000"/>
    <n v="0"/>
    <n v="104871.58870172393"/>
    <n v="0"/>
    <m/>
    <m/>
    <m/>
    <m/>
    <m/>
    <m/>
    <m/>
    <m/>
    <m/>
    <m/>
    <m/>
    <m/>
    <s v="Nota de Crédito"/>
  </r>
  <r>
    <m/>
    <x v="28"/>
    <x v="1"/>
    <x v="159"/>
    <n v="93000"/>
    <n v="0"/>
    <n v="104871.58870172393"/>
    <n v="0"/>
    <m/>
    <m/>
    <m/>
    <m/>
    <m/>
    <m/>
    <m/>
    <m/>
    <m/>
    <m/>
    <m/>
    <m/>
    <s v="Nota de Crédito"/>
  </r>
  <r>
    <m/>
    <x v="29"/>
    <x v="1"/>
    <x v="160"/>
    <n v="170000"/>
    <n v="0"/>
    <n v="191700.75354078566"/>
    <n v="0"/>
    <m/>
    <m/>
    <m/>
    <m/>
    <m/>
    <m/>
    <m/>
    <m/>
    <m/>
    <m/>
    <m/>
    <m/>
    <s v="Nota de Crédito"/>
  </r>
  <r>
    <m/>
    <x v="30"/>
    <x v="1"/>
    <x v="161"/>
    <n v="93000"/>
    <n v="0"/>
    <n v="104871.58870172393"/>
    <n v="0"/>
    <m/>
    <m/>
    <m/>
    <m/>
    <m/>
    <m/>
    <m/>
    <m/>
    <m/>
    <m/>
    <m/>
    <m/>
    <s v="Nota de Crédito"/>
  </r>
  <r>
    <m/>
    <x v="37"/>
    <x v="1"/>
    <x v="162"/>
    <n v="192996"/>
    <n v="0"/>
    <n v="217632.2272373969"/>
    <n v="0"/>
    <m/>
    <m/>
    <m/>
    <m/>
    <m/>
    <m/>
    <m/>
    <m/>
    <m/>
    <m/>
    <m/>
    <m/>
    <s v="Nota de Crédito"/>
  </r>
  <r>
    <m/>
    <x v="41"/>
    <x v="1"/>
    <x v="163"/>
    <n v="132614"/>
    <n v="0"/>
    <n v="149542.37488269265"/>
    <n v="0"/>
    <m/>
    <m/>
    <m/>
    <m/>
    <m/>
    <m/>
    <m/>
    <m/>
    <m/>
    <m/>
    <m/>
    <m/>
    <s v="Nota de Crédito"/>
  </r>
  <r>
    <m/>
    <x v="43"/>
    <x v="1"/>
    <x v="164"/>
    <n v="141000"/>
    <n v="0"/>
    <n v="158998.86028971046"/>
    <n v="0"/>
    <m/>
    <m/>
    <m/>
    <m/>
    <m/>
    <m/>
    <m/>
    <m/>
    <m/>
    <m/>
    <m/>
    <m/>
    <s v="Nota de Crédito"/>
  </r>
  <r>
    <m/>
    <x v="42"/>
    <x v="1"/>
    <x v="165"/>
    <n v="155000"/>
    <n v="0"/>
    <n v="174785.98116953988"/>
    <n v="0"/>
    <m/>
    <m/>
    <m/>
    <m/>
    <m/>
    <m/>
    <m/>
    <m/>
    <m/>
    <m/>
    <m/>
    <m/>
    <s v="Nota de Crédito"/>
  </r>
  <r>
    <m/>
    <x v="31"/>
    <x v="1"/>
    <x v="166"/>
    <n v="500000"/>
    <n v="0"/>
    <n v="563825.74570819316"/>
    <n v="0"/>
    <m/>
    <m/>
    <m/>
    <m/>
    <m/>
    <m/>
    <m/>
    <m/>
    <m/>
    <m/>
    <m/>
    <m/>
    <s v="Nota de Crédito"/>
  </r>
  <r>
    <m/>
    <x v="6"/>
    <x v="1"/>
    <x v="167"/>
    <n v="93000"/>
    <n v="0"/>
    <n v="104871.58870172393"/>
    <n v="0"/>
    <m/>
    <m/>
    <m/>
    <m/>
    <m/>
    <m/>
    <m/>
    <m/>
    <m/>
    <m/>
    <m/>
    <m/>
    <s v="Nota de Crédito"/>
  </r>
  <r>
    <m/>
    <x v="26"/>
    <x v="1"/>
    <x v="168"/>
    <n v="28000"/>
    <n v="0"/>
    <n v="31574.241759658817"/>
    <n v="0"/>
    <m/>
    <m/>
    <m/>
    <m/>
    <m/>
    <m/>
    <m/>
    <m/>
    <m/>
    <m/>
    <m/>
    <m/>
    <s v="Nota de Crédito"/>
  </r>
  <r>
    <m/>
    <x v="45"/>
    <x v="2"/>
    <x v="7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19490-2C14-4FE2-B412-49AE9146E141}" name="valorestotais" cacheId="13054" applyNumberFormats="0" applyBorderFormats="0" applyFontFormats="0" applyPatternFormats="0" applyAlignmentFormats="0" applyWidthHeightFormats="1" dataCaption="Valores" showMissing="0" updatedVersion="7" minRefreshableVersion="3" itemPrintTitles="1" createdVersion="6" indent="0" outline="1" outlineData="1" multipleFieldFilters="0" rowHeaderCaption="Origem do Recurso">
  <location ref="C4:F11" firstHeaderRow="1" firstDataRow="2" firstDataCol="1"/>
  <pivotFields count="21">
    <pivotField showAll="0"/>
    <pivotField showAll="0"/>
    <pivotField showAll="0"/>
    <pivotField showAll="0"/>
    <pivotField dataField="1" showAll="0"/>
    <pivotField dataField="1" numFmtId="165" showAll="0"/>
    <pivotField dataField="1" numFmtId="165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0"/>
        <item x="1"/>
        <item x="3"/>
        <item x="2"/>
        <item x="4"/>
      </items>
    </pivotField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Empenhado" fld="4" baseField="0" baseItem="0" numFmtId="165"/>
    <dataField name="Valores Pagos" fld="5" baseField="0" baseItem="0" numFmtId="165"/>
    <dataField name="Saldo" fld="6" baseField="0" baseItem="0" numFmtId="165"/>
  </dataFields>
  <formats count="5">
    <format dxfId="259">
      <pivotArea type="all" dataOnly="0" outline="0" fieldPosition="0"/>
    </format>
    <format dxfId="260">
      <pivotArea field="-2" type="button" dataOnly="0" labelOnly="1" outline="0" axis="axisCol" fieldPosition="0"/>
    </format>
    <format dxfId="261">
      <pivotArea field="-2" type="button" dataOnly="0" labelOnly="1" outline="0" axis="axisCol" fieldPosition="0"/>
    </format>
    <format dxfId="262">
      <pivotArea dataOnly="0" labelOnly="1" fieldPosition="0">
        <references count="1">
          <reference field="20" count="1">
            <x v="4"/>
          </reference>
        </references>
      </pivotArea>
    </format>
    <format dxfId="263">
      <pivotArea dataOnly="0" labelOnly="1" fieldPosition="0">
        <references count="1">
          <reference field="20" count="1">
            <x v="4"/>
          </reference>
        </references>
      </pivotArea>
    </format>
  </formats>
  <pivotTableStyleInfo name="PivotStyleMedium1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55B40-3D96-4C73-BCE8-AEBFEA326335}" name="Tabela dinâmica2" cacheId="13054" dataOnRows="1" applyNumberFormats="0" applyBorderFormats="0" applyFontFormats="0" applyPatternFormats="0" applyAlignmentFormats="0" applyWidthHeightFormats="1" dataCaption="Mês" updatedVersion="7" minRefreshableVersion="3" showCalcMbrs="0" rowGrandTotals="0" itemPrintTitles="1" createdVersion="3" indent="0" outline="1" outlineData="1" multipleFieldFilters="0">
  <location ref="D17:G33" firstHeaderRow="1" firstDataRow="2" firstDataCol="1"/>
  <pivotFields count="21"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170">
        <item x="72"/>
        <item x="6"/>
        <item x="7"/>
        <item x="35"/>
        <item x="36"/>
        <item x="45"/>
        <item x="75"/>
        <item x="66"/>
        <item x="69"/>
        <item x="84"/>
        <item x="39"/>
        <item x="43"/>
        <item x="46"/>
        <item x="56"/>
        <item x="57"/>
        <item x="80"/>
        <item x="82"/>
        <item x="73"/>
        <item x="74"/>
        <item x="10"/>
        <item x="15"/>
        <item x="24"/>
        <item x="34"/>
        <item x="44"/>
        <item x="58"/>
        <item x="0"/>
        <item x="2"/>
        <item x="13"/>
        <item x="11"/>
        <item x="16"/>
        <item x="18"/>
        <item x="20"/>
        <item x="21"/>
        <item x="85"/>
        <item x="26"/>
        <item x="27"/>
        <item x="30"/>
        <item x="31"/>
        <item x="41"/>
        <item x="42"/>
        <item x="47"/>
        <item x="50"/>
        <item x="51"/>
        <item x="62"/>
        <item x="63"/>
        <item x="1"/>
        <item x="3"/>
        <item x="12"/>
        <item x="14"/>
        <item x="17"/>
        <item x="19"/>
        <item x="8"/>
        <item x="9"/>
        <item x="37"/>
        <item x="38"/>
        <item x="60"/>
        <item x="61"/>
        <item x="64"/>
        <item x="65"/>
        <item x="28"/>
        <item x="29"/>
        <item x="48"/>
        <item x="49"/>
        <item x="52"/>
        <item x="53"/>
        <item x="54"/>
        <item x="55"/>
        <item x="90"/>
        <item x="91"/>
        <item x="32"/>
        <item x="40"/>
        <item x="59"/>
        <item x="67"/>
        <item x="78"/>
        <item x="79"/>
        <item x="86"/>
        <item x="87"/>
        <item x="88"/>
        <item x="89"/>
        <item x="4"/>
        <item x="5"/>
        <item x="76"/>
        <item x="22"/>
        <item x="23"/>
        <item x="33"/>
        <item x="81"/>
        <item x="25"/>
        <item x="68"/>
        <item x="70"/>
        <item x="71"/>
        <item x="77"/>
        <item x="83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numFmtId="165" showAll="0"/>
    <pivotField dataField="1" numFmtId="165" showAll="0"/>
    <pivotField numFmtId="2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2"/>
  </colFields>
  <colItems count="3">
    <i>
      <x/>
    </i>
    <i>
      <x v="1"/>
    </i>
    <i t="grand">
      <x/>
    </i>
  </colItems>
  <dataFields count="15">
    <dataField name="Jan" fld="8" baseField="0" baseItem="0" numFmtId="167"/>
    <dataField name="Fev" fld="9" baseField="0" baseItem="0" numFmtId="167"/>
    <dataField name="Mar" fld="10" baseField="0" baseItem="0" numFmtId="167"/>
    <dataField name="Abr" fld="11" baseField="0" baseItem="0" numFmtId="167"/>
    <dataField name="Mai" fld="12" baseField="0" baseItem="0" numFmtId="167"/>
    <dataField name="Jun" fld="13" baseField="0" baseItem="0" numFmtId="167"/>
    <dataField name="Jul" fld="14" baseField="0" baseItem="0" numFmtId="167"/>
    <dataField name="Ago" fld="15" baseField="0" baseItem="0" numFmtId="167"/>
    <dataField name="Set" fld="16" baseField="0" baseItem="0" numFmtId="167"/>
    <dataField name="Out" fld="17" baseField="0" baseItem="0" numFmtId="167"/>
    <dataField name="Nov" fld="18" baseField="0" baseItem="0" numFmtId="167"/>
    <dataField name="Dez" fld="19" baseField="0" baseItem="0" numFmtId="167"/>
    <dataField name="Total Empenhado" fld="4" baseField="0" baseItem="0" numFmtId="167"/>
    <dataField name="Total Pago" fld="5" baseField="0" baseItem="0" numFmtId="167"/>
    <dataField name="Saldo Empenhado" fld="6" baseField="0" baseItem="0" numFmtId="167"/>
  </dataFields>
  <formats count="42">
    <format dxfId="217">
      <pivotArea field="-2" type="button" dataOnly="0" labelOnly="1" outline="0" axis="axisRow" fieldPosition="0"/>
    </format>
    <format dxfId="218">
      <pivotArea dataOnly="0" labelOnly="1" fieldPosition="0">
        <references count="1">
          <reference field="2" count="1" defaultSubtotal="1">
            <x v="0"/>
          </reference>
        </references>
      </pivotArea>
    </format>
    <format dxfId="219">
      <pivotArea dataOnly="0" labelOnly="1" fieldPosition="0">
        <references count="1">
          <reference field="2" count="1" defaultSubtotal="1">
            <x v="1"/>
          </reference>
        </references>
      </pivotArea>
    </format>
    <format dxfId="220">
      <pivotArea dataOnly="0" labelOnly="1" grandCol="1" outline="0" fieldPosition="0"/>
    </format>
    <format dxfId="221">
      <pivotArea dataOnly="0" labelOnly="1" fieldPosition="0">
        <references count="1">
          <reference field="2" count="1" defaultSubtotal="1">
            <x v="0"/>
          </reference>
        </references>
      </pivotArea>
    </format>
    <format dxfId="222">
      <pivotArea dataOnly="0" labelOnly="1" fieldPosition="0">
        <references count="1">
          <reference field="2" count="1" defaultSubtotal="1">
            <x v="1"/>
          </reference>
        </references>
      </pivotArea>
    </format>
    <format dxfId="223">
      <pivotArea dataOnly="0" labelOnly="1" grandCol="1" outline="0" fieldPosition="0"/>
    </format>
    <format dxfId="224">
      <pivotArea dataOnly="0" labelOnly="1" fieldPosition="0">
        <references count="1">
          <reference field="2" count="1">
            <x v="0"/>
          </reference>
        </references>
      </pivotArea>
    </format>
    <format dxfId="225">
      <pivotArea dataOnly="0" labelOnly="1" fieldPosition="0">
        <references count="1">
          <reference field="2" count="1" defaultSubtotal="1">
            <x v="0"/>
          </reference>
        </references>
      </pivotArea>
    </format>
    <format dxfId="226">
      <pivotArea dataOnly="0" labelOnly="1" fieldPosition="0">
        <references count="1">
          <reference field="2" count="1">
            <x v="1"/>
          </reference>
        </references>
      </pivotArea>
    </format>
    <format dxfId="227">
      <pivotArea dataOnly="0" labelOnly="1" fieldPosition="0">
        <references count="1">
          <reference field="2" count="1" defaultSubtotal="1">
            <x v="1"/>
          </reference>
        </references>
      </pivotArea>
    </format>
    <format dxfId="228">
      <pivotArea dataOnly="0" labelOnly="1" grandCol="1" outline="0" fieldPosition="0"/>
    </format>
    <format dxfId="229">
      <pivotArea type="all" dataOnly="0" outline="0" fieldPosition="0"/>
    </format>
    <format dxfId="230">
      <pivotArea outline="0" collapsedLevelsAreSubtotals="1" fieldPosition="0"/>
    </format>
    <format dxfId="231">
      <pivotArea type="origin" dataOnly="0" labelOnly="1" outline="0" fieldPosition="0"/>
    </format>
    <format dxfId="232">
      <pivotArea field="2" type="button" dataOnly="0" labelOnly="1" outline="0" axis="axisCol" fieldPosition="0"/>
    </format>
    <format dxfId="233">
      <pivotArea field="3" type="button" dataOnly="0" labelOnly="1" outline="0"/>
    </format>
    <format dxfId="234">
      <pivotArea type="topRight" dataOnly="0" labelOnly="1" outline="0" fieldPosition="0"/>
    </format>
    <format dxfId="235">
      <pivotArea field="-2" type="button" dataOnly="0" labelOnly="1" outline="0" axis="axisRow" fieldPosition="0"/>
    </format>
    <format dxfId="236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7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38">
      <pivotArea dataOnly="0" labelOnly="1" grandCol="1" outline="0" fieldPosition="0"/>
    </format>
    <format dxfId="239">
      <pivotArea outline="0" fieldPosition="0">
        <references count="1">
          <reference field="4294967294" count="1">
            <x v="0"/>
          </reference>
        </references>
      </pivotArea>
    </format>
    <format dxfId="240">
      <pivotArea collapsedLevelsAreSubtotals="1" fieldPosition="0">
        <references count="1">
          <reference field="4294967294" count="3">
            <x v="12"/>
            <x v="13"/>
            <x v="14"/>
          </reference>
        </references>
      </pivotArea>
    </format>
    <format dxfId="241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242">
      <pivotArea outline="0" collapsedLevelsAreSubtotals="1" fieldPosition="0"/>
    </format>
    <format dxfId="243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44">
      <pivotArea field="2" type="button" dataOnly="0" labelOnly="1" outline="0" axis="axisCol" fieldPosition="0"/>
    </format>
    <format dxfId="245">
      <pivotArea outline="0" fieldPosition="0">
        <references count="1">
          <reference field="4294967294" count="1">
            <x v="14"/>
          </reference>
        </references>
      </pivotArea>
    </format>
    <format dxfId="246">
      <pivotArea outline="0" fieldPosition="0">
        <references count="1">
          <reference field="4294967294" count="1">
            <x v="13"/>
          </reference>
        </references>
      </pivotArea>
    </format>
    <format dxfId="247">
      <pivotArea outline="0" fieldPosition="0">
        <references count="1">
          <reference field="4294967294" count="1">
            <x v="12"/>
          </reference>
        </references>
      </pivotArea>
    </format>
    <format dxfId="248">
      <pivotArea field="2" type="button" dataOnly="0" labelOnly="1" outline="0" axis="axisCol" fieldPosition="0"/>
    </format>
    <format dxfId="249">
      <pivotArea collapsedLevelsAreSubtotals="1" fieldPosition="0">
        <references count="1">
          <reference field="4294967294" count="1">
            <x v="14"/>
          </reference>
        </references>
      </pivotArea>
    </format>
    <format dxfId="250">
      <pivotArea dataOnly="0" outline="0" fieldPosition="0">
        <references count="1">
          <reference field="4294967294" count="1">
            <x v="13"/>
          </reference>
        </references>
      </pivotArea>
    </format>
    <format dxfId="251">
      <pivotArea type="origin" dataOnly="0" labelOnly="1" outline="0" fieldPosition="0"/>
    </format>
    <format dxfId="252">
      <pivotArea field="-2" type="button" dataOnly="0" labelOnly="1" outline="0" axis="axisRow" fieldPosition="0"/>
    </format>
    <format dxfId="253">
      <pivotArea field="2" type="button" dataOnly="0" labelOnly="1" outline="0" axis="axisCol" fieldPosition="0"/>
    </format>
    <format dxfId="254">
      <pivotArea type="topRight" dataOnly="0" labelOnly="1" outline="0" fieldPosition="0"/>
    </format>
    <format dxfId="255">
      <pivotArea dataOnly="0" labelOnly="1" fieldPosition="0">
        <references count="1">
          <reference field="2" count="0"/>
        </references>
      </pivotArea>
    </format>
    <format dxfId="256">
      <pivotArea dataOnly="0" labelOnly="1" grandCol="1" outline="0" fieldPosition="0"/>
    </format>
    <format dxfId="257">
      <pivotArea collapsedLevelsAreSubtotals="1" fieldPosition="0">
        <references count="1">
          <reference field="4294967294" count="1">
            <x v="14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4"/>
          </reference>
        </references>
      </pivotArea>
    </format>
  </formats>
  <pivotTableStyleInfo name="PivotStyleLight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2253B-D837-4E5C-B41E-B92008F61CDE}" name="InfoProponente" cacheId="13054" dataOnRows="1" applyNumberFormats="0" applyBorderFormats="0" applyFontFormats="0" applyPatternFormats="0" applyAlignmentFormats="0" applyWidthHeightFormats="1" dataCaption="Mês" showMissing="0" updatedVersion="7" minRefreshableVersion="3" showCalcMbrs="0" itemPrintTitles="1" createdVersion="3" indent="0" outline="1" outlineData="1" multipleFieldFilters="0">
  <location ref="K6:X23" firstHeaderRow="1" firstDataRow="3" firstDataCol="1"/>
  <pivotFields count="21">
    <pivotField showAll="0"/>
    <pivotField multipleItemSelectionAllowed="1" showAll="0">
      <items count="46">
        <item h="1" x="7"/>
        <item x="0"/>
        <item h="1" x="1"/>
        <item h="1" x="2"/>
        <item h="1" x="3"/>
        <item h="1" x="4"/>
        <item h="1" x="5"/>
        <item h="1" x="6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44"/>
        <item h="1" x="36"/>
        <item h="1" x="37"/>
        <item h="1" x="38"/>
        <item h="1" x="39"/>
        <item h="1" x="40"/>
        <item h="1" x="41"/>
        <item h="1" x="42"/>
        <item h="1" x="43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170">
        <item x="72"/>
        <item x="6"/>
        <item x="7"/>
        <item x="35"/>
        <item x="36"/>
        <item x="45"/>
        <item x="75"/>
        <item x="66"/>
        <item x="69"/>
        <item x="84"/>
        <item x="39"/>
        <item x="43"/>
        <item x="46"/>
        <item x="56"/>
        <item x="57"/>
        <item x="80"/>
        <item x="82"/>
        <item x="73"/>
        <item x="74"/>
        <item x="10"/>
        <item x="15"/>
        <item x="24"/>
        <item x="34"/>
        <item x="44"/>
        <item x="58"/>
        <item x="0"/>
        <item x="2"/>
        <item x="13"/>
        <item x="11"/>
        <item x="16"/>
        <item x="18"/>
        <item x="20"/>
        <item x="21"/>
        <item x="85"/>
        <item x="26"/>
        <item x="27"/>
        <item x="30"/>
        <item x="31"/>
        <item x="41"/>
        <item x="42"/>
        <item x="47"/>
        <item x="50"/>
        <item x="51"/>
        <item x="62"/>
        <item x="63"/>
        <item x="1"/>
        <item x="3"/>
        <item x="12"/>
        <item x="14"/>
        <item x="17"/>
        <item x="19"/>
        <item x="8"/>
        <item x="9"/>
        <item x="37"/>
        <item x="38"/>
        <item x="60"/>
        <item x="61"/>
        <item x="64"/>
        <item x="65"/>
        <item x="28"/>
        <item x="29"/>
        <item x="48"/>
        <item x="49"/>
        <item x="52"/>
        <item x="53"/>
        <item x="54"/>
        <item x="55"/>
        <item x="90"/>
        <item x="91"/>
        <item x="32"/>
        <item x="40"/>
        <item x="59"/>
        <item x="67"/>
        <item x="78"/>
        <item x="79"/>
        <item x="86"/>
        <item x="87"/>
        <item x="88"/>
        <item x="89"/>
        <item x="4"/>
        <item x="5"/>
        <item x="76"/>
        <item x="22"/>
        <item x="23"/>
        <item x="33"/>
        <item x="81"/>
        <item x="25"/>
        <item x="68"/>
        <item x="70"/>
        <item x="71"/>
        <item x="77"/>
        <item x="83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numFmtId="165" showAll="0"/>
    <pivotField dataField="1" numFmtId="165" showAll="0"/>
    <pivotField numFmtId="2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2">
    <field x="2"/>
    <field x="3"/>
  </colFields>
  <colItems count="13">
    <i>
      <x/>
      <x v="25"/>
    </i>
    <i r="1">
      <x v="45"/>
    </i>
    <i r="1">
      <x v="79"/>
    </i>
    <i r="1">
      <x v="92"/>
    </i>
    <i r="1">
      <x v="93"/>
    </i>
    <i r="1">
      <x v="94"/>
    </i>
    <i>
      <x v="1"/>
      <x v="26"/>
    </i>
    <i r="1">
      <x v="46"/>
    </i>
    <i r="1">
      <x v="80"/>
    </i>
    <i r="1">
      <x v="139"/>
    </i>
    <i r="1">
      <x v="140"/>
    </i>
    <i r="1">
      <x v="141"/>
    </i>
    <i t="grand">
      <x/>
    </i>
  </colItems>
  <dataFields count="15">
    <dataField name="Jan" fld="8" baseField="0" baseItem="0" numFmtId="167"/>
    <dataField name="Fev" fld="9" baseField="0" baseItem="0" numFmtId="167"/>
    <dataField name="Mar" fld="10" baseField="0" baseItem="0" numFmtId="167"/>
    <dataField name="Abr" fld="11" baseField="0" baseItem="0" numFmtId="167"/>
    <dataField name="Mai" fld="12" baseField="0" baseItem="0" numFmtId="167"/>
    <dataField name="Jun" fld="13" baseField="0" baseItem="0" numFmtId="167"/>
    <dataField name="Jul" fld="14" baseField="0" baseItem="0" numFmtId="167"/>
    <dataField name="Ago" fld="15" baseField="0" baseItem="0" numFmtId="167"/>
    <dataField name="Set" fld="16" baseField="0" baseItem="0" numFmtId="167"/>
    <dataField name="Out" fld="17" baseField="0" baseItem="0" numFmtId="167"/>
    <dataField name="Nov" fld="18" baseField="0" baseItem="0" numFmtId="167"/>
    <dataField name="Dez" fld="19" baseField="0" baseItem="0" numFmtId="167"/>
    <dataField name="Total Empenhado" fld="4" baseField="0" baseItem="0" numFmtId="167"/>
    <dataField name="Total Pago" fld="5" baseField="0" baseItem="0" numFmtId="167"/>
    <dataField name="Saldo" fld="6" baseField="0" baseItem="0" numFmtId="167"/>
  </dataFields>
  <formats count="66">
    <format dxfId="1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4">
      <pivotArea outline="0" fieldPosition="0">
        <references count="1">
          <reference field="4294967294" count="1">
            <x v="13"/>
          </reference>
        </references>
      </pivotArea>
    </format>
    <format dxfId="155">
      <pivotArea field="-2" type="button" dataOnly="0" labelOnly="1" outline="0" axis="axisRow" fieldPosition="0"/>
    </format>
    <format dxfId="156">
      <pivotArea dataOnly="0" labelOnly="1" fieldPosition="0">
        <references count="1">
          <reference field="2" count="1" defaultSubtotal="1">
            <x v="0"/>
          </reference>
        </references>
      </pivotArea>
    </format>
    <format dxfId="157">
      <pivotArea dataOnly="0" labelOnly="1" fieldPosition="0">
        <references count="1">
          <reference field="2" count="1" defaultSubtotal="1">
            <x v="1"/>
          </reference>
        </references>
      </pivotArea>
    </format>
    <format dxfId="158">
      <pivotArea dataOnly="0" labelOnly="1" grandCol="1" outline="0" fieldPosition="0"/>
    </format>
    <format dxfId="159">
      <pivotArea dataOnly="0" labelOnly="1" fieldPosition="0">
        <references count="1">
          <reference field="2" count="1" defaultSubtotal="1">
            <x v="0"/>
          </reference>
        </references>
      </pivotArea>
    </format>
    <format dxfId="160">
      <pivotArea dataOnly="0" labelOnly="1" fieldPosition="0">
        <references count="1">
          <reference field="2" count="1" defaultSubtotal="1">
            <x v="1"/>
          </reference>
        </references>
      </pivotArea>
    </format>
    <format dxfId="161">
      <pivotArea dataOnly="0" labelOnly="1" grandCol="1" outline="0" fieldPosition="0"/>
    </format>
    <format dxfId="162">
      <pivotArea dataOnly="0" labelOnly="1" fieldPosition="0">
        <references count="1">
          <reference field="2" count="1">
            <x v="0"/>
          </reference>
        </references>
      </pivotArea>
    </format>
    <format dxfId="163">
      <pivotArea dataOnly="0" labelOnly="1" fieldPosition="0">
        <references count="1">
          <reference field="2" count="1" defaultSubtotal="1">
            <x v="0"/>
          </reference>
        </references>
      </pivotArea>
    </format>
    <format dxfId="164">
      <pivotArea dataOnly="0" labelOnly="1" fieldPosition="0">
        <references count="1">
          <reference field="2" count="1">
            <x v="1"/>
          </reference>
        </references>
      </pivotArea>
    </format>
    <format dxfId="165">
      <pivotArea dataOnly="0" labelOnly="1" fieldPosition="0">
        <references count="1">
          <reference field="2" count="1" defaultSubtotal="1">
            <x v="1"/>
          </reference>
        </references>
      </pivotArea>
    </format>
    <format dxfId="166">
      <pivotArea dataOnly="0" labelOnly="1" grandCol="1" outline="0" fieldPosition="0"/>
    </format>
    <format dxfId="167">
      <pivotArea collapsedLevelsAreSubtotals="1" fieldPosition="0">
        <references count="1">
          <reference field="4294967294" count="2">
            <x v="12"/>
            <x v="13"/>
          </reference>
        </references>
      </pivotArea>
    </format>
    <format dxfId="168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169">
      <pivotArea collapsedLevelsAreSubtotals="1" fieldPosition="0">
        <references count="1">
          <reference field="4294967294" count="1">
            <x v="14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1">
      <pivotArea type="all" dataOnly="0" outline="0" fieldPosition="0"/>
    </format>
    <format dxfId="172">
      <pivotArea outline="0" collapsedLevelsAreSubtotals="1" fieldPosition="0"/>
    </format>
    <format dxfId="173">
      <pivotArea type="origin" dataOnly="0" labelOnly="1" outline="0" fieldPosition="0"/>
    </format>
    <format dxfId="174">
      <pivotArea field="2" type="button" dataOnly="0" labelOnly="1" outline="0" axis="axisCol" fieldPosition="0"/>
    </format>
    <format dxfId="175">
      <pivotArea field="3" type="button" dataOnly="0" labelOnly="1" outline="0" axis="axisCol" fieldPosition="1"/>
    </format>
    <format dxfId="176">
      <pivotArea type="topRight" dataOnly="0" labelOnly="1" outline="0" fieldPosition="0"/>
    </format>
    <format dxfId="177">
      <pivotArea field="-2" type="button" dataOnly="0" labelOnly="1" outline="0" axis="axisRow" fieldPosition="0"/>
    </format>
    <format dxfId="178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9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80">
      <pivotArea dataOnly="0" labelOnly="1" grandCol="1" outline="0" fieldPosition="0"/>
    </format>
    <format dxfId="181">
      <pivotArea outline="0" collapsedLevelsAreSubtotals="1" fieldPosition="0"/>
    </format>
    <format dxfId="18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83">
      <pivotArea type="origin" dataOnly="0" labelOnly="1" outline="0" fieldPosition="0"/>
    </format>
    <format dxfId="184">
      <pivotArea field="-2" type="button" dataOnly="0" labelOnly="1" outline="0" axis="axisRow" fieldPosition="0"/>
    </format>
    <format dxfId="185">
      <pivotArea field="2" type="button" dataOnly="0" labelOnly="1" outline="0" axis="axisCol" fieldPosition="0"/>
    </format>
    <format dxfId="186">
      <pivotArea field="3" type="button" dataOnly="0" labelOnly="1" outline="0" axis="axisCol" fieldPosition="1"/>
    </format>
    <format dxfId="187">
      <pivotArea type="topRight" dataOnly="0" labelOnly="1" outline="0" fieldPosition="0"/>
    </format>
    <format dxfId="18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89">
      <pivotArea dataOnly="0" labelOnly="1" grandCol="1" outline="0" fieldPosition="0"/>
    </format>
    <format dxfId="190">
      <pivotArea collapsedLevelsAreSubtotals="1" fieldPosition="0">
        <references count="1">
          <reference field="4294967294" count="1">
            <x v="14"/>
          </reference>
        </references>
      </pivotArea>
    </format>
    <format dxfId="191">
      <pivotArea collapsedLevelsAreSubtotals="1" fieldPosition="0">
        <references count="1">
          <reference field="4294967294" count="1">
            <x v="13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93">
      <pivotArea field="2" type="button" dataOnly="0" labelOnly="1" outline="0" axis="axisCol" fieldPosition="0"/>
    </format>
    <format dxfId="194">
      <pivotArea field="2" type="button" dataOnly="0" labelOnly="1" outline="0" axis="axisCol" fieldPosition="0"/>
    </format>
    <format dxfId="195">
      <pivotArea field="2" type="button" dataOnly="0" labelOnly="1" outline="0" axis="axisCol" fieldPosition="0"/>
    </format>
    <format dxfId="196">
      <pivotArea type="origin" dataOnly="0" labelOnly="1" outline="0" fieldPosition="0"/>
    </format>
    <format dxfId="197">
      <pivotArea field="-2" type="button" dataOnly="0" labelOnly="1" outline="0" axis="axisRow" fieldPosition="0"/>
    </format>
    <format dxfId="198">
      <pivotArea field="2" type="button" dataOnly="0" labelOnly="1" outline="0" axis="axisCol" fieldPosition="0"/>
    </format>
    <format dxfId="199">
      <pivotArea field="3" type="button" dataOnly="0" labelOnly="1" outline="0" axis="axisCol" fieldPosition="1"/>
    </format>
    <format dxfId="200">
      <pivotArea type="topRight" dataOnly="0" labelOnly="1" outline="0" fieldPosition="0"/>
    </format>
    <format dxfId="201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02">
      <pivotArea dataOnly="0" labelOnly="1" grandCol="1" outline="0" fieldPosition="0"/>
    </format>
    <format dxfId="203">
      <pivotArea type="origin" dataOnly="0" labelOnly="1" outline="0" fieldPosition="0"/>
    </format>
    <format dxfId="204">
      <pivotArea field="-2" type="button" dataOnly="0" labelOnly="1" outline="0" axis="axisRow" fieldPosition="0"/>
    </format>
    <format dxfId="205">
      <pivotArea field="2" type="button" dataOnly="0" labelOnly="1" outline="0" axis="axisCol" fieldPosition="0"/>
    </format>
    <format dxfId="206">
      <pivotArea field="3" type="button" dataOnly="0" labelOnly="1" outline="0" axis="axisCol" fieldPosition="1"/>
    </format>
    <format dxfId="207">
      <pivotArea type="topRight" dataOnly="0" labelOnly="1" outline="0" fieldPosition="0"/>
    </format>
    <format dxfId="208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09">
      <pivotArea dataOnly="0" labelOnly="1" grandCol="1" outline="0" fieldPosition="0"/>
    </format>
    <format dxfId="210">
      <pivotArea field="2" type="button" dataOnly="0" labelOnly="1" outline="0" axis="axisCol" fieldPosition="0"/>
    </format>
    <format dxfId="211">
      <pivotArea field="2" type="button" dataOnly="0" labelOnly="1" outline="0" axis="axisCol" fieldPosition="0"/>
    </format>
    <format dxfId="212">
      <pivotArea field="3" type="button" dataOnly="0" labelOnly="1" outline="0" axis="axisCol" fieldPosition="1"/>
    </format>
    <format dxfId="213">
      <pivotArea type="topRight" dataOnly="0" labelOnly="1" outline="0" fieldPosition="0"/>
    </format>
    <format dxfId="214">
      <pivotArea field="2" type="button" dataOnly="0" labelOnly="1" outline="0" axis="axisCol" fieldPosition="0"/>
    </format>
    <format dxfId="215">
      <pivotArea field="3" type="button" dataOnly="0" labelOnly="1" outline="0" axis="axisCol" fieldPosition="1"/>
    </format>
    <format dxfId="216">
      <pivotArea type="topRight" dataOnly="0" labelOnly="1" outline="0" fieldPosition="0"/>
    </format>
  </formats>
  <pivotTableStyleInfo name="PivotStyleLight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067B7-329A-419D-AE34-8BDAB91760AE}" name="Tabela dinâmica1" cacheId="13055" applyNumberFormats="0" applyBorderFormats="0" applyFontFormats="0" applyPatternFormats="0" applyAlignmentFormats="0" applyWidthHeightFormats="1" dataCaption="Valores" grandTotalCaption="Consumo %" updatedVersion="7" minRefreshableVersion="3" useAutoFormatting="1" rowGrandTotals="0" colGrandTotals="0" itemPrintTitles="1" createdVersion="7" indent="0" outline="1" outlineData="1" multipleFieldFilters="0" chartFormat="3" rowHeaderCaption="NC ou Empenho" colHeaderCaption="Programa">
  <location ref="K28:M198" firstHeaderRow="1" firstDataRow="2" firstDataCol="1"/>
  <pivotFields count="21">
    <pivotField showAll="0"/>
    <pivotField showAll="0">
      <items count="47"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4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axis="axisCol" multipleItemSelectionAllowed="1" showAll="0">
      <items count="4">
        <item x="0"/>
        <item x="1"/>
        <item h="1" x="2"/>
        <item t="default"/>
      </items>
    </pivotField>
    <pivotField axis="axisRow" showAll="0">
      <items count="170"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81"/>
        <item x="69"/>
        <item x="6"/>
        <item x="7"/>
        <item x="35"/>
        <item x="36"/>
        <item x="45"/>
        <item x="75"/>
        <item x="80"/>
        <item x="66"/>
        <item x="82"/>
        <item x="43"/>
        <item x="39"/>
        <item x="56"/>
        <item x="46"/>
        <item x="57"/>
        <item x="10"/>
        <item x="84"/>
        <item x="15"/>
        <item x="73"/>
        <item x="74"/>
        <item x="62"/>
        <item x="63"/>
        <item x="34"/>
        <item x="58"/>
        <item x="24"/>
        <item x="44"/>
        <item x="20"/>
        <item x="21"/>
        <item x="47"/>
        <item x="85"/>
        <item x="11"/>
        <item x="0"/>
        <item x="50"/>
        <item x="51"/>
        <item x="30"/>
        <item x="31"/>
        <item x="26"/>
        <item x="27"/>
        <item x="16"/>
        <item x="18"/>
        <item x="13"/>
        <item x="2"/>
        <item x="41"/>
        <item x="42"/>
        <item x="1"/>
        <item x="3"/>
        <item x="17"/>
        <item x="12"/>
        <item x="14"/>
        <item x="19"/>
        <item x="37"/>
        <item x="38"/>
        <item x="60"/>
        <item x="61"/>
        <item x="8"/>
        <item x="9"/>
        <item x="64"/>
        <item x="65"/>
        <item x="52"/>
        <item x="53"/>
        <item x="54"/>
        <item x="55"/>
        <item x="48"/>
        <item x="49"/>
        <item x="28"/>
        <item x="29"/>
        <item x="90"/>
        <item x="91"/>
        <item x="40"/>
        <item x="88"/>
        <item x="86"/>
        <item x="32"/>
        <item x="89"/>
        <item x="87"/>
        <item x="78"/>
        <item x="79"/>
        <item x="67"/>
        <item x="59"/>
        <item x="4"/>
        <item x="5"/>
        <item x="76"/>
        <item x="68"/>
        <item x="33"/>
        <item x="22"/>
        <item x="23"/>
        <item x="83"/>
        <item x="77"/>
        <item x="71"/>
        <item x="70"/>
        <item x="25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72"/>
        <item t="default"/>
      </items>
    </pivotField>
    <pivotField numFmtId="165" showAll="0"/>
    <pivotField numFmtId="165" showAll="0"/>
    <pivotField numFmtId="165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</rowItems>
  <colFields count="1">
    <field x="2"/>
  </colFields>
  <colItems count="2">
    <i>
      <x/>
    </i>
    <i>
      <x v="1"/>
    </i>
  </colItems>
  <dataFields count="1">
    <dataField name="Origem Recurso" fld="7" baseField="0" baseItem="0"/>
  </dataFields>
  <formats count="53">
    <format dxfId="98">
      <pivotArea type="all" dataOnly="0" outline="0" fieldPosition="0"/>
    </format>
    <format dxfId="99">
      <pivotArea outline="0" collapsedLevelsAreSubtotals="1" fieldPosition="0"/>
    </format>
    <format dxfId="100">
      <pivotArea type="origin" dataOnly="0" labelOnly="1" outline="0" fieldPosition="0"/>
    </format>
    <format dxfId="101">
      <pivotArea field="2" type="button" dataOnly="0" labelOnly="1" outline="0" axis="axisCol" fieldPosition="0"/>
    </format>
    <format dxfId="102">
      <pivotArea type="topRight" dataOnly="0" labelOnly="1" outline="0" fieldPosition="0"/>
    </format>
    <format dxfId="103">
      <pivotArea field="3" type="button" dataOnly="0" labelOnly="1" outline="0" axis="axisRow" fieldPosition="0"/>
    </format>
    <format dxfId="104">
      <pivotArea dataOnly="0" labelOnly="1" fieldPosition="0">
        <references count="1">
          <reference field="3" count="6">
            <x v="0"/>
            <x v="1"/>
            <x v="2"/>
            <x v="52"/>
            <x v="65"/>
            <x v="99"/>
          </reference>
        </references>
      </pivotArea>
    </format>
    <format dxfId="105">
      <pivotArea dataOnly="0" labelOnly="1" grandRow="1" outline="0" fieldPosition="0"/>
    </format>
    <format dxfId="106">
      <pivotArea dataOnly="0" labelOnly="1" grandCol="1" outline="0" fieldPosition="0"/>
    </format>
    <format dxfId="107">
      <pivotArea dataOnly="0" grandRow="1" axis="axisRow" fieldPosition="0"/>
    </format>
    <format dxfId="108">
      <pivotArea dataOnly="0" labelOnly="1" fieldPosition="0">
        <references count="1">
          <reference field="3" count="1">
            <x v="0"/>
          </reference>
        </references>
      </pivotArea>
    </format>
    <format dxfId="109">
      <pivotArea collapsedLevelsAreSubtotals="1" fieldPosition="0">
        <references count="1">
          <reference field="3" count="2">
            <x v="104"/>
            <x v="105"/>
          </reference>
        </references>
      </pivotArea>
    </format>
    <format dxfId="110">
      <pivotArea collapsedLevelsAreSubtotals="1" fieldPosition="0">
        <references count="1">
          <reference field="3" count="12">
            <x v="0"/>
            <x v="1"/>
            <x v="2"/>
            <x v="52"/>
            <x v="62"/>
            <x v="65"/>
            <x v="66"/>
            <x v="99"/>
            <x v="100"/>
            <x v="138"/>
            <x v="139"/>
            <x v="140"/>
          </reference>
        </references>
      </pivotArea>
    </format>
    <format dxfId="111">
      <pivotArea dataOnly="0" labelOnly="1" fieldPosition="0">
        <references count="1">
          <reference field="3" count="12">
            <x v="0"/>
            <x v="1"/>
            <x v="2"/>
            <x v="52"/>
            <x v="62"/>
            <x v="65"/>
            <x v="66"/>
            <x v="99"/>
            <x v="100"/>
            <x v="138"/>
            <x v="139"/>
            <x v="140"/>
          </reference>
        </references>
      </pivotArea>
    </format>
    <format dxfId="112">
      <pivotArea type="origin" dataOnly="0" labelOnly="1" outline="0" fieldPosition="0"/>
    </format>
    <format dxfId="113">
      <pivotArea field="3" type="button" dataOnly="0" labelOnly="1" outline="0" axis="axisRow" fieldPosition="0"/>
    </format>
    <format dxfId="114">
      <pivotArea dataOnly="0" labelOnly="1" fieldPosition="0">
        <references count="1">
          <reference field="2" count="0"/>
        </references>
      </pivotArea>
    </format>
    <format dxfId="115">
      <pivotArea field="2" type="button" dataOnly="0" labelOnly="1" outline="0" axis="axisCol" fieldPosition="0"/>
    </format>
    <format dxfId="116">
      <pivotArea dataOnly="0" labelOnly="1" fieldPosition="0">
        <references count="1">
          <reference field="2" count="0"/>
        </references>
      </pivotArea>
    </format>
    <format dxfId="117">
      <pivotArea dataOnly="0" labelOnly="1" grandCol="1" outline="0" fieldPosition="0"/>
    </format>
    <format dxfId="118">
      <pivotArea collapsedLevelsAreSubtotals="1" fieldPosition="0">
        <references count="1">
          <reference field="3" count="4">
            <x v="3"/>
            <x v="22"/>
            <x v="23"/>
            <x v="141"/>
          </reference>
        </references>
      </pivotArea>
    </format>
    <format dxfId="119">
      <pivotArea dataOnly="0" labelOnly="1" fieldPosition="0">
        <references count="1">
          <reference field="3" count="4">
            <x v="3"/>
            <x v="22"/>
            <x v="23"/>
            <x v="141"/>
          </reference>
        </references>
      </pivotArea>
    </format>
    <format dxfId="120">
      <pivotArea collapsedLevelsAreSubtotals="1" fieldPosition="0">
        <references count="1">
          <reference field="3" count="4">
            <x v="4"/>
            <x v="75"/>
            <x v="76"/>
            <x v="142"/>
          </reference>
        </references>
      </pivotArea>
    </format>
    <format dxfId="121">
      <pivotArea dataOnly="0" labelOnly="1" fieldPosition="0">
        <references count="1">
          <reference field="3" count="4">
            <x v="4"/>
            <x v="75"/>
            <x v="76"/>
            <x v="142"/>
          </reference>
        </references>
      </pivotArea>
    </format>
    <format dxfId="122">
      <pivotArea collapsedLevelsAreSubtotals="1" fieldPosition="0">
        <references count="1">
          <reference field="3" count="10">
            <x v="5"/>
            <x v="6"/>
            <x v="7"/>
            <x v="36"/>
            <x v="51"/>
            <x v="61"/>
            <x v="68"/>
            <x v="69"/>
            <x v="143"/>
            <x v="144"/>
          </reference>
        </references>
      </pivotArea>
    </format>
    <format dxfId="123">
      <pivotArea dataOnly="0" labelOnly="1" fieldPosition="0">
        <references count="1">
          <reference field="3" count="10">
            <x v="5"/>
            <x v="6"/>
            <x v="7"/>
            <x v="36"/>
            <x v="51"/>
            <x v="61"/>
            <x v="68"/>
            <x v="69"/>
            <x v="143"/>
            <x v="144"/>
          </reference>
        </references>
      </pivotArea>
    </format>
    <format dxfId="124">
      <pivotArea collapsedLevelsAreSubtotals="1" fieldPosition="0">
        <references count="1">
          <reference field="3" count="2">
            <x v="8"/>
            <x v="38"/>
          </reference>
        </references>
      </pivotArea>
    </format>
    <format dxfId="125">
      <pivotArea collapsedLevelsAreSubtotals="1" fieldPosition="0">
        <references count="1">
          <reference field="3" count="8">
            <x v="9"/>
            <x v="10"/>
            <x v="59"/>
            <x v="60"/>
            <x v="67"/>
            <x v="70"/>
            <x v="145"/>
            <x v="146"/>
          </reference>
        </references>
      </pivotArea>
    </format>
    <format dxfId="126">
      <pivotArea dataOnly="0" labelOnly="1" fieldPosition="0">
        <references count="1">
          <reference field="3" count="8">
            <x v="9"/>
            <x v="10"/>
            <x v="59"/>
            <x v="60"/>
            <x v="67"/>
            <x v="70"/>
            <x v="145"/>
            <x v="146"/>
          </reference>
        </references>
      </pivotArea>
    </format>
    <format dxfId="127">
      <pivotArea collapsedLevelsAreSubtotals="1" fieldPosition="0">
        <references count="1">
          <reference field="3" count="4">
            <x v="11"/>
            <x v="47"/>
            <x v="48"/>
            <x v="166"/>
          </reference>
        </references>
      </pivotArea>
    </format>
    <format dxfId="128">
      <pivotArea dataOnly="0" labelOnly="1" fieldPosition="0">
        <references count="1">
          <reference field="3" count="4">
            <x v="11"/>
            <x v="47"/>
            <x v="48"/>
            <x v="166"/>
          </reference>
        </references>
      </pivotArea>
    </format>
    <format dxfId="129">
      <pivotArea collapsedLevelsAreSubtotals="1" fieldPosition="0">
        <references count="1">
          <reference field="3" count="2">
            <x v="12"/>
            <x v="45"/>
          </reference>
        </references>
      </pivotArea>
    </format>
    <format dxfId="130">
      <pivotArea collapsedLevelsAreSubtotals="1" fieldPosition="0">
        <references count="1">
          <reference field="3" count="1">
            <x v="110"/>
          </reference>
        </references>
      </pivotArea>
    </format>
    <format dxfId="131">
      <pivotArea collapsedLevelsAreSubtotals="1" fieldPosition="0">
        <references count="1">
          <reference field="3" count="4">
            <x v="13"/>
            <x v="57"/>
            <x v="58"/>
            <x v="147"/>
          </reference>
        </references>
      </pivotArea>
    </format>
    <format dxfId="132">
      <pivotArea dataOnly="0" labelOnly="1" fieldPosition="0">
        <references count="1">
          <reference field="3" count="4">
            <x v="13"/>
            <x v="57"/>
            <x v="58"/>
            <x v="147"/>
          </reference>
        </references>
      </pivotArea>
    </format>
    <format dxfId="133">
      <pivotArea grandRow="1" outline="0" collapsedLevelsAreSubtotals="1" fieldPosition="0"/>
    </format>
    <format dxfId="134">
      <pivotArea dataOnly="0" labelOnly="1" grandRow="1" outline="0" fieldPosition="0"/>
    </format>
    <format dxfId="135">
      <pivotArea collapsedLevelsAreSubtotals="1" fieldPosition="0">
        <references count="1">
          <reference field="3" count="4">
            <x v="87"/>
            <x v="88"/>
            <x v="137"/>
            <x v="163"/>
          </reference>
        </references>
      </pivotArea>
    </format>
    <format dxfId="136">
      <pivotArea dataOnly="0" labelOnly="1" fieldPosition="0">
        <references count="1">
          <reference field="3" count="4">
            <x v="87"/>
            <x v="88"/>
            <x v="137"/>
            <x v="163"/>
          </reference>
        </references>
      </pivotArea>
    </format>
    <format dxfId="137">
      <pivotArea collapsedLevelsAreSubtotals="1" fieldPosition="0">
        <references count="1">
          <reference field="3" count="4">
            <x v="90"/>
            <x v="93"/>
            <x v="136"/>
            <x v="164"/>
          </reference>
        </references>
      </pivotArea>
    </format>
    <format dxfId="138">
      <pivotArea dataOnly="0" labelOnly="1" fieldPosition="0">
        <references count="1">
          <reference field="3" count="4">
            <x v="90"/>
            <x v="93"/>
            <x v="136"/>
            <x v="164"/>
          </reference>
        </references>
      </pivotArea>
    </format>
    <format dxfId="139">
      <pivotArea collapsedLevelsAreSubtotals="1" fieldPosition="0">
        <references count="1">
          <reference field="3" count="4">
            <x v="91"/>
            <x v="94"/>
            <x v="135"/>
            <x v="162"/>
          </reference>
        </references>
      </pivotArea>
    </format>
    <format dxfId="140">
      <pivotArea dataOnly="0" labelOnly="1" fieldPosition="0">
        <references count="1">
          <reference field="3" count="4">
            <x v="91"/>
            <x v="94"/>
            <x v="135"/>
            <x v="162"/>
          </reference>
        </references>
      </pivotArea>
    </format>
    <format dxfId="141">
      <pivotArea collapsedLevelsAreSubtotals="1" fieldPosition="0">
        <references count="1">
          <reference field="3" count="3">
            <x v="37"/>
            <x v="50"/>
            <x v="134"/>
          </reference>
        </references>
      </pivotArea>
    </format>
    <format dxfId="142">
      <pivotArea dataOnly="0" labelOnly="1" fieldPosition="0">
        <references count="1">
          <reference field="3" count="3">
            <x v="37"/>
            <x v="50"/>
            <x v="134"/>
          </reference>
        </references>
      </pivotArea>
    </format>
    <format dxfId="143">
      <pivotArea collapsedLevelsAreSubtotals="1" fieldPosition="0">
        <references count="1">
          <reference field="3" count="3">
            <x v="30"/>
            <x v="106"/>
            <x v="133"/>
          </reference>
        </references>
      </pivotArea>
    </format>
    <format dxfId="144">
      <pivotArea dataOnly="0" labelOnly="1" fieldPosition="0">
        <references count="1">
          <reference field="3" count="3">
            <x v="30"/>
            <x v="106"/>
            <x v="133"/>
          </reference>
        </references>
      </pivotArea>
    </format>
    <format dxfId="145">
      <pivotArea outline="0" collapsedLevelsAreSubtotals="1" fieldPosition="0"/>
    </format>
    <format dxfId="146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7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8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9">
      <pivotArea dataOnly="0" labelOnly="1" fieldPosition="0">
        <references count="1">
          <reference field="3" count="1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</reference>
        </references>
      </pivotArea>
    </format>
    <format dxfId="150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</formats>
  <pivotTableStyleInfo name="Estilo de Tabela Dinâmic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8F04D-8BC5-4119-8BEA-0BCF1795CA02}" name="InfoGeral" cacheId="13054" applyNumberFormats="0" applyBorderFormats="0" applyFontFormats="0" applyPatternFormats="0" applyAlignmentFormats="0" applyWidthHeightFormats="1" dataCaption="Valores" showMissing="0" updatedVersion="7" minRefreshableVersion="3" showDrill="0" itemPrintTitles="1" createdVersion="6" indent="0" outline="1" outlineData="1" multipleFieldFilters="0" rowHeaderCaption="Origem do Recurso">
  <location ref="D6:G13" firstHeaderRow="1" firstDataRow="2" firstDataCol="1"/>
  <pivotFields count="21">
    <pivotField showAll="0"/>
    <pivotField showAll="0"/>
    <pivotField showAll="0"/>
    <pivotField showAll="0"/>
    <pivotField dataField="1" showAll="0"/>
    <pivotField dataField="1" numFmtId="165" showAll="0"/>
    <pivotField dataField="1" numFmtId="165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0"/>
        <item x="1"/>
        <item x="3"/>
        <item x="2"/>
        <item x="4"/>
      </items>
    </pivotField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Empenhado" fld="4" baseField="0" baseItem="0" numFmtId="165"/>
    <dataField name="Soma de Valor Pago" fld="5" baseField="0" baseItem="0" numFmtId="165"/>
    <dataField name="Soma de Saldo do Empenho" fld="6" baseField="0" baseItem="0" numFmtId="165"/>
  </dataFields>
  <formats count="15">
    <format dxfId="83">
      <pivotArea outline="0" collapsedLevelsAreSubtotals="1" fieldPosition="0"/>
    </format>
    <format dxfId="84">
      <pivotArea dataOnly="0" labelOnly="1" grandRow="1" outline="0" fieldPosition="0"/>
    </format>
    <format dxfId="85">
      <pivotArea type="origin" dataOnly="0" labelOnly="1" outline="0" fieldPosition="0"/>
    </format>
    <format dxfId="86">
      <pivotArea field="-2" type="button" dataOnly="0" labelOnly="1" outline="0" axis="axisCol" fieldPosition="0"/>
    </format>
    <format dxfId="87">
      <pivotArea type="topRight" dataOnly="0" labelOnly="1" outline="0" fieldPosition="0"/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9">
      <pivotArea field="-2" type="button" dataOnly="0" labelOnly="1" outline="0" axis="axisCol" fieldPosition="0"/>
    </format>
    <format dxfId="90">
      <pivotArea type="topRight" dataOnly="0" labelOnly="1" outline="0" offset="B1" fieldPosition="0"/>
    </format>
    <format dxfId="91">
      <pivotArea type="topRight" dataOnly="0" labelOnly="1" outline="0" offset="B1" fieldPosition="0"/>
    </format>
    <format dxfId="92">
      <pivotArea type="origin" dataOnly="0" labelOnly="1" outline="0" fieldPosition="0"/>
    </format>
    <format dxfId="93">
      <pivotArea field="-2" type="button" dataOnly="0" labelOnly="1" outline="0" axis="axisCol" fieldPosition="0"/>
    </format>
    <format dxfId="94">
      <pivotArea type="topRight" dataOnly="0" labelOnly="1" outline="0" fieldPosition="0"/>
    </format>
    <format dxfId="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">
      <pivotArea dataOnly="0" labelOnly="1" fieldPosition="0">
        <references count="1">
          <reference field="20" count="1">
            <x v="4"/>
          </reference>
        </references>
      </pivotArea>
    </format>
    <format dxfId="97">
      <pivotArea dataOnly="0" labelOnly="1" fieldPosition="0">
        <references count="1">
          <reference field="20" count="1">
            <x v="4"/>
          </reference>
        </references>
      </pivotArea>
    </format>
  </formats>
  <pivotTableStyleInfo name="PivotStyleLight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AF97A-71F6-4F36-A9D8-995C608DC397}" name="Tabela dinâmica2" cacheId="13061" dataOnRows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ponente" colHeaderCaption="">
  <location ref="N4:Q204" firstHeaderRow="1" firstDataRow="2" firstDataCol="1"/>
  <pivotFields count="9">
    <pivotField axis="axisRow" subtotalTop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8"/>
        <item x="29"/>
        <item x="30"/>
        <item x="28"/>
        <item x="31"/>
        <item x="32"/>
        <item x="33"/>
        <item x="34"/>
        <item x="35"/>
        <item x="36"/>
        <item x="37"/>
        <item t="default"/>
      </items>
    </pivotField>
    <pivotField subtotalTop="0" showAll="0"/>
    <pivotField axis="axisCol" subtotalTop="0" showAll="0">
      <items count="3">
        <item x="0"/>
        <item x="1"/>
        <item t="default"/>
      </items>
    </pivotField>
    <pivotField subtotalTop="0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</pivotFields>
  <rowFields count="2">
    <field x="0"/>
    <field x="-2"/>
  </rowFields>
  <rowItems count="19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>
      <x v="7"/>
    </i>
    <i r="1">
      <x/>
    </i>
    <i r="1" i="1">
      <x v="1"/>
    </i>
    <i r="1" i="2">
      <x v="2"/>
    </i>
    <i r="1" i="3">
      <x v="3"/>
    </i>
    <i>
      <x v="8"/>
    </i>
    <i r="1">
      <x/>
    </i>
    <i r="1" i="1">
      <x v="1"/>
    </i>
    <i r="1" i="2">
      <x v="2"/>
    </i>
    <i r="1" i="3">
      <x v="3"/>
    </i>
    <i>
      <x v="9"/>
    </i>
    <i r="1">
      <x/>
    </i>
    <i r="1" i="1">
      <x v="1"/>
    </i>
    <i r="1" i="2">
      <x v="2"/>
    </i>
    <i r="1" i="3">
      <x v="3"/>
    </i>
    <i>
      <x v="10"/>
    </i>
    <i r="1">
      <x/>
    </i>
    <i r="1" i="1">
      <x v="1"/>
    </i>
    <i r="1" i="2">
      <x v="2"/>
    </i>
    <i r="1" i="3">
      <x v="3"/>
    </i>
    <i>
      <x v="11"/>
    </i>
    <i r="1">
      <x/>
    </i>
    <i r="1" i="1">
      <x v="1"/>
    </i>
    <i r="1" i="2">
      <x v="2"/>
    </i>
    <i r="1" i="3">
      <x v="3"/>
    </i>
    <i>
      <x v="12"/>
    </i>
    <i r="1">
      <x/>
    </i>
    <i r="1" i="1">
      <x v="1"/>
    </i>
    <i r="1" i="2">
      <x v="2"/>
    </i>
    <i r="1" i="3">
      <x v="3"/>
    </i>
    <i>
      <x v="13"/>
    </i>
    <i r="1">
      <x/>
    </i>
    <i r="1" i="1">
      <x v="1"/>
    </i>
    <i r="1" i="2">
      <x v="2"/>
    </i>
    <i r="1" i="3">
      <x v="3"/>
    </i>
    <i>
      <x v="14"/>
    </i>
    <i r="1">
      <x/>
    </i>
    <i r="1" i="1">
      <x v="1"/>
    </i>
    <i r="1" i="2">
      <x v="2"/>
    </i>
    <i r="1" i="3">
      <x v="3"/>
    </i>
    <i>
      <x v="15"/>
    </i>
    <i r="1">
      <x/>
    </i>
    <i r="1" i="1">
      <x v="1"/>
    </i>
    <i r="1" i="2">
      <x v="2"/>
    </i>
    <i r="1" i="3">
      <x v="3"/>
    </i>
    <i>
      <x v="16"/>
    </i>
    <i r="1">
      <x/>
    </i>
    <i r="1" i="1">
      <x v="1"/>
    </i>
    <i r="1" i="2">
      <x v="2"/>
    </i>
    <i r="1" i="3">
      <x v="3"/>
    </i>
    <i>
      <x v="17"/>
    </i>
    <i r="1">
      <x/>
    </i>
    <i r="1" i="1">
      <x v="1"/>
    </i>
    <i r="1" i="2">
      <x v="2"/>
    </i>
    <i r="1" i="3">
      <x v="3"/>
    </i>
    <i>
      <x v="18"/>
    </i>
    <i r="1">
      <x/>
    </i>
    <i r="1" i="1">
      <x v="1"/>
    </i>
    <i r="1" i="2">
      <x v="2"/>
    </i>
    <i r="1" i="3">
      <x v="3"/>
    </i>
    <i>
      <x v="19"/>
    </i>
    <i r="1">
      <x/>
    </i>
    <i r="1" i="1">
      <x v="1"/>
    </i>
    <i r="1" i="2">
      <x v="2"/>
    </i>
    <i r="1" i="3">
      <x v="3"/>
    </i>
    <i>
      <x v="20"/>
    </i>
    <i r="1">
      <x/>
    </i>
    <i r="1" i="1">
      <x v="1"/>
    </i>
    <i r="1" i="2">
      <x v="2"/>
    </i>
    <i r="1" i="3">
      <x v="3"/>
    </i>
    <i>
      <x v="21"/>
    </i>
    <i r="1">
      <x/>
    </i>
    <i r="1" i="1">
      <x v="1"/>
    </i>
    <i r="1" i="2">
      <x v="2"/>
    </i>
    <i r="1" i="3">
      <x v="3"/>
    </i>
    <i>
      <x v="22"/>
    </i>
    <i r="1">
      <x/>
    </i>
    <i r="1" i="1">
      <x v="1"/>
    </i>
    <i r="1" i="2">
      <x v="2"/>
    </i>
    <i r="1" i="3">
      <x v="3"/>
    </i>
    <i>
      <x v="23"/>
    </i>
    <i r="1">
      <x/>
    </i>
    <i r="1" i="1">
      <x v="1"/>
    </i>
    <i r="1" i="2">
      <x v="2"/>
    </i>
    <i r="1" i="3">
      <x v="3"/>
    </i>
    <i>
      <x v="24"/>
    </i>
    <i r="1">
      <x/>
    </i>
    <i r="1" i="1">
      <x v="1"/>
    </i>
    <i r="1" i="2">
      <x v="2"/>
    </i>
    <i r="1" i="3">
      <x v="3"/>
    </i>
    <i>
      <x v="25"/>
    </i>
    <i r="1">
      <x/>
    </i>
    <i r="1" i="1">
      <x v="1"/>
    </i>
    <i r="1" i="2">
      <x v="2"/>
    </i>
    <i r="1" i="3">
      <x v="3"/>
    </i>
    <i>
      <x v="26"/>
    </i>
    <i r="1">
      <x/>
    </i>
    <i r="1" i="1">
      <x v="1"/>
    </i>
    <i r="1" i="2">
      <x v="2"/>
    </i>
    <i r="1" i="3">
      <x v="3"/>
    </i>
    <i>
      <x v="27"/>
    </i>
    <i r="1">
      <x/>
    </i>
    <i r="1" i="1">
      <x v="1"/>
    </i>
    <i r="1" i="2">
      <x v="2"/>
    </i>
    <i r="1" i="3">
      <x v="3"/>
    </i>
    <i>
      <x v="28"/>
    </i>
    <i r="1">
      <x/>
    </i>
    <i r="1" i="1">
      <x v="1"/>
    </i>
    <i r="1" i="2">
      <x v="2"/>
    </i>
    <i r="1" i="3">
      <x v="3"/>
    </i>
    <i>
      <x v="29"/>
    </i>
    <i r="1">
      <x/>
    </i>
    <i r="1" i="1">
      <x v="1"/>
    </i>
    <i r="1" i="2">
      <x v="2"/>
    </i>
    <i r="1" i="3">
      <x v="3"/>
    </i>
    <i>
      <x v="30"/>
    </i>
    <i r="1">
      <x/>
    </i>
    <i r="1" i="1">
      <x v="1"/>
    </i>
    <i r="1" i="2">
      <x v="2"/>
    </i>
    <i r="1" i="3">
      <x v="3"/>
    </i>
    <i>
      <x v="31"/>
    </i>
    <i r="1">
      <x/>
    </i>
    <i r="1" i="1">
      <x v="1"/>
    </i>
    <i r="1" i="2">
      <x v="2"/>
    </i>
    <i r="1" i="3">
      <x v="3"/>
    </i>
    <i>
      <x v="32"/>
    </i>
    <i r="1">
      <x/>
    </i>
    <i r="1" i="1">
      <x v="1"/>
    </i>
    <i r="1" i="2">
      <x v="2"/>
    </i>
    <i r="1" i="3">
      <x v="3"/>
    </i>
    <i>
      <x v="33"/>
    </i>
    <i r="1">
      <x/>
    </i>
    <i r="1" i="1">
      <x v="1"/>
    </i>
    <i r="1" i="2">
      <x v="2"/>
    </i>
    <i r="1" i="3">
      <x v="3"/>
    </i>
    <i>
      <x v="34"/>
    </i>
    <i r="1">
      <x/>
    </i>
    <i r="1" i="1">
      <x v="1"/>
    </i>
    <i r="1" i="2">
      <x v="2"/>
    </i>
    <i r="1" i="3">
      <x v="3"/>
    </i>
    <i>
      <x v="35"/>
    </i>
    <i r="1">
      <x/>
    </i>
    <i r="1" i="1">
      <x v="1"/>
    </i>
    <i r="1" i="2">
      <x v="2"/>
    </i>
    <i r="1" i="3">
      <x v="3"/>
    </i>
    <i>
      <x v="36"/>
    </i>
    <i r="1">
      <x/>
    </i>
    <i r="1" i="1">
      <x v="1"/>
    </i>
    <i r="1" i="2">
      <x v="2"/>
    </i>
    <i r="1" i="3">
      <x v="3"/>
    </i>
    <i>
      <x v="37"/>
    </i>
    <i r="1">
      <x/>
    </i>
    <i r="1" i="1">
      <x v="1"/>
    </i>
    <i r="1" i="2">
      <x v="2"/>
    </i>
    <i r="1" i="3">
      <x v="3"/>
    </i>
    <i>
      <x v="38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2"/>
  </colFields>
  <colItems count="3">
    <i>
      <x/>
    </i>
    <i>
      <x v="1"/>
    </i>
    <i t="grand">
      <x/>
    </i>
  </colItems>
  <dataFields count="4">
    <dataField name="Soma de Valor Faturado" fld="4" baseField="0" baseItem="0"/>
    <dataField name="Soma de Valor Economizado" fld="5" baseField="0" baseItem="0"/>
    <dataField name="Soma de Valor Utilizado" fld="6" baseField="0" baseItem="0"/>
    <dataField name="Soma de Saldo no Período" fld="7" baseField="0" baseItem="0"/>
  </dataFields>
  <formats count="83">
    <format dxfId="0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field="0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3">
      <pivotArea dataOnly="0" labelOnly="1" grandCol="1" outline="0" fieldPosition="0"/>
    </format>
    <format dxfId="4">
      <pivotArea field="0" grandRow="1" outline="0" collapsedLevelsAreSubtotals="1" axis="axisRow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"/>
          </reference>
        </references>
      </pivotArea>
    </format>
    <format dxfId="10">
      <pivotArea collapsedLevelsAreSubtotals="1" fieldPosition="0">
        <references count="1">
          <reference field="0" count="1">
            <x v="3"/>
          </reference>
        </references>
      </pivotArea>
    </format>
    <format dxfId="1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"/>
          </reference>
        </references>
      </pivotArea>
    </format>
    <format dxfId="12">
      <pivotArea collapsedLevelsAreSubtotals="1" fieldPosition="0">
        <references count="1">
          <reference field="0" count="1">
            <x v="4"/>
          </reference>
        </references>
      </pivotArea>
    </format>
    <format dxfId="1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4"/>
          </reference>
        </references>
      </pivotArea>
    </format>
    <format dxfId="14">
      <pivotArea collapsedLevelsAreSubtotals="1" fieldPosition="0">
        <references count="1">
          <reference field="0" count="1">
            <x v="5"/>
          </reference>
        </references>
      </pivotArea>
    </format>
    <format dxfId="1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5"/>
          </reference>
        </references>
      </pivotArea>
    </format>
    <format dxfId="16">
      <pivotArea collapsedLevelsAreSubtotals="1" fieldPosition="0">
        <references count="1">
          <reference field="0" count="1">
            <x v="6"/>
          </reference>
        </references>
      </pivotArea>
    </format>
    <format dxfId="1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6"/>
          </reference>
        </references>
      </pivotArea>
    </format>
    <format dxfId="18">
      <pivotArea collapsedLevelsAreSubtotals="1" fieldPosition="0">
        <references count="1">
          <reference field="0" count="1">
            <x v="7"/>
          </reference>
        </references>
      </pivotArea>
    </format>
    <format dxfId="1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7"/>
          </reference>
        </references>
      </pivotArea>
    </format>
    <format dxfId="20">
      <pivotArea collapsedLevelsAreSubtotals="1" fieldPosition="0">
        <references count="1">
          <reference field="0" count="1">
            <x v="8"/>
          </reference>
        </references>
      </pivotArea>
    </format>
    <format dxfId="2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8"/>
          </reference>
        </references>
      </pivotArea>
    </format>
    <format dxfId="22">
      <pivotArea collapsedLevelsAreSubtotals="1" fieldPosition="0">
        <references count="1">
          <reference field="0" count="1">
            <x v="9"/>
          </reference>
        </references>
      </pivotArea>
    </format>
    <format dxfId="2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9"/>
          </reference>
        </references>
      </pivotArea>
    </format>
    <format dxfId="24">
      <pivotArea collapsedLevelsAreSubtotals="1" fieldPosition="0">
        <references count="1">
          <reference field="0" count="1">
            <x v="10"/>
          </reference>
        </references>
      </pivotArea>
    </format>
    <format dxfId="2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0"/>
          </reference>
        </references>
      </pivotArea>
    </format>
    <format dxfId="26">
      <pivotArea collapsedLevelsAreSubtotals="1" fieldPosition="0">
        <references count="1">
          <reference field="0" count="1">
            <x v="11"/>
          </reference>
        </references>
      </pivotArea>
    </format>
    <format dxfId="2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1"/>
          </reference>
        </references>
      </pivotArea>
    </format>
    <format dxfId="28">
      <pivotArea collapsedLevelsAreSubtotals="1" fieldPosition="0">
        <references count="1">
          <reference field="0" count="1">
            <x v="12"/>
          </reference>
        </references>
      </pivotArea>
    </format>
    <format dxfId="2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2"/>
          </reference>
        </references>
      </pivotArea>
    </format>
    <format dxfId="30">
      <pivotArea collapsedLevelsAreSubtotals="1" fieldPosition="0">
        <references count="1">
          <reference field="0" count="1">
            <x v="13"/>
          </reference>
        </references>
      </pivotArea>
    </format>
    <format dxfId="3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3"/>
          </reference>
        </references>
      </pivotArea>
    </format>
    <format dxfId="32">
      <pivotArea collapsedLevelsAreSubtotals="1" fieldPosition="0">
        <references count="1">
          <reference field="0" count="1">
            <x v="14"/>
          </reference>
        </references>
      </pivotArea>
    </format>
    <format dxfId="3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4"/>
          </reference>
        </references>
      </pivotArea>
    </format>
    <format dxfId="34">
      <pivotArea collapsedLevelsAreSubtotals="1" fieldPosition="0">
        <references count="1">
          <reference field="0" count="1">
            <x v="15"/>
          </reference>
        </references>
      </pivotArea>
    </format>
    <format dxfId="3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5"/>
          </reference>
        </references>
      </pivotArea>
    </format>
    <format dxfId="36">
      <pivotArea collapsedLevelsAreSubtotals="1" fieldPosition="0">
        <references count="1">
          <reference field="0" count="1">
            <x v="16"/>
          </reference>
        </references>
      </pivotArea>
    </format>
    <format dxfId="3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6"/>
          </reference>
        </references>
      </pivotArea>
    </format>
    <format dxfId="38">
      <pivotArea collapsedLevelsAreSubtotals="1" fieldPosition="0">
        <references count="1">
          <reference field="0" count="1">
            <x v="17"/>
          </reference>
        </references>
      </pivotArea>
    </format>
    <format dxfId="3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7"/>
          </reference>
        </references>
      </pivotArea>
    </format>
    <format dxfId="40">
      <pivotArea collapsedLevelsAreSubtotals="1" fieldPosition="0">
        <references count="1">
          <reference field="0" count="1">
            <x v="18"/>
          </reference>
        </references>
      </pivotArea>
    </format>
    <format dxfId="4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8"/>
          </reference>
        </references>
      </pivotArea>
    </format>
    <format dxfId="42">
      <pivotArea collapsedLevelsAreSubtotals="1" fieldPosition="0">
        <references count="1">
          <reference field="0" count="1">
            <x v="19"/>
          </reference>
        </references>
      </pivotArea>
    </format>
    <format dxfId="4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9"/>
          </reference>
        </references>
      </pivotArea>
    </format>
    <format dxfId="44">
      <pivotArea collapsedLevelsAreSubtotals="1" fieldPosition="0">
        <references count="1">
          <reference field="0" count="1">
            <x v="20"/>
          </reference>
        </references>
      </pivotArea>
    </format>
    <format dxfId="4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0"/>
          </reference>
        </references>
      </pivotArea>
    </format>
    <format dxfId="46">
      <pivotArea collapsedLevelsAreSubtotals="1" fieldPosition="0">
        <references count="1">
          <reference field="0" count="1">
            <x v="21"/>
          </reference>
        </references>
      </pivotArea>
    </format>
    <format dxfId="4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1"/>
          </reference>
        </references>
      </pivotArea>
    </format>
    <format dxfId="48">
      <pivotArea collapsedLevelsAreSubtotals="1" fieldPosition="0">
        <references count="1">
          <reference field="0" count="1">
            <x v="22"/>
          </reference>
        </references>
      </pivotArea>
    </format>
    <format dxfId="4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2"/>
          </reference>
        </references>
      </pivotArea>
    </format>
    <format dxfId="50">
      <pivotArea collapsedLevelsAreSubtotals="1" fieldPosition="0">
        <references count="1">
          <reference field="0" count="1">
            <x v="23"/>
          </reference>
        </references>
      </pivotArea>
    </format>
    <format dxfId="5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3"/>
          </reference>
        </references>
      </pivotArea>
    </format>
    <format dxfId="52">
      <pivotArea collapsedLevelsAreSubtotals="1" fieldPosition="0">
        <references count="1">
          <reference field="0" count="1">
            <x v="24"/>
          </reference>
        </references>
      </pivotArea>
    </format>
    <format dxfId="5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4"/>
          </reference>
        </references>
      </pivotArea>
    </format>
    <format dxfId="54">
      <pivotArea collapsedLevelsAreSubtotals="1" fieldPosition="0">
        <references count="1">
          <reference field="0" count="1">
            <x v="25"/>
          </reference>
        </references>
      </pivotArea>
    </format>
    <format dxfId="5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5"/>
          </reference>
        </references>
      </pivotArea>
    </format>
    <format dxfId="56">
      <pivotArea collapsedLevelsAreSubtotals="1" fieldPosition="0">
        <references count="1">
          <reference field="0" count="1">
            <x v="26"/>
          </reference>
        </references>
      </pivotArea>
    </format>
    <format dxfId="5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6"/>
          </reference>
        </references>
      </pivotArea>
    </format>
    <format dxfId="58">
      <pivotArea collapsedLevelsAreSubtotals="1" fieldPosition="0">
        <references count="1">
          <reference field="0" count="1">
            <x v="27"/>
          </reference>
        </references>
      </pivotArea>
    </format>
    <format dxfId="5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7"/>
          </reference>
        </references>
      </pivotArea>
    </format>
    <format dxfId="60">
      <pivotArea collapsedLevelsAreSubtotals="1" fieldPosition="0">
        <references count="1">
          <reference field="0" count="1">
            <x v="28"/>
          </reference>
        </references>
      </pivotArea>
    </format>
    <format dxfId="6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8"/>
          </reference>
        </references>
      </pivotArea>
    </format>
    <format dxfId="62">
      <pivotArea collapsedLevelsAreSubtotals="1" fieldPosition="0">
        <references count="1">
          <reference field="0" count="1">
            <x v="29"/>
          </reference>
        </references>
      </pivotArea>
    </format>
    <format dxfId="6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9"/>
          </reference>
        </references>
      </pivotArea>
    </format>
    <format dxfId="64">
      <pivotArea collapsedLevelsAreSubtotals="1" fieldPosition="0">
        <references count="1">
          <reference field="0" count="1">
            <x v="30"/>
          </reference>
        </references>
      </pivotArea>
    </format>
    <format dxfId="6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0"/>
          </reference>
        </references>
      </pivotArea>
    </format>
    <format dxfId="66">
      <pivotArea collapsedLevelsAreSubtotals="1" fieldPosition="0">
        <references count="1">
          <reference field="0" count="1">
            <x v="31"/>
          </reference>
        </references>
      </pivotArea>
    </format>
    <format dxfId="6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1"/>
          </reference>
        </references>
      </pivotArea>
    </format>
    <format dxfId="68">
      <pivotArea collapsedLevelsAreSubtotals="1" fieldPosition="0">
        <references count="1">
          <reference field="0" count="1">
            <x v="32"/>
          </reference>
        </references>
      </pivotArea>
    </format>
    <format dxfId="6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2"/>
          </reference>
        </references>
      </pivotArea>
    </format>
    <format dxfId="70">
      <pivotArea collapsedLevelsAreSubtotals="1" fieldPosition="0">
        <references count="1">
          <reference field="0" count="1">
            <x v="33"/>
          </reference>
        </references>
      </pivotArea>
    </format>
    <format dxfId="71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3"/>
          </reference>
        </references>
      </pivotArea>
    </format>
    <format dxfId="72">
      <pivotArea collapsedLevelsAreSubtotals="1" fieldPosition="0">
        <references count="1">
          <reference field="0" count="1">
            <x v="34"/>
          </reference>
        </references>
      </pivotArea>
    </format>
    <format dxfId="7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4"/>
          </reference>
        </references>
      </pivotArea>
    </format>
    <format dxfId="74">
      <pivotArea collapsedLevelsAreSubtotals="1" fieldPosition="0">
        <references count="1">
          <reference field="0" count="1">
            <x v="35"/>
          </reference>
        </references>
      </pivotArea>
    </format>
    <format dxfId="7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5"/>
          </reference>
        </references>
      </pivotArea>
    </format>
    <format dxfId="76">
      <pivotArea collapsedLevelsAreSubtotals="1" fieldPosition="0">
        <references count="1">
          <reference field="0" count="1">
            <x v="36"/>
          </reference>
        </references>
      </pivotArea>
    </format>
    <format dxfId="77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6"/>
          </reference>
        </references>
      </pivotArea>
    </format>
    <format dxfId="78">
      <pivotArea collapsedLevelsAreSubtotals="1" fieldPosition="0">
        <references count="1">
          <reference field="0" count="1">
            <x v="37"/>
          </reference>
        </references>
      </pivotArea>
    </format>
    <format dxfId="79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7"/>
          </reference>
        </references>
      </pivotArea>
    </format>
    <format dxfId="80">
      <pivotArea collapsedLevelsAreSubtotals="1" fieldPosition="0">
        <references count="1">
          <reference field="0" count="1">
            <x v="38"/>
          </reference>
        </references>
      </pivotArea>
    </format>
    <format dxfId="8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38"/>
          </reference>
        </references>
      </pivotArea>
    </format>
    <format dxfId="82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D886563-67B1-458F-A6F7-D6DBEF847677}" sourceName="Mês">
  <pivotTables>
    <pivotTable tabId="2" name="Tabela dinâmica2"/>
  </pivotTables>
  <data>
    <tabular pivotCacheId="2078106900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ponente" xr10:uid="{0E6B761F-2A53-4DCB-8936-A488E436AC30}" sourceName="Proponente">
  <pivotTables>
    <pivotTable tabId="6" name="InfoProponente"/>
  </pivotTables>
  <data>
    <tabular pivotCacheId="1391112432">
      <items count="45">
        <i x="7"/>
        <i x="0" s="1"/>
        <i x="1"/>
        <i x="2"/>
        <i x="3"/>
        <i x="4"/>
        <i x="5"/>
        <i x="6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44"/>
        <i x="36"/>
        <i x="37"/>
        <i x="38"/>
        <i x="39"/>
        <i x="40"/>
        <i x="41"/>
        <i x="42"/>
        <i x="4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ponente1" xr10:uid="{FF056A94-5CDB-4AAF-8BD6-A1E3E0EA4E49}" sourceName="Proponente">
  <pivotTables>
    <pivotTable tabId="6" name="Tabela dinâmica1"/>
  </pivotTables>
  <data>
    <tabular pivotCacheId="458346496">
      <items count="46">
        <i x="7" s="1"/>
        <i x="0" s="1"/>
        <i x="1" s="1"/>
        <i x="2" s="1"/>
        <i x="3" s="1"/>
        <i x="4" s="1"/>
        <i x="5" s="1"/>
        <i x="6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44" s="1"/>
        <i x="36" s="1"/>
        <i x="37" s="1"/>
        <i x="38" s="1"/>
        <i x="39" s="1"/>
        <i x="40" s="1"/>
        <i x="41" s="1"/>
        <i x="42" s="1"/>
        <i x="43" s="1"/>
        <i x="4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ponente" xr10:uid="{A474D817-F116-4B69-88E6-AEE7C57AB563}" cache="SegmentaçãodeDados_Proponente" caption="Proponente" rowHeight="241300"/>
  <slicer name="Proponente 1" xr10:uid="{9EE7D7DA-CC5C-4C87-ADBE-1E3601AAD629}" cache="SegmentaçãodeDados_Proponente1" caption="Proponen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07A0FDE-28E4-44CF-9C68-B6C991F6530F}" cache="SegmentaçãodeDados_Mês" caption="Mês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microsoft.com/office/2007/relationships/slicer" Target="../slicers/slicer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C3C5-4D3F-4486-B137-D70F7776D947}">
  <sheetPr codeName="Plan2"/>
  <dimension ref="A1:AO397"/>
  <sheetViews>
    <sheetView workbookViewId="0">
      <pane ySplit="13" topLeftCell="A157" activePane="bottomLeft" state="frozen"/>
      <selection pane="bottomLeft" activeCell="A12" sqref="A1:XFD12"/>
    </sheetView>
  </sheetViews>
  <sheetFormatPr defaultRowHeight="15"/>
  <cols>
    <col min="1" max="1" width="9.28515625" customWidth="1"/>
    <col min="2" max="2" width="6.85546875" customWidth="1"/>
    <col min="3" max="3" width="23.42578125" style="1" customWidth="1"/>
    <col min="4" max="4" width="25.85546875" style="1" customWidth="1"/>
    <col min="5" max="5" width="16.42578125" style="1" customWidth="1"/>
    <col min="6" max="6" width="18.7109375" style="1" customWidth="1"/>
    <col min="7" max="7" width="21.7109375" style="1" customWidth="1"/>
    <col min="8" max="8" width="23.28515625" style="1" customWidth="1"/>
    <col min="9" max="10" width="19.28515625" style="1" customWidth="1"/>
    <col min="11" max="11" width="15.7109375" style="1" customWidth="1"/>
    <col min="12" max="23" width="15" style="1" customWidth="1"/>
    <col min="24" max="24" width="12.5703125" customWidth="1"/>
    <col min="26" max="26" width="12" customWidth="1"/>
    <col min="27" max="27" width="11.28515625" customWidth="1"/>
  </cols>
  <sheetData>
    <row r="1" spans="3:23" ht="8.1" customHeight="1"/>
    <row r="2" spans="3:23" ht="18.75">
      <c r="C2" s="126" t="s">
        <v>0</v>
      </c>
      <c r="D2" s="126"/>
      <c r="E2" s="126"/>
      <c r="F2" s="126"/>
    </row>
    <row r="3" spans="3:23" ht="8.4499999999999993" customHeight="1"/>
    <row r="4" spans="3:23">
      <c r="D4" s="109" t="s">
        <v>1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3:23">
      <c r="C5" s="14" t="s">
        <v>2</v>
      </c>
      <c r="D5" s="1" t="s">
        <v>3</v>
      </c>
      <c r="E5" s="1" t="s">
        <v>4</v>
      </c>
      <c r="F5" s="1" t="s">
        <v>5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3:23">
      <c r="C6" s="1" t="s">
        <v>6</v>
      </c>
      <c r="D6" s="70">
        <v>40944583.990000002</v>
      </c>
      <c r="E6" s="70">
        <v>0</v>
      </c>
      <c r="F6" s="70">
        <v>40944583.990000002</v>
      </c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</row>
    <row r="7" spans="3:23">
      <c r="C7" s="1" t="s">
        <v>7</v>
      </c>
      <c r="D7" s="70">
        <v>13646445</v>
      </c>
      <c r="E7" s="70">
        <v>0</v>
      </c>
      <c r="F7" s="70">
        <v>13646445</v>
      </c>
      <c r="G7" s="70"/>
      <c r="H7" s="70"/>
    </row>
    <row r="8" spans="3:23">
      <c r="C8" s="1" t="s">
        <v>8</v>
      </c>
      <c r="D8" s="70">
        <v>49340118</v>
      </c>
      <c r="E8" s="70">
        <v>0</v>
      </c>
      <c r="F8" s="70">
        <v>49340118</v>
      </c>
      <c r="G8" s="70"/>
      <c r="H8" s="70"/>
    </row>
    <row r="9" spans="3:23">
      <c r="C9" s="1" t="s">
        <v>9</v>
      </c>
      <c r="D9" s="70">
        <v>67768958.5</v>
      </c>
      <c r="E9" s="70">
        <v>0</v>
      </c>
      <c r="F9" s="70">
        <v>67768958.5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spans="3:23">
      <c r="C10" s="116" t="s">
        <v>10</v>
      </c>
      <c r="D10" s="70">
        <v>100745121.84999999</v>
      </c>
      <c r="E10" s="70">
        <v>1819626.8014248305</v>
      </c>
      <c r="F10" s="70">
        <v>111692589.61074039</v>
      </c>
      <c r="G10" s="70"/>
      <c r="H10" s="70"/>
      <c r="I10" s="70"/>
      <c r="J10" s="70"/>
      <c r="W10" s="70"/>
    </row>
    <row r="11" spans="3:23">
      <c r="C11" s="1" t="s">
        <v>11</v>
      </c>
      <c r="D11" s="70">
        <v>272445227.34000003</v>
      </c>
      <c r="E11" s="70">
        <v>1819626.8014248305</v>
      </c>
      <c r="F11" s="70">
        <v>283392695.10074043</v>
      </c>
      <c r="G11" s="70"/>
      <c r="H11" s="70"/>
      <c r="I11" s="70"/>
      <c r="J11" s="70"/>
      <c r="K11" s="127" t="s">
        <v>12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70"/>
    </row>
    <row r="12" spans="3:23">
      <c r="D12" s="70"/>
      <c r="E12" s="70"/>
      <c r="F12" s="70"/>
      <c r="G12" s="70"/>
      <c r="H12" s="70"/>
      <c r="I12" s="70"/>
      <c r="J12" s="70"/>
      <c r="W12" s="70"/>
    </row>
    <row r="13" spans="3:23">
      <c r="C13" s="71" t="s">
        <v>13</v>
      </c>
      <c r="D13" s="71" t="s">
        <v>14</v>
      </c>
      <c r="E13" s="71" t="s">
        <v>15</v>
      </c>
      <c r="F13" s="71" t="s">
        <v>16</v>
      </c>
      <c r="G13" s="71" t="s">
        <v>17</v>
      </c>
      <c r="H13" s="71" t="s">
        <v>18</v>
      </c>
      <c r="I13" s="71" t="s">
        <v>19</v>
      </c>
      <c r="J13" s="71" t="s">
        <v>20</v>
      </c>
      <c r="K13" s="71" t="s">
        <v>21</v>
      </c>
      <c r="L13" s="71" t="s">
        <v>22</v>
      </c>
      <c r="M13" s="71" t="s">
        <v>23</v>
      </c>
      <c r="N13" s="71" t="s">
        <v>24</v>
      </c>
      <c r="O13" s="71" t="s">
        <v>25</v>
      </c>
      <c r="P13" s="71" t="s">
        <v>26</v>
      </c>
      <c r="Q13" s="71" t="s">
        <v>27</v>
      </c>
      <c r="R13" s="71" t="s">
        <v>28</v>
      </c>
      <c r="S13" s="71" t="s">
        <v>29</v>
      </c>
      <c r="T13" s="71" t="s">
        <v>30</v>
      </c>
      <c r="U13" s="71" t="s">
        <v>31</v>
      </c>
      <c r="V13" s="71" t="s">
        <v>32</v>
      </c>
      <c r="W13" s="71" t="s">
        <v>33</v>
      </c>
    </row>
    <row r="14" spans="3:23">
      <c r="C14" s="70" t="s">
        <v>34</v>
      </c>
      <c r="D14" s="105" t="s">
        <v>35</v>
      </c>
      <c r="E14" s="70" t="s">
        <v>36</v>
      </c>
      <c r="F14" s="70" t="s">
        <v>37</v>
      </c>
      <c r="G14" s="70">
        <v>1917000</v>
      </c>
      <c r="H14" s="70">
        <f t="shared" ref="H14:H45" si="0">SUM(K14:V14)</f>
        <v>0</v>
      </c>
      <c r="I14" s="70">
        <f t="shared" ref="I14:I77" si="1">G14-H14</f>
        <v>1917000</v>
      </c>
      <c r="J14" s="115">
        <f>(H14/G14)*100</f>
        <v>0</v>
      </c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 t="s">
        <v>6</v>
      </c>
    </row>
    <row r="15" spans="3:23">
      <c r="C15" s="70" t="s">
        <v>34</v>
      </c>
      <c r="D15" s="105" t="s">
        <v>35</v>
      </c>
      <c r="E15" s="70" t="s">
        <v>36</v>
      </c>
      <c r="F15" s="70" t="s">
        <v>38</v>
      </c>
      <c r="G15" s="70">
        <v>524400</v>
      </c>
      <c r="H15" s="70">
        <f t="shared" si="0"/>
        <v>0</v>
      </c>
      <c r="I15" s="70">
        <f>G15-H15</f>
        <v>524400</v>
      </c>
      <c r="J15" s="115">
        <f>(H15/G15)*100</f>
        <v>0</v>
      </c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 t="s">
        <v>6</v>
      </c>
    </row>
    <row r="16" spans="3:23">
      <c r="C16" s="70" t="s">
        <v>34</v>
      </c>
      <c r="D16" s="105" t="s">
        <v>35</v>
      </c>
      <c r="E16" s="70" t="s">
        <v>39</v>
      </c>
      <c r="F16" s="70" t="s">
        <v>40</v>
      </c>
      <c r="G16" s="70">
        <v>608000</v>
      </c>
      <c r="H16" s="70">
        <f t="shared" si="0"/>
        <v>0</v>
      </c>
      <c r="I16" s="70">
        <f>G16-H16</f>
        <v>608000</v>
      </c>
      <c r="J16" s="115">
        <f t="shared" ref="J16:J79" si="2">(H16/G16)*100</f>
        <v>0</v>
      </c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 t="s">
        <v>6</v>
      </c>
    </row>
    <row r="17" spans="3:23">
      <c r="C17" s="70" t="s">
        <v>34</v>
      </c>
      <c r="D17" s="105" t="s">
        <v>35</v>
      </c>
      <c r="E17" s="70" t="s">
        <v>39</v>
      </c>
      <c r="F17" s="70" t="s">
        <v>41</v>
      </c>
      <c r="G17" s="70">
        <v>175000</v>
      </c>
      <c r="H17" s="70">
        <f t="shared" si="0"/>
        <v>0</v>
      </c>
      <c r="I17" s="70">
        <f t="shared" si="1"/>
        <v>175000</v>
      </c>
      <c r="J17" s="115">
        <f t="shared" si="2"/>
        <v>0</v>
      </c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 t="s">
        <v>6</v>
      </c>
    </row>
    <row r="18" spans="3:23">
      <c r="C18" s="70" t="s">
        <v>34</v>
      </c>
      <c r="D18" s="105" t="s">
        <v>35</v>
      </c>
      <c r="E18" s="70" t="s">
        <v>36</v>
      </c>
      <c r="F18" s="70" t="s">
        <v>42</v>
      </c>
      <c r="G18" s="70">
        <v>5225812</v>
      </c>
      <c r="H18" s="70">
        <f t="shared" si="0"/>
        <v>0</v>
      </c>
      <c r="I18" s="70">
        <f t="shared" si="1"/>
        <v>5225812</v>
      </c>
      <c r="J18" s="115">
        <f t="shared" si="2"/>
        <v>0</v>
      </c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 t="s">
        <v>6</v>
      </c>
    </row>
    <row r="19" spans="3:23">
      <c r="C19" s="70" t="s">
        <v>34</v>
      </c>
      <c r="D19" s="105" t="s">
        <v>35</v>
      </c>
      <c r="E19" s="70" t="s">
        <v>39</v>
      </c>
      <c r="F19" s="70" t="s">
        <v>43</v>
      </c>
      <c r="G19" s="70">
        <v>750000</v>
      </c>
      <c r="H19" s="70">
        <f t="shared" si="0"/>
        <v>0</v>
      </c>
      <c r="I19" s="70">
        <f t="shared" si="1"/>
        <v>750000</v>
      </c>
      <c r="J19" s="115">
        <f t="shared" si="2"/>
        <v>0</v>
      </c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 t="s">
        <v>6</v>
      </c>
    </row>
    <row r="20" spans="3:23">
      <c r="C20" s="70" t="s">
        <v>44</v>
      </c>
      <c r="D20" s="105" t="s">
        <v>45</v>
      </c>
      <c r="E20" s="70" t="s">
        <v>36</v>
      </c>
      <c r="F20" s="70" t="s">
        <v>46</v>
      </c>
      <c r="G20" s="70">
        <v>13616356</v>
      </c>
      <c r="H20" s="70">
        <f t="shared" si="0"/>
        <v>0</v>
      </c>
      <c r="I20" s="70">
        <f t="shared" si="1"/>
        <v>13616356</v>
      </c>
      <c r="J20" s="115">
        <f t="shared" si="2"/>
        <v>0</v>
      </c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 t="s">
        <v>6</v>
      </c>
    </row>
    <row r="21" spans="3:23">
      <c r="C21" s="70" t="s">
        <v>44</v>
      </c>
      <c r="D21" s="105" t="s">
        <v>45</v>
      </c>
      <c r="E21" s="70" t="s">
        <v>39</v>
      </c>
      <c r="F21" s="70" t="s">
        <v>47</v>
      </c>
      <c r="G21" s="70">
        <v>5200000</v>
      </c>
      <c r="H21" s="70">
        <f t="shared" si="0"/>
        <v>0</v>
      </c>
      <c r="I21" s="70">
        <f t="shared" si="1"/>
        <v>5200000</v>
      </c>
      <c r="J21" s="115">
        <f t="shared" si="2"/>
        <v>0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 t="s">
        <v>6</v>
      </c>
    </row>
    <row r="22" spans="3:23">
      <c r="C22" s="70" t="s">
        <v>48</v>
      </c>
      <c r="D22" s="105" t="s">
        <v>49</v>
      </c>
      <c r="E22" s="70" t="s">
        <v>36</v>
      </c>
      <c r="F22" s="70" t="s">
        <v>50</v>
      </c>
      <c r="G22" s="70">
        <v>1544762</v>
      </c>
      <c r="H22" s="70">
        <f t="shared" si="0"/>
        <v>0</v>
      </c>
      <c r="I22" s="70">
        <f t="shared" si="1"/>
        <v>1544762</v>
      </c>
      <c r="J22" s="115">
        <f t="shared" si="2"/>
        <v>0</v>
      </c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 t="s">
        <v>6</v>
      </c>
    </row>
    <row r="23" spans="3:23">
      <c r="C23" s="70" t="s">
        <v>48</v>
      </c>
      <c r="D23" s="105" t="s">
        <v>49</v>
      </c>
      <c r="E23" s="70" t="s">
        <v>39</v>
      </c>
      <c r="F23" s="70" t="s">
        <v>51</v>
      </c>
      <c r="G23" s="70">
        <v>695280</v>
      </c>
      <c r="H23" s="70">
        <f t="shared" si="0"/>
        <v>0</v>
      </c>
      <c r="I23" s="70">
        <f t="shared" si="1"/>
        <v>695280</v>
      </c>
      <c r="J23" s="115">
        <f t="shared" si="2"/>
        <v>0</v>
      </c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 t="s">
        <v>6</v>
      </c>
    </row>
    <row r="24" spans="3:23">
      <c r="C24" s="1" t="s">
        <v>52</v>
      </c>
      <c r="D24" s="105" t="s">
        <v>53</v>
      </c>
      <c r="E24" s="70" t="s">
        <v>36</v>
      </c>
      <c r="F24" s="70" t="s">
        <v>54</v>
      </c>
      <c r="G24" s="70">
        <v>1500000</v>
      </c>
      <c r="H24" s="70">
        <f t="shared" si="0"/>
        <v>0</v>
      </c>
      <c r="I24" s="70">
        <f t="shared" si="1"/>
        <v>1500000</v>
      </c>
      <c r="J24" s="115">
        <f t="shared" si="2"/>
        <v>0</v>
      </c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 t="s">
        <v>6</v>
      </c>
    </row>
    <row r="25" spans="3:23">
      <c r="C25" s="1" t="s">
        <v>52</v>
      </c>
      <c r="D25" s="105" t="s">
        <v>53</v>
      </c>
      <c r="E25" s="70" t="s">
        <v>36</v>
      </c>
      <c r="F25" s="70" t="s">
        <v>55</v>
      </c>
      <c r="G25" s="70">
        <v>2245000</v>
      </c>
      <c r="H25" s="70">
        <f t="shared" si="0"/>
        <v>0</v>
      </c>
      <c r="I25" s="70">
        <f t="shared" si="1"/>
        <v>2245000</v>
      </c>
      <c r="J25" s="115">
        <f t="shared" si="2"/>
        <v>0</v>
      </c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 t="s">
        <v>6</v>
      </c>
    </row>
    <row r="26" spans="3:23">
      <c r="C26" s="1" t="s">
        <v>52</v>
      </c>
      <c r="D26" s="105" t="s">
        <v>53</v>
      </c>
      <c r="E26" s="70" t="s">
        <v>36</v>
      </c>
      <c r="F26" s="70" t="s">
        <v>56</v>
      </c>
      <c r="G26" s="70">
        <v>2752000</v>
      </c>
      <c r="H26" s="70">
        <f t="shared" si="0"/>
        <v>0</v>
      </c>
      <c r="I26" s="70">
        <f t="shared" si="1"/>
        <v>2752000</v>
      </c>
      <c r="J26" s="115">
        <f t="shared" si="2"/>
        <v>0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 t="s">
        <v>6</v>
      </c>
    </row>
    <row r="27" spans="3:23">
      <c r="C27" s="1" t="s">
        <v>52</v>
      </c>
      <c r="D27" s="105" t="s">
        <v>53</v>
      </c>
      <c r="E27" s="70" t="s">
        <v>39</v>
      </c>
      <c r="F27" s="70" t="s">
        <v>57</v>
      </c>
      <c r="G27" s="70">
        <v>783000</v>
      </c>
      <c r="H27" s="70">
        <f t="shared" si="0"/>
        <v>0</v>
      </c>
      <c r="I27" s="70">
        <f t="shared" si="1"/>
        <v>783000</v>
      </c>
      <c r="J27" s="115">
        <f t="shared" si="2"/>
        <v>0</v>
      </c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 t="s">
        <v>6</v>
      </c>
    </row>
    <row r="28" spans="3:23">
      <c r="C28" s="1" t="s">
        <v>52</v>
      </c>
      <c r="D28" s="105" t="s">
        <v>53</v>
      </c>
      <c r="E28" s="70" t="s">
        <v>39</v>
      </c>
      <c r="F28" s="70" t="s">
        <v>58</v>
      </c>
      <c r="G28" s="70">
        <v>840153.99</v>
      </c>
      <c r="H28" s="70">
        <f t="shared" si="0"/>
        <v>0</v>
      </c>
      <c r="I28" s="70">
        <f t="shared" si="1"/>
        <v>840153.99</v>
      </c>
      <c r="J28" s="115">
        <f t="shared" si="2"/>
        <v>0</v>
      </c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 t="s">
        <v>6</v>
      </c>
    </row>
    <row r="29" spans="3:23">
      <c r="C29" s="70" t="s">
        <v>59</v>
      </c>
      <c r="D29" s="105" t="s">
        <v>60</v>
      </c>
      <c r="E29" s="70" t="s">
        <v>36</v>
      </c>
      <c r="F29" s="70" t="s">
        <v>61</v>
      </c>
      <c r="G29" s="70">
        <v>750000</v>
      </c>
      <c r="H29" s="70">
        <f t="shared" si="0"/>
        <v>0</v>
      </c>
      <c r="I29" s="70">
        <f t="shared" si="1"/>
        <v>750000</v>
      </c>
      <c r="J29" s="115">
        <f t="shared" si="2"/>
        <v>0</v>
      </c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 t="s">
        <v>6</v>
      </c>
    </row>
    <row r="30" spans="3:23">
      <c r="C30" s="70" t="s">
        <v>62</v>
      </c>
      <c r="D30" s="105" t="s">
        <v>63</v>
      </c>
      <c r="E30" s="70" t="s">
        <v>36</v>
      </c>
      <c r="F30" s="70" t="s">
        <v>64</v>
      </c>
      <c r="G30" s="70">
        <v>490000</v>
      </c>
      <c r="H30" s="70">
        <f t="shared" si="0"/>
        <v>0</v>
      </c>
      <c r="I30" s="70">
        <f t="shared" si="1"/>
        <v>490000</v>
      </c>
      <c r="J30" s="115">
        <f t="shared" si="2"/>
        <v>0</v>
      </c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 t="s">
        <v>6</v>
      </c>
    </row>
    <row r="31" spans="3:23">
      <c r="C31" s="70" t="s">
        <v>62</v>
      </c>
      <c r="D31" s="105" t="s">
        <v>63</v>
      </c>
      <c r="E31" s="70" t="s">
        <v>36</v>
      </c>
      <c r="F31" s="70" t="s">
        <v>65</v>
      </c>
      <c r="G31" s="70">
        <v>831400</v>
      </c>
      <c r="H31" s="70">
        <f t="shared" si="0"/>
        <v>0</v>
      </c>
      <c r="I31" s="70">
        <f t="shared" si="1"/>
        <v>831400</v>
      </c>
      <c r="J31" s="115">
        <f t="shared" si="2"/>
        <v>0</v>
      </c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 t="s">
        <v>6</v>
      </c>
    </row>
    <row r="32" spans="3:23">
      <c r="C32" s="70" t="s">
        <v>62</v>
      </c>
      <c r="D32" s="105" t="s">
        <v>63</v>
      </c>
      <c r="E32" s="70" t="s">
        <v>39</v>
      </c>
      <c r="F32" s="70" t="s">
        <v>66</v>
      </c>
      <c r="G32" s="70">
        <v>184000</v>
      </c>
      <c r="H32" s="70">
        <f t="shared" si="0"/>
        <v>0</v>
      </c>
      <c r="I32" s="70">
        <f t="shared" si="1"/>
        <v>184000</v>
      </c>
      <c r="J32" s="115">
        <f t="shared" si="2"/>
        <v>0</v>
      </c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 t="s">
        <v>6</v>
      </c>
    </row>
    <row r="33" spans="3:23">
      <c r="C33" s="70" t="s">
        <v>62</v>
      </c>
      <c r="D33" s="105" t="s">
        <v>63</v>
      </c>
      <c r="E33" s="70" t="s">
        <v>39</v>
      </c>
      <c r="F33" s="70" t="s">
        <v>67</v>
      </c>
      <c r="G33" s="70">
        <v>312420</v>
      </c>
      <c r="H33" s="70">
        <f t="shared" si="0"/>
        <v>0</v>
      </c>
      <c r="I33" s="70">
        <f t="shared" si="1"/>
        <v>312420</v>
      </c>
      <c r="J33" s="115">
        <f t="shared" si="2"/>
        <v>0</v>
      </c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 t="s">
        <v>6</v>
      </c>
    </row>
    <row r="34" spans="3:23">
      <c r="C34" s="106" t="s">
        <v>68</v>
      </c>
      <c r="D34" s="105" t="s">
        <v>69</v>
      </c>
      <c r="E34" s="70" t="s">
        <v>36</v>
      </c>
      <c r="F34" s="70" t="s">
        <v>70</v>
      </c>
      <c r="G34" s="70">
        <v>207000</v>
      </c>
      <c r="H34" s="70">
        <f t="shared" si="0"/>
        <v>0</v>
      </c>
      <c r="I34" s="70">
        <f t="shared" si="1"/>
        <v>207000</v>
      </c>
      <c r="J34" s="115">
        <f t="shared" si="2"/>
        <v>0</v>
      </c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 t="s">
        <v>7</v>
      </c>
    </row>
    <row r="35" spans="3:23">
      <c r="C35" s="106" t="s">
        <v>68</v>
      </c>
      <c r="D35" s="105" t="s">
        <v>69</v>
      </c>
      <c r="E35" s="70" t="s">
        <v>39</v>
      </c>
      <c r="F35" s="70" t="s">
        <v>71</v>
      </c>
      <c r="G35" s="70">
        <v>93000</v>
      </c>
      <c r="H35" s="70">
        <f t="shared" si="0"/>
        <v>0</v>
      </c>
      <c r="I35" s="70">
        <f t="shared" si="1"/>
        <v>93000</v>
      </c>
      <c r="J35" s="115">
        <f t="shared" si="2"/>
        <v>0</v>
      </c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 t="s">
        <v>7</v>
      </c>
    </row>
    <row r="36" spans="3:23">
      <c r="C36" s="106" t="s">
        <v>72</v>
      </c>
      <c r="D36" s="105" t="s">
        <v>73</v>
      </c>
      <c r="E36" s="70" t="s">
        <v>36</v>
      </c>
      <c r="F36" s="70" t="s">
        <v>74</v>
      </c>
      <c r="G36" s="70">
        <v>241500</v>
      </c>
      <c r="H36" s="70">
        <f t="shared" si="0"/>
        <v>0</v>
      </c>
      <c r="I36" s="70">
        <f t="shared" si="1"/>
        <v>241500</v>
      </c>
      <c r="J36" s="115">
        <f t="shared" si="2"/>
        <v>0</v>
      </c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 t="s">
        <v>7</v>
      </c>
    </row>
    <row r="37" spans="3:23">
      <c r="C37" s="106" t="s">
        <v>72</v>
      </c>
      <c r="D37" s="105" t="s">
        <v>73</v>
      </c>
      <c r="E37" s="70" t="s">
        <v>39</v>
      </c>
      <c r="F37" s="70" t="s">
        <v>75</v>
      </c>
      <c r="G37" s="70">
        <v>108500</v>
      </c>
      <c r="H37" s="70">
        <f t="shared" si="0"/>
        <v>0</v>
      </c>
      <c r="I37" s="70">
        <f t="shared" si="1"/>
        <v>108500</v>
      </c>
      <c r="J37" s="115">
        <f t="shared" si="2"/>
        <v>0</v>
      </c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 t="s">
        <v>7</v>
      </c>
    </row>
    <row r="38" spans="3:23">
      <c r="C38" s="70" t="s">
        <v>76</v>
      </c>
      <c r="D38" s="105" t="s">
        <v>77</v>
      </c>
      <c r="E38" s="70" t="s">
        <v>36</v>
      </c>
      <c r="F38" s="70" t="s">
        <v>78</v>
      </c>
      <c r="G38" s="70">
        <v>215340</v>
      </c>
      <c r="H38" s="70">
        <f t="shared" si="0"/>
        <v>0</v>
      </c>
      <c r="I38" s="70">
        <f t="shared" si="1"/>
        <v>215340</v>
      </c>
      <c r="J38" s="115">
        <f t="shared" si="2"/>
        <v>0</v>
      </c>
      <c r="K38" s="70"/>
      <c r="L38" s="70"/>
      <c r="M38" s="70"/>
      <c r="N38" s="70"/>
      <c r="O38" s="70"/>
      <c r="P38" s="70"/>
      <c r="Q38" s="70"/>
      <c r="R38" s="70"/>
      <c r="S38" s="107"/>
      <c r="T38" s="70"/>
      <c r="U38" s="70"/>
      <c r="V38" s="70"/>
      <c r="W38" s="70" t="s">
        <v>7</v>
      </c>
    </row>
    <row r="39" spans="3:23">
      <c r="C39" s="70" t="s">
        <v>79</v>
      </c>
      <c r="D39" s="105" t="s">
        <v>80</v>
      </c>
      <c r="E39" s="70" t="s">
        <v>36</v>
      </c>
      <c r="F39" s="70" t="s">
        <v>81</v>
      </c>
      <c r="G39" s="70">
        <v>2238358.5</v>
      </c>
      <c r="H39" s="70">
        <f t="shared" si="0"/>
        <v>0</v>
      </c>
      <c r="I39" s="70">
        <f t="shared" si="1"/>
        <v>2238358.5</v>
      </c>
      <c r="J39" s="115">
        <f t="shared" si="2"/>
        <v>0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 t="s">
        <v>9</v>
      </c>
    </row>
    <row r="40" spans="3:23">
      <c r="C40" s="70" t="s">
        <v>82</v>
      </c>
      <c r="D40" s="105" t="s">
        <v>83</v>
      </c>
      <c r="E40" s="70" t="s">
        <v>36</v>
      </c>
      <c r="F40" s="70" t="s">
        <v>84</v>
      </c>
      <c r="G40" s="70">
        <v>138500</v>
      </c>
      <c r="H40" s="70">
        <f t="shared" si="0"/>
        <v>0</v>
      </c>
      <c r="I40" s="70">
        <f t="shared" si="1"/>
        <v>138500</v>
      </c>
      <c r="J40" s="115">
        <f t="shared" si="2"/>
        <v>0</v>
      </c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 t="s">
        <v>7</v>
      </c>
    </row>
    <row r="41" spans="3:23">
      <c r="C41" s="70" t="s">
        <v>82</v>
      </c>
      <c r="D41" s="105" t="s">
        <v>83</v>
      </c>
      <c r="E41" s="70" t="s">
        <v>39</v>
      </c>
      <c r="F41" s="70" t="s">
        <v>85</v>
      </c>
      <c r="G41" s="70">
        <v>61500</v>
      </c>
      <c r="H41" s="70">
        <f t="shared" si="0"/>
        <v>0</v>
      </c>
      <c r="I41" s="70">
        <f t="shared" si="1"/>
        <v>61500</v>
      </c>
      <c r="J41" s="115">
        <f t="shared" si="2"/>
        <v>0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 t="s">
        <v>7</v>
      </c>
    </row>
    <row r="42" spans="3:23">
      <c r="C42" s="70" t="s">
        <v>86</v>
      </c>
      <c r="D42" s="105" t="s">
        <v>87</v>
      </c>
      <c r="E42" s="70" t="s">
        <v>36</v>
      </c>
      <c r="F42" s="70" t="s">
        <v>88</v>
      </c>
      <c r="G42" s="70">
        <v>207000</v>
      </c>
      <c r="H42" s="70">
        <f t="shared" si="0"/>
        <v>0</v>
      </c>
      <c r="I42" s="70">
        <f t="shared" si="1"/>
        <v>207000</v>
      </c>
      <c r="J42" s="115">
        <f t="shared" si="2"/>
        <v>0</v>
      </c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 t="s">
        <v>7</v>
      </c>
    </row>
    <row r="43" spans="3:23">
      <c r="C43" s="70" t="s">
        <v>86</v>
      </c>
      <c r="D43" s="105" t="s">
        <v>87</v>
      </c>
      <c r="E43" s="70" t="s">
        <v>39</v>
      </c>
      <c r="F43" s="70" t="s">
        <v>89</v>
      </c>
      <c r="G43" s="70">
        <v>93000</v>
      </c>
      <c r="H43" s="70">
        <f t="shared" si="0"/>
        <v>0</v>
      </c>
      <c r="I43" s="70">
        <f t="shared" si="1"/>
        <v>93000</v>
      </c>
      <c r="J43" s="115">
        <f t="shared" si="2"/>
        <v>0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 t="s">
        <v>7</v>
      </c>
    </row>
    <row r="44" spans="3:23">
      <c r="C44" s="70" t="s">
        <v>90</v>
      </c>
      <c r="D44" s="105" t="s">
        <v>91</v>
      </c>
      <c r="E44" s="70" t="s">
        <v>36</v>
      </c>
      <c r="F44" s="70" t="s">
        <v>92</v>
      </c>
      <c r="G44" s="70">
        <v>208000</v>
      </c>
      <c r="H44" s="70">
        <f t="shared" si="0"/>
        <v>0</v>
      </c>
      <c r="I44" s="70">
        <f t="shared" si="1"/>
        <v>208000</v>
      </c>
      <c r="J44" s="115">
        <f t="shared" si="2"/>
        <v>0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 t="s">
        <v>7</v>
      </c>
    </row>
    <row r="45" spans="3:23">
      <c r="C45" s="70" t="s">
        <v>90</v>
      </c>
      <c r="D45" s="105" t="s">
        <v>91</v>
      </c>
      <c r="E45" s="70" t="s">
        <v>39</v>
      </c>
      <c r="F45" s="70" t="s">
        <v>93</v>
      </c>
      <c r="G45" s="70">
        <v>92000</v>
      </c>
      <c r="H45" s="70">
        <f t="shared" si="0"/>
        <v>0</v>
      </c>
      <c r="I45" s="70">
        <f t="shared" si="1"/>
        <v>92000</v>
      </c>
      <c r="J45" s="115">
        <f t="shared" si="2"/>
        <v>0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 t="s">
        <v>7</v>
      </c>
    </row>
    <row r="46" spans="3:23">
      <c r="C46" s="70" t="s">
        <v>94</v>
      </c>
      <c r="D46" s="105" t="s">
        <v>95</v>
      </c>
      <c r="E46" s="70" t="s">
        <v>36</v>
      </c>
      <c r="F46" s="70" t="s">
        <v>96</v>
      </c>
      <c r="G46" s="70">
        <v>400000</v>
      </c>
      <c r="H46" s="70">
        <f t="shared" ref="H46:H77" si="3">SUM(K46:V46)</f>
        <v>0</v>
      </c>
      <c r="I46" s="70">
        <f t="shared" si="1"/>
        <v>400000</v>
      </c>
      <c r="J46" s="115">
        <f t="shared" si="2"/>
        <v>0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 t="s">
        <v>7</v>
      </c>
    </row>
    <row r="47" spans="3:23">
      <c r="C47" s="70" t="s">
        <v>94</v>
      </c>
      <c r="D47" s="105" t="s">
        <v>95</v>
      </c>
      <c r="E47" s="70" t="s">
        <v>36</v>
      </c>
      <c r="F47" s="70" t="s">
        <v>97</v>
      </c>
      <c r="G47" s="70">
        <v>360000</v>
      </c>
      <c r="H47" s="70">
        <f t="shared" si="3"/>
        <v>0</v>
      </c>
      <c r="I47" s="70">
        <f t="shared" si="1"/>
        <v>360000</v>
      </c>
      <c r="J47" s="115">
        <f t="shared" si="2"/>
        <v>0</v>
      </c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 t="s">
        <v>7</v>
      </c>
    </row>
    <row r="48" spans="3:23">
      <c r="C48" s="70" t="s">
        <v>98</v>
      </c>
      <c r="D48" s="105" t="s">
        <v>99</v>
      </c>
      <c r="E48" s="70" t="s">
        <v>36</v>
      </c>
      <c r="F48" s="70" t="s">
        <v>100</v>
      </c>
      <c r="G48" s="70">
        <v>339993</v>
      </c>
      <c r="H48" s="70">
        <f t="shared" si="3"/>
        <v>0</v>
      </c>
      <c r="I48" s="70">
        <f t="shared" si="1"/>
        <v>339993</v>
      </c>
      <c r="J48" s="115">
        <f t="shared" si="2"/>
        <v>0</v>
      </c>
      <c r="K48" s="70"/>
      <c r="L48" s="70"/>
      <c r="M48" s="70"/>
      <c r="N48" s="70"/>
      <c r="O48" s="70"/>
      <c r="P48" s="70"/>
      <c r="Q48" s="70"/>
      <c r="R48" s="70"/>
      <c r="S48" s="70"/>
      <c r="T48" s="108"/>
      <c r="U48" s="70"/>
      <c r="V48" s="70"/>
      <c r="W48" s="70" t="s">
        <v>7</v>
      </c>
    </row>
    <row r="49" spans="3:23">
      <c r="C49" s="70" t="s">
        <v>101</v>
      </c>
      <c r="D49" s="105" t="s">
        <v>102</v>
      </c>
      <c r="E49" s="70" t="s">
        <v>36</v>
      </c>
      <c r="F49" s="70" t="s">
        <v>103</v>
      </c>
      <c r="G49" s="70">
        <v>108120</v>
      </c>
      <c r="H49" s="70">
        <f t="shared" si="3"/>
        <v>0</v>
      </c>
      <c r="I49" s="70">
        <f t="shared" si="1"/>
        <v>108120</v>
      </c>
      <c r="J49" s="115">
        <f t="shared" si="2"/>
        <v>0</v>
      </c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 t="s">
        <v>7</v>
      </c>
    </row>
    <row r="50" spans="3:23">
      <c r="C50" s="70" t="s">
        <v>101</v>
      </c>
      <c r="D50" s="105" t="s">
        <v>102</v>
      </c>
      <c r="E50" s="70" t="s">
        <v>39</v>
      </c>
      <c r="F50" s="70" t="s">
        <v>104</v>
      </c>
      <c r="G50" s="70">
        <v>41880</v>
      </c>
      <c r="H50" s="70">
        <f t="shared" si="3"/>
        <v>0</v>
      </c>
      <c r="I50" s="70">
        <f t="shared" si="1"/>
        <v>41880</v>
      </c>
      <c r="J50" s="115">
        <f t="shared" si="2"/>
        <v>0</v>
      </c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 t="s">
        <v>7</v>
      </c>
    </row>
    <row r="51" spans="3:23">
      <c r="C51" s="70" t="s">
        <v>105</v>
      </c>
      <c r="D51" s="105" t="s">
        <v>106</v>
      </c>
      <c r="E51" s="70" t="s">
        <v>36</v>
      </c>
      <c r="F51" s="70" t="s">
        <v>107</v>
      </c>
      <c r="G51" s="70">
        <v>1131456</v>
      </c>
      <c r="H51" s="70">
        <f t="shared" si="3"/>
        <v>0</v>
      </c>
      <c r="I51" s="70">
        <f t="shared" si="1"/>
        <v>1131456</v>
      </c>
      <c r="J51" s="115">
        <f t="shared" si="2"/>
        <v>0</v>
      </c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 t="s">
        <v>7</v>
      </c>
    </row>
    <row r="52" spans="3:23">
      <c r="C52" s="70" t="s">
        <v>105</v>
      </c>
      <c r="D52" s="105" t="s">
        <v>106</v>
      </c>
      <c r="E52" s="70" t="s">
        <v>39</v>
      </c>
      <c r="F52" s="70" t="s">
        <v>108</v>
      </c>
      <c r="G52" s="70">
        <v>368544</v>
      </c>
      <c r="H52" s="70">
        <f t="shared" si="3"/>
        <v>0</v>
      </c>
      <c r="I52" s="70">
        <f t="shared" si="1"/>
        <v>368544</v>
      </c>
      <c r="J52" s="115">
        <f t="shared" si="2"/>
        <v>0</v>
      </c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 t="s">
        <v>7</v>
      </c>
    </row>
    <row r="53" spans="3:23">
      <c r="C53" s="1" t="s">
        <v>109</v>
      </c>
      <c r="D53" s="105" t="s">
        <v>110</v>
      </c>
      <c r="E53" s="70" t="s">
        <v>36</v>
      </c>
      <c r="F53" s="70" t="s">
        <v>111</v>
      </c>
      <c r="G53" s="70">
        <v>66000</v>
      </c>
      <c r="H53" s="70">
        <f t="shared" si="3"/>
        <v>0</v>
      </c>
      <c r="I53" s="70">
        <f t="shared" si="1"/>
        <v>66000</v>
      </c>
      <c r="J53" s="115">
        <f t="shared" si="2"/>
        <v>0</v>
      </c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 t="s">
        <v>7</v>
      </c>
    </row>
    <row r="54" spans="3:23">
      <c r="C54" s="70" t="s">
        <v>109</v>
      </c>
      <c r="D54" s="105" t="s">
        <v>110</v>
      </c>
      <c r="E54" s="70" t="s">
        <v>36</v>
      </c>
      <c r="F54" s="70" t="s">
        <v>112</v>
      </c>
      <c r="G54" s="70">
        <v>561190</v>
      </c>
      <c r="H54" s="70">
        <f t="shared" si="3"/>
        <v>0</v>
      </c>
      <c r="I54" s="70">
        <f t="shared" si="1"/>
        <v>561190</v>
      </c>
      <c r="J54" s="115">
        <f t="shared" si="2"/>
        <v>0</v>
      </c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 t="s">
        <v>7</v>
      </c>
    </row>
    <row r="55" spans="3:23">
      <c r="C55" s="70" t="s">
        <v>113</v>
      </c>
      <c r="D55" s="105" t="s">
        <v>114</v>
      </c>
      <c r="E55" s="70" t="s">
        <v>36</v>
      </c>
      <c r="F55" s="70" t="s">
        <v>115</v>
      </c>
      <c r="G55" s="70">
        <v>207000</v>
      </c>
      <c r="H55" s="70">
        <f t="shared" si="3"/>
        <v>0</v>
      </c>
      <c r="I55" s="70">
        <f t="shared" si="1"/>
        <v>207000</v>
      </c>
      <c r="J55" s="115">
        <f t="shared" si="2"/>
        <v>0</v>
      </c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 t="s">
        <v>7</v>
      </c>
    </row>
    <row r="56" spans="3:23">
      <c r="C56" s="70" t="s">
        <v>113</v>
      </c>
      <c r="D56" s="105" t="s">
        <v>114</v>
      </c>
      <c r="E56" s="70" t="s">
        <v>39</v>
      </c>
      <c r="F56" s="70" t="s">
        <v>116</v>
      </c>
      <c r="G56" s="70">
        <v>93000</v>
      </c>
      <c r="H56" s="70">
        <f t="shared" si="3"/>
        <v>0</v>
      </c>
      <c r="I56" s="70">
        <f t="shared" si="1"/>
        <v>93000</v>
      </c>
      <c r="J56" s="115">
        <f t="shared" si="2"/>
        <v>0</v>
      </c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 t="s">
        <v>7</v>
      </c>
    </row>
    <row r="57" spans="3:23">
      <c r="C57" s="70" t="s">
        <v>117</v>
      </c>
      <c r="D57" s="105" t="s">
        <v>118</v>
      </c>
      <c r="E57" s="70" t="s">
        <v>36</v>
      </c>
      <c r="F57" s="70" t="s">
        <v>119</v>
      </c>
      <c r="G57" s="70">
        <v>590000</v>
      </c>
      <c r="H57" s="70">
        <f t="shared" si="3"/>
        <v>0</v>
      </c>
      <c r="I57" s="70">
        <f t="shared" si="1"/>
        <v>590000</v>
      </c>
      <c r="J57" s="115">
        <f t="shared" si="2"/>
        <v>0</v>
      </c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 t="s">
        <v>7</v>
      </c>
    </row>
    <row r="58" spans="3:23">
      <c r="C58" s="70" t="s">
        <v>117</v>
      </c>
      <c r="D58" s="105" t="s">
        <v>118</v>
      </c>
      <c r="E58" s="70" t="s">
        <v>36</v>
      </c>
      <c r="F58" s="70" t="s">
        <v>120</v>
      </c>
      <c r="G58" s="70">
        <v>439986</v>
      </c>
      <c r="H58" s="70">
        <f t="shared" si="3"/>
        <v>0</v>
      </c>
      <c r="I58" s="70">
        <f t="shared" si="1"/>
        <v>439986</v>
      </c>
      <c r="J58" s="115">
        <f t="shared" si="2"/>
        <v>0</v>
      </c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 t="s">
        <v>7</v>
      </c>
    </row>
    <row r="59" spans="3:23">
      <c r="C59" s="70" t="s">
        <v>121</v>
      </c>
      <c r="D59" s="105" t="s">
        <v>122</v>
      </c>
      <c r="E59" s="70" t="s">
        <v>36</v>
      </c>
      <c r="F59" s="70" t="s">
        <v>123</v>
      </c>
      <c r="G59" s="70">
        <v>440000</v>
      </c>
      <c r="H59" s="70">
        <f t="shared" si="3"/>
        <v>0</v>
      </c>
      <c r="I59" s="70">
        <f t="shared" si="1"/>
        <v>440000</v>
      </c>
      <c r="J59" s="115">
        <f t="shared" si="2"/>
        <v>0</v>
      </c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 t="s">
        <v>7</v>
      </c>
    </row>
    <row r="60" spans="3:23">
      <c r="C60" s="70" t="s">
        <v>124</v>
      </c>
      <c r="D60" s="105" t="s">
        <v>125</v>
      </c>
      <c r="E60" s="70" t="s">
        <v>36</v>
      </c>
      <c r="F60" s="70" t="s">
        <v>126</v>
      </c>
      <c r="G60" s="70">
        <v>390000</v>
      </c>
      <c r="H60" s="70">
        <f t="shared" si="3"/>
        <v>0</v>
      </c>
      <c r="I60" s="70">
        <f t="shared" si="1"/>
        <v>390000</v>
      </c>
      <c r="J60" s="115">
        <f t="shared" si="2"/>
        <v>0</v>
      </c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 t="s">
        <v>7</v>
      </c>
    </row>
    <row r="61" spans="3:23">
      <c r="C61" s="70" t="s">
        <v>124</v>
      </c>
      <c r="D61" s="105" t="s">
        <v>125</v>
      </c>
      <c r="E61" s="70" t="s">
        <v>36</v>
      </c>
      <c r="F61" s="70" t="s">
        <v>127</v>
      </c>
      <c r="G61" s="70">
        <v>269340</v>
      </c>
      <c r="H61" s="70">
        <f t="shared" si="3"/>
        <v>0</v>
      </c>
      <c r="I61" s="70">
        <f t="shared" si="1"/>
        <v>269340</v>
      </c>
      <c r="J61" s="115">
        <f t="shared" si="2"/>
        <v>0</v>
      </c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 t="s">
        <v>7</v>
      </c>
    </row>
    <row r="62" spans="3:23">
      <c r="C62" s="70" t="s">
        <v>128</v>
      </c>
      <c r="D62" s="105" t="s">
        <v>129</v>
      </c>
      <c r="E62" s="70" t="s">
        <v>36</v>
      </c>
      <c r="F62" s="70" t="s">
        <v>130</v>
      </c>
      <c r="G62" s="70">
        <v>207000</v>
      </c>
      <c r="H62" s="70">
        <f t="shared" si="3"/>
        <v>0</v>
      </c>
      <c r="I62" s="70">
        <f t="shared" si="1"/>
        <v>207000</v>
      </c>
      <c r="J62" s="115">
        <f t="shared" si="2"/>
        <v>0</v>
      </c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 t="s">
        <v>7</v>
      </c>
    </row>
    <row r="63" spans="3:23">
      <c r="C63" s="70" t="s">
        <v>128</v>
      </c>
      <c r="D63" s="105" t="s">
        <v>129</v>
      </c>
      <c r="E63" s="70" t="s">
        <v>39</v>
      </c>
      <c r="F63" s="70" t="s">
        <v>131</v>
      </c>
      <c r="G63" s="70">
        <v>93000</v>
      </c>
      <c r="H63" s="70">
        <f t="shared" si="3"/>
        <v>0</v>
      </c>
      <c r="I63" s="70">
        <f t="shared" si="1"/>
        <v>93000</v>
      </c>
      <c r="J63" s="115">
        <f t="shared" si="2"/>
        <v>0</v>
      </c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 t="s">
        <v>7</v>
      </c>
    </row>
    <row r="64" spans="3:23">
      <c r="C64" s="70" t="s">
        <v>132</v>
      </c>
      <c r="D64" s="105" t="s">
        <v>133</v>
      </c>
      <c r="E64" s="70" t="s">
        <v>36</v>
      </c>
      <c r="F64" s="70" t="s">
        <v>134</v>
      </c>
      <c r="G64" s="70">
        <v>102000</v>
      </c>
      <c r="H64" s="70">
        <f t="shared" si="3"/>
        <v>0</v>
      </c>
      <c r="I64" s="70">
        <f t="shared" si="1"/>
        <v>102000</v>
      </c>
      <c r="J64" s="115">
        <f t="shared" si="2"/>
        <v>0</v>
      </c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 t="s">
        <v>7</v>
      </c>
    </row>
    <row r="65" spans="3:23">
      <c r="C65" s="70" t="s">
        <v>132</v>
      </c>
      <c r="D65" s="105" t="s">
        <v>133</v>
      </c>
      <c r="E65" s="70" t="s">
        <v>39</v>
      </c>
      <c r="F65" s="70" t="s">
        <v>135</v>
      </c>
      <c r="G65" s="70">
        <v>48000</v>
      </c>
      <c r="H65" s="70">
        <f t="shared" si="3"/>
        <v>0</v>
      </c>
      <c r="I65" s="70">
        <f t="shared" si="1"/>
        <v>48000</v>
      </c>
      <c r="J65" s="115">
        <f t="shared" si="2"/>
        <v>0</v>
      </c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 t="s">
        <v>7</v>
      </c>
    </row>
    <row r="66" spans="3:23">
      <c r="C66" s="70" t="s">
        <v>136</v>
      </c>
      <c r="D66" s="105" t="s">
        <v>137</v>
      </c>
      <c r="E66" s="70" t="s">
        <v>36</v>
      </c>
      <c r="F66" s="70" t="s">
        <v>138</v>
      </c>
      <c r="G66" s="70">
        <v>345000</v>
      </c>
      <c r="H66" s="70">
        <f t="shared" si="3"/>
        <v>0</v>
      </c>
      <c r="I66" s="70">
        <f t="shared" si="1"/>
        <v>345000</v>
      </c>
      <c r="J66" s="115">
        <f t="shared" si="2"/>
        <v>0</v>
      </c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 t="s">
        <v>7</v>
      </c>
    </row>
    <row r="67" spans="3:23">
      <c r="C67" s="70" t="s">
        <v>136</v>
      </c>
      <c r="D67" s="105" t="s">
        <v>137</v>
      </c>
      <c r="E67" s="70" t="s">
        <v>39</v>
      </c>
      <c r="F67" s="70" t="s">
        <v>139</v>
      </c>
      <c r="G67" s="70">
        <v>155000</v>
      </c>
      <c r="H67" s="70">
        <f t="shared" si="3"/>
        <v>0</v>
      </c>
      <c r="I67" s="70">
        <f t="shared" si="1"/>
        <v>155000</v>
      </c>
      <c r="J67" s="115">
        <f t="shared" si="2"/>
        <v>0</v>
      </c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 t="s">
        <v>7</v>
      </c>
    </row>
    <row r="68" spans="3:23">
      <c r="C68" s="70" t="s">
        <v>140</v>
      </c>
      <c r="D68" s="105" t="s">
        <v>141</v>
      </c>
      <c r="E68" s="70" t="s">
        <v>36</v>
      </c>
      <c r="F68" s="70" t="s">
        <v>142</v>
      </c>
      <c r="G68" s="70">
        <v>430000</v>
      </c>
      <c r="H68" s="70">
        <f t="shared" si="3"/>
        <v>0</v>
      </c>
      <c r="I68" s="70">
        <f t="shared" si="1"/>
        <v>430000</v>
      </c>
      <c r="J68" s="115">
        <f t="shared" si="2"/>
        <v>0</v>
      </c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 t="s">
        <v>7</v>
      </c>
    </row>
    <row r="69" spans="3:23">
      <c r="C69" s="70" t="s">
        <v>140</v>
      </c>
      <c r="D69" s="105" t="s">
        <v>141</v>
      </c>
      <c r="E69" s="70" t="s">
        <v>39</v>
      </c>
      <c r="F69" s="70" t="s">
        <v>143</v>
      </c>
      <c r="G69" s="70">
        <v>170000</v>
      </c>
      <c r="H69" s="70">
        <f t="shared" si="3"/>
        <v>0</v>
      </c>
      <c r="I69" s="70">
        <f t="shared" si="1"/>
        <v>170000</v>
      </c>
      <c r="J69" s="115">
        <f t="shared" si="2"/>
        <v>0</v>
      </c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 t="s">
        <v>7</v>
      </c>
    </row>
    <row r="70" spans="3:23">
      <c r="C70" s="70" t="s">
        <v>144</v>
      </c>
      <c r="D70" s="105" t="s">
        <v>145</v>
      </c>
      <c r="E70" s="70" t="s">
        <v>36</v>
      </c>
      <c r="F70" s="70" t="s">
        <v>146</v>
      </c>
      <c r="G70" s="70">
        <v>72000</v>
      </c>
      <c r="H70" s="70">
        <f t="shared" si="3"/>
        <v>0</v>
      </c>
      <c r="I70" s="70">
        <f t="shared" si="1"/>
        <v>72000</v>
      </c>
      <c r="J70" s="115">
        <f t="shared" si="2"/>
        <v>0</v>
      </c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 t="s">
        <v>7</v>
      </c>
    </row>
    <row r="71" spans="3:23">
      <c r="C71" s="70" t="s">
        <v>144</v>
      </c>
      <c r="D71" s="105" t="s">
        <v>145</v>
      </c>
      <c r="E71" s="70" t="s">
        <v>39</v>
      </c>
      <c r="F71" s="70" t="s">
        <v>147</v>
      </c>
      <c r="G71" s="70">
        <v>28000</v>
      </c>
      <c r="H71" s="70">
        <f t="shared" si="3"/>
        <v>0</v>
      </c>
      <c r="I71" s="70">
        <f t="shared" si="1"/>
        <v>28000</v>
      </c>
      <c r="J71" s="115">
        <f t="shared" si="2"/>
        <v>0</v>
      </c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 t="s">
        <v>7</v>
      </c>
    </row>
    <row r="72" spans="3:23">
      <c r="C72" s="70" t="s">
        <v>148</v>
      </c>
      <c r="D72" s="105" t="s">
        <v>149</v>
      </c>
      <c r="E72" s="70" t="s">
        <v>36</v>
      </c>
      <c r="F72" s="70" t="s">
        <v>150</v>
      </c>
      <c r="G72" s="70">
        <v>207000</v>
      </c>
      <c r="H72" s="70">
        <f t="shared" si="3"/>
        <v>0</v>
      </c>
      <c r="I72" s="70">
        <f t="shared" si="1"/>
        <v>207000</v>
      </c>
      <c r="J72" s="115">
        <f t="shared" si="2"/>
        <v>0</v>
      </c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 t="s">
        <v>7</v>
      </c>
    </row>
    <row r="73" spans="3:23">
      <c r="C73" s="70" t="s">
        <v>148</v>
      </c>
      <c r="D73" s="105" t="s">
        <v>149</v>
      </c>
      <c r="E73" s="70" t="s">
        <v>39</v>
      </c>
      <c r="F73" s="70" t="s">
        <v>151</v>
      </c>
      <c r="G73" s="70">
        <v>93000</v>
      </c>
      <c r="H73" s="70">
        <f t="shared" si="3"/>
        <v>0</v>
      </c>
      <c r="I73" s="70">
        <f t="shared" si="1"/>
        <v>93000</v>
      </c>
      <c r="J73" s="115">
        <f t="shared" si="2"/>
        <v>0</v>
      </c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 t="s">
        <v>7</v>
      </c>
    </row>
    <row r="74" spans="3:23">
      <c r="C74" s="70" t="s">
        <v>152</v>
      </c>
      <c r="D74" s="105" t="s">
        <v>153</v>
      </c>
      <c r="E74" s="70" t="s">
        <v>36</v>
      </c>
      <c r="F74" s="70" t="s">
        <v>154</v>
      </c>
      <c r="G74" s="70">
        <v>207000</v>
      </c>
      <c r="H74" s="70">
        <f t="shared" si="3"/>
        <v>0</v>
      </c>
      <c r="I74" s="70">
        <f t="shared" si="1"/>
        <v>207000</v>
      </c>
      <c r="J74" s="115">
        <f t="shared" si="2"/>
        <v>0</v>
      </c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 t="s">
        <v>7</v>
      </c>
    </row>
    <row r="75" spans="3:23">
      <c r="C75" s="70" t="s">
        <v>152</v>
      </c>
      <c r="D75" s="105" t="s">
        <v>153</v>
      </c>
      <c r="E75" s="70" t="s">
        <v>39</v>
      </c>
      <c r="F75" s="70" t="s">
        <v>155</v>
      </c>
      <c r="G75" s="70">
        <v>93000</v>
      </c>
      <c r="H75" s="70">
        <f t="shared" si="3"/>
        <v>0</v>
      </c>
      <c r="I75" s="70">
        <f t="shared" si="1"/>
        <v>93000</v>
      </c>
      <c r="J75" s="115">
        <f t="shared" si="2"/>
        <v>0</v>
      </c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 t="s">
        <v>7</v>
      </c>
    </row>
    <row r="76" spans="3:23">
      <c r="C76" s="1" t="s">
        <v>156</v>
      </c>
      <c r="D76" s="105" t="s">
        <v>157</v>
      </c>
      <c r="E76" s="70" t="s">
        <v>36</v>
      </c>
      <c r="F76" s="70" t="s">
        <v>158</v>
      </c>
      <c r="G76" s="70">
        <v>430000</v>
      </c>
      <c r="H76" s="70">
        <f t="shared" si="3"/>
        <v>0</v>
      </c>
      <c r="I76" s="70">
        <f t="shared" si="1"/>
        <v>430000</v>
      </c>
      <c r="J76" s="115">
        <f t="shared" si="2"/>
        <v>0</v>
      </c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 t="s">
        <v>7</v>
      </c>
    </row>
    <row r="77" spans="3:23">
      <c r="C77" s="1" t="s">
        <v>156</v>
      </c>
      <c r="D77" s="105" t="s">
        <v>157</v>
      </c>
      <c r="E77" s="70" t="s">
        <v>39</v>
      </c>
      <c r="F77" s="70" t="s">
        <v>159</v>
      </c>
      <c r="G77" s="70">
        <v>170000</v>
      </c>
      <c r="H77" s="70">
        <f t="shared" si="3"/>
        <v>0</v>
      </c>
      <c r="I77" s="70">
        <f t="shared" si="1"/>
        <v>170000</v>
      </c>
      <c r="J77" s="115">
        <f t="shared" si="2"/>
        <v>0</v>
      </c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 t="s">
        <v>7</v>
      </c>
    </row>
    <row r="78" spans="3:23">
      <c r="C78" s="1" t="s">
        <v>160</v>
      </c>
      <c r="D78" s="105" t="s">
        <v>161</v>
      </c>
      <c r="E78" s="70" t="s">
        <v>36</v>
      </c>
      <c r="F78" s="70" t="s">
        <v>162</v>
      </c>
      <c r="G78" s="70">
        <v>207000</v>
      </c>
      <c r="H78" s="70">
        <f t="shared" ref="H78:H105" si="4">SUM(K78:V78)</f>
        <v>0</v>
      </c>
      <c r="I78" s="70">
        <f t="shared" ref="I78:I105" si="5">G78-H78</f>
        <v>207000</v>
      </c>
      <c r="J78" s="115">
        <f t="shared" si="2"/>
        <v>0</v>
      </c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 t="s">
        <v>7</v>
      </c>
    </row>
    <row r="79" spans="3:23">
      <c r="C79" s="1" t="s">
        <v>160</v>
      </c>
      <c r="D79" s="105" t="s">
        <v>161</v>
      </c>
      <c r="E79" s="70" t="s">
        <v>39</v>
      </c>
      <c r="F79" s="70" t="s">
        <v>163</v>
      </c>
      <c r="G79" s="70">
        <v>93000</v>
      </c>
      <c r="H79" s="70">
        <f t="shared" si="4"/>
        <v>0</v>
      </c>
      <c r="I79" s="70">
        <f t="shared" si="5"/>
        <v>93000</v>
      </c>
      <c r="J79" s="115">
        <f t="shared" si="2"/>
        <v>0</v>
      </c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 t="s">
        <v>7</v>
      </c>
    </row>
    <row r="80" spans="3:23">
      <c r="C80" s="70" t="s">
        <v>164</v>
      </c>
      <c r="D80" s="105" t="s">
        <v>8</v>
      </c>
      <c r="E80" s="70" t="s">
        <v>36</v>
      </c>
      <c r="F80" s="70" t="s">
        <v>165</v>
      </c>
      <c r="G80" s="70">
        <v>34652118</v>
      </c>
      <c r="H80" s="70">
        <f t="shared" si="4"/>
        <v>0</v>
      </c>
      <c r="I80" s="70">
        <f t="shared" si="5"/>
        <v>34652118</v>
      </c>
      <c r="J80" s="115">
        <f t="shared" ref="J80:J143" si="6">(H80/G80)*100</f>
        <v>0</v>
      </c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 t="s">
        <v>8</v>
      </c>
    </row>
    <row r="81" spans="3:23">
      <c r="C81" s="70" t="s">
        <v>164</v>
      </c>
      <c r="D81" s="105" t="s">
        <v>8</v>
      </c>
      <c r="E81" s="70" t="s">
        <v>36</v>
      </c>
      <c r="F81" s="70" t="s">
        <v>166</v>
      </c>
      <c r="G81" s="70">
        <v>3688000</v>
      </c>
      <c r="H81" s="70">
        <f t="shared" si="4"/>
        <v>0</v>
      </c>
      <c r="I81" s="70">
        <f t="shared" si="5"/>
        <v>3688000</v>
      </c>
      <c r="J81" s="115">
        <f t="shared" si="6"/>
        <v>0</v>
      </c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 t="s">
        <v>8</v>
      </c>
    </row>
    <row r="82" spans="3:23">
      <c r="C82" s="70" t="s">
        <v>164</v>
      </c>
      <c r="D82" s="105" t="s">
        <v>8</v>
      </c>
      <c r="E82" s="70" t="s">
        <v>36</v>
      </c>
      <c r="F82" s="70" t="s">
        <v>167</v>
      </c>
      <c r="G82" s="70">
        <v>10000000</v>
      </c>
      <c r="H82" s="70">
        <f t="shared" si="4"/>
        <v>0</v>
      </c>
      <c r="I82" s="70">
        <f t="shared" si="5"/>
        <v>10000000</v>
      </c>
      <c r="J82" s="115">
        <f t="shared" si="6"/>
        <v>0</v>
      </c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 t="s">
        <v>8</v>
      </c>
    </row>
    <row r="83" spans="3:23">
      <c r="C83" s="70" t="s">
        <v>168</v>
      </c>
      <c r="D83" s="105" t="s">
        <v>8</v>
      </c>
      <c r="E83" s="70" t="s">
        <v>39</v>
      </c>
      <c r="F83" s="70" t="s">
        <v>169</v>
      </c>
      <c r="G83" s="70">
        <v>500000</v>
      </c>
      <c r="H83" s="70">
        <f t="shared" si="4"/>
        <v>0</v>
      </c>
      <c r="I83" s="70">
        <f t="shared" si="5"/>
        <v>500000</v>
      </c>
      <c r="J83" s="115">
        <f t="shared" si="6"/>
        <v>0</v>
      </c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 t="s">
        <v>8</v>
      </c>
    </row>
    <row r="84" spans="3:23">
      <c r="C84" s="70" t="s">
        <v>164</v>
      </c>
      <c r="D84" s="105" t="s">
        <v>170</v>
      </c>
      <c r="E84" s="70" t="s">
        <v>36</v>
      </c>
      <c r="F84" s="70" t="s">
        <v>171</v>
      </c>
      <c r="G84" s="70">
        <v>324000</v>
      </c>
      <c r="H84" s="70">
        <f t="shared" si="4"/>
        <v>0</v>
      </c>
      <c r="I84" s="70">
        <f t="shared" si="5"/>
        <v>324000</v>
      </c>
      <c r="J84" s="115">
        <f t="shared" si="6"/>
        <v>0</v>
      </c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 t="s">
        <v>8</v>
      </c>
    </row>
    <row r="85" spans="3:23">
      <c r="C85" s="70" t="s">
        <v>168</v>
      </c>
      <c r="D85" s="105" t="s">
        <v>172</v>
      </c>
      <c r="E85" s="70" t="s">
        <v>39</v>
      </c>
      <c r="F85" s="70" t="s">
        <v>173</v>
      </c>
      <c r="G85" s="70">
        <v>176000</v>
      </c>
      <c r="H85" s="70">
        <f t="shared" si="4"/>
        <v>0</v>
      </c>
      <c r="I85" s="70">
        <f t="shared" si="5"/>
        <v>176000</v>
      </c>
      <c r="J85" s="115">
        <f t="shared" si="6"/>
        <v>0</v>
      </c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 t="s">
        <v>8</v>
      </c>
    </row>
    <row r="86" spans="3:23">
      <c r="C86" s="70" t="s">
        <v>174</v>
      </c>
      <c r="D86" s="105" t="s">
        <v>175</v>
      </c>
      <c r="E86" s="70" t="s">
        <v>36</v>
      </c>
      <c r="F86" s="70"/>
      <c r="G86" s="70">
        <v>600000</v>
      </c>
      <c r="H86" s="70">
        <f t="shared" si="4"/>
        <v>0</v>
      </c>
      <c r="I86" s="70">
        <f t="shared" si="5"/>
        <v>600000</v>
      </c>
      <c r="J86" s="115">
        <f t="shared" si="6"/>
        <v>0</v>
      </c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 t="s">
        <v>9</v>
      </c>
    </row>
    <row r="87" spans="3:23">
      <c r="C87" s="70" t="s">
        <v>176</v>
      </c>
      <c r="D87" s="105" t="s">
        <v>177</v>
      </c>
      <c r="E87" s="70" t="s">
        <v>36</v>
      </c>
      <c r="F87" s="70" t="s">
        <v>178</v>
      </c>
      <c r="G87" s="70">
        <v>56319000</v>
      </c>
      <c r="H87" s="70">
        <f t="shared" si="4"/>
        <v>0</v>
      </c>
      <c r="I87" s="70">
        <f t="shared" si="5"/>
        <v>56319000</v>
      </c>
      <c r="J87" s="115">
        <f t="shared" si="6"/>
        <v>0</v>
      </c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 t="s">
        <v>9</v>
      </c>
    </row>
    <row r="88" spans="3:23">
      <c r="C88" s="70" t="s">
        <v>176</v>
      </c>
      <c r="D88" s="105" t="s">
        <v>177</v>
      </c>
      <c r="E88" s="70" t="s">
        <v>36</v>
      </c>
      <c r="F88" s="70" t="s">
        <v>179</v>
      </c>
      <c r="G88" s="70">
        <v>3681000</v>
      </c>
      <c r="H88" s="70">
        <f t="shared" si="4"/>
        <v>0</v>
      </c>
      <c r="I88" s="70">
        <f t="shared" si="5"/>
        <v>3681000</v>
      </c>
      <c r="J88" s="115">
        <f t="shared" si="6"/>
        <v>0</v>
      </c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 t="s">
        <v>9</v>
      </c>
    </row>
    <row r="89" spans="3:23">
      <c r="C89" s="70" t="s">
        <v>180</v>
      </c>
      <c r="D89" s="105" t="s">
        <v>181</v>
      </c>
      <c r="E89" s="70" t="s">
        <v>36</v>
      </c>
      <c r="F89" s="70" t="s">
        <v>182</v>
      </c>
      <c r="G89" s="70">
        <v>2970000</v>
      </c>
      <c r="H89" s="70">
        <f t="shared" si="4"/>
        <v>0</v>
      </c>
      <c r="I89" s="70">
        <f t="shared" si="5"/>
        <v>2970000</v>
      </c>
      <c r="J89" s="115">
        <f t="shared" si="6"/>
        <v>0</v>
      </c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 t="s">
        <v>9</v>
      </c>
    </row>
    <row r="90" spans="3:23">
      <c r="C90" s="70" t="s">
        <v>180</v>
      </c>
      <c r="D90" s="105" t="s">
        <v>181</v>
      </c>
      <c r="E90" s="70" t="s">
        <v>36</v>
      </c>
      <c r="F90" s="70" t="s">
        <v>183</v>
      </c>
      <c r="G90" s="70">
        <v>1680000</v>
      </c>
      <c r="H90" s="70">
        <f t="shared" si="4"/>
        <v>0</v>
      </c>
      <c r="I90" s="70">
        <f t="shared" si="5"/>
        <v>1680000</v>
      </c>
      <c r="J90" s="115">
        <f t="shared" si="6"/>
        <v>0</v>
      </c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 t="s">
        <v>9</v>
      </c>
    </row>
    <row r="91" spans="3:23">
      <c r="C91" s="70" t="s">
        <v>184</v>
      </c>
      <c r="D91" s="105" t="s">
        <v>185</v>
      </c>
      <c r="E91" s="70" t="s">
        <v>36</v>
      </c>
      <c r="F91" s="70" t="s">
        <v>186</v>
      </c>
      <c r="G91" s="70">
        <v>107800</v>
      </c>
      <c r="H91" s="70">
        <f t="shared" si="4"/>
        <v>0</v>
      </c>
      <c r="I91" s="70">
        <f t="shared" si="5"/>
        <v>107800</v>
      </c>
      <c r="J91" s="115">
        <f t="shared" si="6"/>
        <v>0</v>
      </c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 t="s">
        <v>9</v>
      </c>
    </row>
    <row r="92" spans="3:23">
      <c r="C92" s="70" t="s">
        <v>187</v>
      </c>
      <c r="D92" s="105" t="s">
        <v>188</v>
      </c>
      <c r="E92" s="70" t="s">
        <v>36</v>
      </c>
      <c r="F92" s="70" t="s">
        <v>189</v>
      </c>
      <c r="G92" s="70">
        <v>414000</v>
      </c>
      <c r="H92" s="70">
        <f t="shared" si="4"/>
        <v>0</v>
      </c>
      <c r="I92" s="70">
        <f t="shared" si="5"/>
        <v>414000</v>
      </c>
      <c r="J92" s="115">
        <f t="shared" si="6"/>
        <v>0</v>
      </c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 t="s">
        <v>7</v>
      </c>
    </row>
    <row r="93" spans="3:23">
      <c r="C93" s="70" t="s">
        <v>187</v>
      </c>
      <c r="D93" s="105" t="s">
        <v>188</v>
      </c>
      <c r="E93" s="70" t="s">
        <v>39</v>
      </c>
      <c r="F93" s="70" t="s">
        <v>190</v>
      </c>
      <c r="G93" s="70">
        <v>192996</v>
      </c>
      <c r="H93" s="70">
        <f t="shared" si="4"/>
        <v>0</v>
      </c>
      <c r="I93" s="70">
        <f t="shared" si="5"/>
        <v>192996</v>
      </c>
      <c r="J93" s="115">
        <f t="shared" si="6"/>
        <v>0</v>
      </c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 t="s">
        <v>7</v>
      </c>
    </row>
    <row r="94" spans="3:23">
      <c r="C94" s="70" t="s">
        <v>191</v>
      </c>
      <c r="D94" s="105" t="s">
        <v>192</v>
      </c>
      <c r="E94" s="70" t="s">
        <v>36</v>
      </c>
      <c r="F94" s="70" t="s">
        <v>193</v>
      </c>
      <c r="G94" s="70">
        <v>25200</v>
      </c>
      <c r="H94" s="70">
        <f t="shared" si="4"/>
        <v>0</v>
      </c>
      <c r="I94" s="70">
        <f t="shared" si="5"/>
        <v>25200</v>
      </c>
      <c r="J94" s="115">
        <f t="shared" si="6"/>
        <v>0</v>
      </c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 t="s">
        <v>9</v>
      </c>
    </row>
    <row r="95" spans="3:23">
      <c r="C95" s="70"/>
      <c r="D95" s="105" t="s">
        <v>192</v>
      </c>
      <c r="E95" s="70" t="s">
        <v>36</v>
      </c>
      <c r="F95" s="70" t="s">
        <v>194</v>
      </c>
      <c r="G95" s="70">
        <v>8400</v>
      </c>
      <c r="H95" s="70">
        <f t="shared" si="4"/>
        <v>0</v>
      </c>
      <c r="I95" s="70">
        <f t="shared" si="5"/>
        <v>8400</v>
      </c>
      <c r="J95" s="115">
        <f t="shared" si="6"/>
        <v>0</v>
      </c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 t="s">
        <v>9</v>
      </c>
    </row>
    <row r="96" spans="3:23">
      <c r="C96" s="70" t="s">
        <v>195</v>
      </c>
      <c r="D96" s="105" t="s">
        <v>196</v>
      </c>
      <c r="E96" s="70" t="s">
        <v>36</v>
      </c>
      <c r="F96" s="70" t="s">
        <v>197</v>
      </c>
      <c r="G96" s="70">
        <v>92800</v>
      </c>
      <c r="H96" s="70">
        <f t="shared" si="4"/>
        <v>0</v>
      </c>
      <c r="I96" s="70">
        <f>G96-H96</f>
        <v>92800</v>
      </c>
      <c r="J96" s="115">
        <f t="shared" si="6"/>
        <v>0</v>
      </c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 t="s">
        <v>9</v>
      </c>
    </row>
    <row r="97" spans="3:23">
      <c r="C97" s="70" t="s">
        <v>195</v>
      </c>
      <c r="D97" s="105" t="s">
        <v>196</v>
      </c>
      <c r="E97" s="70" t="s">
        <v>36</v>
      </c>
      <c r="F97" s="70" t="s">
        <v>198</v>
      </c>
      <c r="G97" s="70">
        <v>46400</v>
      </c>
      <c r="H97" s="70">
        <f t="shared" si="4"/>
        <v>0</v>
      </c>
      <c r="I97" s="70">
        <f>G97-H97</f>
        <v>46400</v>
      </c>
      <c r="J97" s="115">
        <f t="shared" si="6"/>
        <v>0</v>
      </c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 t="s">
        <v>9</v>
      </c>
    </row>
    <row r="98" spans="3:23">
      <c r="C98" s="70" t="s">
        <v>199</v>
      </c>
      <c r="D98" s="105" t="s">
        <v>200</v>
      </c>
      <c r="E98" s="70" t="s">
        <v>36</v>
      </c>
      <c r="F98" s="70" t="s">
        <v>201</v>
      </c>
      <c r="G98" s="70">
        <v>350000</v>
      </c>
      <c r="H98" s="70">
        <f t="shared" si="4"/>
        <v>0</v>
      </c>
      <c r="I98" s="70">
        <f t="shared" si="5"/>
        <v>350000</v>
      </c>
      <c r="J98" s="115">
        <f t="shared" si="6"/>
        <v>0</v>
      </c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 t="s">
        <v>7</v>
      </c>
    </row>
    <row r="99" spans="3:23">
      <c r="C99" s="70" t="s">
        <v>199</v>
      </c>
      <c r="D99" s="105" t="s">
        <v>200</v>
      </c>
      <c r="E99" s="70" t="s">
        <v>36</v>
      </c>
      <c r="F99" s="70" t="s">
        <v>202</v>
      </c>
      <c r="G99" s="70">
        <v>700000</v>
      </c>
      <c r="H99" s="70">
        <f t="shared" si="4"/>
        <v>0</v>
      </c>
      <c r="I99" s="70">
        <f t="shared" si="5"/>
        <v>700000</v>
      </c>
      <c r="J99" s="115">
        <f t="shared" si="6"/>
        <v>0</v>
      </c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 t="s">
        <v>7</v>
      </c>
    </row>
    <row r="100" spans="3:23">
      <c r="C100" s="70" t="s">
        <v>203</v>
      </c>
      <c r="D100" s="105" t="s">
        <v>204</v>
      </c>
      <c r="E100" s="70" t="s">
        <v>36</v>
      </c>
      <c r="F100" s="70" t="s">
        <v>205</v>
      </c>
      <c r="G100" s="70">
        <v>284986</v>
      </c>
      <c r="H100" s="70">
        <f t="shared" si="4"/>
        <v>0</v>
      </c>
      <c r="I100" s="70">
        <f t="shared" si="5"/>
        <v>284986</v>
      </c>
      <c r="J100" s="115">
        <f t="shared" si="6"/>
        <v>0</v>
      </c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 t="s">
        <v>7</v>
      </c>
    </row>
    <row r="101" spans="3:23">
      <c r="C101" s="70" t="s">
        <v>203</v>
      </c>
      <c r="D101" s="105" t="s">
        <v>204</v>
      </c>
      <c r="E101" s="70" t="s">
        <v>39</v>
      </c>
      <c r="F101" s="70" t="s">
        <v>206</v>
      </c>
      <c r="G101" s="70">
        <v>132614</v>
      </c>
      <c r="H101" s="70">
        <f t="shared" si="4"/>
        <v>0</v>
      </c>
      <c r="I101" s="70">
        <f t="shared" si="5"/>
        <v>132614</v>
      </c>
      <c r="J101" s="115">
        <f t="shared" si="6"/>
        <v>0</v>
      </c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 t="s">
        <v>7</v>
      </c>
    </row>
    <row r="102" spans="3:23">
      <c r="C102" s="70" t="s">
        <v>207</v>
      </c>
      <c r="D102" s="105" t="s">
        <v>208</v>
      </c>
      <c r="E102" s="70" t="s">
        <v>36</v>
      </c>
      <c r="F102" s="70" t="s">
        <v>209</v>
      </c>
      <c r="G102" s="70">
        <v>345000</v>
      </c>
      <c r="H102" s="70">
        <f t="shared" si="4"/>
        <v>0</v>
      </c>
      <c r="I102" s="70">
        <f t="shared" si="5"/>
        <v>345000</v>
      </c>
      <c r="J102" s="115">
        <f t="shared" si="6"/>
        <v>0</v>
      </c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 t="s">
        <v>7</v>
      </c>
    </row>
    <row r="103" spans="3:23">
      <c r="C103" s="70" t="s">
        <v>207</v>
      </c>
      <c r="D103" s="105" t="s">
        <v>208</v>
      </c>
      <c r="E103" s="70" t="s">
        <v>39</v>
      </c>
      <c r="F103" s="70" t="s">
        <v>210</v>
      </c>
      <c r="G103" s="70">
        <v>155000</v>
      </c>
      <c r="H103" s="70">
        <f t="shared" si="4"/>
        <v>0</v>
      </c>
      <c r="I103" s="70">
        <f t="shared" si="5"/>
        <v>155000</v>
      </c>
      <c r="J103" s="115">
        <f t="shared" si="6"/>
        <v>0</v>
      </c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 t="s">
        <v>7</v>
      </c>
    </row>
    <row r="104" spans="3:23">
      <c r="C104" s="70" t="s">
        <v>211</v>
      </c>
      <c r="D104" s="105" t="s">
        <v>212</v>
      </c>
      <c r="E104" s="70" t="s">
        <v>36</v>
      </c>
      <c r="F104" s="70" t="s">
        <v>213</v>
      </c>
      <c r="G104" s="70">
        <v>309000</v>
      </c>
      <c r="H104" s="70">
        <f t="shared" si="4"/>
        <v>0</v>
      </c>
      <c r="I104" s="70">
        <f t="shared" si="5"/>
        <v>309000</v>
      </c>
      <c r="J104" s="115">
        <f t="shared" si="6"/>
        <v>0</v>
      </c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 t="s">
        <v>7</v>
      </c>
    </row>
    <row r="105" spans="3:23">
      <c r="C105" s="70" t="s">
        <v>211</v>
      </c>
      <c r="D105" s="105" t="s">
        <v>212</v>
      </c>
      <c r="E105" s="70" t="s">
        <v>39</v>
      </c>
      <c r="F105" s="70" t="s">
        <v>214</v>
      </c>
      <c r="G105" s="70">
        <v>141000</v>
      </c>
      <c r="H105" s="70">
        <f t="shared" si="4"/>
        <v>0</v>
      </c>
      <c r="I105" s="70">
        <f t="shared" si="5"/>
        <v>141000</v>
      </c>
      <c r="J105" s="115">
        <f t="shared" si="6"/>
        <v>0</v>
      </c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 t="s">
        <v>7</v>
      </c>
    </row>
    <row r="106" spans="3:23">
      <c r="C106" s="70"/>
      <c r="D106" s="105" t="s">
        <v>35</v>
      </c>
      <c r="E106" s="70" t="s">
        <v>36</v>
      </c>
      <c r="F106" s="70" t="s">
        <v>215</v>
      </c>
      <c r="G106" s="70">
        <f>SintéticoNC!F5</f>
        <v>1801472.7</v>
      </c>
      <c r="H106" s="70">
        <f>SintéticoNC!G5</f>
        <v>1935012.7544435707</v>
      </c>
      <c r="I106" s="70">
        <f>SintéticoNC!I5</f>
        <v>3250.1275444354396</v>
      </c>
      <c r="J106" s="115">
        <f>(H106/(G106+I106))*100</f>
        <v>107.21938709427266</v>
      </c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 t="s">
        <v>10</v>
      </c>
    </row>
    <row r="107" spans="3:23">
      <c r="C107" s="70"/>
      <c r="D107" s="105" t="s">
        <v>35</v>
      </c>
      <c r="E107" s="70" t="s">
        <v>36</v>
      </c>
      <c r="F107" s="70" t="s">
        <v>216</v>
      </c>
      <c r="G107" s="70">
        <f>SintéticoNC!F6</f>
        <v>524400</v>
      </c>
      <c r="H107" s="70">
        <f>SintéticoNC!G6</f>
        <v>0</v>
      </c>
      <c r="I107" s="70">
        <f>SintéticoNC!I6</f>
        <v>591340.44209875306</v>
      </c>
      <c r="J107" s="115">
        <f t="shared" si="6"/>
        <v>0</v>
      </c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 t="s">
        <v>10</v>
      </c>
    </row>
    <row r="108" spans="3:23">
      <c r="C108" s="70"/>
      <c r="D108" s="105" t="s">
        <v>35</v>
      </c>
      <c r="E108" s="70" t="s">
        <v>36</v>
      </c>
      <c r="F108" s="70" t="s">
        <v>217</v>
      </c>
      <c r="G108" s="70">
        <f>SintéticoNC!F7</f>
        <v>5225812</v>
      </c>
      <c r="H108" s="70">
        <f>SintéticoNC!G7</f>
        <v>0</v>
      </c>
      <c r="I108" s="70">
        <f>SintéticoNC!I7</f>
        <v>5892894.6956616491</v>
      </c>
      <c r="J108" s="115">
        <f t="shared" si="6"/>
        <v>0</v>
      </c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 t="s">
        <v>10</v>
      </c>
    </row>
    <row r="109" spans="3:23">
      <c r="C109" s="70"/>
      <c r="D109" s="105" t="s">
        <v>45</v>
      </c>
      <c r="E109" s="70" t="s">
        <v>36</v>
      </c>
      <c r="F109" s="70" t="s">
        <v>218</v>
      </c>
      <c r="G109" s="70">
        <f>SintéticoNC!F8</f>
        <v>13278264.4</v>
      </c>
      <c r="H109" s="70">
        <f>SintéticoNC!G8</f>
        <v>0</v>
      </c>
      <c r="I109" s="70">
        <f>SintéticoNC!I8</f>
        <v>14973254.654081108</v>
      </c>
      <c r="J109" s="115">
        <f t="shared" si="6"/>
        <v>0</v>
      </c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 t="s">
        <v>10</v>
      </c>
    </row>
    <row r="110" spans="3:23">
      <c r="C110" s="70"/>
      <c r="D110" s="105" t="s">
        <v>49</v>
      </c>
      <c r="E110" s="70" t="s">
        <v>36</v>
      </c>
      <c r="F110" s="70" t="s">
        <v>219</v>
      </c>
      <c r="G110" s="70">
        <f>SintéticoNC!F9</f>
        <v>1544762</v>
      </c>
      <c r="H110" s="70">
        <f>SintéticoNC!G9</f>
        <v>0</v>
      </c>
      <c r="I110" s="70">
        <f>SintéticoNC!I9</f>
        <v>1741953.1731833597</v>
      </c>
      <c r="J110" s="115">
        <f t="shared" si="6"/>
        <v>0</v>
      </c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 t="s">
        <v>10</v>
      </c>
    </row>
    <row r="111" spans="3:23">
      <c r="C111" s="70"/>
      <c r="D111" s="105" t="s">
        <v>53</v>
      </c>
      <c r="E111" s="70" t="s">
        <v>36</v>
      </c>
      <c r="F111" s="70" t="s">
        <v>220</v>
      </c>
      <c r="G111" s="70">
        <f>SintéticoNC!F10</f>
        <v>1411014.44</v>
      </c>
      <c r="H111" s="70">
        <f>SintéticoNC!G10</f>
        <v>0</v>
      </c>
      <c r="I111" s="70">
        <f>SintéticoNC!I10</f>
        <v>1591132.5376760571</v>
      </c>
      <c r="J111" s="115">
        <f t="shared" si="6"/>
        <v>0</v>
      </c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 t="s">
        <v>10</v>
      </c>
    </row>
    <row r="112" spans="3:23">
      <c r="C112" s="70"/>
      <c r="D112" s="105" t="s">
        <v>53</v>
      </c>
      <c r="E112" s="70" t="s">
        <v>36</v>
      </c>
      <c r="F112" s="70" t="s">
        <v>221</v>
      </c>
      <c r="G112" s="70">
        <f>SintéticoNC!F11</f>
        <v>2245000</v>
      </c>
      <c r="H112" s="70">
        <f>SintéticoNC!G11</f>
        <v>0</v>
      </c>
      <c r="I112" s="70">
        <f>SintéticoNC!I11</f>
        <v>2531577.5982297873</v>
      </c>
      <c r="J112" s="115">
        <f t="shared" si="6"/>
        <v>0</v>
      </c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 t="s">
        <v>10</v>
      </c>
    </row>
    <row r="113" spans="3:23">
      <c r="C113" s="70"/>
      <c r="D113" s="105" t="s">
        <v>53</v>
      </c>
      <c r="E113" s="70" t="s">
        <v>36</v>
      </c>
      <c r="F113" s="70" t="s">
        <v>222</v>
      </c>
      <c r="G113" s="70">
        <f>SintéticoNC!F12</f>
        <v>2752000</v>
      </c>
      <c r="H113" s="70">
        <f>SintéticoNC!G12</f>
        <v>0</v>
      </c>
      <c r="I113" s="70">
        <f>SintéticoNC!I12</f>
        <v>3103296.9043778954</v>
      </c>
      <c r="J113" s="115">
        <f t="shared" si="6"/>
        <v>0</v>
      </c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 t="s">
        <v>10</v>
      </c>
    </row>
    <row r="114" spans="3:23">
      <c r="C114" s="70"/>
      <c r="D114" s="105" t="s">
        <v>60</v>
      </c>
      <c r="E114" s="70" t="s">
        <v>36</v>
      </c>
      <c r="F114" s="70" t="s">
        <v>223</v>
      </c>
      <c r="G114" s="70">
        <f>SintéticoNC!F13</f>
        <v>750000</v>
      </c>
      <c r="H114" s="70">
        <f>SintéticoNC!G13</f>
        <v>0</v>
      </c>
      <c r="I114" s="70">
        <f>SintéticoNC!I13</f>
        <v>845738.61856228975</v>
      </c>
      <c r="J114" s="115">
        <f t="shared" si="6"/>
        <v>0</v>
      </c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 t="s">
        <v>10</v>
      </c>
    </row>
    <row r="115" spans="3:23">
      <c r="C115" s="70"/>
      <c r="D115" s="105" t="s">
        <v>63</v>
      </c>
      <c r="E115" s="70" t="s">
        <v>36</v>
      </c>
      <c r="F115" s="70" t="s">
        <v>224</v>
      </c>
      <c r="G115" s="70">
        <f>SintéticoNC!F14</f>
        <v>490000</v>
      </c>
      <c r="H115" s="70">
        <f>SintéticoNC!G14</f>
        <v>0</v>
      </c>
      <c r="I115" s="70">
        <f>SintéticoNC!I14</f>
        <v>552549.23079402931</v>
      </c>
      <c r="J115" s="115">
        <f t="shared" si="6"/>
        <v>0</v>
      </c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 t="s">
        <v>10</v>
      </c>
    </row>
    <row r="116" spans="3:23">
      <c r="C116" s="70"/>
      <c r="D116" s="105" t="s">
        <v>63</v>
      </c>
      <c r="E116" s="70" t="s">
        <v>36</v>
      </c>
      <c r="F116" s="70" t="s">
        <v>225</v>
      </c>
      <c r="G116" s="70">
        <f>SintéticoNC!F15</f>
        <v>831400</v>
      </c>
      <c r="H116" s="70">
        <f>SintéticoNC!G15</f>
        <v>0</v>
      </c>
      <c r="I116" s="70">
        <f>SintéticoNC!I15</f>
        <v>937529.44996358361</v>
      </c>
      <c r="J116" s="115">
        <f t="shared" si="6"/>
        <v>0</v>
      </c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 t="s">
        <v>10</v>
      </c>
    </row>
    <row r="117" spans="3:23">
      <c r="C117" s="70"/>
      <c r="D117" s="105" t="s">
        <v>69</v>
      </c>
      <c r="E117" s="70" t="s">
        <v>36</v>
      </c>
      <c r="F117" s="70" t="s">
        <v>226</v>
      </c>
      <c r="G117" s="70">
        <f>SintéticoNC!F16</f>
        <v>207000</v>
      </c>
      <c r="H117" s="70">
        <f>SintéticoNC!G16</f>
        <v>0</v>
      </c>
      <c r="I117" s="70">
        <f>SintéticoNC!I16</f>
        <v>233423.85872319198</v>
      </c>
      <c r="J117" s="115">
        <f t="shared" si="6"/>
        <v>0</v>
      </c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 t="s">
        <v>10</v>
      </c>
    </row>
    <row r="118" spans="3:23">
      <c r="C118" s="70"/>
      <c r="D118" s="105" t="s">
        <v>77</v>
      </c>
      <c r="E118" s="70" t="s">
        <v>36</v>
      </c>
      <c r="F118" s="70" t="s">
        <v>227</v>
      </c>
      <c r="G118" s="70">
        <f>SintéticoNC!F17</f>
        <v>97197.71</v>
      </c>
      <c r="H118" s="70">
        <f>SintéticoNC!G17</f>
        <v>0</v>
      </c>
      <c r="I118" s="70">
        <f>SintéticoNC!I17</f>
        <v>109605.14264375741</v>
      </c>
      <c r="J118" s="115">
        <f t="shared" si="6"/>
        <v>0</v>
      </c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 t="s">
        <v>10</v>
      </c>
    </row>
    <row r="119" spans="3:23">
      <c r="C119" s="70"/>
      <c r="D119" s="105" t="s">
        <v>83</v>
      </c>
      <c r="E119" s="70" t="s">
        <v>36</v>
      </c>
      <c r="F119" s="70" t="s">
        <v>228</v>
      </c>
      <c r="G119" s="70">
        <f>SintéticoNC!F18</f>
        <v>138500</v>
      </c>
      <c r="H119" s="70">
        <f>SintéticoNC!G18</f>
        <v>0</v>
      </c>
      <c r="I119" s="70">
        <f>SintéticoNC!I18</f>
        <v>156179.73156116949</v>
      </c>
      <c r="J119" s="115">
        <f t="shared" si="6"/>
        <v>0</v>
      </c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 t="s">
        <v>10</v>
      </c>
    </row>
    <row r="120" spans="3:23">
      <c r="C120" s="70"/>
      <c r="D120" s="105" t="s">
        <v>87</v>
      </c>
      <c r="E120" s="70" t="s">
        <v>36</v>
      </c>
      <c r="F120" s="70" t="s">
        <v>229</v>
      </c>
      <c r="G120" s="70">
        <f>SintéticoNC!F19</f>
        <v>207000</v>
      </c>
      <c r="H120" s="70">
        <f>SintéticoNC!G19</f>
        <v>0</v>
      </c>
      <c r="I120" s="70">
        <f>SintéticoNC!I19</f>
        <v>233423.85872319198</v>
      </c>
      <c r="J120" s="115">
        <f t="shared" si="6"/>
        <v>0</v>
      </c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 t="s">
        <v>10</v>
      </c>
    </row>
    <row r="121" spans="3:23">
      <c r="C121" s="70"/>
      <c r="D121" s="105" t="s">
        <v>91</v>
      </c>
      <c r="E121" s="70" t="s">
        <v>36</v>
      </c>
      <c r="F121" s="70" t="s">
        <v>230</v>
      </c>
      <c r="G121" s="70">
        <f>SintéticoNC!F20</f>
        <v>208000</v>
      </c>
      <c r="H121" s="70">
        <f>SintéticoNC!G20</f>
        <v>0</v>
      </c>
      <c r="I121" s="70">
        <f>SintéticoNC!I20</f>
        <v>234551.51021460837</v>
      </c>
      <c r="J121" s="115">
        <f t="shared" si="6"/>
        <v>0</v>
      </c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 t="s">
        <v>10</v>
      </c>
    </row>
    <row r="122" spans="3:23">
      <c r="C122" s="70"/>
      <c r="D122" s="105" t="s">
        <v>95</v>
      </c>
      <c r="E122" s="70" t="s">
        <v>36</v>
      </c>
      <c r="F122" s="70" t="s">
        <v>231</v>
      </c>
      <c r="G122" s="70">
        <f>SintéticoNC!F21</f>
        <v>400000</v>
      </c>
      <c r="H122" s="70">
        <f>SintéticoNC!G21</f>
        <v>0</v>
      </c>
      <c r="I122" s="70">
        <f>SintéticoNC!I21</f>
        <v>451060.59656655451</v>
      </c>
      <c r="J122" s="115">
        <f t="shared" si="6"/>
        <v>0</v>
      </c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 t="s">
        <v>10</v>
      </c>
    </row>
    <row r="123" spans="3:23">
      <c r="C123" s="70"/>
      <c r="D123" s="105" t="s">
        <v>99</v>
      </c>
      <c r="E123" s="70" t="s">
        <v>36</v>
      </c>
      <c r="F123" s="70" t="s">
        <v>232</v>
      </c>
      <c r="G123" s="70">
        <f>SintéticoNC!F22</f>
        <v>281339.24</v>
      </c>
      <c r="H123" s="70">
        <f>SintéticoNC!G22</f>
        <v>0</v>
      </c>
      <c r="I123" s="70">
        <f>SintéticoNC!I22</f>
        <v>317252.61357995262</v>
      </c>
      <c r="J123" s="115">
        <f t="shared" si="6"/>
        <v>0</v>
      </c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 t="s">
        <v>10</v>
      </c>
    </row>
    <row r="124" spans="3:23">
      <c r="C124" s="70"/>
      <c r="D124" s="105" t="s">
        <v>102</v>
      </c>
      <c r="E124" s="70" t="s">
        <v>36</v>
      </c>
      <c r="F124" s="70" t="s">
        <v>233</v>
      </c>
      <c r="G124" s="70">
        <f>SintéticoNC!F23</f>
        <v>81587.97</v>
      </c>
      <c r="H124" s="70">
        <f>SintéticoNC!G23</f>
        <v>0</v>
      </c>
      <c r="I124" s="70">
        <f>SintéticoNC!I23</f>
        <v>92002.796052135382</v>
      </c>
      <c r="J124" s="115">
        <f t="shared" si="6"/>
        <v>0</v>
      </c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 t="s">
        <v>10</v>
      </c>
    </row>
    <row r="125" spans="3:23">
      <c r="C125" s="70"/>
      <c r="D125" s="105" t="s">
        <v>106</v>
      </c>
      <c r="E125" s="70" t="s">
        <v>36</v>
      </c>
      <c r="F125" s="70" t="s">
        <v>234</v>
      </c>
      <c r="G125" s="70">
        <f>SintéticoNC!F24</f>
        <v>881417.69</v>
      </c>
      <c r="H125" s="70">
        <f>SintéticoNC!G24</f>
        <v>0</v>
      </c>
      <c r="I125" s="70">
        <f>SintéticoNC!I24</f>
        <v>993931.97268928599</v>
      </c>
      <c r="J125" s="115">
        <f t="shared" si="6"/>
        <v>0</v>
      </c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 t="s">
        <v>10</v>
      </c>
    </row>
    <row r="126" spans="3:23">
      <c r="C126" s="70"/>
      <c r="D126" s="105" t="s">
        <v>110</v>
      </c>
      <c r="E126" s="70" t="s">
        <v>36</v>
      </c>
      <c r="F126" s="70" t="s">
        <v>235</v>
      </c>
      <c r="G126" s="70">
        <f>SintéticoNC!F25</f>
        <v>66000</v>
      </c>
      <c r="H126" s="70">
        <f>SintéticoNC!G25</f>
        <v>0</v>
      </c>
      <c r="I126" s="70">
        <f>SintéticoNC!I25</f>
        <v>74424.998433481494</v>
      </c>
      <c r="J126" s="115">
        <f t="shared" si="6"/>
        <v>0</v>
      </c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 t="s">
        <v>10</v>
      </c>
    </row>
    <row r="127" spans="3:23">
      <c r="C127" s="70"/>
      <c r="D127" s="105" t="s">
        <v>110</v>
      </c>
      <c r="E127" s="70" t="s">
        <v>36</v>
      </c>
      <c r="F127" s="70" t="s">
        <v>236</v>
      </c>
      <c r="G127" s="70">
        <f>SintéticoNC!F26</f>
        <v>502796.02</v>
      </c>
      <c r="H127" s="70">
        <f>SintéticoNC!G26</f>
        <v>0</v>
      </c>
      <c r="I127" s="70">
        <f>SintéticoNC!I26</f>
        <v>566978.68183122319</v>
      </c>
      <c r="J127" s="115">
        <f t="shared" si="6"/>
        <v>0</v>
      </c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 t="s">
        <v>10</v>
      </c>
    </row>
    <row r="128" spans="3:23">
      <c r="C128" s="70"/>
      <c r="D128" s="105" t="s">
        <v>114</v>
      </c>
      <c r="E128" s="70" t="s">
        <v>36</v>
      </c>
      <c r="F128" s="70" t="s">
        <v>237</v>
      </c>
      <c r="G128" s="70">
        <f>SintéticoNC!F27</f>
        <v>207000</v>
      </c>
      <c r="H128" s="70">
        <f>SintéticoNC!G27</f>
        <v>0</v>
      </c>
      <c r="I128" s="70">
        <f>SintéticoNC!I27</f>
        <v>233423.85872319198</v>
      </c>
      <c r="J128" s="115">
        <f t="shared" si="6"/>
        <v>0</v>
      </c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 t="s">
        <v>10</v>
      </c>
    </row>
    <row r="129" spans="3:23">
      <c r="C129" s="70"/>
      <c r="D129" s="105" t="s">
        <v>118</v>
      </c>
      <c r="E129" s="70" t="s">
        <v>36</v>
      </c>
      <c r="F129" s="70" t="s">
        <v>238</v>
      </c>
      <c r="G129" s="70">
        <f>SintéticoNC!F28</f>
        <v>72167.81</v>
      </c>
      <c r="H129" s="70">
        <f>SintéticoNC!G28</f>
        <v>0</v>
      </c>
      <c r="I129" s="70">
        <f>SintéticoNC!I28</f>
        <v>81380.138578754399</v>
      </c>
      <c r="J129" s="115">
        <f t="shared" si="6"/>
        <v>0</v>
      </c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 t="s">
        <v>10</v>
      </c>
    </row>
    <row r="130" spans="3:23">
      <c r="C130" s="70"/>
      <c r="D130" s="105" t="s">
        <v>122</v>
      </c>
      <c r="E130" s="70" t="s">
        <v>36</v>
      </c>
      <c r="F130" s="70" t="s">
        <v>239</v>
      </c>
      <c r="G130" s="70">
        <f>SintéticoNC!F29</f>
        <v>9098.42</v>
      </c>
      <c r="H130" s="70">
        <f>SintéticoNC!G29</f>
        <v>0</v>
      </c>
      <c r="I130" s="70">
        <f>SintéticoNC!I29</f>
        <v>10259.846882532678</v>
      </c>
      <c r="J130" s="115">
        <f t="shared" si="6"/>
        <v>0</v>
      </c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 t="s">
        <v>10</v>
      </c>
    </row>
    <row r="131" spans="3:23">
      <c r="C131" s="70"/>
      <c r="D131" s="105" t="s">
        <v>129</v>
      </c>
      <c r="E131" s="70" t="s">
        <v>36</v>
      </c>
      <c r="F131" s="70" t="s">
        <v>240</v>
      </c>
      <c r="G131" s="70">
        <f>SintéticoNC!F30</f>
        <v>207000</v>
      </c>
      <c r="H131" s="70">
        <f>SintéticoNC!G30</f>
        <v>0</v>
      </c>
      <c r="I131" s="70">
        <f>SintéticoNC!I30</f>
        <v>233423.85872319198</v>
      </c>
      <c r="J131" s="115">
        <f t="shared" si="6"/>
        <v>0</v>
      </c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 t="s">
        <v>10</v>
      </c>
    </row>
    <row r="132" spans="3:23">
      <c r="C132" s="70"/>
      <c r="D132" s="105" t="s">
        <v>133</v>
      </c>
      <c r="E132" s="70" t="s">
        <v>36</v>
      </c>
      <c r="F132" s="70" t="s">
        <v>241</v>
      </c>
      <c r="G132" s="70">
        <f>SintéticoNC!F31</f>
        <v>102000</v>
      </c>
      <c r="H132" s="70">
        <f>SintéticoNC!G31</f>
        <v>0</v>
      </c>
      <c r="I132" s="70">
        <f>SintéticoNC!I31</f>
        <v>115020.45212447141</v>
      </c>
      <c r="J132" s="115">
        <f t="shared" si="6"/>
        <v>0</v>
      </c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 t="s">
        <v>10</v>
      </c>
    </row>
    <row r="133" spans="3:23">
      <c r="C133" s="70"/>
      <c r="D133" s="105" t="s">
        <v>137</v>
      </c>
      <c r="E133" s="70" t="s">
        <v>36</v>
      </c>
      <c r="F133" s="70" t="s">
        <v>242</v>
      </c>
      <c r="G133" s="70">
        <f>SintéticoNC!F32</f>
        <v>345000</v>
      </c>
      <c r="H133" s="70">
        <f>SintéticoNC!G32</f>
        <v>0</v>
      </c>
      <c r="I133" s="70">
        <f>SintéticoNC!I32</f>
        <v>389039.76453865331</v>
      </c>
      <c r="J133" s="115">
        <f t="shared" si="6"/>
        <v>0</v>
      </c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 t="s">
        <v>10</v>
      </c>
    </row>
    <row r="134" spans="3:23">
      <c r="C134" s="70"/>
      <c r="D134" s="105" t="s">
        <v>141</v>
      </c>
      <c r="E134" s="70" t="s">
        <v>36</v>
      </c>
      <c r="F134" s="70" t="s">
        <v>243</v>
      </c>
      <c r="G134" s="70">
        <f>SintéticoNC!F33</f>
        <v>430000</v>
      </c>
      <c r="H134" s="70">
        <f>SintéticoNC!G33</f>
        <v>0</v>
      </c>
      <c r="I134" s="70">
        <f>SintéticoNC!I33</f>
        <v>484890.14130904613</v>
      </c>
      <c r="J134" s="115">
        <f t="shared" si="6"/>
        <v>0</v>
      </c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 t="s">
        <v>10</v>
      </c>
    </row>
    <row r="135" spans="3:23">
      <c r="C135" s="70"/>
      <c r="D135" s="105" t="s">
        <v>145</v>
      </c>
      <c r="E135" s="70" t="s">
        <v>36</v>
      </c>
      <c r="F135" s="70" t="s">
        <v>244</v>
      </c>
      <c r="G135" s="70">
        <f>SintéticoNC!F34</f>
        <v>66102.3</v>
      </c>
      <c r="H135" s="70">
        <f>SintéticoNC!G34</f>
        <v>0</v>
      </c>
      <c r="I135" s="70">
        <f>SintéticoNC!I34</f>
        <v>74540.357181053405</v>
      </c>
      <c r="J135" s="115">
        <f t="shared" si="6"/>
        <v>0</v>
      </c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 t="s">
        <v>10</v>
      </c>
    </row>
    <row r="136" spans="3:23">
      <c r="C136" s="70"/>
      <c r="D136" s="105" t="s">
        <v>149</v>
      </c>
      <c r="E136" s="70" t="s">
        <v>36</v>
      </c>
      <c r="F136" s="70" t="s">
        <v>245</v>
      </c>
      <c r="G136" s="70">
        <f>SintéticoNC!F35</f>
        <v>3253.19</v>
      </c>
      <c r="H136" s="70">
        <f>SintéticoNC!G35</f>
        <v>0</v>
      </c>
      <c r="I136" s="70">
        <f>SintéticoNC!I35</f>
        <v>3668.4645553608739</v>
      </c>
      <c r="J136" s="115">
        <f t="shared" si="6"/>
        <v>0</v>
      </c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 t="s">
        <v>10</v>
      </c>
    </row>
    <row r="137" spans="3:23">
      <c r="C137" s="70"/>
      <c r="D137" s="105" t="s">
        <v>153</v>
      </c>
      <c r="E137" s="70" t="s">
        <v>36</v>
      </c>
      <c r="F137" s="70" t="s">
        <v>246</v>
      </c>
      <c r="G137" s="70">
        <f>SintéticoNC!F36</f>
        <v>207000</v>
      </c>
      <c r="H137" s="70">
        <f>SintéticoNC!G36</f>
        <v>0</v>
      </c>
      <c r="I137" s="70">
        <f>SintéticoNC!I36</f>
        <v>233423.85872319198</v>
      </c>
      <c r="J137" s="115">
        <f t="shared" si="6"/>
        <v>0</v>
      </c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 t="s">
        <v>10</v>
      </c>
    </row>
    <row r="138" spans="3:23">
      <c r="C138" s="70"/>
      <c r="D138" s="105" t="s">
        <v>157</v>
      </c>
      <c r="E138" s="70" t="s">
        <v>36</v>
      </c>
      <c r="F138" s="70" t="s">
        <v>247</v>
      </c>
      <c r="G138" s="70">
        <f>SintéticoNC!F37</f>
        <v>408375.1</v>
      </c>
      <c r="H138" s="70">
        <f>SintéticoNC!G37</f>
        <v>0</v>
      </c>
      <c r="I138" s="70">
        <f>SintéticoNC!I37</f>
        <v>460504.79057231592</v>
      </c>
      <c r="J138" s="115">
        <f t="shared" si="6"/>
        <v>0</v>
      </c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 t="s">
        <v>10</v>
      </c>
    </row>
    <row r="139" spans="3:23">
      <c r="C139" s="70"/>
      <c r="D139" s="105" t="s">
        <v>161</v>
      </c>
      <c r="E139" s="70" t="s">
        <v>36</v>
      </c>
      <c r="F139" s="70" t="s">
        <v>248</v>
      </c>
      <c r="G139" s="70">
        <f>SintéticoNC!F38</f>
        <v>207000</v>
      </c>
      <c r="H139" s="70">
        <f>SintéticoNC!G38</f>
        <v>0</v>
      </c>
      <c r="I139" s="70">
        <f>SintéticoNC!I38</f>
        <v>233423.85872319198</v>
      </c>
      <c r="J139" s="115">
        <f t="shared" si="6"/>
        <v>0</v>
      </c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 t="s">
        <v>10</v>
      </c>
    </row>
    <row r="140" spans="3:23">
      <c r="C140" s="70"/>
      <c r="D140" s="105" t="s">
        <v>249</v>
      </c>
      <c r="E140" s="70" t="s">
        <v>36</v>
      </c>
      <c r="F140" s="70" t="s">
        <v>250</v>
      </c>
      <c r="G140" s="70">
        <f>SintéticoNC!F39</f>
        <v>15392427.09</v>
      </c>
      <c r="H140" s="70">
        <f>SintéticoNC!G39</f>
        <v>0</v>
      </c>
      <c r="I140" s="70">
        <f>SintéticoNC!I39</f>
        <v>17357293.364556488</v>
      </c>
      <c r="J140" s="115">
        <f t="shared" si="6"/>
        <v>0</v>
      </c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 t="s">
        <v>10</v>
      </c>
    </row>
    <row r="141" spans="3:23">
      <c r="C141" s="70"/>
      <c r="D141" s="105" t="s">
        <v>249</v>
      </c>
      <c r="E141" s="70" t="s">
        <v>36</v>
      </c>
      <c r="F141" s="70" t="s">
        <v>251</v>
      </c>
      <c r="G141" s="70">
        <f>SintéticoNC!F40</f>
        <v>3688000</v>
      </c>
      <c r="H141" s="70">
        <f>SintéticoNC!G40</f>
        <v>0</v>
      </c>
      <c r="I141" s="70">
        <f>SintéticoNC!I40</f>
        <v>4158778.7003436331</v>
      </c>
      <c r="J141" s="115">
        <f t="shared" si="6"/>
        <v>0</v>
      </c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 t="s">
        <v>10</v>
      </c>
    </row>
    <row r="142" spans="3:23">
      <c r="C142" s="70"/>
      <c r="D142" s="105" t="s">
        <v>249</v>
      </c>
      <c r="E142" s="70" t="s">
        <v>36</v>
      </c>
      <c r="F142" s="70" t="s">
        <v>252</v>
      </c>
      <c r="G142" s="70">
        <f>SintéticoNC!F41</f>
        <v>10000000</v>
      </c>
      <c r="H142" s="70">
        <f>SintéticoNC!G41</f>
        <v>0</v>
      </c>
      <c r="I142" s="70">
        <f>SintéticoNC!I41</f>
        <v>11276514.914163863</v>
      </c>
      <c r="J142" s="115">
        <f t="shared" si="6"/>
        <v>0</v>
      </c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 t="s">
        <v>10</v>
      </c>
    </row>
    <row r="143" spans="3:23">
      <c r="C143" s="70"/>
      <c r="D143" s="105" t="s">
        <v>177</v>
      </c>
      <c r="E143" s="70" t="s">
        <v>36</v>
      </c>
      <c r="F143" s="70" t="s">
        <v>253</v>
      </c>
      <c r="G143" s="70">
        <f>SintéticoNC!F42</f>
        <v>16863198</v>
      </c>
      <c r="H143" s="70">
        <f>SintéticoNC!G42</f>
        <v>0</v>
      </c>
      <c r="I143" s="70">
        <f>SintéticoNC!I42</f>
        <v>19015810.374749824</v>
      </c>
      <c r="J143" s="115">
        <f t="shared" si="6"/>
        <v>0</v>
      </c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 t="s">
        <v>10</v>
      </c>
    </row>
    <row r="144" spans="3:23">
      <c r="C144" s="70"/>
      <c r="D144" s="105" t="s">
        <v>177</v>
      </c>
      <c r="E144" s="70" t="s">
        <v>36</v>
      </c>
      <c r="F144" s="70" t="s">
        <v>254</v>
      </c>
      <c r="G144" s="70">
        <f>SintéticoNC!F43</f>
        <v>3681000</v>
      </c>
      <c r="H144" s="70">
        <f>SintéticoNC!G43</f>
        <v>0</v>
      </c>
      <c r="I144" s="70">
        <f>SintéticoNC!I43</f>
        <v>4150885.1399037181</v>
      </c>
      <c r="J144" s="115">
        <f t="shared" ref="J144:J182" si="7">(H144/G144)*100</f>
        <v>0</v>
      </c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 t="s">
        <v>10</v>
      </c>
    </row>
    <row r="145" spans="3:23">
      <c r="C145" s="70"/>
      <c r="D145" s="105" t="s">
        <v>181</v>
      </c>
      <c r="E145" s="70" t="s">
        <v>36</v>
      </c>
      <c r="F145" s="70" t="s">
        <v>255</v>
      </c>
      <c r="G145" s="70">
        <f>SintéticoNC!F44</f>
        <v>625930.5</v>
      </c>
      <c r="H145" s="70">
        <f>SintéticoNC!G44</f>
        <v>0</v>
      </c>
      <c r="I145" s="70">
        <f>SintéticoNC!I44</f>
        <v>705831.46184800437</v>
      </c>
      <c r="J145" s="115">
        <f t="shared" si="7"/>
        <v>0</v>
      </c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 t="s">
        <v>10</v>
      </c>
    </row>
    <row r="146" spans="3:23">
      <c r="C146" s="70"/>
      <c r="D146" s="105" t="s">
        <v>185</v>
      </c>
      <c r="E146" s="70" t="s">
        <v>36</v>
      </c>
      <c r="F146" s="70" t="s">
        <v>256</v>
      </c>
      <c r="G146" s="70">
        <f>SintéticoNC!F45</f>
        <v>107800</v>
      </c>
      <c r="H146" s="70">
        <f>SintéticoNC!G45</f>
        <v>0</v>
      </c>
      <c r="I146" s="70">
        <f>SintéticoNC!I45</f>
        <v>121560.83077468644</v>
      </c>
      <c r="J146" s="115">
        <f t="shared" si="7"/>
        <v>0</v>
      </c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 t="s">
        <v>10</v>
      </c>
    </row>
    <row r="147" spans="3:23">
      <c r="C147" s="70"/>
      <c r="D147" s="105" t="s">
        <v>188</v>
      </c>
      <c r="E147" s="70" t="s">
        <v>36</v>
      </c>
      <c r="F147" s="70" t="s">
        <v>257</v>
      </c>
      <c r="G147" s="70">
        <f>SintéticoNC!F46</f>
        <v>414000</v>
      </c>
      <c r="H147" s="70">
        <f>SintéticoNC!G46</f>
        <v>0</v>
      </c>
      <c r="I147" s="70">
        <f>SintéticoNC!I46</f>
        <v>466847.71744638396</v>
      </c>
      <c r="J147" s="115">
        <f t="shared" si="7"/>
        <v>0</v>
      </c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 t="s">
        <v>10</v>
      </c>
    </row>
    <row r="148" spans="3:23">
      <c r="C148" s="70"/>
      <c r="D148" s="105" t="s">
        <v>196</v>
      </c>
      <c r="E148" s="70" t="s">
        <v>36</v>
      </c>
      <c r="F148" s="70" t="s">
        <v>258</v>
      </c>
      <c r="G148" s="70">
        <f>SintéticoNC!F47</f>
        <v>46400</v>
      </c>
      <c r="H148" s="70">
        <f>SintéticoNC!G47</f>
        <v>0</v>
      </c>
      <c r="I148" s="70">
        <f>SintéticoNC!I47</f>
        <v>52323.029201720325</v>
      </c>
      <c r="J148" s="115">
        <f t="shared" si="7"/>
        <v>0</v>
      </c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 t="s">
        <v>10</v>
      </c>
    </row>
    <row r="149" spans="3:23">
      <c r="C149" s="70"/>
      <c r="D149" s="105" t="s">
        <v>200</v>
      </c>
      <c r="E149" s="70" t="s">
        <v>36</v>
      </c>
      <c r="F149" s="70" t="s">
        <v>259</v>
      </c>
      <c r="G149" s="70">
        <f>SintéticoNC!F48</f>
        <v>343031.28</v>
      </c>
      <c r="H149" s="70">
        <f>SintéticoNC!G48</f>
        <v>0</v>
      </c>
      <c r="I149" s="70">
        <f>SintéticoNC!I48</f>
        <v>386819.73449447204</v>
      </c>
      <c r="J149" s="115">
        <f t="shared" si="7"/>
        <v>0</v>
      </c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 t="s">
        <v>10</v>
      </c>
    </row>
    <row r="150" spans="3:23">
      <c r="C150" s="70"/>
      <c r="D150" s="105" t="s">
        <v>204</v>
      </c>
      <c r="E150" s="70" t="s">
        <v>36</v>
      </c>
      <c r="F150" s="70" t="s">
        <v>260</v>
      </c>
      <c r="G150" s="70">
        <f>SintéticoNC!F49</f>
        <v>284986</v>
      </c>
      <c r="H150" s="70">
        <f>SintéticoNC!G49</f>
        <v>0</v>
      </c>
      <c r="I150" s="70">
        <f>SintéticoNC!I49</f>
        <v>321364.88793279027</v>
      </c>
      <c r="J150" s="115">
        <f t="shared" si="7"/>
        <v>0</v>
      </c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 t="s">
        <v>10</v>
      </c>
    </row>
    <row r="151" spans="3:23">
      <c r="C151" s="70"/>
      <c r="D151" s="105" t="s">
        <v>208</v>
      </c>
      <c r="E151" s="70" t="s">
        <v>36</v>
      </c>
      <c r="F151" s="70" t="s">
        <v>261</v>
      </c>
      <c r="G151" s="70">
        <f>SintéticoNC!F50</f>
        <v>345000</v>
      </c>
      <c r="H151" s="70">
        <f>SintéticoNC!G50</f>
        <v>0</v>
      </c>
      <c r="I151" s="70">
        <f>SintéticoNC!I50</f>
        <v>389039.76453865331</v>
      </c>
      <c r="J151" s="115">
        <f t="shared" si="7"/>
        <v>0</v>
      </c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 t="s">
        <v>10</v>
      </c>
    </row>
    <row r="152" spans="3:23">
      <c r="C152" s="70"/>
      <c r="D152" s="105" t="s">
        <v>212</v>
      </c>
      <c r="E152" s="70" t="s">
        <v>36</v>
      </c>
      <c r="F152" s="70" t="s">
        <v>262</v>
      </c>
      <c r="G152" s="70">
        <f>SintéticoNC!F51</f>
        <v>309000</v>
      </c>
      <c r="H152" s="70">
        <f>SintéticoNC!G51</f>
        <v>0</v>
      </c>
      <c r="I152" s="70">
        <f>SintéticoNC!I51</f>
        <v>348444.31084766338</v>
      </c>
      <c r="J152" s="115">
        <f t="shared" si="7"/>
        <v>0</v>
      </c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 t="s">
        <v>10</v>
      </c>
    </row>
    <row r="153" spans="3:23">
      <c r="C153" s="70"/>
      <c r="D153" s="105" t="s">
        <v>35</v>
      </c>
      <c r="E153" s="70" t="s">
        <v>39</v>
      </c>
      <c r="F153" s="70" t="s">
        <v>263</v>
      </c>
      <c r="G153" s="70">
        <f>SintéticoNC!F53</f>
        <v>608000</v>
      </c>
      <c r="H153" s="70">
        <f>SintéticoNC!G53</f>
        <v>0</v>
      </c>
      <c r="I153" s="70">
        <f>SintéticoNC!I53</f>
        <v>685612.1067811629</v>
      </c>
      <c r="J153" s="115">
        <f t="shared" si="7"/>
        <v>0</v>
      </c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 t="s">
        <v>10</v>
      </c>
    </row>
    <row r="154" spans="3:23">
      <c r="C154" s="70"/>
      <c r="D154" s="105" t="s">
        <v>35</v>
      </c>
      <c r="E154" s="70" t="s">
        <v>39</v>
      </c>
      <c r="F154" s="70" t="s">
        <v>264</v>
      </c>
      <c r="G154" s="70">
        <f>SintéticoNC!F54</f>
        <v>175000</v>
      </c>
      <c r="H154" s="70">
        <f>SintéticoNC!G54</f>
        <v>0</v>
      </c>
      <c r="I154" s="70">
        <f>SintéticoNC!I54</f>
        <v>197339.01099786762</v>
      </c>
      <c r="J154" s="115">
        <f t="shared" si="7"/>
        <v>0</v>
      </c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 t="s">
        <v>10</v>
      </c>
    </row>
    <row r="155" spans="3:23">
      <c r="C155" s="70"/>
      <c r="D155" s="105" t="s">
        <v>35</v>
      </c>
      <c r="E155" s="70" t="s">
        <v>39</v>
      </c>
      <c r="F155" s="70" t="s">
        <v>265</v>
      </c>
      <c r="G155" s="70">
        <f>SintéticoNC!F55</f>
        <v>750000</v>
      </c>
      <c r="H155" s="70">
        <f>SintéticoNC!G55</f>
        <v>0</v>
      </c>
      <c r="I155" s="70">
        <f>SintéticoNC!I55</f>
        <v>845738.61856228975</v>
      </c>
      <c r="J155" s="115">
        <f t="shared" si="7"/>
        <v>0</v>
      </c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 t="s">
        <v>10</v>
      </c>
    </row>
    <row r="156" spans="3:23">
      <c r="C156" s="70"/>
      <c r="D156" s="105" t="s">
        <v>45</v>
      </c>
      <c r="E156" s="70" t="s">
        <v>39</v>
      </c>
      <c r="F156" s="70" t="s">
        <v>266</v>
      </c>
      <c r="G156" s="70">
        <f>SintéticoNC!F56</f>
        <v>5200000</v>
      </c>
      <c r="H156" s="70">
        <f>SintéticoNC!G56</f>
        <v>0</v>
      </c>
      <c r="I156" s="70">
        <f>SintéticoNC!I56</f>
        <v>5863787.7553652087</v>
      </c>
      <c r="J156" s="115">
        <f t="shared" si="7"/>
        <v>0</v>
      </c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 t="s">
        <v>10</v>
      </c>
    </row>
    <row r="157" spans="3:23">
      <c r="C157" s="70"/>
      <c r="D157" s="105" t="s">
        <v>49</v>
      </c>
      <c r="E157" s="70" t="s">
        <v>39</v>
      </c>
      <c r="F157" s="70" t="s">
        <v>267</v>
      </c>
      <c r="G157" s="70">
        <f>SintéticoNC!F57</f>
        <v>695280</v>
      </c>
      <c r="H157" s="70">
        <f>SintéticoNC!G57</f>
        <v>0</v>
      </c>
      <c r="I157" s="70">
        <f>SintéticoNC!I57</f>
        <v>784033.52895198506</v>
      </c>
      <c r="J157" s="115">
        <f t="shared" si="7"/>
        <v>0</v>
      </c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 t="s">
        <v>10</v>
      </c>
    </row>
    <row r="158" spans="3:23">
      <c r="C158" s="70"/>
      <c r="D158" s="105" t="s">
        <v>53</v>
      </c>
      <c r="E158" s="70" t="s">
        <v>39</v>
      </c>
      <c r="F158" s="70" t="s">
        <v>268</v>
      </c>
      <c r="G158" s="70">
        <f>SintéticoNC!F58</f>
        <v>783000</v>
      </c>
      <c r="H158" s="70">
        <f>SintéticoNC!G58</f>
        <v>0</v>
      </c>
      <c r="I158" s="70">
        <f>SintéticoNC!I58</f>
        <v>882951.11777903046</v>
      </c>
      <c r="J158" s="115">
        <f t="shared" si="7"/>
        <v>0</v>
      </c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 t="s">
        <v>10</v>
      </c>
    </row>
    <row r="159" spans="3:23">
      <c r="C159" s="70"/>
      <c r="D159" s="105" t="s">
        <v>53</v>
      </c>
      <c r="E159" s="70" t="s">
        <v>39</v>
      </c>
      <c r="F159" s="70" t="s">
        <v>269</v>
      </c>
      <c r="G159" s="70">
        <f>SintéticoNC!F59</f>
        <v>840153.99</v>
      </c>
      <c r="H159" s="70">
        <f>SintéticoNC!G59</f>
        <v>0</v>
      </c>
      <c r="I159" s="70">
        <f>SintéticoNC!I59</f>
        <v>947400.8998429277</v>
      </c>
      <c r="J159" s="115">
        <f t="shared" si="7"/>
        <v>0</v>
      </c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 t="s">
        <v>10</v>
      </c>
    </row>
    <row r="160" spans="3:23">
      <c r="C160" s="70"/>
      <c r="D160" s="105" t="s">
        <v>63</v>
      </c>
      <c r="E160" s="70" t="s">
        <v>39</v>
      </c>
      <c r="F160" s="70" t="s">
        <v>270</v>
      </c>
      <c r="G160" s="70">
        <f>SintéticoNC!F60</f>
        <v>184000</v>
      </c>
      <c r="H160" s="70">
        <f>SintéticoNC!G60</f>
        <v>0</v>
      </c>
      <c r="I160" s="70">
        <f>SintéticoNC!I60</f>
        <v>207487.87442061509</v>
      </c>
      <c r="J160" s="115">
        <f t="shared" si="7"/>
        <v>0</v>
      </c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 t="s">
        <v>10</v>
      </c>
    </row>
    <row r="161" spans="3:23">
      <c r="C161" s="70"/>
      <c r="D161" s="105" t="s">
        <v>63</v>
      </c>
      <c r="E161" s="70" t="s">
        <v>39</v>
      </c>
      <c r="F161" s="70" t="s">
        <v>271</v>
      </c>
      <c r="G161" s="70">
        <f>SintéticoNC!F61</f>
        <v>312420</v>
      </c>
      <c r="H161" s="70">
        <f>SintéticoNC!G61</f>
        <v>0</v>
      </c>
      <c r="I161" s="70">
        <f>SintéticoNC!I61</f>
        <v>352300.87894830742</v>
      </c>
      <c r="J161" s="115">
        <f t="shared" si="7"/>
        <v>0</v>
      </c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 t="s">
        <v>10</v>
      </c>
    </row>
    <row r="162" spans="3:23">
      <c r="C162" s="70"/>
      <c r="D162" s="105" t="s">
        <v>83</v>
      </c>
      <c r="E162" s="70" t="s">
        <v>39</v>
      </c>
      <c r="F162" s="70" t="s">
        <v>272</v>
      </c>
      <c r="G162" s="70">
        <f>SintéticoNC!F62</f>
        <v>61500</v>
      </c>
      <c r="H162" s="70">
        <f>SintéticoNC!G62</f>
        <v>0</v>
      </c>
      <c r="I162" s="70">
        <f>SintéticoNC!I62</f>
        <v>69350.56672210776</v>
      </c>
      <c r="J162" s="115">
        <f t="shared" si="7"/>
        <v>0</v>
      </c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 t="s">
        <v>10</v>
      </c>
    </row>
    <row r="163" spans="3:23">
      <c r="C163" s="70"/>
      <c r="D163" s="105" t="s">
        <v>87</v>
      </c>
      <c r="E163" s="70" t="s">
        <v>39</v>
      </c>
      <c r="F163" s="70" t="s">
        <v>273</v>
      </c>
      <c r="G163" s="70">
        <f>SintéticoNC!F63</f>
        <v>93000</v>
      </c>
      <c r="H163" s="70">
        <f>SintéticoNC!G63</f>
        <v>0</v>
      </c>
      <c r="I163" s="70">
        <f>SintéticoNC!I63</f>
        <v>104871.58870172393</v>
      </c>
      <c r="J163" s="115">
        <f t="shared" si="7"/>
        <v>0</v>
      </c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 t="s">
        <v>10</v>
      </c>
    </row>
    <row r="164" spans="3:23">
      <c r="C164" s="70"/>
      <c r="D164" s="105" t="s">
        <v>91</v>
      </c>
      <c r="E164" s="70" t="s">
        <v>39</v>
      </c>
      <c r="F164" s="70" t="s">
        <v>274</v>
      </c>
      <c r="G164" s="70">
        <f>SintéticoNC!F64</f>
        <v>92000</v>
      </c>
      <c r="H164" s="70">
        <f>SintéticoNC!G64</f>
        <v>0</v>
      </c>
      <c r="I164" s="70">
        <f>SintéticoNC!I64</f>
        <v>103743.93721030754</v>
      </c>
      <c r="J164" s="115">
        <f t="shared" si="7"/>
        <v>0</v>
      </c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 t="s">
        <v>10</v>
      </c>
    </row>
    <row r="165" spans="3:23">
      <c r="C165" s="70"/>
      <c r="D165" s="105" t="s">
        <v>102</v>
      </c>
      <c r="E165" s="70" t="s">
        <v>39</v>
      </c>
      <c r="F165" s="70" t="s">
        <v>275</v>
      </c>
      <c r="G165" s="70">
        <f>SintéticoNC!F65</f>
        <v>41880</v>
      </c>
      <c r="H165" s="70">
        <f>SintéticoNC!G65</f>
        <v>0</v>
      </c>
      <c r="I165" s="70">
        <f>SintéticoNC!I65</f>
        <v>47226.044460518257</v>
      </c>
      <c r="J165" s="115">
        <f t="shared" si="7"/>
        <v>0</v>
      </c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 t="s">
        <v>10</v>
      </c>
    </row>
    <row r="166" spans="3:23">
      <c r="C166" s="70"/>
      <c r="D166" s="105" t="s">
        <v>106</v>
      </c>
      <c r="E166" s="70" t="s">
        <v>39</v>
      </c>
      <c r="F166" s="70" t="s">
        <v>276</v>
      </c>
      <c r="G166" s="70">
        <f>SintéticoNC!F66</f>
        <v>368544</v>
      </c>
      <c r="H166" s="70">
        <f>SintéticoNC!G66</f>
        <v>0</v>
      </c>
      <c r="I166" s="70">
        <f>SintéticoNC!I66</f>
        <v>415589.1912525607</v>
      </c>
      <c r="J166" s="115">
        <f t="shared" si="7"/>
        <v>0</v>
      </c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 t="s">
        <v>10</v>
      </c>
    </row>
    <row r="167" spans="3:23">
      <c r="C167" s="70"/>
      <c r="D167" s="105" t="s">
        <v>114</v>
      </c>
      <c r="E167" s="70" t="s">
        <v>39</v>
      </c>
      <c r="F167" s="70" t="s">
        <v>277</v>
      </c>
      <c r="G167" s="70">
        <f>SintéticoNC!F67</f>
        <v>93000</v>
      </c>
      <c r="H167" s="70">
        <f>SintéticoNC!G67</f>
        <v>0</v>
      </c>
      <c r="I167" s="70">
        <f>SintéticoNC!I67</f>
        <v>104871.58870172393</v>
      </c>
      <c r="J167" s="115">
        <f t="shared" si="7"/>
        <v>0</v>
      </c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 t="s">
        <v>10</v>
      </c>
    </row>
    <row r="168" spans="3:23">
      <c r="C168" s="70"/>
      <c r="D168" s="105" t="s">
        <v>129</v>
      </c>
      <c r="E168" s="70" t="s">
        <v>39</v>
      </c>
      <c r="F168" s="70" t="s">
        <v>278</v>
      </c>
      <c r="G168" s="70">
        <f>SintéticoNC!F68</f>
        <v>93000</v>
      </c>
      <c r="H168" s="70">
        <f>SintéticoNC!G68</f>
        <v>0</v>
      </c>
      <c r="I168" s="70">
        <f>SintéticoNC!I68</f>
        <v>104871.58870172393</v>
      </c>
      <c r="J168" s="115">
        <f t="shared" si="7"/>
        <v>0</v>
      </c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 t="s">
        <v>10</v>
      </c>
    </row>
    <row r="169" spans="3:23">
      <c r="C169" s="70"/>
      <c r="D169" s="105" t="s">
        <v>133</v>
      </c>
      <c r="E169" s="70" t="s">
        <v>39</v>
      </c>
      <c r="F169" s="70" t="s">
        <v>279</v>
      </c>
      <c r="G169" s="70">
        <f>SintéticoNC!F69</f>
        <v>48000</v>
      </c>
      <c r="H169" s="70">
        <f>SintéticoNC!G69</f>
        <v>0</v>
      </c>
      <c r="I169" s="70">
        <f>SintéticoNC!I69</f>
        <v>54127.271587986543</v>
      </c>
      <c r="J169" s="115">
        <f t="shared" si="7"/>
        <v>0</v>
      </c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 t="s">
        <v>10</v>
      </c>
    </row>
    <row r="170" spans="3:23">
      <c r="C170" s="70"/>
      <c r="D170" s="105" t="s">
        <v>137</v>
      </c>
      <c r="E170" s="70" t="s">
        <v>39</v>
      </c>
      <c r="F170" s="70" t="s">
        <v>280</v>
      </c>
      <c r="G170" s="70">
        <f>SintéticoNC!F70</f>
        <v>155000</v>
      </c>
      <c r="H170" s="70">
        <f>SintéticoNC!G70</f>
        <v>0</v>
      </c>
      <c r="I170" s="70">
        <f>SintéticoNC!I70</f>
        <v>174785.98116953988</v>
      </c>
      <c r="J170" s="115">
        <f t="shared" si="7"/>
        <v>0</v>
      </c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 t="s">
        <v>10</v>
      </c>
    </row>
    <row r="171" spans="3:23">
      <c r="C171" s="70"/>
      <c r="D171" s="105" t="s">
        <v>141</v>
      </c>
      <c r="E171" s="70" t="s">
        <v>39</v>
      </c>
      <c r="F171" s="70" t="s">
        <v>281</v>
      </c>
      <c r="G171" s="70">
        <f>SintéticoNC!F71</f>
        <v>170000</v>
      </c>
      <c r="H171" s="70">
        <f>SintéticoNC!G71</f>
        <v>0</v>
      </c>
      <c r="I171" s="70">
        <f>SintéticoNC!I71</f>
        <v>191700.75354078566</v>
      </c>
      <c r="J171" s="115">
        <f t="shared" si="7"/>
        <v>0</v>
      </c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 t="s">
        <v>10</v>
      </c>
    </row>
    <row r="172" spans="3:23">
      <c r="C172" s="70"/>
      <c r="D172" s="105" t="s">
        <v>149</v>
      </c>
      <c r="E172" s="70" t="s">
        <v>39</v>
      </c>
      <c r="F172" s="70" t="s">
        <v>282</v>
      </c>
      <c r="G172" s="70">
        <f>SintéticoNC!F72</f>
        <v>93000</v>
      </c>
      <c r="H172" s="70">
        <f>SintéticoNC!G72</f>
        <v>0</v>
      </c>
      <c r="I172" s="70">
        <f>SintéticoNC!I72</f>
        <v>104871.58870172393</v>
      </c>
      <c r="J172" s="115">
        <f t="shared" si="7"/>
        <v>0</v>
      </c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 t="s">
        <v>10</v>
      </c>
    </row>
    <row r="173" spans="3:23">
      <c r="C173" s="70"/>
      <c r="D173" s="105" t="s">
        <v>153</v>
      </c>
      <c r="E173" s="70" t="s">
        <v>39</v>
      </c>
      <c r="F173" s="70" t="s">
        <v>283</v>
      </c>
      <c r="G173" s="70">
        <f>SintéticoNC!F73</f>
        <v>93000</v>
      </c>
      <c r="H173" s="70">
        <f>SintéticoNC!G73</f>
        <v>0</v>
      </c>
      <c r="I173" s="70">
        <f>SintéticoNC!I73</f>
        <v>104871.58870172393</v>
      </c>
      <c r="J173" s="115">
        <f t="shared" si="7"/>
        <v>0</v>
      </c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 t="s">
        <v>10</v>
      </c>
    </row>
    <row r="174" spans="3:23">
      <c r="C174" s="70"/>
      <c r="D174" s="105" t="s">
        <v>157</v>
      </c>
      <c r="E174" s="70" t="s">
        <v>39</v>
      </c>
      <c r="F174" s="70" t="s">
        <v>284</v>
      </c>
      <c r="G174" s="70">
        <f>SintéticoNC!F74</f>
        <v>170000</v>
      </c>
      <c r="H174" s="70">
        <f>SintéticoNC!G74</f>
        <v>0</v>
      </c>
      <c r="I174" s="70">
        <f>SintéticoNC!I74</f>
        <v>191700.75354078566</v>
      </c>
      <c r="J174" s="115">
        <f t="shared" si="7"/>
        <v>0</v>
      </c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 t="s">
        <v>10</v>
      </c>
    </row>
    <row r="175" spans="3:23">
      <c r="C175" s="70"/>
      <c r="D175" s="105" t="s">
        <v>161</v>
      </c>
      <c r="E175" s="70" t="s">
        <v>39</v>
      </c>
      <c r="F175" s="70" t="s">
        <v>285</v>
      </c>
      <c r="G175" s="70">
        <f>SintéticoNC!F75</f>
        <v>93000</v>
      </c>
      <c r="H175" s="70">
        <f>SintéticoNC!G75</f>
        <v>0</v>
      </c>
      <c r="I175" s="70">
        <f>SintéticoNC!I75</f>
        <v>104871.58870172393</v>
      </c>
      <c r="J175" s="115">
        <f t="shared" si="7"/>
        <v>0</v>
      </c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 t="s">
        <v>10</v>
      </c>
    </row>
    <row r="176" spans="3:23">
      <c r="C176" s="70"/>
      <c r="D176" s="105" t="s">
        <v>188</v>
      </c>
      <c r="E176" s="70" t="s">
        <v>39</v>
      </c>
      <c r="F176" s="70" t="s">
        <v>286</v>
      </c>
      <c r="G176" s="70">
        <f>SintéticoNC!F76</f>
        <v>192996</v>
      </c>
      <c r="H176" s="70">
        <f>SintéticoNC!G76</f>
        <v>0</v>
      </c>
      <c r="I176" s="70">
        <f>SintéticoNC!I76</f>
        <v>217632.2272373969</v>
      </c>
      <c r="J176" s="115">
        <f t="shared" si="7"/>
        <v>0</v>
      </c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 t="s">
        <v>10</v>
      </c>
    </row>
    <row r="177" spans="3:23">
      <c r="C177" s="70"/>
      <c r="D177" s="105" t="s">
        <v>204</v>
      </c>
      <c r="E177" s="70" t="s">
        <v>39</v>
      </c>
      <c r="F177" s="70" t="s">
        <v>287</v>
      </c>
      <c r="G177" s="70">
        <f>SintéticoNC!F77</f>
        <v>132614</v>
      </c>
      <c r="H177" s="70">
        <f>SintéticoNC!G77</f>
        <v>0</v>
      </c>
      <c r="I177" s="70">
        <f>SintéticoNC!I77</f>
        <v>149542.37488269265</v>
      </c>
      <c r="J177" s="115">
        <f t="shared" si="7"/>
        <v>0</v>
      </c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 t="s">
        <v>10</v>
      </c>
    </row>
    <row r="178" spans="3:23">
      <c r="C178" s="70"/>
      <c r="D178" s="105" t="s">
        <v>212</v>
      </c>
      <c r="E178" s="70" t="s">
        <v>39</v>
      </c>
      <c r="F178" s="70" t="s">
        <v>288</v>
      </c>
      <c r="G178" s="70">
        <f>SintéticoNC!F78</f>
        <v>141000</v>
      </c>
      <c r="H178" s="70">
        <f>SintéticoNC!G78</f>
        <v>0</v>
      </c>
      <c r="I178" s="70">
        <f>SintéticoNC!I78</f>
        <v>158998.86028971046</v>
      </c>
      <c r="J178" s="115">
        <f t="shared" si="7"/>
        <v>0</v>
      </c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 t="s">
        <v>10</v>
      </c>
    </row>
    <row r="179" spans="3:23">
      <c r="C179" s="70"/>
      <c r="D179" s="105" t="s">
        <v>208</v>
      </c>
      <c r="E179" s="70" t="s">
        <v>39</v>
      </c>
      <c r="F179" s="70" t="s">
        <v>289</v>
      </c>
      <c r="G179" s="70">
        <f>SintéticoNC!F79</f>
        <v>155000</v>
      </c>
      <c r="H179" s="70">
        <f>SintéticoNC!G79</f>
        <v>0</v>
      </c>
      <c r="I179" s="70">
        <f>SintéticoNC!I79</f>
        <v>174785.98116953988</v>
      </c>
      <c r="J179" s="115">
        <f t="shared" si="7"/>
        <v>0</v>
      </c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 t="s">
        <v>10</v>
      </c>
    </row>
    <row r="180" spans="3:23">
      <c r="C180" s="70"/>
      <c r="D180" s="105" t="s">
        <v>8</v>
      </c>
      <c r="E180" s="70" t="s">
        <v>39</v>
      </c>
      <c r="F180" s="70" t="s">
        <v>290</v>
      </c>
      <c r="G180" s="70">
        <f>SintéticoNC!F80</f>
        <v>500000</v>
      </c>
      <c r="H180" s="70">
        <f>SintéticoNC!G80</f>
        <v>0</v>
      </c>
      <c r="I180" s="70">
        <f>SintéticoNC!I80</f>
        <v>563825.74570819316</v>
      </c>
      <c r="J180" s="115">
        <f t="shared" si="7"/>
        <v>0</v>
      </c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 t="s">
        <v>10</v>
      </c>
    </row>
    <row r="181" spans="3:23">
      <c r="C181" s="70"/>
      <c r="D181" s="105" t="s">
        <v>69</v>
      </c>
      <c r="E181" s="70" t="s">
        <v>39</v>
      </c>
      <c r="F181" s="70" t="s">
        <v>291</v>
      </c>
      <c r="G181" s="70">
        <f>SintéticoNC!F81</f>
        <v>93000</v>
      </c>
      <c r="H181" s="70">
        <f>SintéticoNC!G81</f>
        <v>0</v>
      </c>
      <c r="I181" s="70">
        <f>SintéticoNC!I81</f>
        <v>104871.58870172393</v>
      </c>
      <c r="J181" s="115">
        <f t="shared" si="7"/>
        <v>0</v>
      </c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 t="s">
        <v>10</v>
      </c>
    </row>
    <row r="182" spans="3:23">
      <c r="C182" s="70"/>
      <c r="D182" s="105" t="s">
        <v>145</v>
      </c>
      <c r="E182" s="70" t="s">
        <v>39</v>
      </c>
      <c r="F182" s="70" t="s">
        <v>292</v>
      </c>
      <c r="G182" s="70">
        <f>SintéticoNC!F82</f>
        <v>28000</v>
      </c>
      <c r="H182" s="70">
        <f>SintéticoNC!G82</f>
        <v>0</v>
      </c>
      <c r="I182" s="70">
        <f>SintéticoNC!I82</f>
        <v>31574.241759658817</v>
      </c>
      <c r="J182" s="115">
        <f t="shared" si="7"/>
        <v>0</v>
      </c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 t="s">
        <v>10</v>
      </c>
    </row>
    <row r="183" spans="3:23">
      <c r="C183" s="70"/>
      <c r="D183" s="105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</row>
    <row r="184" spans="3:23"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</row>
    <row r="185" spans="3:23">
      <c r="C185" s="72"/>
      <c r="D185" s="72"/>
      <c r="E185" s="72"/>
      <c r="F185" s="72"/>
      <c r="G185" s="72">
        <f>SUM(G14:G184)</f>
        <v>272445227.34000003</v>
      </c>
      <c r="H185" s="72">
        <f>SUM(H14:H184)</f>
        <v>1935012.7544435707</v>
      </c>
      <c r="I185" s="72">
        <f>SUM(I14:I184)</f>
        <v>283277309.14772165</v>
      </c>
      <c r="J185" s="72"/>
      <c r="K185" s="72">
        <f t="shared" ref="K185:W185" si="8">SUM(K14:K184)</f>
        <v>0</v>
      </c>
      <c r="L185" s="72">
        <f t="shared" si="8"/>
        <v>0</v>
      </c>
      <c r="M185" s="72">
        <f t="shared" si="8"/>
        <v>0</v>
      </c>
      <c r="N185" s="72">
        <f t="shared" si="8"/>
        <v>0</v>
      </c>
      <c r="O185" s="72">
        <f t="shared" si="8"/>
        <v>0</v>
      </c>
      <c r="P185" s="72">
        <f t="shared" si="8"/>
        <v>0</v>
      </c>
      <c r="Q185" s="72">
        <f t="shared" si="8"/>
        <v>0</v>
      </c>
      <c r="R185" s="72">
        <f t="shared" si="8"/>
        <v>0</v>
      </c>
      <c r="S185" s="72">
        <f t="shared" si="8"/>
        <v>0</v>
      </c>
      <c r="T185" s="72">
        <f t="shared" si="8"/>
        <v>0</v>
      </c>
      <c r="U185" s="72">
        <f t="shared" si="8"/>
        <v>0</v>
      </c>
      <c r="V185" s="72">
        <f t="shared" si="8"/>
        <v>0</v>
      </c>
      <c r="W185" s="72">
        <f t="shared" si="8"/>
        <v>0</v>
      </c>
    </row>
    <row r="186" spans="3:23"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</row>
    <row r="187" spans="3:23">
      <c r="C187" s="70"/>
      <c r="D187" s="70"/>
      <c r="E187" s="70"/>
      <c r="F187" s="70"/>
      <c r="G187" s="70"/>
      <c r="H187" s="70"/>
      <c r="I187" s="70"/>
      <c r="J187" s="70"/>
      <c r="K187" s="73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</row>
    <row r="188" spans="3:23"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</row>
    <row r="189" spans="3:23"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</row>
    <row r="190" spans="3:23"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</row>
    <row r="191" spans="3:23"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</row>
    <row r="192" spans="3:23"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</row>
    <row r="193" spans="3:23"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</row>
    <row r="194" spans="3:23"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</row>
    <row r="195" spans="3:23"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</row>
    <row r="196" spans="3:23"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</row>
    <row r="197" spans="3:23"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</row>
    <row r="198" spans="3:23"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</row>
    <row r="199" spans="3:23"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</row>
    <row r="200" spans="3:23"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</row>
    <row r="201" spans="3:23"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</row>
    <row r="202" spans="3:23"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</row>
    <row r="203" spans="3:23"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</row>
    <row r="204" spans="3:23"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</row>
    <row r="205" spans="3:23"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</row>
    <row r="206" spans="3:23"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</row>
    <row r="207" spans="3:23"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</row>
    <row r="208" spans="3:23"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</row>
    <row r="209" spans="3:23"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</row>
    <row r="210" spans="3:23"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</row>
    <row r="211" spans="3:23"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</row>
    <row r="212" spans="3:23"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</row>
    <row r="213" spans="3:23"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</row>
    <row r="214" spans="3:23"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</row>
    <row r="215" spans="3:23"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</row>
    <row r="216" spans="3:23"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</row>
    <row r="217" spans="3:23"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</row>
    <row r="218" spans="3:23"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</row>
    <row r="219" spans="3:23"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</row>
    <row r="220" spans="3:23"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</row>
    <row r="221" spans="3:23"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</row>
    <row r="222" spans="3:23"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</row>
    <row r="223" spans="3:23"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</row>
    <row r="224" spans="3:23"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</row>
    <row r="225" spans="3:23"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</row>
    <row r="226" spans="3:23"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</row>
    <row r="227" spans="3:23"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</row>
    <row r="228" spans="3:23"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</row>
    <row r="229" spans="3:23"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</row>
    <row r="230" spans="3:23"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</row>
    <row r="231" spans="3:23"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</row>
    <row r="232" spans="3:23"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</row>
    <row r="233" spans="3:23"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</row>
    <row r="234" spans="3:23"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</row>
    <row r="235" spans="3:23"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</row>
    <row r="236" spans="3:23"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</row>
    <row r="237" spans="3:23"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</row>
    <row r="238" spans="3:23"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</row>
    <row r="239" spans="3:23"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</row>
    <row r="240" spans="3:23"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</row>
    <row r="241" spans="3:23"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</row>
    <row r="242" spans="3:23"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</row>
    <row r="243" spans="3:23"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</row>
    <row r="244" spans="3:23"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</row>
    <row r="245" spans="3:23"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</row>
    <row r="246" spans="3:23"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</row>
    <row r="247" spans="3:23"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</row>
    <row r="248" spans="3:23"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</row>
    <row r="249" spans="3:23"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</row>
    <row r="250" spans="3:23"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</row>
    <row r="251" spans="3:23"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</row>
    <row r="252" spans="3:23"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</row>
    <row r="253" spans="3:23"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</row>
    <row r="254" spans="3:23"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</row>
    <row r="255" spans="3:23"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</row>
    <row r="256" spans="3:23"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</row>
    <row r="257" spans="3:23"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</row>
    <row r="258" spans="3:23"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</row>
    <row r="259" spans="3:23"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</row>
    <row r="260" spans="3:23"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</row>
    <row r="261" spans="3:23"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</row>
    <row r="262" spans="3:23"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</row>
    <row r="263" spans="3:23"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</row>
    <row r="264" spans="3:23"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</row>
    <row r="265" spans="3:23"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</row>
    <row r="266" spans="3:23"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</row>
    <row r="267" spans="3:23"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</row>
    <row r="268" spans="3:23"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</row>
    <row r="269" spans="3:23"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</row>
    <row r="270" spans="3:23"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</row>
    <row r="271" spans="3:23"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</row>
    <row r="272" spans="3:23"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</row>
    <row r="273" spans="3:23"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</row>
    <row r="274" spans="3:23"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</row>
    <row r="275" spans="3:23"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</row>
    <row r="276" spans="3:23"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</row>
    <row r="277" spans="3:23"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</row>
    <row r="278" spans="3:23"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</row>
    <row r="279" spans="3:23"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</row>
    <row r="280" spans="3:23"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</row>
    <row r="281" spans="3:23"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</row>
    <row r="282" spans="3:23"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</row>
    <row r="283" spans="3:23"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</row>
    <row r="284" spans="3:23"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</row>
    <row r="285" spans="3:23"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</row>
    <row r="286" spans="3:23"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</row>
    <row r="287" spans="3:23"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</row>
    <row r="288" spans="3:23"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</row>
    <row r="289" spans="3:23"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</row>
    <row r="290" spans="3:23"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</row>
    <row r="291" spans="3:23"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</row>
    <row r="292" spans="3:23"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</row>
    <row r="293" spans="3:23"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</row>
    <row r="294" spans="3:23"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</row>
    <row r="295" spans="3:23"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</row>
    <row r="296" spans="3:23"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</row>
    <row r="297" spans="3:23"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</row>
    <row r="298" spans="3:23"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</row>
    <row r="299" spans="3:23"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</row>
    <row r="300" spans="3:23"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</row>
    <row r="301" spans="3:23"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</row>
    <row r="302" spans="3:23"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</row>
    <row r="303" spans="3:23"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</row>
    <row r="304" spans="3:23"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</row>
    <row r="305" spans="3:23"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</row>
    <row r="306" spans="3:23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</row>
    <row r="307" spans="3:23"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</row>
    <row r="308" spans="3:23"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</row>
    <row r="309" spans="3:23"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</row>
    <row r="310" spans="3:23"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</row>
    <row r="311" spans="3:23"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</row>
    <row r="312" spans="3:23"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</row>
    <row r="313" spans="3:23"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</row>
    <row r="314" spans="3:23"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</row>
    <row r="315" spans="3:23"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</row>
    <row r="316" spans="3:23"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</row>
    <row r="317" spans="3:23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</row>
    <row r="318" spans="3:23"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</row>
    <row r="319" spans="3:23"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</row>
    <row r="320" spans="3:23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</row>
    <row r="321" spans="3:23"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</row>
    <row r="322" spans="3:23"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</row>
    <row r="323" spans="3:23"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</row>
    <row r="324" spans="3:23"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</row>
    <row r="325" spans="3:23"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</row>
    <row r="326" spans="3:23"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</row>
    <row r="327" spans="3:23"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</row>
    <row r="328" spans="3:23"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</row>
    <row r="329" spans="3:23"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</row>
    <row r="330" spans="3:23"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</row>
    <row r="331" spans="3:23"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</row>
    <row r="332" spans="3:23"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</row>
    <row r="333" spans="3:23"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</row>
    <row r="334" spans="3:23"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</row>
    <row r="335" spans="3:23"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</row>
    <row r="336" spans="3:23"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</row>
    <row r="337" spans="3:23"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</row>
    <row r="338" spans="3:23"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</row>
    <row r="339" spans="3:23"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</row>
    <row r="340" spans="3:23"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</row>
    <row r="341" spans="3:23"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</row>
    <row r="342" spans="3:23"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</row>
    <row r="343" spans="3:23"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</row>
    <row r="344" spans="3:23"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</row>
    <row r="345" spans="3:23"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</row>
    <row r="346" spans="3:23"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</row>
    <row r="347" spans="3:23"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</row>
    <row r="348" spans="3:23"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</row>
    <row r="349" spans="3:23"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</row>
    <row r="350" spans="3:23"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</row>
    <row r="351" spans="3:23"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</row>
    <row r="352" spans="3:23"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</row>
    <row r="353" spans="3:23"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</row>
    <row r="354" spans="3:23"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</row>
    <row r="355" spans="3:23"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</row>
    <row r="356" spans="3:23"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</row>
    <row r="357" spans="3:23"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</row>
    <row r="358" spans="3:23"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</row>
    <row r="359" spans="3:23"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</row>
    <row r="393" spans="1:41" s="1" customFormat="1">
      <c r="A393"/>
      <c r="B39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s="1" customFormat="1">
      <c r="A394"/>
      <c r="B394"/>
      <c r="D394" s="74"/>
      <c r="E394" s="74"/>
      <c r="F394" s="74"/>
      <c r="G394" s="74"/>
      <c r="H394" s="74"/>
      <c r="I394" s="75"/>
      <c r="J394" s="75"/>
      <c r="K394" s="76"/>
      <c r="L394" s="75"/>
      <c r="M394" s="75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s="1" customFormat="1">
      <c r="A395"/>
      <c r="B395"/>
      <c r="D395" s="74"/>
      <c r="E395" s="74"/>
      <c r="F395" s="74"/>
      <c r="G395" s="74"/>
      <c r="H395" s="74"/>
      <c r="I395" s="75"/>
      <c r="J395" s="75"/>
      <c r="K395" s="76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s="1" customFormat="1">
      <c r="A396"/>
      <c r="B396"/>
      <c r="D396" s="74"/>
      <c r="E396" s="74"/>
      <c r="F396" s="74"/>
      <c r="G396" s="74"/>
      <c r="H396" s="74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s="1" customFormat="1">
      <c r="A397"/>
      <c r="B397"/>
      <c r="D397" s="74"/>
      <c r="E397" s="74"/>
      <c r="F397" s="74"/>
      <c r="G397" s="74"/>
      <c r="H397" s="74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</sheetData>
  <autoFilter ref="C13:W182" xr:uid="{00000000-0001-0000-0000-000000000000}"/>
  <mergeCells count="2">
    <mergeCell ref="C2:F2"/>
    <mergeCell ref="K11:V11"/>
  </mergeCells>
  <dataValidations count="1">
    <dataValidation type="list" allowBlank="1" showInputMessage="1" showErrorMessage="1" sqref="F184 E14:E183" xr:uid="{F844ECFE-9222-4434-8483-020967C0C370}">
      <formula1>"GESAC,WifiBrasil"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0861859-5A2A-443D-8CAB-E9FA6FD181B7}">
            <x14:iconSet iconSet="3Triangles" custom="1">
              <x14:cfvo type="percent">
                <xm:f>0</xm:f>
              </x14:cfvo>
              <x14:cfvo type="num">
                <xm:f>70</xm:f>
              </x14:cfvo>
              <x14:cfvo type="num">
                <xm:f>85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" id="{EBA678E9-CB68-4707-A450-062494465697}">
            <x14:iconSet iconSet="3Triangles" custom="1">
              <x14:cfvo type="percent">
                <xm:f>0</xm:f>
              </x14:cfvo>
              <x14:cfvo type="num">
                <xm:f>70</xm:f>
              </x14:cfvo>
              <x14:cfvo type="num">
                <xm:f>85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J15:J182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3BDB-1492-441B-A9EB-F22E8D0A442B}">
  <sheetPr codeName="Plan1"/>
  <dimension ref="B1:X246"/>
  <sheetViews>
    <sheetView workbookViewId="0">
      <selection activeCell="L1" sqref="L1:V1048576"/>
    </sheetView>
  </sheetViews>
  <sheetFormatPr defaultRowHeight="15"/>
  <cols>
    <col min="2" max="2" width="0.85546875" hidden="1" customWidth="1"/>
    <col min="3" max="3" width="0.140625" customWidth="1"/>
    <col min="4" max="4" width="16.28515625" customWidth="1"/>
    <col min="5" max="5" width="23.7109375" customWidth="1"/>
    <col min="6" max="6" width="22.42578125" customWidth="1"/>
    <col min="7" max="7" width="24.42578125" customWidth="1"/>
    <col min="8" max="8" width="13" customWidth="1"/>
    <col min="9" max="9" width="29.85546875" bestFit="1" customWidth="1"/>
    <col min="10" max="10" width="5" customWidth="1"/>
    <col min="11" max="11" width="21.140625" style="1" bestFit="1" customWidth="1"/>
    <col min="12" max="12" width="15.85546875" style="1" bestFit="1" customWidth="1"/>
    <col min="13" max="15" width="11.85546875" style="1" customWidth="1"/>
    <col min="16" max="180" width="11.85546875" customWidth="1"/>
    <col min="181" max="181" width="14.85546875" bestFit="1" customWidth="1"/>
  </cols>
  <sheetData>
    <row r="1" spans="3:24" ht="3" customHeight="1"/>
    <row r="2" spans="3:24" ht="18.75">
      <c r="D2" s="128" t="s">
        <v>0</v>
      </c>
      <c r="E2" s="128"/>
      <c r="F2" s="128"/>
      <c r="G2" s="128"/>
      <c r="H2" s="88"/>
      <c r="I2" s="130" t="s">
        <v>293</v>
      </c>
      <c r="J2" s="130"/>
      <c r="K2" s="130"/>
      <c r="L2" s="130"/>
      <c r="M2" s="130"/>
      <c r="N2" s="130"/>
      <c r="O2" s="130"/>
      <c r="P2" s="130"/>
    </row>
    <row r="3" spans="3:24" ht="7.5" customHeight="1">
      <c r="H3" s="88"/>
      <c r="I3" s="88"/>
    </row>
    <row r="4" spans="3:24">
      <c r="H4" s="88"/>
      <c r="I4" s="88"/>
      <c r="K4"/>
      <c r="L4"/>
    </row>
    <row r="5" spans="3:24" ht="9.6" customHeight="1">
      <c r="H5" s="88"/>
      <c r="I5" s="88"/>
    </row>
    <row r="6" spans="3:24">
      <c r="D6" s="77"/>
      <c r="E6" s="117" t="s">
        <v>1</v>
      </c>
      <c r="F6" s="77"/>
      <c r="G6" s="78"/>
      <c r="H6" s="88"/>
      <c r="I6" s="88"/>
      <c r="K6" s="78"/>
      <c r="L6" s="79" t="s">
        <v>294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</row>
    <row r="7" spans="3:24">
      <c r="D7" s="6" t="s">
        <v>2</v>
      </c>
      <c r="E7" s="77" t="s">
        <v>295</v>
      </c>
      <c r="F7" s="77" t="s">
        <v>296</v>
      </c>
      <c r="G7" s="77" t="s">
        <v>297</v>
      </c>
      <c r="H7" s="88"/>
      <c r="I7" s="88"/>
      <c r="K7" s="80"/>
      <c r="L7" s="81" t="s">
        <v>36</v>
      </c>
      <c r="M7" s="81"/>
      <c r="N7" s="81"/>
      <c r="O7" s="81"/>
      <c r="P7" s="81"/>
      <c r="Q7" s="81"/>
      <c r="R7" s="81" t="s">
        <v>39</v>
      </c>
      <c r="S7" s="81"/>
      <c r="T7" s="81"/>
      <c r="U7" s="81"/>
      <c r="V7" s="81"/>
      <c r="W7" s="81"/>
      <c r="X7" s="81" t="s">
        <v>298</v>
      </c>
    </row>
    <row r="8" spans="3:24">
      <c r="D8" s="2" t="s">
        <v>6</v>
      </c>
      <c r="E8" s="70">
        <v>40944583.990000002</v>
      </c>
      <c r="F8" s="70">
        <v>0</v>
      </c>
      <c r="G8" s="70">
        <v>40944583.990000002</v>
      </c>
      <c r="H8" s="88"/>
      <c r="I8" s="88"/>
      <c r="K8" s="81" t="s">
        <v>299</v>
      </c>
      <c r="L8" s="1" t="s">
        <v>37</v>
      </c>
      <c r="M8" s="1" t="s">
        <v>38</v>
      </c>
      <c r="N8" s="1" t="s">
        <v>42</v>
      </c>
      <c r="O8" s="1" t="s">
        <v>215</v>
      </c>
      <c r="P8" s="1" t="s">
        <v>216</v>
      </c>
      <c r="Q8" s="1" t="s">
        <v>217</v>
      </c>
      <c r="R8" s="1" t="s">
        <v>40</v>
      </c>
      <c r="S8" s="1" t="s">
        <v>41</v>
      </c>
      <c r="T8" s="1" t="s">
        <v>43</v>
      </c>
      <c r="U8" s="1" t="s">
        <v>263</v>
      </c>
      <c r="V8" s="1" t="s">
        <v>264</v>
      </c>
      <c r="W8" s="1" t="s">
        <v>265</v>
      </c>
      <c r="X8" s="120"/>
    </row>
    <row r="9" spans="3:24">
      <c r="D9" s="2" t="s">
        <v>7</v>
      </c>
      <c r="E9" s="70">
        <v>13646445</v>
      </c>
      <c r="F9" s="70">
        <v>0</v>
      </c>
      <c r="G9" s="70">
        <v>13646445</v>
      </c>
      <c r="H9" s="88"/>
      <c r="I9" s="88"/>
      <c r="K9" s="82" t="s">
        <v>300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</row>
    <row r="10" spans="3:24">
      <c r="D10" s="2" t="s">
        <v>8</v>
      </c>
      <c r="E10" s="70">
        <v>49340118</v>
      </c>
      <c r="F10" s="70">
        <v>0</v>
      </c>
      <c r="G10" s="70">
        <v>49340118</v>
      </c>
      <c r="H10" s="88"/>
      <c r="I10" s="88"/>
      <c r="K10" s="84" t="s">
        <v>301</v>
      </c>
      <c r="L10" s="85">
        <v>0</v>
      </c>
      <c r="M10" s="85">
        <v>0</v>
      </c>
      <c r="N10" s="85">
        <v>0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5">
        <v>0</v>
      </c>
      <c r="V10" s="85">
        <v>0</v>
      </c>
      <c r="W10" s="85">
        <v>0</v>
      </c>
      <c r="X10" s="85">
        <v>0</v>
      </c>
    </row>
    <row r="11" spans="3:24">
      <c r="D11" s="2" t="s">
        <v>9</v>
      </c>
      <c r="E11" s="70">
        <v>67768958.5</v>
      </c>
      <c r="F11" s="70">
        <v>0</v>
      </c>
      <c r="G11" s="70">
        <v>67768958.5</v>
      </c>
      <c r="H11" s="88"/>
      <c r="I11" s="88"/>
      <c r="K11" s="84" t="s">
        <v>302</v>
      </c>
      <c r="L11" s="85">
        <v>0</v>
      </c>
      <c r="M11" s="85">
        <v>0</v>
      </c>
      <c r="N11" s="85">
        <v>0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85">
        <v>0</v>
      </c>
      <c r="U11" s="85">
        <v>0</v>
      </c>
      <c r="V11" s="85">
        <v>0</v>
      </c>
      <c r="W11" s="85">
        <v>0</v>
      </c>
      <c r="X11" s="85">
        <v>0</v>
      </c>
    </row>
    <row r="12" spans="3:24">
      <c r="D12" s="122" t="s">
        <v>10</v>
      </c>
      <c r="E12" s="70">
        <v>100745121.84999999</v>
      </c>
      <c r="F12" s="70">
        <v>1819626.8014248305</v>
      </c>
      <c r="G12" s="70">
        <v>111692589.61074039</v>
      </c>
      <c r="H12" s="88"/>
      <c r="I12" s="88"/>
      <c r="K12" s="84" t="s">
        <v>303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  <c r="T12" s="85">
        <v>0</v>
      </c>
      <c r="U12" s="85">
        <v>0</v>
      </c>
      <c r="V12" s="85">
        <v>0</v>
      </c>
      <c r="W12" s="85">
        <v>0</v>
      </c>
      <c r="X12" s="85">
        <v>0</v>
      </c>
    </row>
    <row r="13" spans="3:24">
      <c r="D13" s="1" t="s">
        <v>11</v>
      </c>
      <c r="E13" s="70">
        <v>272445227.34000003</v>
      </c>
      <c r="F13" s="70">
        <v>1819626.8014248305</v>
      </c>
      <c r="G13" s="70">
        <v>283392695.10074043</v>
      </c>
      <c r="H13" s="88"/>
      <c r="I13" s="88"/>
      <c r="K13" s="84" t="s">
        <v>304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  <c r="T13" s="85">
        <v>0</v>
      </c>
      <c r="U13" s="85">
        <v>0</v>
      </c>
      <c r="V13" s="85">
        <v>0</v>
      </c>
      <c r="W13" s="85">
        <v>0</v>
      </c>
      <c r="X13" s="85">
        <v>0</v>
      </c>
    </row>
    <row r="14" spans="3:24">
      <c r="H14" s="88"/>
      <c r="I14" s="88"/>
      <c r="J14" s="1"/>
      <c r="K14" s="84" t="s">
        <v>305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5">
        <v>0</v>
      </c>
      <c r="V14" s="85">
        <v>0</v>
      </c>
      <c r="W14" s="85">
        <v>0</v>
      </c>
      <c r="X14" s="85">
        <v>0</v>
      </c>
    </row>
    <row r="15" spans="3:24" ht="18.75">
      <c r="C15" s="129" t="s">
        <v>306</v>
      </c>
      <c r="D15" s="129"/>
      <c r="E15" s="129"/>
      <c r="F15" s="129"/>
      <c r="G15" s="129"/>
      <c r="H15" s="88"/>
      <c r="I15" s="88"/>
      <c r="J15" s="1"/>
      <c r="K15" s="84" t="s">
        <v>307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  <c r="T15" s="85">
        <v>0</v>
      </c>
      <c r="U15" s="85">
        <v>0</v>
      </c>
      <c r="V15" s="85">
        <v>0</v>
      </c>
      <c r="W15" s="85">
        <v>0</v>
      </c>
      <c r="X15" s="85">
        <v>0</v>
      </c>
    </row>
    <row r="16" spans="3:24">
      <c r="D16" s="1"/>
      <c r="E16" s="1"/>
      <c r="F16" s="1"/>
      <c r="G16" s="1"/>
      <c r="H16" s="88"/>
      <c r="I16" s="88"/>
      <c r="J16" s="1"/>
      <c r="K16" s="84" t="s">
        <v>308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  <c r="V16" s="85">
        <v>0</v>
      </c>
      <c r="W16" s="85">
        <v>0</v>
      </c>
      <c r="X16" s="85">
        <v>0</v>
      </c>
    </row>
    <row r="17" spans="4:24">
      <c r="D17" s="86"/>
      <c r="E17" s="119" t="s">
        <v>309</v>
      </c>
      <c r="F17" s="86"/>
      <c r="G17" s="86"/>
      <c r="H17" s="88"/>
      <c r="I17" s="88"/>
      <c r="J17" s="4"/>
      <c r="K17" s="84" t="s">
        <v>310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85">
        <v>0</v>
      </c>
      <c r="T17" s="85">
        <v>0</v>
      </c>
      <c r="U17" s="85">
        <v>0</v>
      </c>
      <c r="V17" s="85">
        <v>0</v>
      </c>
      <c r="W17" s="85">
        <v>0</v>
      </c>
      <c r="X17" s="85">
        <v>0</v>
      </c>
    </row>
    <row r="18" spans="4:24">
      <c r="D18" s="118" t="s">
        <v>299</v>
      </c>
      <c r="E18" s="87" t="s">
        <v>36</v>
      </c>
      <c r="F18" s="87" t="s">
        <v>39</v>
      </c>
      <c r="G18" s="87" t="s">
        <v>11</v>
      </c>
      <c r="H18" s="88"/>
      <c r="I18" s="88"/>
      <c r="J18" s="88"/>
      <c r="K18" s="84" t="s">
        <v>311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  <c r="T18" s="85">
        <v>0</v>
      </c>
      <c r="U18" s="85">
        <v>0</v>
      </c>
      <c r="V18" s="85">
        <v>0</v>
      </c>
      <c r="W18" s="85">
        <v>0</v>
      </c>
      <c r="X18" s="85">
        <v>0</v>
      </c>
    </row>
    <row r="19" spans="4:24">
      <c r="D19" s="89" t="s">
        <v>300</v>
      </c>
      <c r="E19" s="90"/>
      <c r="F19" s="90"/>
      <c r="G19" s="90"/>
      <c r="H19" s="88"/>
      <c r="I19" s="88"/>
      <c r="J19" s="88"/>
      <c r="K19" s="84" t="s">
        <v>312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</row>
    <row r="20" spans="4:24">
      <c r="D20" s="91" t="s">
        <v>301</v>
      </c>
      <c r="E20" s="92"/>
      <c r="F20" s="92"/>
      <c r="G20" s="92"/>
      <c r="H20" s="88"/>
      <c r="I20" s="88"/>
      <c r="J20" s="88"/>
      <c r="K20" s="84" t="s">
        <v>313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</row>
    <row r="21" spans="4:24">
      <c r="D21" s="91" t="s">
        <v>302</v>
      </c>
      <c r="E21" s="92"/>
      <c r="F21" s="92"/>
      <c r="G21" s="92"/>
      <c r="H21" s="88"/>
      <c r="I21" s="88"/>
      <c r="J21" s="88"/>
      <c r="K21" s="93" t="s">
        <v>3</v>
      </c>
      <c r="L21" s="94">
        <v>1917000</v>
      </c>
      <c r="M21" s="94">
        <v>524400</v>
      </c>
      <c r="N21" s="94">
        <v>5225812</v>
      </c>
      <c r="O21" s="94">
        <v>1801472.7</v>
      </c>
      <c r="P21" s="94">
        <v>524400</v>
      </c>
      <c r="Q21" s="94">
        <v>5225812</v>
      </c>
      <c r="R21" s="94">
        <v>608000</v>
      </c>
      <c r="S21" s="94">
        <v>175000</v>
      </c>
      <c r="T21" s="94">
        <v>750000</v>
      </c>
      <c r="U21" s="94">
        <v>608000</v>
      </c>
      <c r="V21" s="94">
        <v>175000</v>
      </c>
      <c r="W21" s="94">
        <v>750000</v>
      </c>
      <c r="X21" s="94">
        <v>18284896.699999999</v>
      </c>
    </row>
    <row r="22" spans="4:24">
      <c r="D22" s="91" t="s">
        <v>303</v>
      </c>
      <c r="E22" s="92"/>
      <c r="F22" s="92"/>
      <c r="G22" s="92"/>
      <c r="H22" s="88"/>
      <c r="I22" s="88"/>
      <c r="J22" s="88"/>
      <c r="K22" s="95" t="s">
        <v>314</v>
      </c>
      <c r="L22" s="96">
        <v>0</v>
      </c>
      <c r="M22" s="96">
        <v>0</v>
      </c>
      <c r="N22" s="96">
        <v>0</v>
      </c>
      <c r="O22" s="96">
        <v>1819626.8014248305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1819626.8014248305</v>
      </c>
    </row>
    <row r="23" spans="4:24">
      <c r="D23" s="91" t="s">
        <v>304</v>
      </c>
      <c r="E23" s="92"/>
      <c r="F23" s="92"/>
      <c r="G23" s="92"/>
      <c r="H23" s="88"/>
      <c r="I23" s="88"/>
      <c r="J23" s="88"/>
      <c r="K23" s="97" t="s">
        <v>5</v>
      </c>
      <c r="L23" s="98">
        <v>1917000</v>
      </c>
      <c r="M23" s="98">
        <v>524400</v>
      </c>
      <c r="N23" s="98">
        <v>5225812</v>
      </c>
      <c r="O23" s="98">
        <v>118636.08056317572</v>
      </c>
      <c r="P23" s="98">
        <v>591340.44209875306</v>
      </c>
      <c r="Q23" s="98">
        <v>5892894.6956616491</v>
      </c>
      <c r="R23" s="98">
        <v>608000</v>
      </c>
      <c r="S23" s="98">
        <v>175000</v>
      </c>
      <c r="T23" s="98">
        <v>750000</v>
      </c>
      <c r="U23" s="98">
        <v>685612.1067811629</v>
      </c>
      <c r="V23" s="98">
        <v>197339.01099786762</v>
      </c>
      <c r="W23" s="98">
        <v>845738.61856228975</v>
      </c>
      <c r="X23" s="98">
        <v>17531772.954664897</v>
      </c>
    </row>
    <row r="24" spans="4:24">
      <c r="D24" s="91" t="s">
        <v>305</v>
      </c>
      <c r="E24" s="92"/>
      <c r="F24" s="92"/>
      <c r="G24" s="92"/>
      <c r="H24" s="88"/>
      <c r="I24" s="88"/>
      <c r="J24" s="88"/>
      <c r="K24"/>
      <c r="L24"/>
    </row>
    <row r="25" spans="4:24" ht="18.75">
      <c r="D25" s="91" t="s">
        <v>307</v>
      </c>
      <c r="E25" s="92"/>
      <c r="F25" s="92"/>
      <c r="G25" s="92"/>
      <c r="H25" s="88"/>
      <c r="I25" s="131" t="s">
        <v>315</v>
      </c>
      <c r="J25" s="131"/>
      <c r="K25" s="131"/>
      <c r="L25" s="131"/>
      <c r="M25" s="131"/>
      <c r="N25" s="131"/>
      <c r="O25" s="131"/>
      <c r="P25" s="131"/>
      <c r="Q25" s="88"/>
      <c r="R25" s="88"/>
      <c r="U25" s="1"/>
      <c r="V25" s="1"/>
      <c r="W25" s="1"/>
    </row>
    <row r="26" spans="4:24">
      <c r="D26" s="91" t="s">
        <v>308</v>
      </c>
      <c r="E26" s="92"/>
      <c r="F26" s="92"/>
      <c r="G26" s="92"/>
      <c r="H26" s="88"/>
      <c r="I26" s="88"/>
      <c r="J26" s="88"/>
      <c r="K26"/>
      <c r="L26"/>
    </row>
    <row r="27" spans="4:24">
      <c r="D27" s="91" t="s">
        <v>310</v>
      </c>
      <c r="E27" s="92"/>
      <c r="F27" s="92"/>
      <c r="G27" s="92"/>
      <c r="H27" s="88"/>
      <c r="I27" s="88"/>
      <c r="J27" s="88"/>
    </row>
    <row r="28" spans="4:24">
      <c r="D28" s="91" t="s">
        <v>311</v>
      </c>
      <c r="E28" s="92"/>
      <c r="F28" s="92"/>
      <c r="G28" s="92"/>
      <c r="H28" s="88"/>
      <c r="K28" s="120" t="s">
        <v>316</v>
      </c>
      <c r="L28" s="120" t="s">
        <v>317</v>
      </c>
      <c r="M28" s="80"/>
      <c r="N28"/>
      <c r="O28"/>
    </row>
    <row r="29" spans="4:24">
      <c r="D29" s="91" t="s">
        <v>312</v>
      </c>
      <c r="E29" s="92"/>
      <c r="F29" s="92"/>
      <c r="G29" s="92"/>
      <c r="H29" s="88"/>
      <c r="K29" s="123" t="s">
        <v>318</v>
      </c>
      <c r="L29" s="124" t="s">
        <v>36</v>
      </c>
      <c r="M29" s="124" t="s">
        <v>39</v>
      </c>
      <c r="N29"/>
      <c r="O29"/>
    </row>
    <row r="30" spans="4:24">
      <c r="D30" s="91" t="s">
        <v>313</v>
      </c>
      <c r="E30" s="92"/>
      <c r="F30" s="92"/>
      <c r="G30" s="92"/>
      <c r="H30" s="88"/>
      <c r="K30" s="121" t="s">
        <v>215</v>
      </c>
      <c r="L30" s="125">
        <v>101.0077366936968</v>
      </c>
      <c r="M30" s="121"/>
      <c r="N30"/>
      <c r="O30"/>
    </row>
    <row r="31" spans="4:24">
      <c r="D31" s="99" t="s">
        <v>3</v>
      </c>
      <c r="E31" s="100">
        <v>247249951.36000001</v>
      </c>
      <c r="F31" s="100">
        <v>25195275.98</v>
      </c>
      <c r="G31" s="100">
        <v>272445227.34000003</v>
      </c>
      <c r="H31" s="88"/>
      <c r="K31" s="121" t="s">
        <v>216</v>
      </c>
      <c r="L31" s="121">
        <v>0</v>
      </c>
      <c r="M31" s="121"/>
      <c r="N31"/>
      <c r="O31"/>
    </row>
    <row r="32" spans="4:24">
      <c r="D32" s="101" t="s">
        <v>314</v>
      </c>
      <c r="E32" s="102">
        <v>1819626.8014248305</v>
      </c>
      <c r="F32" s="102">
        <v>0</v>
      </c>
      <c r="G32" s="102">
        <v>1819626.8014248305</v>
      </c>
      <c r="H32" s="88"/>
      <c r="K32" s="121" t="s">
        <v>217</v>
      </c>
      <c r="L32" s="121">
        <v>0</v>
      </c>
      <c r="M32" s="121"/>
      <c r="N32"/>
      <c r="O32"/>
    </row>
    <row r="33" spans="4:15">
      <c r="D33" s="103" t="s">
        <v>319</v>
      </c>
      <c r="E33" s="104">
        <v>256607470.26764706</v>
      </c>
      <c r="F33" s="104">
        <v>26785224.833093252</v>
      </c>
      <c r="G33" s="104">
        <v>283392695.10074031</v>
      </c>
      <c r="H33" s="88"/>
      <c r="K33" s="121" t="s">
        <v>218</v>
      </c>
      <c r="L33" s="121">
        <v>0</v>
      </c>
      <c r="M33" s="121"/>
      <c r="N33"/>
      <c r="O33"/>
    </row>
    <row r="34" spans="4:15">
      <c r="K34" s="121" t="s">
        <v>219</v>
      </c>
      <c r="L34" s="121">
        <v>0</v>
      </c>
      <c r="M34" s="121"/>
      <c r="N34"/>
      <c r="O34"/>
    </row>
    <row r="35" spans="4:15">
      <c r="K35" s="121" t="s">
        <v>220</v>
      </c>
      <c r="L35" s="121">
        <v>0</v>
      </c>
      <c r="M35" s="121"/>
      <c r="N35"/>
      <c r="O35"/>
    </row>
    <row r="36" spans="4:15">
      <c r="K36" s="121" t="s">
        <v>221</v>
      </c>
      <c r="L36" s="121">
        <v>0</v>
      </c>
      <c r="M36" s="121"/>
      <c r="N36"/>
      <c r="O36"/>
    </row>
    <row r="37" spans="4:15">
      <c r="K37" s="121" t="s">
        <v>222</v>
      </c>
      <c r="L37" s="121">
        <v>0</v>
      </c>
      <c r="M37" s="121"/>
      <c r="N37"/>
      <c r="O37"/>
    </row>
    <row r="38" spans="4:15">
      <c r="K38" s="121" t="s">
        <v>223</v>
      </c>
      <c r="L38" s="121">
        <v>0</v>
      </c>
      <c r="M38" s="121"/>
      <c r="N38"/>
      <c r="O38"/>
    </row>
    <row r="39" spans="4:15">
      <c r="K39" s="121" t="s">
        <v>224</v>
      </c>
      <c r="L39" s="121">
        <v>0</v>
      </c>
      <c r="M39" s="121"/>
      <c r="N39"/>
      <c r="O39"/>
    </row>
    <row r="40" spans="4:15">
      <c r="K40" s="121" t="s">
        <v>225</v>
      </c>
      <c r="L40" s="121">
        <v>0</v>
      </c>
      <c r="M40" s="121"/>
      <c r="N40"/>
      <c r="O40"/>
    </row>
    <row r="41" spans="4:15">
      <c r="K41" s="121" t="s">
        <v>226</v>
      </c>
      <c r="L41" s="121">
        <v>0</v>
      </c>
      <c r="M41" s="121"/>
      <c r="N41"/>
      <c r="O41"/>
    </row>
    <row r="42" spans="4:15">
      <c r="K42" s="121" t="s">
        <v>227</v>
      </c>
      <c r="L42" s="121">
        <v>0</v>
      </c>
      <c r="M42" s="121"/>
      <c r="N42"/>
      <c r="O42"/>
    </row>
    <row r="43" spans="4:15">
      <c r="K43" s="121" t="s">
        <v>228</v>
      </c>
      <c r="L43" s="121">
        <v>0</v>
      </c>
      <c r="M43" s="121"/>
      <c r="N43"/>
      <c r="O43"/>
    </row>
    <row r="44" spans="4:15">
      <c r="K44" s="121" t="s">
        <v>229</v>
      </c>
      <c r="L44" s="121">
        <v>0</v>
      </c>
      <c r="M44" s="121"/>
      <c r="N44"/>
      <c r="O44"/>
    </row>
    <row r="45" spans="4:15">
      <c r="K45" s="121" t="s">
        <v>230</v>
      </c>
      <c r="L45" s="121">
        <v>0</v>
      </c>
      <c r="M45" s="121"/>
      <c r="N45"/>
      <c r="O45"/>
    </row>
    <row r="46" spans="4:15">
      <c r="K46" s="121" t="s">
        <v>231</v>
      </c>
      <c r="L46" s="121">
        <v>0</v>
      </c>
      <c r="M46" s="121"/>
      <c r="N46"/>
      <c r="O46"/>
    </row>
    <row r="47" spans="4:15">
      <c r="K47" s="121" t="s">
        <v>232</v>
      </c>
      <c r="L47" s="121">
        <v>0</v>
      </c>
      <c r="M47" s="121"/>
      <c r="N47"/>
      <c r="O47"/>
    </row>
    <row r="48" spans="4:15">
      <c r="K48" s="121" t="s">
        <v>233</v>
      </c>
      <c r="L48" s="121">
        <v>0</v>
      </c>
      <c r="M48" s="121"/>
      <c r="N48"/>
      <c r="O48"/>
    </row>
    <row r="49" spans="11:13" customFormat="1">
      <c r="K49" s="121" t="s">
        <v>234</v>
      </c>
      <c r="L49" s="121">
        <v>0</v>
      </c>
      <c r="M49" s="121"/>
    </row>
    <row r="50" spans="11:13" customFormat="1">
      <c r="K50" s="121" t="s">
        <v>194</v>
      </c>
      <c r="L50" s="121">
        <v>0</v>
      </c>
      <c r="M50" s="121"/>
    </row>
    <row r="51" spans="11:13" customFormat="1">
      <c r="K51" s="121" t="s">
        <v>169</v>
      </c>
      <c r="L51" s="121"/>
      <c r="M51" s="121">
        <v>0</v>
      </c>
    </row>
    <row r="52" spans="11:13" customFormat="1">
      <c r="K52" s="121" t="s">
        <v>46</v>
      </c>
      <c r="L52" s="121">
        <v>0</v>
      </c>
      <c r="M52" s="121"/>
    </row>
    <row r="53" spans="11:13" customFormat="1">
      <c r="K53" s="121" t="s">
        <v>47</v>
      </c>
      <c r="L53" s="121"/>
      <c r="M53" s="121">
        <v>0</v>
      </c>
    </row>
    <row r="54" spans="11:13" customFormat="1">
      <c r="K54" s="121" t="s">
        <v>103</v>
      </c>
      <c r="L54" s="121">
        <v>0</v>
      </c>
      <c r="M54" s="121"/>
    </row>
    <row r="55" spans="11:13" customFormat="1">
      <c r="K55" s="121" t="s">
        <v>104</v>
      </c>
      <c r="L55" s="121"/>
      <c r="M55" s="121">
        <v>0</v>
      </c>
    </row>
    <row r="56" spans="11:13" customFormat="1">
      <c r="K56" s="121" t="s">
        <v>123</v>
      </c>
      <c r="L56" s="121">
        <v>0</v>
      </c>
      <c r="M56" s="121"/>
    </row>
    <row r="57" spans="11:13" customFormat="1">
      <c r="K57" s="121" t="s">
        <v>182</v>
      </c>
      <c r="L57" s="121">
        <v>0</v>
      </c>
      <c r="M57" s="121"/>
    </row>
    <row r="58" spans="11:13" customFormat="1">
      <c r="K58" s="121" t="s">
        <v>193</v>
      </c>
      <c r="L58" s="121">
        <v>0</v>
      </c>
      <c r="M58" s="121"/>
    </row>
    <row r="59" spans="11:13" customFormat="1">
      <c r="K59" s="121" t="s">
        <v>165</v>
      </c>
      <c r="L59" s="121">
        <v>0</v>
      </c>
      <c r="M59" s="121"/>
    </row>
    <row r="60" spans="11:13" customFormat="1">
      <c r="K60" s="121" t="s">
        <v>197</v>
      </c>
      <c r="L60" s="121">
        <v>0</v>
      </c>
      <c r="M60" s="121"/>
    </row>
    <row r="61" spans="11:13" customFormat="1">
      <c r="K61" s="121" t="s">
        <v>119</v>
      </c>
      <c r="L61" s="121">
        <v>0</v>
      </c>
      <c r="M61" s="121"/>
    </row>
    <row r="62" spans="11:13" customFormat="1">
      <c r="K62" s="121" t="s">
        <v>111</v>
      </c>
      <c r="L62" s="121">
        <v>0</v>
      </c>
      <c r="M62" s="121"/>
    </row>
    <row r="63" spans="11:13" customFormat="1">
      <c r="K63" s="121" t="s">
        <v>146</v>
      </c>
      <c r="L63" s="121">
        <v>0</v>
      </c>
      <c r="M63" s="121"/>
    </row>
    <row r="64" spans="11:13" customFormat="1">
      <c r="K64" s="121" t="s">
        <v>126</v>
      </c>
      <c r="L64" s="121">
        <v>0</v>
      </c>
      <c r="M64" s="121"/>
    </row>
    <row r="65" spans="11:13" customFormat="1">
      <c r="K65" s="121" t="s">
        <v>147</v>
      </c>
      <c r="L65" s="121"/>
      <c r="M65" s="121">
        <v>0</v>
      </c>
    </row>
    <row r="66" spans="11:13" customFormat="1">
      <c r="K66" s="121" t="s">
        <v>54</v>
      </c>
      <c r="L66" s="121">
        <v>0</v>
      </c>
      <c r="M66" s="121"/>
    </row>
    <row r="67" spans="11:13" customFormat="1">
      <c r="K67" s="121" t="s">
        <v>201</v>
      </c>
      <c r="L67" s="121">
        <v>0</v>
      </c>
      <c r="M67" s="121"/>
    </row>
    <row r="68" spans="11:13" customFormat="1">
      <c r="K68" s="121" t="s">
        <v>61</v>
      </c>
      <c r="L68" s="121">
        <v>0</v>
      </c>
      <c r="M68" s="121"/>
    </row>
    <row r="69" spans="11:13" customFormat="1">
      <c r="K69" s="121" t="s">
        <v>178</v>
      </c>
      <c r="L69" s="121">
        <v>0</v>
      </c>
      <c r="M69" s="121"/>
    </row>
    <row r="70" spans="11:13" customFormat="1">
      <c r="K70" s="121" t="s">
        <v>179</v>
      </c>
      <c r="L70" s="121">
        <v>0</v>
      </c>
      <c r="M70" s="121"/>
    </row>
    <row r="71" spans="11:13" customFormat="1">
      <c r="K71" s="121" t="s">
        <v>158</v>
      </c>
      <c r="L71" s="121">
        <v>0</v>
      </c>
      <c r="M71" s="121"/>
    </row>
    <row r="72" spans="11:13" customFormat="1">
      <c r="K72" s="121" t="s">
        <v>159</v>
      </c>
      <c r="L72" s="121"/>
      <c r="M72" s="121">
        <v>0</v>
      </c>
    </row>
    <row r="73" spans="11:13" customFormat="1">
      <c r="K73" s="121" t="s">
        <v>100</v>
      </c>
      <c r="L73" s="121">
        <v>0</v>
      </c>
      <c r="M73" s="121"/>
    </row>
    <row r="74" spans="11:13" customFormat="1">
      <c r="K74" s="121" t="s">
        <v>150</v>
      </c>
      <c r="L74" s="121">
        <v>0</v>
      </c>
      <c r="M74" s="121"/>
    </row>
    <row r="75" spans="11:13" customFormat="1">
      <c r="K75" s="121" t="s">
        <v>78</v>
      </c>
      <c r="L75" s="121">
        <v>0</v>
      </c>
      <c r="M75" s="121"/>
    </row>
    <row r="76" spans="11:13" customFormat="1">
      <c r="K76" s="121" t="s">
        <v>120</v>
      </c>
      <c r="L76" s="121">
        <v>0</v>
      </c>
      <c r="M76" s="121"/>
    </row>
    <row r="77" spans="11:13" customFormat="1">
      <c r="K77" s="121" t="s">
        <v>70</v>
      </c>
      <c r="L77" s="121">
        <v>0</v>
      </c>
      <c r="M77" s="121"/>
    </row>
    <row r="78" spans="11:13" customFormat="1">
      <c r="K78" s="121" t="s">
        <v>71</v>
      </c>
      <c r="L78" s="121"/>
      <c r="M78" s="121">
        <v>0</v>
      </c>
    </row>
    <row r="79" spans="11:13" customFormat="1">
      <c r="K79" s="121" t="s">
        <v>127</v>
      </c>
      <c r="L79" s="121">
        <v>0</v>
      </c>
      <c r="M79" s="121"/>
    </row>
    <row r="80" spans="11:13" customFormat="1">
      <c r="K80" s="121" t="s">
        <v>202</v>
      </c>
      <c r="L80" s="121">
        <v>0</v>
      </c>
      <c r="M80" s="121"/>
    </row>
    <row r="81" spans="11:13" customFormat="1">
      <c r="K81" s="121" t="s">
        <v>55</v>
      </c>
      <c r="L81" s="121">
        <v>0</v>
      </c>
      <c r="M81" s="121"/>
    </row>
    <row r="82" spans="11:13" customFormat="1">
      <c r="K82" s="121" t="s">
        <v>37</v>
      </c>
      <c r="L82" s="121">
        <v>0</v>
      </c>
      <c r="M82" s="121"/>
    </row>
    <row r="83" spans="11:13" customFormat="1">
      <c r="K83" s="121" t="s">
        <v>134</v>
      </c>
      <c r="L83" s="121">
        <v>0</v>
      </c>
      <c r="M83" s="121"/>
    </row>
    <row r="84" spans="11:13" customFormat="1">
      <c r="K84" s="121" t="s">
        <v>135</v>
      </c>
      <c r="L84" s="121"/>
      <c r="M84" s="121">
        <v>0</v>
      </c>
    </row>
    <row r="85" spans="11:13" customFormat="1">
      <c r="K85" s="121" t="s">
        <v>92</v>
      </c>
      <c r="L85" s="121">
        <v>0</v>
      </c>
      <c r="M85" s="121"/>
    </row>
    <row r="86" spans="11:13" customFormat="1">
      <c r="K86" s="121" t="s">
        <v>93</v>
      </c>
      <c r="L86" s="121"/>
      <c r="M86" s="121">
        <v>0</v>
      </c>
    </row>
    <row r="87" spans="11:13" customFormat="1">
      <c r="K87" s="121" t="s">
        <v>84</v>
      </c>
      <c r="L87" s="121">
        <v>0</v>
      </c>
      <c r="M87" s="121"/>
    </row>
    <row r="88" spans="11:13" customFormat="1">
      <c r="K88" s="121" t="s">
        <v>85</v>
      </c>
      <c r="L88" s="121"/>
      <c r="M88" s="121">
        <v>0</v>
      </c>
    </row>
    <row r="89" spans="11:13" customFormat="1">
      <c r="K89" s="121" t="s">
        <v>64</v>
      </c>
      <c r="L89" s="121">
        <v>0</v>
      </c>
      <c r="M89" s="121"/>
    </row>
    <row r="90" spans="11:13" customFormat="1">
      <c r="K90" s="121" t="s">
        <v>66</v>
      </c>
      <c r="L90" s="121"/>
      <c r="M90" s="121">
        <v>0</v>
      </c>
    </row>
    <row r="91" spans="11:13" customFormat="1">
      <c r="K91" s="121" t="s">
        <v>57</v>
      </c>
      <c r="L91" s="121"/>
      <c r="M91" s="121">
        <v>0</v>
      </c>
    </row>
    <row r="92" spans="11:13" customFormat="1">
      <c r="K92" s="121" t="s">
        <v>40</v>
      </c>
      <c r="L92" s="121"/>
      <c r="M92" s="121">
        <v>0</v>
      </c>
    </row>
    <row r="93" spans="11:13" customFormat="1">
      <c r="K93" s="121" t="s">
        <v>115</v>
      </c>
      <c r="L93" s="121">
        <v>0</v>
      </c>
      <c r="M93" s="121"/>
    </row>
    <row r="94" spans="11:13" customFormat="1">
      <c r="K94" s="121" t="s">
        <v>116</v>
      </c>
      <c r="L94" s="121"/>
      <c r="M94" s="121">
        <v>0</v>
      </c>
    </row>
    <row r="95" spans="11:13" customFormat="1">
      <c r="K95" s="121" t="s">
        <v>38</v>
      </c>
      <c r="L95" s="121">
        <v>0</v>
      </c>
      <c r="M95" s="121"/>
    </row>
    <row r="96" spans="11:13" customFormat="1">
      <c r="K96" s="121" t="s">
        <v>41</v>
      </c>
      <c r="L96" s="121"/>
      <c r="M96" s="121">
        <v>0</v>
      </c>
    </row>
    <row r="97" spans="11:13" customFormat="1">
      <c r="K97" s="121" t="s">
        <v>65</v>
      </c>
      <c r="L97" s="121">
        <v>0</v>
      </c>
      <c r="M97" s="121"/>
    </row>
    <row r="98" spans="11:13" customFormat="1">
      <c r="K98" s="121" t="s">
        <v>56</v>
      </c>
      <c r="L98" s="121">
        <v>0</v>
      </c>
      <c r="M98" s="121"/>
    </row>
    <row r="99" spans="11:13" customFormat="1">
      <c r="K99" s="121" t="s">
        <v>58</v>
      </c>
      <c r="L99" s="121"/>
      <c r="M99" s="121">
        <v>0</v>
      </c>
    </row>
    <row r="100" spans="11:13" customFormat="1">
      <c r="K100" s="121" t="s">
        <v>67</v>
      </c>
      <c r="L100" s="121"/>
      <c r="M100" s="121">
        <v>0</v>
      </c>
    </row>
    <row r="101" spans="11:13" customFormat="1">
      <c r="K101" s="121" t="s">
        <v>107</v>
      </c>
      <c r="L101" s="121">
        <v>0</v>
      </c>
      <c r="M101" s="121"/>
    </row>
    <row r="102" spans="11:13" customFormat="1">
      <c r="K102" s="121" t="s">
        <v>108</v>
      </c>
      <c r="L102" s="121"/>
      <c r="M102" s="121">
        <v>0</v>
      </c>
    </row>
    <row r="103" spans="11:13" customFormat="1">
      <c r="K103" s="121" t="s">
        <v>154</v>
      </c>
      <c r="L103" s="121">
        <v>0</v>
      </c>
      <c r="M103" s="121"/>
    </row>
    <row r="104" spans="11:13" customFormat="1">
      <c r="K104" s="121" t="s">
        <v>155</v>
      </c>
      <c r="L104" s="121"/>
      <c r="M104" s="121">
        <v>0</v>
      </c>
    </row>
    <row r="105" spans="11:13" customFormat="1">
      <c r="K105" s="121" t="s">
        <v>50</v>
      </c>
      <c r="L105" s="121">
        <v>0</v>
      </c>
      <c r="M105" s="121"/>
    </row>
    <row r="106" spans="11:13" customFormat="1">
      <c r="K106" s="121" t="s">
        <v>51</v>
      </c>
      <c r="L106" s="121"/>
      <c r="M106" s="121">
        <v>0</v>
      </c>
    </row>
    <row r="107" spans="11:13" customFormat="1">
      <c r="K107" s="121" t="s">
        <v>162</v>
      </c>
      <c r="L107" s="121">
        <v>0</v>
      </c>
      <c r="M107" s="121"/>
    </row>
    <row r="108" spans="11:13" customFormat="1">
      <c r="K108" s="121" t="s">
        <v>163</v>
      </c>
      <c r="L108" s="121"/>
      <c r="M108" s="121">
        <v>0</v>
      </c>
    </row>
    <row r="109" spans="11:13" customFormat="1">
      <c r="K109" s="121" t="s">
        <v>138</v>
      </c>
      <c r="L109" s="121">
        <v>0</v>
      </c>
      <c r="M109" s="121"/>
    </row>
    <row r="110" spans="11:13" customFormat="1">
      <c r="K110" s="121" t="s">
        <v>139</v>
      </c>
      <c r="L110" s="121"/>
      <c r="M110" s="121">
        <v>0</v>
      </c>
    </row>
    <row r="111" spans="11:13" customFormat="1">
      <c r="K111" s="121" t="s">
        <v>142</v>
      </c>
      <c r="L111" s="121">
        <v>0</v>
      </c>
      <c r="M111" s="121"/>
    </row>
    <row r="112" spans="11:13" customFormat="1">
      <c r="K112" s="121" t="s">
        <v>143</v>
      </c>
      <c r="L112" s="121"/>
      <c r="M112" s="121">
        <v>0</v>
      </c>
    </row>
    <row r="113" spans="11:13" customFormat="1">
      <c r="K113" s="121" t="s">
        <v>130</v>
      </c>
      <c r="L113" s="121">
        <v>0</v>
      </c>
      <c r="M113" s="121"/>
    </row>
    <row r="114" spans="11:13" customFormat="1">
      <c r="K114" s="121" t="s">
        <v>131</v>
      </c>
      <c r="L114" s="121"/>
      <c r="M114" s="121">
        <v>0</v>
      </c>
    </row>
    <row r="115" spans="11:13" customFormat="1">
      <c r="K115" s="121" t="s">
        <v>88</v>
      </c>
      <c r="L115" s="121">
        <v>0</v>
      </c>
      <c r="M115" s="121"/>
    </row>
    <row r="116" spans="11:13" customFormat="1">
      <c r="K116" s="121" t="s">
        <v>89</v>
      </c>
      <c r="L116" s="121"/>
      <c r="M116" s="121">
        <v>0</v>
      </c>
    </row>
    <row r="117" spans="11:13" customFormat="1">
      <c r="K117" s="121" t="s">
        <v>213</v>
      </c>
      <c r="L117" s="121">
        <v>0</v>
      </c>
      <c r="M117" s="121"/>
    </row>
    <row r="118" spans="11:13" customFormat="1">
      <c r="K118" s="121" t="s">
        <v>214</v>
      </c>
      <c r="L118" s="121"/>
      <c r="M118" s="121">
        <v>0</v>
      </c>
    </row>
    <row r="119" spans="11:13" customFormat="1">
      <c r="K119" s="121" t="s">
        <v>112</v>
      </c>
      <c r="L119" s="121">
        <v>0</v>
      </c>
      <c r="M119" s="121"/>
    </row>
    <row r="120" spans="11:13" customFormat="1">
      <c r="K120" s="121" t="s">
        <v>209</v>
      </c>
      <c r="L120" s="121">
        <v>0</v>
      </c>
      <c r="M120" s="121"/>
    </row>
    <row r="121" spans="11:13" customFormat="1">
      <c r="K121" s="121" t="s">
        <v>205</v>
      </c>
      <c r="L121" s="121">
        <v>0</v>
      </c>
      <c r="M121" s="121"/>
    </row>
    <row r="122" spans="11:13" customFormat="1">
      <c r="K122" s="121" t="s">
        <v>96</v>
      </c>
      <c r="L122" s="121">
        <v>0</v>
      </c>
      <c r="M122" s="121"/>
    </row>
    <row r="123" spans="11:13" customFormat="1">
      <c r="K123" s="121" t="s">
        <v>210</v>
      </c>
      <c r="L123" s="121"/>
      <c r="M123" s="121">
        <v>0</v>
      </c>
    </row>
    <row r="124" spans="11:13" customFormat="1">
      <c r="K124" s="121" t="s">
        <v>206</v>
      </c>
      <c r="L124" s="121"/>
      <c r="M124" s="121">
        <v>0</v>
      </c>
    </row>
    <row r="125" spans="11:13" customFormat="1">
      <c r="K125" s="121" t="s">
        <v>189</v>
      </c>
      <c r="L125" s="121">
        <v>0</v>
      </c>
      <c r="M125" s="121"/>
    </row>
    <row r="126" spans="11:13" customFormat="1">
      <c r="K126" s="121" t="s">
        <v>190</v>
      </c>
      <c r="L126" s="121"/>
      <c r="M126" s="121">
        <v>0</v>
      </c>
    </row>
    <row r="127" spans="11:13" customFormat="1">
      <c r="K127" s="121" t="s">
        <v>166</v>
      </c>
      <c r="L127" s="121">
        <v>0</v>
      </c>
      <c r="M127" s="121"/>
    </row>
    <row r="128" spans="11:13" customFormat="1">
      <c r="K128" s="121" t="s">
        <v>151</v>
      </c>
      <c r="L128" s="121"/>
      <c r="M128" s="121">
        <v>0</v>
      </c>
    </row>
    <row r="129" spans="11:13" customFormat="1">
      <c r="K129" s="121" t="s">
        <v>42</v>
      </c>
      <c r="L129" s="121">
        <v>0</v>
      </c>
      <c r="M129" s="121"/>
    </row>
    <row r="130" spans="11:13" customFormat="1">
      <c r="K130" s="121" t="s">
        <v>43</v>
      </c>
      <c r="L130" s="121"/>
      <c r="M130" s="121">
        <v>0</v>
      </c>
    </row>
    <row r="131" spans="11:13" customFormat="1">
      <c r="K131" s="121" t="s">
        <v>183</v>
      </c>
      <c r="L131" s="121">
        <v>0</v>
      </c>
      <c r="M131" s="121"/>
    </row>
    <row r="132" spans="11:13" customFormat="1">
      <c r="K132" s="121" t="s">
        <v>167</v>
      </c>
      <c r="L132" s="121">
        <v>0</v>
      </c>
      <c r="M132" s="121"/>
    </row>
    <row r="133" spans="11:13" customFormat="1">
      <c r="K133" s="121" t="s">
        <v>97</v>
      </c>
      <c r="L133" s="121">
        <v>0</v>
      </c>
      <c r="M133" s="121"/>
    </row>
    <row r="134" spans="11:13" customFormat="1">
      <c r="K134" s="121" t="s">
        <v>74</v>
      </c>
      <c r="L134" s="121">
        <v>0</v>
      </c>
      <c r="M134" s="121"/>
    </row>
    <row r="135" spans="11:13" customFormat="1">
      <c r="K135" s="121" t="s">
        <v>75</v>
      </c>
      <c r="L135" s="121"/>
      <c r="M135" s="121">
        <v>0</v>
      </c>
    </row>
    <row r="136" spans="11:13" customFormat="1">
      <c r="K136" s="121" t="s">
        <v>198</v>
      </c>
      <c r="L136" s="121">
        <v>0</v>
      </c>
      <c r="M136" s="121"/>
    </row>
    <row r="137" spans="11:13" customFormat="1">
      <c r="K137" s="121" t="s">
        <v>186</v>
      </c>
      <c r="L137" s="121">
        <v>0</v>
      </c>
      <c r="M137" s="121"/>
    </row>
    <row r="138" spans="11:13" customFormat="1">
      <c r="K138" s="121" t="s">
        <v>173</v>
      </c>
      <c r="L138" s="121"/>
      <c r="M138" s="121">
        <v>0</v>
      </c>
    </row>
    <row r="139" spans="11:13" customFormat="1">
      <c r="K139" s="121" t="s">
        <v>171</v>
      </c>
      <c r="L139" s="121">
        <v>0</v>
      </c>
      <c r="M139" s="121"/>
    </row>
    <row r="140" spans="11:13" customFormat="1">
      <c r="K140" s="121" t="s">
        <v>81</v>
      </c>
      <c r="L140" s="121">
        <v>0</v>
      </c>
      <c r="M140" s="121"/>
    </row>
    <row r="141" spans="11:13" customFormat="1">
      <c r="K141" s="121" t="s">
        <v>235</v>
      </c>
      <c r="L141" s="121">
        <v>0</v>
      </c>
      <c r="M141" s="121"/>
    </row>
    <row r="142" spans="11:13" customFormat="1">
      <c r="K142" s="121" t="s">
        <v>236</v>
      </c>
      <c r="L142" s="121">
        <v>0</v>
      </c>
      <c r="M142" s="121"/>
    </row>
    <row r="143" spans="11:13" customFormat="1">
      <c r="K143" s="121" t="s">
        <v>237</v>
      </c>
      <c r="L143" s="121">
        <v>0</v>
      </c>
      <c r="M143" s="121"/>
    </row>
    <row r="144" spans="11:13" customFormat="1">
      <c r="K144" s="121" t="s">
        <v>238</v>
      </c>
      <c r="L144" s="121">
        <v>0</v>
      </c>
      <c r="M144" s="121"/>
    </row>
    <row r="145" spans="11:13" customFormat="1">
      <c r="K145" s="121" t="s">
        <v>239</v>
      </c>
      <c r="L145" s="121">
        <v>0</v>
      </c>
      <c r="M145" s="121"/>
    </row>
    <row r="146" spans="11:13" customFormat="1">
      <c r="K146" s="121" t="s">
        <v>240</v>
      </c>
      <c r="L146" s="121">
        <v>0</v>
      </c>
      <c r="M146" s="121"/>
    </row>
    <row r="147" spans="11:13" customFormat="1">
      <c r="K147" s="121" t="s">
        <v>241</v>
      </c>
      <c r="L147" s="121">
        <v>0</v>
      </c>
      <c r="M147" s="121"/>
    </row>
    <row r="148" spans="11:13" customFormat="1">
      <c r="K148" s="121" t="s">
        <v>242</v>
      </c>
      <c r="L148" s="121">
        <v>0</v>
      </c>
      <c r="M148" s="121"/>
    </row>
    <row r="149" spans="11:13" customFormat="1">
      <c r="K149" s="121" t="s">
        <v>243</v>
      </c>
      <c r="L149" s="121">
        <v>0</v>
      </c>
      <c r="M149" s="121"/>
    </row>
    <row r="150" spans="11:13" customFormat="1">
      <c r="K150" s="121" t="s">
        <v>244</v>
      </c>
      <c r="L150" s="121">
        <v>0</v>
      </c>
      <c r="M150" s="121"/>
    </row>
    <row r="151" spans="11:13" customFormat="1">
      <c r="K151" s="121" t="s">
        <v>245</v>
      </c>
      <c r="L151" s="121">
        <v>0</v>
      </c>
      <c r="M151" s="121"/>
    </row>
    <row r="152" spans="11:13" customFormat="1">
      <c r="K152" s="121" t="s">
        <v>246</v>
      </c>
      <c r="L152" s="121">
        <v>0</v>
      </c>
      <c r="M152" s="121"/>
    </row>
    <row r="153" spans="11:13" customFormat="1">
      <c r="K153" s="121" t="s">
        <v>247</v>
      </c>
      <c r="L153" s="121">
        <v>0</v>
      </c>
      <c r="M153" s="121"/>
    </row>
    <row r="154" spans="11:13" customFormat="1">
      <c r="K154" s="121" t="s">
        <v>248</v>
      </c>
      <c r="L154" s="121">
        <v>0</v>
      </c>
      <c r="M154" s="121"/>
    </row>
    <row r="155" spans="11:13" customFormat="1">
      <c r="K155" s="121" t="s">
        <v>250</v>
      </c>
      <c r="L155" s="121">
        <v>0</v>
      </c>
      <c r="M155" s="121"/>
    </row>
    <row r="156" spans="11:13" customFormat="1">
      <c r="K156" s="121" t="s">
        <v>251</v>
      </c>
      <c r="L156" s="121">
        <v>0</v>
      </c>
      <c r="M156" s="121"/>
    </row>
    <row r="157" spans="11:13" customFormat="1">
      <c r="K157" s="121" t="s">
        <v>252</v>
      </c>
      <c r="L157" s="121">
        <v>0</v>
      </c>
      <c r="M157" s="121"/>
    </row>
    <row r="158" spans="11:13" customFormat="1">
      <c r="K158" s="121" t="s">
        <v>253</v>
      </c>
      <c r="L158" s="121">
        <v>0</v>
      </c>
      <c r="M158" s="121"/>
    </row>
    <row r="159" spans="11:13" customFormat="1">
      <c r="K159" s="121" t="s">
        <v>254</v>
      </c>
      <c r="L159" s="121">
        <v>0</v>
      </c>
      <c r="M159" s="121"/>
    </row>
    <row r="160" spans="11:13" customFormat="1">
      <c r="K160" s="121" t="s">
        <v>255</v>
      </c>
      <c r="L160" s="121">
        <v>0</v>
      </c>
      <c r="M160" s="121"/>
    </row>
    <row r="161" spans="11:13" customFormat="1">
      <c r="K161" s="121" t="s">
        <v>256</v>
      </c>
      <c r="L161" s="121">
        <v>0</v>
      </c>
      <c r="M161" s="121"/>
    </row>
    <row r="162" spans="11:13" customFormat="1">
      <c r="K162" s="121" t="s">
        <v>257</v>
      </c>
      <c r="L162" s="121">
        <v>0</v>
      </c>
      <c r="M162" s="121"/>
    </row>
    <row r="163" spans="11:13" customFormat="1">
      <c r="K163" s="121" t="s">
        <v>258</v>
      </c>
      <c r="L163" s="121">
        <v>0</v>
      </c>
      <c r="M163" s="121"/>
    </row>
    <row r="164" spans="11:13" customFormat="1">
      <c r="K164" s="121" t="s">
        <v>259</v>
      </c>
      <c r="L164" s="121">
        <v>0</v>
      </c>
      <c r="M164" s="121"/>
    </row>
    <row r="165" spans="11:13" customFormat="1">
      <c r="K165" s="121" t="s">
        <v>260</v>
      </c>
      <c r="L165" s="121">
        <v>0</v>
      </c>
      <c r="M165" s="121"/>
    </row>
    <row r="166" spans="11:13" customFormat="1">
      <c r="K166" s="121" t="s">
        <v>261</v>
      </c>
      <c r="L166" s="121">
        <v>0</v>
      </c>
      <c r="M166" s="121"/>
    </row>
    <row r="167" spans="11:13" customFormat="1">
      <c r="K167" s="121" t="s">
        <v>262</v>
      </c>
      <c r="L167" s="121">
        <v>0</v>
      </c>
      <c r="M167" s="121"/>
    </row>
    <row r="168" spans="11:13" customFormat="1">
      <c r="K168" s="121" t="s">
        <v>263</v>
      </c>
      <c r="L168" s="121"/>
      <c r="M168" s="121">
        <v>0</v>
      </c>
    </row>
    <row r="169" spans="11:13" customFormat="1">
      <c r="K169" s="121" t="s">
        <v>264</v>
      </c>
      <c r="L169" s="121"/>
      <c r="M169" s="121">
        <v>0</v>
      </c>
    </row>
    <row r="170" spans="11:13" customFormat="1">
      <c r="K170" s="121" t="s">
        <v>265</v>
      </c>
      <c r="L170" s="121"/>
      <c r="M170" s="121">
        <v>0</v>
      </c>
    </row>
    <row r="171" spans="11:13" customFormat="1">
      <c r="K171" s="121" t="s">
        <v>266</v>
      </c>
      <c r="L171" s="121"/>
      <c r="M171" s="121">
        <v>0</v>
      </c>
    </row>
    <row r="172" spans="11:13" customFormat="1">
      <c r="K172" s="121" t="s">
        <v>267</v>
      </c>
      <c r="L172" s="121"/>
      <c r="M172" s="121">
        <v>0</v>
      </c>
    </row>
    <row r="173" spans="11:13" customFormat="1">
      <c r="K173" s="121" t="s">
        <v>268</v>
      </c>
      <c r="L173" s="121"/>
      <c r="M173" s="121">
        <v>0</v>
      </c>
    </row>
    <row r="174" spans="11:13" customFormat="1">
      <c r="K174" s="121" t="s">
        <v>269</v>
      </c>
      <c r="L174" s="121"/>
      <c r="M174" s="121">
        <v>0</v>
      </c>
    </row>
    <row r="175" spans="11:13" customFormat="1">
      <c r="K175" s="121" t="s">
        <v>270</v>
      </c>
      <c r="L175" s="121"/>
      <c r="M175" s="121">
        <v>0</v>
      </c>
    </row>
    <row r="176" spans="11:13" customFormat="1">
      <c r="K176" s="121" t="s">
        <v>271</v>
      </c>
      <c r="L176" s="121"/>
      <c r="M176" s="121">
        <v>0</v>
      </c>
    </row>
    <row r="177" spans="11:13" customFormat="1">
      <c r="K177" s="121" t="s">
        <v>272</v>
      </c>
      <c r="L177" s="121"/>
      <c r="M177" s="121">
        <v>0</v>
      </c>
    </row>
    <row r="178" spans="11:13" customFormat="1">
      <c r="K178" s="121" t="s">
        <v>273</v>
      </c>
      <c r="L178" s="121"/>
      <c r="M178" s="121">
        <v>0</v>
      </c>
    </row>
    <row r="179" spans="11:13" customFormat="1">
      <c r="K179" s="121" t="s">
        <v>274</v>
      </c>
      <c r="L179" s="121"/>
      <c r="M179" s="121">
        <v>0</v>
      </c>
    </row>
    <row r="180" spans="11:13" customFormat="1">
      <c r="K180" s="121" t="s">
        <v>275</v>
      </c>
      <c r="L180" s="121"/>
      <c r="M180" s="121">
        <v>0</v>
      </c>
    </row>
    <row r="181" spans="11:13" customFormat="1">
      <c r="K181" s="121" t="s">
        <v>276</v>
      </c>
      <c r="L181" s="121"/>
      <c r="M181" s="121">
        <v>0</v>
      </c>
    </row>
    <row r="182" spans="11:13" customFormat="1">
      <c r="K182" s="121" t="s">
        <v>277</v>
      </c>
      <c r="L182" s="121"/>
      <c r="M182" s="121">
        <v>0</v>
      </c>
    </row>
    <row r="183" spans="11:13" customFormat="1">
      <c r="K183" s="121" t="s">
        <v>278</v>
      </c>
      <c r="L183" s="121"/>
      <c r="M183" s="121">
        <v>0</v>
      </c>
    </row>
    <row r="184" spans="11:13" customFormat="1">
      <c r="K184" s="121" t="s">
        <v>279</v>
      </c>
      <c r="L184" s="121"/>
      <c r="M184" s="121">
        <v>0</v>
      </c>
    </row>
    <row r="185" spans="11:13" customFormat="1">
      <c r="K185" s="121" t="s">
        <v>280</v>
      </c>
      <c r="L185" s="121"/>
      <c r="M185" s="121">
        <v>0</v>
      </c>
    </row>
    <row r="186" spans="11:13" customFormat="1">
      <c r="K186" s="121" t="s">
        <v>281</v>
      </c>
      <c r="L186" s="121"/>
      <c r="M186" s="121">
        <v>0</v>
      </c>
    </row>
    <row r="187" spans="11:13" customFormat="1">
      <c r="K187" s="121" t="s">
        <v>282</v>
      </c>
      <c r="L187" s="121"/>
      <c r="M187" s="121">
        <v>0</v>
      </c>
    </row>
    <row r="188" spans="11:13" customFormat="1">
      <c r="K188" s="121" t="s">
        <v>283</v>
      </c>
      <c r="L188" s="121"/>
      <c r="M188" s="121">
        <v>0</v>
      </c>
    </row>
    <row r="189" spans="11:13" customFormat="1">
      <c r="K189" s="121" t="s">
        <v>284</v>
      </c>
      <c r="L189" s="121"/>
      <c r="M189" s="121">
        <v>0</v>
      </c>
    </row>
    <row r="190" spans="11:13" customFormat="1">
      <c r="K190" s="121" t="s">
        <v>285</v>
      </c>
      <c r="L190" s="121"/>
      <c r="M190" s="121">
        <v>0</v>
      </c>
    </row>
    <row r="191" spans="11:13" customFormat="1">
      <c r="K191" s="121" t="s">
        <v>286</v>
      </c>
      <c r="L191" s="121"/>
      <c r="M191" s="121">
        <v>0</v>
      </c>
    </row>
    <row r="192" spans="11:13" customFormat="1">
      <c r="K192" s="121" t="s">
        <v>287</v>
      </c>
      <c r="L192" s="121"/>
      <c r="M192" s="121">
        <v>0</v>
      </c>
    </row>
    <row r="193" spans="11:13" customFormat="1">
      <c r="K193" s="121" t="s">
        <v>288</v>
      </c>
      <c r="L193" s="121"/>
      <c r="M193" s="121">
        <v>0</v>
      </c>
    </row>
    <row r="194" spans="11:13" customFormat="1">
      <c r="K194" s="121" t="s">
        <v>289</v>
      </c>
      <c r="L194" s="121"/>
      <c r="M194" s="121">
        <v>0</v>
      </c>
    </row>
    <row r="195" spans="11:13" customFormat="1">
      <c r="K195" s="121" t="s">
        <v>290</v>
      </c>
      <c r="L195" s="121"/>
      <c r="M195" s="121">
        <v>0</v>
      </c>
    </row>
    <row r="196" spans="11:13" customFormat="1">
      <c r="K196" s="121" t="s">
        <v>291</v>
      </c>
      <c r="L196" s="121"/>
      <c r="M196" s="121">
        <v>0</v>
      </c>
    </row>
    <row r="197" spans="11:13" customFormat="1">
      <c r="K197" s="121" t="s">
        <v>292</v>
      </c>
      <c r="L197" s="121"/>
      <c r="M197" s="121">
        <v>0</v>
      </c>
    </row>
    <row r="198" spans="11:13" customFormat="1">
      <c r="K198" s="121" t="s">
        <v>320</v>
      </c>
      <c r="L198" s="121">
        <v>0</v>
      </c>
      <c r="M198" s="121"/>
    </row>
    <row r="199" spans="11:13" customFormat="1"/>
    <row r="200" spans="11:13" customFormat="1"/>
    <row r="201" spans="11:13" customFormat="1"/>
    <row r="202" spans="11:13" customFormat="1"/>
    <row r="203" spans="11:13" customFormat="1"/>
    <row r="204" spans="11:13" customFormat="1"/>
    <row r="205" spans="11:13" customFormat="1"/>
    <row r="206" spans="11:13" customFormat="1"/>
    <row r="207" spans="11:13" customFormat="1"/>
    <row r="208" spans="11:13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</sheetData>
  <mergeCells count="4">
    <mergeCell ref="D2:G2"/>
    <mergeCell ref="C15:G15"/>
    <mergeCell ref="I2:P2"/>
    <mergeCell ref="I25:P25"/>
  </mergeCells>
  <pageMargins left="0.511811024" right="0.511811024" top="0.78740157499999996" bottom="0.78740157499999996" header="0.31496062000000002" footer="0.31496062000000002"/>
  <pageSetup paperSize="9" orientation="portrait" verticalDpi="0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8283-5399-4DAC-97E7-45B28F5BB077}">
  <sheetPr codeName="Planilha1"/>
  <dimension ref="B1:Q204"/>
  <sheetViews>
    <sheetView topLeftCell="A2" workbookViewId="0">
      <pane ySplit="3" topLeftCell="N5" activePane="bottomLeft" state="frozen"/>
      <selection pane="bottomLeft" activeCell="Q22" sqref="Q22"/>
      <selection activeCell="A2" sqref="A2"/>
    </sheetView>
  </sheetViews>
  <sheetFormatPr defaultRowHeight="15"/>
  <cols>
    <col min="1" max="1" width="2.5703125" customWidth="1"/>
    <col min="2" max="2" width="9" customWidth="1"/>
    <col min="3" max="3" width="24.5703125" style="1" customWidth="1"/>
    <col min="4" max="4" width="11.140625" style="1" customWidth="1"/>
    <col min="5" max="5" width="15.5703125" style="1" hidden="1" customWidth="1"/>
    <col min="6" max="6" width="17.85546875" style="1" customWidth="1"/>
    <col min="7" max="7" width="17.42578125" style="1" customWidth="1"/>
    <col min="8" max="8" width="21.5703125" style="1" bestFit="1" customWidth="1"/>
    <col min="9" max="9" width="17.42578125" style="1" customWidth="1"/>
    <col min="10" max="10" width="16.42578125" style="1" customWidth="1"/>
    <col min="11" max="11" width="21.42578125" style="8" customWidth="1"/>
    <col min="12" max="12" width="1.85546875" style="8" customWidth="1"/>
    <col min="13" max="13" width="6.28515625" hidden="1" customWidth="1"/>
    <col min="14" max="14" width="32.140625" bestFit="1" customWidth="1"/>
    <col min="15" max="16" width="17.7109375" bestFit="1" customWidth="1"/>
    <col min="17" max="17" width="18.85546875" bestFit="1" customWidth="1"/>
    <col min="18" max="52" width="25.7109375" bestFit="1" customWidth="1"/>
    <col min="53" max="53" width="10" bestFit="1" customWidth="1"/>
  </cols>
  <sheetData>
    <row r="1" spans="2:17" hidden="1">
      <c r="M1" s="4"/>
    </row>
    <row r="2" spans="2:17">
      <c r="B2" s="132" t="s">
        <v>321</v>
      </c>
      <c r="C2" s="132"/>
      <c r="D2" s="132"/>
      <c r="E2" s="132"/>
      <c r="F2" s="132"/>
      <c r="G2" s="132"/>
      <c r="H2" s="132"/>
      <c r="I2" s="132"/>
      <c r="J2" s="132"/>
      <c r="M2" s="4"/>
      <c r="N2" s="132" t="s">
        <v>322</v>
      </c>
      <c r="O2" s="132"/>
      <c r="P2" s="132"/>
      <c r="Q2" s="132"/>
    </row>
    <row r="3" spans="2:17">
      <c r="M3" s="4"/>
    </row>
    <row r="4" spans="2:17" ht="45" customHeight="1">
      <c r="B4" s="19" t="s">
        <v>323</v>
      </c>
      <c r="C4" s="19" t="s">
        <v>14</v>
      </c>
      <c r="D4" s="19" t="s">
        <v>317</v>
      </c>
      <c r="E4" s="19" t="s">
        <v>324</v>
      </c>
      <c r="F4" s="19" t="s">
        <v>325</v>
      </c>
      <c r="G4" s="19" t="s">
        <v>326</v>
      </c>
      <c r="H4" s="19" t="s">
        <v>327</v>
      </c>
      <c r="I4" s="19" t="s">
        <v>5</v>
      </c>
      <c r="J4" s="19" t="s">
        <v>328</v>
      </c>
      <c r="M4" s="4"/>
      <c r="O4" s="6" t="s">
        <v>329</v>
      </c>
    </row>
    <row r="5" spans="2:17" ht="12.95" customHeight="1">
      <c r="B5" s="20" t="s">
        <v>215</v>
      </c>
      <c r="C5" s="21" t="s">
        <v>35</v>
      </c>
      <c r="D5" s="22" t="s">
        <v>36</v>
      </c>
      <c r="E5" s="23" t="s">
        <v>37</v>
      </c>
      <c r="F5" s="24">
        <v>1801472.7</v>
      </c>
      <c r="G5" s="25">
        <f>SUMPRODUCT((AnalíticoNC!$C$3:$C$926=SintéticoNC!B5)*(AnalíticoNC!$H$3:$H$926))</f>
        <v>1935012.7544435707</v>
      </c>
      <c r="H5" s="25">
        <f>SUMPRODUCT((AnalíticoNC!$C$3:$C$926=SintéticoNC!B5)*(AnalíticoNC!$G$3:$G$926))</f>
        <v>136790.18198800631</v>
      </c>
      <c r="I5" s="32">
        <f>F5+H5-G5</f>
        <v>3250.1275444354396</v>
      </c>
      <c r="J5" s="26">
        <f>(G5/(F5+H5))*100</f>
        <v>99.832317505812114</v>
      </c>
      <c r="N5" s="14" t="s">
        <v>14</v>
      </c>
      <c r="O5" s="1" t="s">
        <v>36</v>
      </c>
      <c r="P5" s="1" t="s">
        <v>39</v>
      </c>
      <c r="Q5" s="52" t="s">
        <v>11</v>
      </c>
    </row>
    <row r="6" spans="2:17" ht="12.95" customHeight="1">
      <c r="B6" s="27" t="s">
        <v>216</v>
      </c>
      <c r="C6" s="28" t="s">
        <v>35</v>
      </c>
      <c r="D6" s="29" t="s">
        <v>36</v>
      </c>
      <c r="E6" s="30" t="s">
        <v>38</v>
      </c>
      <c r="F6" s="31">
        <v>524400</v>
      </c>
      <c r="G6" s="32">
        <f>SUMPRODUCT((AnalíticoNC!$C$3:$C$926=SintéticoNC!B6)*(AnalíticoNC!$H$3:$H$926))</f>
        <v>0</v>
      </c>
      <c r="H6" s="32">
        <f>SUMPRODUCT((AnalíticoNC!$C$3:$C$926=SintéticoNC!B6)*(AnalíticoNC!$G$3:$G$926))</f>
        <v>66940.442098753003</v>
      </c>
      <c r="I6" s="32">
        <f t="shared" ref="I6:I69" si="0">F6+H6-G6</f>
        <v>591340.44209875306</v>
      </c>
      <c r="J6" s="110">
        <f t="shared" ref="J6:J69" si="1">(G6/(F6+H6))*100</f>
        <v>0</v>
      </c>
      <c r="N6" s="2" t="s">
        <v>35</v>
      </c>
      <c r="O6" s="133"/>
      <c r="P6" s="133"/>
      <c r="Q6" s="133"/>
    </row>
    <row r="7" spans="2:17" ht="12.95" customHeight="1">
      <c r="B7" s="27" t="s">
        <v>217</v>
      </c>
      <c r="C7" s="28" t="s">
        <v>35</v>
      </c>
      <c r="D7" s="29" t="s">
        <v>36</v>
      </c>
      <c r="E7" s="30" t="s">
        <v>42</v>
      </c>
      <c r="F7" s="31">
        <v>5225812</v>
      </c>
      <c r="G7" s="32">
        <f>SUMPRODUCT((AnalíticoNC!$C$3:$C$926=SintéticoNC!B7)*(AnalíticoNC!$H$3:$H$926))</f>
        <v>0</v>
      </c>
      <c r="H7" s="32">
        <f>SUMPRODUCT((AnalíticoNC!$C$3:$C$926=SintéticoNC!B7)*(AnalíticoNC!$G$3:$G$926))</f>
        <v>667082.69566164864</v>
      </c>
      <c r="I7" s="32">
        <f t="shared" si="0"/>
        <v>5892894.6956616491</v>
      </c>
      <c r="J7" s="110">
        <f t="shared" si="1"/>
        <v>0</v>
      </c>
      <c r="N7" s="7" t="s">
        <v>330</v>
      </c>
      <c r="O7" s="3">
        <v>100000</v>
      </c>
      <c r="P7" s="3"/>
      <c r="Q7" s="3">
        <v>100000</v>
      </c>
    </row>
    <row r="8" spans="2:17" ht="12.95" customHeight="1">
      <c r="B8" s="27" t="s">
        <v>218</v>
      </c>
      <c r="C8" s="28" t="s">
        <v>45</v>
      </c>
      <c r="D8" s="29" t="s">
        <v>36</v>
      </c>
      <c r="E8" s="30" t="s">
        <v>46</v>
      </c>
      <c r="F8" s="31">
        <v>13278264.4</v>
      </c>
      <c r="G8" s="32">
        <f>SUMPRODUCT((AnalíticoNC!$C$3:$C$926=SintéticoNC!B8)*(AnalíticoNC!$H$3:$H$926))</f>
        <v>0</v>
      </c>
      <c r="H8" s="32">
        <f>SUMPRODUCT((AnalíticoNC!$C$3:$C$926=SintéticoNC!B8)*(AnalíticoNC!$G$3:$G$926))</f>
        <v>1694990.2540811081</v>
      </c>
      <c r="I8" s="32">
        <f t="shared" si="0"/>
        <v>14973254.654081108</v>
      </c>
      <c r="J8" s="110">
        <f t="shared" si="1"/>
        <v>0</v>
      </c>
      <c r="N8" s="7" t="s">
        <v>331</v>
      </c>
      <c r="O8" s="3">
        <v>76101.097714187112</v>
      </c>
      <c r="P8" s="3">
        <v>15448.603514371945</v>
      </c>
      <c r="Q8" s="3">
        <v>91549.701228559061</v>
      </c>
    </row>
    <row r="9" spans="2:17" ht="12.95" customHeight="1">
      <c r="B9" s="27" t="s">
        <v>219</v>
      </c>
      <c r="C9" s="28" t="s">
        <v>49</v>
      </c>
      <c r="D9" s="29" t="s">
        <v>36</v>
      </c>
      <c r="E9" s="30" t="s">
        <v>50</v>
      </c>
      <c r="F9" s="31">
        <v>1544762</v>
      </c>
      <c r="G9" s="32">
        <f>SUMPRODUCT((AnalíticoNC!$C$3:$C$926=SintéticoNC!B9)*(AnalíticoNC!$H$3:$H$926))</f>
        <v>0</v>
      </c>
      <c r="H9" s="32">
        <f>SUMPRODUCT((AnalíticoNC!$C$3:$C$926=SintéticoNC!B9)*(AnalíticoNC!$G$3:$G$926))</f>
        <v>197191.17318335973</v>
      </c>
      <c r="I9" s="32">
        <f t="shared" si="0"/>
        <v>1741953.1731833597</v>
      </c>
      <c r="J9" s="110">
        <f t="shared" si="1"/>
        <v>0</v>
      </c>
      <c r="N9" s="7" t="s">
        <v>332</v>
      </c>
      <c r="O9" s="3">
        <v>100000</v>
      </c>
      <c r="P9" s="3">
        <v>0</v>
      </c>
      <c r="Q9" s="3">
        <v>100000</v>
      </c>
    </row>
    <row r="10" spans="2:17" ht="12.95" customHeight="1">
      <c r="B10" s="27" t="s">
        <v>220</v>
      </c>
      <c r="C10" s="28" t="s">
        <v>53</v>
      </c>
      <c r="D10" s="29" t="s">
        <v>36</v>
      </c>
      <c r="E10" s="30" t="s">
        <v>54</v>
      </c>
      <c r="F10" s="31">
        <v>1411014.44</v>
      </c>
      <c r="G10" s="32">
        <f>SUMPRODUCT((AnalíticoNC!$C$3:$C$926=SintéticoNC!B10)*(AnalíticoNC!$H$3:$H$926))</f>
        <v>0</v>
      </c>
      <c r="H10" s="32">
        <f>SUMPRODUCT((AnalíticoNC!$C$3:$C$926=SintéticoNC!B10)*(AnalíticoNC!$G$3:$G$926))</f>
        <v>180118.09767605714</v>
      </c>
      <c r="I10" s="32">
        <f t="shared" si="0"/>
        <v>1591132.5376760571</v>
      </c>
      <c r="J10" s="110">
        <f t="shared" si="1"/>
        <v>0</v>
      </c>
      <c r="N10" s="7" t="s">
        <v>333</v>
      </c>
      <c r="O10" s="3">
        <v>7527785.7977141878</v>
      </c>
      <c r="P10" s="3">
        <v>1548448.6035143719</v>
      </c>
      <c r="Q10" s="3">
        <v>9076234.4012285601</v>
      </c>
    </row>
    <row r="11" spans="2:17" ht="12.95" customHeight="1">
      <c r="B11" s="27" t="s">
        <v>221</v>
      </c>
      <c r="C11" s="28" t="s">
        <v>53</v>
      </c>
      <c r="D11" s="29" t="s">
        <v>36</v>
      </c>
      <c r="E11" s="30" t="s">
        <v>55</v>
      </c>
      <c r="F11" s="31">
        <v>2245000</v>
      </c>
      <c r="G11" s="32">
        <f>SUMPRODUCT((AnalíticoNC!$C$3:$C$926=SintéticoNC!B11)*(AnalíticoNC!$H$3:$H$926))</f>
        <v>0</v>
      </c>
      <c r="H11" s="32">
        <f>SUMPRODUCT((AnalíticoNC!$C$3:$C$926=SintéticoNC!B11)*(AnalíticoNC!$G$3:$G$926))</f>
        <v>286577.59822978731</v>
      </c>
      <c r="I11" s="32">
        <f t="shared" si="0"/>
        <v>2531577.5982297873</v>
      </c>
      <c r="J11" s="110">
        <f t="shared" si="1"/>
        <v>0</v>
      </c>
      <c r="N11" s="2" t="s">
        <v>45</v>
      </c>
      <c r="O11" s="133"/>
      <c r="P11" s="133"/>
      <c r="Q11" s="133"/>
    </row>
    <row r="12" spans="2:17" ht="12.95" customHeight="1">
      <c r="B12" s="27" t="s">
        <v>222</v>
      </c>
      <c r="C12" s="28" t="s">
        <v>53</v>
      </c>
      <c r="D12" s="29" t="s">
        <v>36</v>
      </c>
      <c r="E12" s="30" t="s">
        <v>56</v>
      </c>
      <c r="F12" s="31">
        <v>2752000</v>
      </c>
      <c r="G12" s="32">
        <f>SUMPRODUCT((AnalíticoNC!$C$3:$C$926=SintéticoNC!B12)*(AnalíticoNC!$H$3:$H$926))</f>
        <v>0</v>
      </c>
      <c r="H12" s="32">
        <f>SUMPRODUCT((AnalíticoNC!$C$3:$C$926=SintéticoNC!B12)*(AnalíticoNC!$G$3:$G$926))</f>
        <v>351296.90437789517</v>
      </c>
      <c r="I12" s="32">
        <f t="shared" si="0"/>
        <v>3103296.9043778954</v>
      </c>
      <c r="J12" s="110">
        <f t="shared" si="1"/>
        <v>0</v>
      </c>
      <c r="N12" s="7" t="s">
        <v>330</v>
      </c>
      <c r="O12" s="3"/>
      <c r="P12" s="3"/>
      <c r="Q12" s="3"/>
    </row>
    <row r="13" spans="2:17" ht="12.95" customHeight="1">
      <c r="B13" s="27" t="s">
        <v>223</v>
      </c>
      <c r="C13" s="28" t="s">
        <v>60</v>
      </c>
      <c r="D13" s="29" t="s">
        <v>36</v>
      </c>
      <c r="E13" s="30" t="s">
        <v>61</v>
      </c>
      <c r="F13" s="31">
        <v>750000</v>
      </c>
      <c r="G13" s="32">
        <f>SUMPRODUCT((AnalíticoNC!$C$3:$C$926=SintéticoNC!B13)*(AnalíticoNC!$H$3:$H$926))</f>
        <v>0</v>
      </c>
      <c r="H13" s="32">
        <f>SUMPRODUCT((AnalíticoNC!$C$3:$C$926=SintéticoNC!B13)*(AnalíticoNC!$G$3:$G$926))</f>
        <v>95738.618562289732</v>
      </c>
      <c r="I13" s="32">
        <f t="shared" si="0"/>
        <v>845738.61856228975</v>
      </c>
      <c r="J13" s="110">
        <f t="shared" si="1"/>
        <v>0</v>
      </c>
      <c r="N13" s="7" t="s">
        <v>331</v>
      </c>
      <c r="O13" s="3">
        <v>133809.94264487925</v>
      </c>
      <c r="P13" s="3">
        <v>52402.308072233602</v>
      </c>
      <c r="Q13" s="3">
        <v>186212.25071711285</v>
      </c>
    </row>
    <row r="14" spans="2:17" ht="12.95" customHeight="1">
      <c r="B14" s="27" t="s">
        <v>224</v>
      </c>
      <c r="C14" s="28" t="s">
        <v>63</v>
      </c>
      <c r="D14" s="29" t="s">
        <v>36</v>
      </c>
      <c r="E14" s="30" t="s">
        <v>64</v>
      </c>
      <c r="F14" s="31">
        <v>490000</v>
      </c>
      <c r="G14" s="32">
        <f>SUMPRODUCT((AnalíticoNC!$C$3:$C$926=SintéticoNC!B14)*(AnalíticoNC!$H$3:$H$926))</f>
        <v>0</v>
      </c>
      <c r="H14" s="32">
        <f>SUMPRODUCT((AnalíticoNC!$C$3:$C$926=SintéticoNC!B14)*(AnalíticoNC!$G$3:$G$926))</f>
        <v>62549.230794029296</v>
      </c>
      <c r="I14" s="32">
        <f t="shared" si="0"/>
        <v>552549.23079402931</v>
      </c>
      <c r="J14" s="110">
        <f t="shared" si="1"/>
        <v>0</v>
      </c>
      <c r="N14" s="7" t="s">
        <v>332</v>
      </c>
      <c r="O14" s="3">
        <v>0</v>
      </c>
      <c r="P14" s="3">
        <v>0</v>
      </c>
      <c r="Q14" s="3">
        <v>0</v>
      </c>
    </row>
    <row r="15" spans="2:17" ht="12.95" customHeight="1">
      <c r="B15" s="27" t="s">
        <v>225</v>
      </c>
      <c r="C15" s="28" t="s">
        <v>63</v>
      </c>
      <c r="D15" s="29" t="s">
        <v>36</v>
      </c>
      <c r="E15" s="30" t="s">
        <v>65</v>
      </c>
      <c r="F15" s="31">
        <v>831400</v>
      </c>
      <c r="G15" s="32">
        <f>SUMPRODUCT((AnalíticoNC!$C$3:$C$926=SintéticoNC!B15)*(AnalíticoNC!$H$3:$H$926))</f>
        <v>0</v>
      </c>
      <c r="H15" s="32">
        <f>SUMPRODUCT((AnalíticoNC!$C$3:$C$926=SintéticoNC!B15)*(AnalíticoNC!$G$3:$G$926))</f>
        <v>106129.44996358358</v>
      </c>
      <c r="I15" s="32">
        <f t="shared" si="0"/>
        <v>937529.44996358361</v>
      </c>
      <c r="J15" s="110">
        <f t="shared" si="1"/>
        <v>0</v>
      </c>
      <c r="N15" s="7" t="s">
        <v>333</v>
      </c>
      <c r="O15" s="3">
        <v>13412074.34264488</v>
      </c>
      <c r="P15" s="3">
        <v>5252402.3080722336</v>
      </c>
      <c r="Q15" s="3">
        <v>18664476.650717113</v>
      </c>
    </row>
    <row r="16" spans="2:17" ht="12.95" customHeight="1">
      <c r="B16" s="27" t="s">
        <v>226</v>
      </c>
      <c r="C16" s="28" t="s">
        <v>69</v>
      </c>
      <c r="D16" s="29" t="s">
        <v>36</v>
      </c>
      <c r="E16" s="30" t="s">
        <v>70</v>
      </c>
      <c r="F16" s="31">
        <v>207000</v>
      </c>
      <c r="G16" s="32">
        <f>SUMPRODUCT((AnalíticoNC!$C$3:$C$926=SintéticoNC!B16)*(AnalíticoNC!$H$3:$H$926))</f>
        <v>0</v>
      </c>
      <c r="H16" s="32">
        <f>SUMPRODUCT((AnalíticoNC!$C$3:$C$926=SintéticoNC!B16)*(AnalíticoNC!$G$3:$G$926))</f>
        <v>26423.85872319197</v>
      </c>
      <c r="I16" s="32">
        <f t="shared" si="0"/>
        <v>233423.85872319198</v>
      </c>
      <c r="J16" s="110">
        <f t="shared" si="1"/>
        <v>0</v>
      </c>
      <c r="N16" s="2" t="s">
        <v>49</v>
      </c>
      <c r="O16" s="133"/>
      <c r="P16" s="133"/>
      <c r="Q16" s="133"/>
    </row>
    <row r="17" spans="2:17" ht="12.95" customHeight="1">
      <c r="B17" s="27" t="s">
        <v>227</v>
      </c>
      <c r="C17" s="28" t="s">
        <v>77</v>
      </c>
      <c r="D17" s="29" t="s">
        <v>36</v>
      </c>
      <c r="E17" s="30" t="s">
        <v>78</v>
      </c>
      <c r="F17" s="31">
        <v>97197.71</v>
      </c>
      <c r="G17" s="32">
        <f>SUMPRODUCT((AnalíticoNC!$C$3:$C$926=SintéticoNC!B17)*(AnalíticoNC!$H$3:$H$926))</f>
        <v>0</v>
      </c>
      <c r="H17" s="32">
        <f>SUMPRODUCT((AnalíticoNC!$C$3:$C$926=SintéticoNC!B17)*(AnalíticoNC!$G$3:$G$926))</f>
        <v>12407.432643757405</v>
      </c>
      <c r="I17" s="32">
        <f t="shared" si="0"/>
        <v>109605.14264375741</v>
      </c>
      <c r="J17" s="110">
        <f t="shared" si="1"/>
        <v>0</v>
      </c>
      <c r="N17" s="7" t="s">
        <v>330</v>
      </c>
      <c r="O17" s="3"/>
      <c r="P17" s="3"/>
      <c r="Q17" s="3"/>
    </row>
    <row r="18" spans="2:17" ht="12.95" customHeight="1">
      <c r="B18" s="27" t="s">
        <v>228</v>
      </c>
      <c r="C18" s="28" t="s">
        <v>83</v>
      </c>
      <c r="D18" s="29" t="s">
        <v>36</v>
      </c>
      <c r="E18" s="30" t="s">
        <v>84</v>
      </c>
      <c r="F18" s="31">
        <v>138500</v>
      </c>
      <c r="G18" s="32">
        <f>SUMPRODUCT((AnalíticoNC!$C$3:$C$926=SintéticoNC!B18)*(AnalíticoNC!$H$3:$H$926))</f>
        <v>0</v>
      </c>
      <c r="H18" s="32">
        <f>SUMPRODUCT((AnalíticoNC!$C$3:$C$926=SintéticoNC!B18)*(AnalíticoNC!$G$3:$G$926))</f>
        <v>17679.731561169501</v>
      </c>
      <c r="I18" s="32">
        <f t="shared" si="0"/>
        <v>156179.73156116949</v>
      </c>
      <c r="J18" s="110">
        <f t="shared" si="1"/>
        <v>0</v>
      </c>
      <c r="N18" s="7" t="s">
        <v>331</v>
      </c>
      <c r="O18" s="3">
        <v>15567.133504284562</v>
      </c>
      <c r="P18" s="3">
        <v>7006.5916839351112</v>
      </c>
      <c r="Q18" s="3">
        <v>22573.725188219672</v>
      </c>
    </row>
    <row r="19" spans="2:17" ht="12.95" customHeight="1">
      <c r="B19" s="27" t="s">
        <v>229</v>
      </c>
      <c r="C19" s="28" t="s">
        <v>87</v>
      </c>
      <c r="D19" s="29" t="s">
        <v>36</v>
      </c>
      <c r="E19" s="30" t="s">
        <v>88</v>
      </c>
      <c r="F19" s="31">
        <v>207000</v>
      </c>
      <c r="G19" s="32">
        <f>SUMPRODUCT((AnalíticoNC!$C$3:$C$926=SintéticoNC!B19)*(AnalíticoNC!$H$3:$H$926))</f>
        <v>0</v>
      </c>
      <c r="H19" s="32">
        <f>SUMPRODUCT((AnalíticoNC!$C$3:$C$926=SintéticoNC!B19)*(AnalíticoNC!$G$3:$G$926))</f>
        <v>26423.85872319197</v>
      </c>
      <c r="I19" s="32">
        <f t="shared" si="0"/>
        <v>233423.85872319198</v>
      </c>
      <c r="J19" s="110">
        <f t="shared" si="1"/>
        <v>0</v>
      </c>
      <c r="N19" s="7" t="s">
        <v>332</v>
      </c>
      <c r="O19" s="3">
        <v>0</v>
      </c>
      <c r="P19" s="3">
        <v>0</v>
      </c>
      <c r="Q19" s="3">
        <v>0</v>
      </c>
    </row>
    <row r="20" spans="2:17" ht="12.95" customHeight="1">
      <c r="B20" s="27" t="s">
        <v>230</v>
      </c>
      <c r="C20" s="28" t="s">
        <v>91</v>
      </c>
      <c r="D20" s="29" t="s">
        <v>36</v>
      </c>
      <c r="E20" s="30" t="s">
        <v>92</v>
      </c>
      <c r="F20" s="31">
        <v>208000</v>
      </c>
      <c r="G20" s="32">
        <f>SUMPRODUCT((AnalíticoNC!$C$3:$C$926=SintéticoNC!B20)*(AnalíticoNC!$H$3:$H$926))</f>
        <v>0</v>
      </c>
      <c r="H20" s="32">
        <f>SUMPRODUCT((AnalíticoNC!$C$3:$C$926=SintéticoNC!B20)*(AnalíticoNC!$G$3:$G$926))</f>
        <v>26551.510214608363</v>
      </c>
      <c r="I20" s="32">
        <f t="shared" si="0"/>
        <v>234551.51021460837</v>
      </c>
      <c r="J20" s="110">
        <f t="shared" si="1"/>
        <v>0</v>
      </c>
      <c r="N20" s="7" t="s">
        <v>333</v>
      </c>
      <c r="O20" s="3">
        <v>1560329.1335042845</v>
      </c>
      <c r="P20" s="3">
        <v>702286.59168393514</v>
      </c>
      <c r="Q20" s="3">
        <v>2262615.7251882199</v>
      </c>
    </row>
    <row r="21" spans="2:17" ht="12.95" customHeight="1">
      <c r="B21" s="27" t="s">
        <v>231</v>
      </c>
      <c r="C21" s="28" t="s">
        <v>95</v>
      </c>
      <c r="D21" s="29" t="s">
        <v>36</v>
      </c>
      <c r="E21" s="30" t="s">
        <v>96</v>
      </c>
      <c r="F21" s="31">
        <v>400000</v>
      </c>
      <c r="G21" s="32">
        <f>SUMPRODUCT((AnalíticoNC!$C$3:$C$926=SintéticoNC!B21)*(AnalíticoNC!$H$3:$H$926))</f>
        <v>0</v>
      </c>
      <c r="H21" s="32">
        <f>SUMPRODUCT((AnalíticoNC!$C$3:$C$926=SintéticoNC!B21)*(AnalíticoNC!$G$3:$G$926))</f>
        <v>51060.596566554537</v>
      </c>
      <c r="I21" s="32">
        <f t="shared" si="0"/>
        <v>451060.59656655451</v>
      </c>
      <c r="J21" s="110">
        <f t="shared" si="1"/>
        <v>0</v>
      </c>
      <c r="N21" s="2" t="s">
        <v>53</v>
      </c>
      <c r="O21" s="133"/>
      <c r="P21" s="133"/>
      <c r="Q21" s="133"/>
    </row>
    <row r="22" spans="2:17" ht="12.95" customHeight="1">
      <c r="B22" s="27" t="s">
        <v>232</v>
      </c>
      <c r="C22" s="28" t="s">
        <v>99</v>
      </c>
      <c r="D22" s="29" t="s">
        <v>36</v>
      </c>
      <c r="E22" s="30" t="s">
        <v>100</v>
      </c>
      <c r="F22" s="31">
        <v>281339.24</v>
      </c>
      <c r="G22" s="32">
        <f>SUMPRODUCT((AnalíticoNC!$C$3:$C$926=SintéticoNC!B22)*(AnalíticoNC!$H$3:$H$926))</f>
        <v>0</v>
      </c>
      <c r="H22" s="32">
        <f>SUMPRODUCT((AnalíticoNC!$C$3:$C$926=SintéticoNC!B22)*(AnalíticoNC!$G$3:$G$926))</f>
        <v>35913.373579952648</v>
      </c>
      <c r="I22" s="32">
        <f t="shared" si="0"/>
        <v>317252.61357995262</v>
      </c>
      <c r="J22" s="110">
        <f t="shared" si="1"/>
        <v>0</v>
      </c>
      <c r="N22" s="7" t="s">
        <v>330</v>
      </c>
      <c r="O22" s="3"/>
      <c r="P22" s="3"/>
      <c r="Q22" s="3"/>
    </row>
    <row r="23" spans="2:17" ht="12.95" customHeight="1">
      <c r="B23" s="27" t="s">
        <v>233</v>
      </c>
      <c r="C23" s="28" t="s">
        <v>102</v>
      </c>
      <c r="D23" s="29" t="s">
        <v>36</v>
      </c>
      <c r="E23" s="30" t="s">
        <v>103</v>
      </c>
      <c r="F23" s="31">
        <v>81587.97</v>
      </c>
      <c r="G23" s="32">
        <f>SUMPRODUCT((AnalíticoNC!$C$3:$C$926=SintéticoNC!B23)*(AnalíticoNC!$H$3:$H$926))</f>
        <v>0</v>
      </c>
      <c r="H23" s="32">
        <f>SUMPRODUCT((AnalíticoNC!$C$3:$C$926=SintéticoNC!B23)*(AnalíticoNC!$G$3:$G$926))</f>
        <v>10414.826052135386</v>
      </c>
      <c r="I23" s="32">
        <f t="shared" si="0"/>
        <v>92002.796052135382</v>
      </c>
      <c r="J23" s="110">
        <f t="shared" si="1"/>
        <v>0</v>
      </c>
      <c r="N23" s="7" t="s">
        <v>331</v>
      </c>
      <c r="O23" s="3">
        <v>64575.912849269516</v>
      </c>
      <c r="P23" s="3">
        <v>16357.118352433688</v>
      </c>
      <c r="Q23" s="3">
        <v>80933.031201703212</v>
      </c>
    </row>
    <row r="24" spans="2:17" ht="12.95" customHeight="1">
      <c r="B24" s="27" t="s">
        <v>234</v>
      </c>
      <c r="C24" s="28" t="s">
        <v>106</v>
      </c>
      <c r="D24" s="29" t="s">
        <v>36</v>
      </c>
      <c r="E24" s="30" t="s">
        <v>107</v>
      </c>
      <c r="F24" s="31">
        <v>881417.69</v>
      </c>
      <c r="G24" s="32">
        <f>SUMPRODUCT((AnalíticoNC!$C$3:$C$926=SintéticoNC!B24)*(AnalíticoNC!$H$3:$H$926))</f>
        <v>0</v>
      </c>
      <c r="H24" s="32">
        <f>SUMPRODUCT((AnalíticoNC!$C$3:$C$926=SintéticoNC!B24)*(AnalíticoNC!$G$3:$G$926))</f>
        <v>112514.28268928605</v>
      </c>
      <c r="I24" s="32">
        <f t="shared" si="0"/>
        <v>993931.97268928599</v>
      </c>
      <c r="J24" s="110">
        <f t="shared" si="1"/>
        <v>0</v>
      </c>
      <c r="N24" s="7" t="s">
        <v>332</v>
      </c>
      <c r="O24" s="3">
        <v>0</v>
      </c>
      <c r="P24" s="3">
        <v>0</v>
      </c>
      <c r="Q24" s="3">
        <v>0</v>
      </c>
    </row>
    <row r="25" spans="2:17" ht="12.95" customHeight="1">
      <c r="B25" s="27" t="s">
        <v>235</v>
      </c>
      <c r="C25" s="28" t="s">
        <v>110</v>
      </c>
      <c r="D25" s="29" t="s">
        <v>36</v>
      </c>
      <c r="E25" s="30" t="s">
        <v>111</v>
      </c>
      <c r="F25" s="31">
        <v>66000</v>
      </c>
      <c r="G25" s="32">
        <f>SUMPRODUCT((AnalíticoNC!$C$3:$C$926=SintéticoNC!B25)*(AnalíticoNC!$H$3:$H$926))</f>
        <v>0</v>
      </c>
      <c r="H25" s="32">
        <f>SUMPRODUCT((AnalíticoNC!$C$3:$C$926=SintéticoNC!B25)*(AnalíticoNC!$G$3:$G$926))</f>
        <v>8424.9984334814962</v>
      </c>
      <c r="I25" s="32">
        <f t="shared" si="0"/>
        <v>74424.998433481494</v>
      </c>
      <c r="J25" s="110">
        <f t="shared" si="1"/>
        <v>0</v>
      </c>
      <c r="N25" s="7" t="s">
        <v>333</v>
      </c>
      <c r="O25" s="3">
        <v>6472590.3528492693</v>
      </c>
      <c r="P25" s="3">
        <v>1639511.1083524337</v>
      </c>
      <c r="Q25" s="3">
        <v>8112101.4612017032</v>
      </c>
    </row>
    <row r="26" spans="2:17" ht="12.95" customHeight="1">
      <c r="B26" s="27" t="s">
        <v>236</v>
      </c>
      <c r="C26" s="28" t="s">
        <v>110</v>
      </c>
      <c r="D26" s="29" t="s">
        <v>36</v>
      </c>
      <c r="E26" s="30" t="s">
        <v>112</v>
      </c>
      <c r="F26" s="31">
        <v>502796.02</v>
      </c>
      <c r="G26" s="32">
        <f>SUMPRODUCT((AnalíticoNC!$C$3:$C$926=SintéticoNC!B26)*(AnalíticoNC!$H$3:$H$926))</f>
        <v>0</v>
      </c>
      <c r="H26" s="32">
        <f>SUMPRODUCT((AnalíticoNC!$C$3:$C$926=SintéticoNC!B26)*(AnalíticoNC!$G$3:$G$926))</f>
        <v>64182.661831223202</v>
      </c>
      <c r="I26" s="32">
        <f t="shared" si="0"/>
        <v>566978.68183122319</v>
      </c>
      <c r="J26" s="110">
        <f t="shared" si="1"/>
        <v>0</v>
      </c>
      <c r="N26" s="2" t="s">
        <v>60</v>
      </c>
      <c r="O26" s="133"/>
      <c r="P26" s="133"/>
      <c r="Q26" s="133"/>
    </row>
    <row r="27" spans="2:17" ht="12.95" customHeight="1">
      <c r="B27" s="27" t="s">
        <v>237</v>
      </c>
      <c r="C27" s="28" t="s">
        <v>114</v>
      </c>
      <c r="D27" s="29" t="s">
        <v>36</v>
      </c>
      <c r="E27" s="30" t="s">
        <v>115</v>
      </c>
      <c r="F27" s="31">
        <v>207000</v>
      </c>
      <c r="G27" s="32">
        <f>SUMPRODUCT((AnalíticoNC!$C$3:$C$926=SintéticoNC!B27)*(AnalíticoNC!$H$3:$H$926))</f>
        <v>0</v>
      </c>
      <c r="H27" s="32">
        <f>SUMPRODUCT((AnalíticoNC!$C$3:$C$926=SintéticoNC!B27)*(AnalíticoNC!$G$3:$G$926))</f>
        <v>26423.85872319197</v>
      </c>
      <c r="I27" s="32">
        <f t="shared" si="0"/>
        <v>233423.85872319198</v>
      </c>
      <c r="J27" s="110">
        <f t="shared" si="1"/>
        <v>0</v>
      </c>
      <c r="N27" s="7" t="s">
        <v>330</v>
      </c>
      <c r="O27" s="3"/>
      <c r="P27" s="3"/>
      <c r="Q27" s="3"/>
    </row>
    <row r="28" spans="2:17" ht="12.95" customHeight="1">
      <c r="B28" s="27" t="s">
        <v>238</v>
      </c>
      <c r="C28" s="28" t="s">
        <v>118</v>
      </c>
      <c r="D28" s="29" t="s">
        <v>36</v>
      </c>
      <c r="E28" s="30" t="s">
        <v>120</v>
      </c>
      <c r="F28" s="31">
        <v>72167.81</v>
      </c>
      <c r="G28" s="32">
        <f>SUMPRODUCT((AnalíticoNC!$C$3:$C$926=SintéticoNC!B28)*(AnalíticoNC!$H$3:$H$926))</f>
        <v>0</v>
      </c>
      <c r="H28" s="32">
        <f>SUMPRODUCT((AnalíticoNC!$C$3:$C$926=SintéticoNC!B28)*(AnalíticoNC!$G$3:$G$926))</f>
        <v>9212.3285787543991</v>
      </c>
      <c r="I28" s="32">
        <f t="shared" si="0"/>
        <v>81380.138578754399</v>
      </c>
      <c r="J28" s="110">
        <f t="shared" si="1"/>
        <v>0</v>
      </c>
      <c r="N28" s="7" t="s">
        <v>331</v>
      </c>
      <c r="O28" s="3">
        <v>7558.0252027260003</v>
      </c>
      <c r="P28" s="3"/>
      <c r="Q28" s="3">
        <v>7558.0252027260003</v>
      </c>
    </row>
    <row r="29" spans="2:17" ht="12.95" customHeight="1">
      <c r="B29" s="27" t="s">
        <v>239</v>
      </c>
      <c r="C29" s="28" t="s">
        <v>122</v>
      </c>
      <c r="D29" s="29" t="s">
        <v>36</v>
      </c>
      <c r="E29" s="30" t="s">
        <v>123</v>
      </c>
      <c r="F29" s="31">
        <v>9098.42</v>
      </c>
      <c r="G29" s="32">
        <f>SUMPRODUCT((AnalíticoNC!$C$3:$C$926=SintéticoNC!B29)*(AnalíticoNC!$H$3:$H$926))</f>
        <v>0</v>
      </c>
      <c r="H29" s="32">
        <f>SUMPRODUCT((AnalíticoNC!$C$3:$C$926=SintéticoNC!B29)*(AnalíticoNC!$G$3:$G$926))</f>
        <v>1161.4268825326778</v>
      </c>
      <c r="I29" s="32">
        <f t="shared" si="0"/>
        <v>10259.846882532678</v>
      </c>
      <c r="J29" s="110">
        <f t="shared" si="1"/>
        <v>0</v>
      </c>
      <c r="N29" s="7" t="s">
        <v>332</v>
      </c>
      <c r="O29" s="3">
        <v>0</v>
      </c>
      <c r="P29" s="3"/>
      <c r="Q29" s="3">
        <v>0</v>
      </c>
    </row>
    <row r="30" spans="2:17" ht="12.95" customHeight="1">
      <c r="B30" s="27" t="s">
        <v>240</v>
      </c>
      <c r="C30" s="28" t="s">
        <v>129</v>
      </c>
      <c r="D30" s="29" t="s">
        <v>36</v>
      </c>
      <c r="E30" s="30" t="s">
        <v>130</v>
      </c>
      <c r="F30" s="31">
        <v>207000</v>
      </c>
      <c r="G30" s="32">
        <f>SUMPRODUCT((AnalíticoNC!$C$3:$C$926=SintéticoNC!B30)*(AnalíticoNC!$H$3:$H$926))</f>
        <v>0</v>
      </c>
      <c r="H30" s="32">
        <f>SUMPRODUCT((AnalíticoNC!$C$3:$C$926=SintéticoNC!B30)*(AnalíticoNC!$G$3:$G$926))</f>
        <v>26423.85872319197</v>
      </c>
      <c r="I30" s="32">
        <f t="shared" si="0"/>
        <v>233423.85872319198</v>
      </c>
      <c r="J30" s="110">
        <f t="shared" si="1"/>
        <v>0</v>
      </c>
      <c r="N30" s="7" t="s">
        <v>333</v>
      </c>
      <c r="O30" s="3">
        <v>757558.02520272601</v>
      </c>
      <c r="P30" s="3"/>
      <c r="Q30" s="3">
        <v>757558.02520272601</v>
      </c>
    </row>
    <row r="31" spans="2:17" ht="12.95" customHeight="1">
      <c r="B31" s="27" t="s">
        <v>241</v>
      </c>
      <c r="C31" s="28" t="s">
        <v>133</v>
      </c>
      <c r="D31" s="29" t="s">
        <v>36</v>
      </c>
      <c r="E31" s="30" t="s">
        <v>134</v>
      </c>
      <c r="F31" s="31">
        <v>102000</v>
      </c>
      <c r="G31" s="32">
        <f>SUMPRODUCT((AnalíticoNC!$C$3:$C$926=SintéticoNC!B31)*(AnalíticoNC!$H$3:$H$926))</f>
        <v>0</v>
      </c>
      <c r="H31" s="32">
        <f>SUMPRODUCT((AnalíticoNC!$C$3:$C$926=SintéticoNC!B31)*(AnalíticoNC!$G$3:$G$926))</f>
        <v>13020.452124471407</v>
      </c>
      <c r="I31" s="32">
        <f t="shared" si="0"/>
        <v>115020.45212447141</v>
      </c>
      <c r="J31" s="110">
        <f t="shared" si="1"/>
        <v>0</v>
      </c>
      <c r="N31" s="2" t="s">
        <v>63</v>
      </c>
      <c r="O31" s="133"/>
      <c r="P31" s="133"/>
      <c r="Q31" s="133"/>
    </row>
    <row r="32" spans="2:17" ht="12.95" customHeight="1">
      <c r="B32" s="27" t="s">
        <v>242</v>
      </c>
      <c r="C32" s="28" t="s">
        <v>137</v>
      </c>
      <c r="D32" s="29" t="s">
        <v>36</v>
      </c>
      <c r="E32" s="30" t="s">
        <v>138</v>
      </c>
      <c r="F32" s="31">
        <v>345000</v>
      </c>
      <c r="G32" s="32">
        <f>SUMPRODUCT((AnalíticoNC!$C$3:$C$926=SintéticoNC!B32)*(AnalíticoNC!$H$3:$H$926))</f>
        <v>0</v>
      </c>
      <c r="H32" s="32">
        <f>SUMPRODUCT((AnalíticoNC!$C$3:$C$926=SintéticoNC!B32)*(AnalíticoNC!$G$3:$G$926))</f>
        <v>44039.764538653289</v>
      </c>
      <c r="I32" s="32">
        <f t="shared" si="0"/>
        <v>389039.76453865331</v>
      </c>
      <c r="J32" s="110">
        <f t="shared" si="1"/>
        <v>0</v>
      </c>
      <c r="N32" s="7" t="s">
        <v>330</v>
      </c>
      <c r="O32" s="3"/>
      <c r="P32" s="3"/>
      <c r="Q32" s="3"/>
    </row>
    <row r="33" spans="2:17" ht="12.95" customHeight="1">
      <c r="B33" s="27" t="s">
        <v>243</v>
      </c>
      <c r="C33" s="28" t="s">
        <v>141</v>
      </c>
      <c r="D33" s="29" t="s">
        <v>36</v>
      </c>
      <c r="E33" s="30" t="s">
        <v>142</v>
      </c>
      <c r="F33" s="31">
        <v>430000</v>
      </c>
      <c r="G33" s="32">
        <f>SUMPRODUCT((AnalíticoNC!$C$3:$C$926=SintéticoNC!B33)*(AnalíticoNC!$H$3:$H$926))</f>
        <v>0</v>
      </c>
      <c r="H33" s="32">
        <f>SUMPRODUCT((AnalíticoNC!$C$3:$C$926=SintéticoNC!B33)*(AnalíticoNC!$G$3:$G$926))</f>
        <v>54890.141309046114</v>
      </c>
      <c r="I33" s="32">
        <f t="shared" si="0"/>
        <v>484890.14130904613</v>
      </c>
      <c r="J33" s="110">
        <f t="shared" si="1"/>
        <v>0</v>
      </c>
      <c r="N33" s="7" t="s">
        <v>331</v>
      </c>
      <c r="O33" s="3">
        <v>13316.232670509515</v>
      </c>
      <c r="P33" s="3">
        <v>5002.6064948496551</v>
      </c>
      <c r="Q33" s="3">
        <v>18318.839165359168</v>
      </c>
    </row>
    <row r="34" spans="2:17" ht="12.95" customHeight="1">
      <c r="B34" s="27" t="s">
        <v>244</v>
      </c>
      <c r="C34" s="28" t="s">
        <v>145</v>
      </c>
      <c r="D34" s="29" t="s">
        <v>36</v>
      </c>
      <c r="E34" s="30" t="s">
        <v>146</v>
      </c>
      <c r="F34" s="31">
        <v>66102.3</v>
      </c>
      <c r="G34" s="32">
        <f>SUMPRODUCT((AnalíticoNC!$C$3:$C$926=SintéticoNC!B34)*(AnalíticoNC!$H$3:$H$926))</f>
        <v>0</v>
      </c>
      <c r="H34" s="32">
        <f>SUMPRODUCT((AnalíticoNC!$C$3:$C$926=SintéticoNC!B34)*(AnalíticoNC!$G$3:$G$926))</f>
        <v>8438.0571810533947</v>
      </c>
      <c r="I34" s="32">
        <f t="shared" si="0"/>
        <v>74540.357181053405</v>
      </c>
      <c r="J34" s="110">
        <f t="shared" si="1"/>
        <v>0</v>
      </c>
      <c r="N34" s="7" t="s">
        <v>332</v>
      </c>
      <c r="O34" s="3">
        <v>0</v>
      </c>
      <c r="P34" s="3">
        <v>0</v>
      </c>
      <c r="Q34" s="3">
        <v>0</v>
      </c>
    </row>
    <row r="35" spans="2:17" ht="12.95" customHeight="1">
      <c r="B35" s="27" t="s">
        <v>245</v>
      </c>
      <c r="C35" s="28" t="s">
        <v>149</v>
      </c>
      <c r="D35" s="29" t="s">
        <v>36</v>
      </c>
      <c r="E35" s="30" t="s">
        <v>150</v>
      </c>
      <c r="F35" s="31">
        <v>3253.19</v>
      </c>
      <c r="G35" s="32">
        <f>SUMPRODUCT((AnalíticoNC!$C$3:$C$926=SintéticoNC!B35)*(AnalíticoNC!$H$3:$H$926))</f>
        <v>0</v>
      </c>
      <c r="H35" s="32">
        <f>SUMPRODUCT((AnalíticoNC!$C$3:$C$926=SintéticoNC!B35)*(AnalíticoNC!$G$3:$G$926))</f>
        <v>415.27455536087382</v>
      </c>
      <c r="I35" s="32">
        <f t="shared" si="0"/>
        <v>3668.4645553608739</v>
      </c>
      <c r="J35" s="110">
        <f t="shared" si="1"/>
        <v>0</v>
      </c>
      <c r="N35" s="7" t="s">
        <v>333</v>
      </c>
      <c r="O35" s="3">
        <v>1334716.2326705095</v>
      </c>
      <c r="P35" s="3">
        <v>501422.60649484966</v>
      </c>
      <c r="Q35" s="3">
        <v>1836138.8391653593</v>
      </c>
    </row>
    <row r="36" spans="2:17" ht="12.95" customHeight="1">
      <c r="B36" s="27" t="s">
        <v>246</v>
      </c>
      <c r="C36" s="28" t="s">
        <v>153</v>
      </c>
      <c r="D36" s="29" t="s">
        <v>36</v>
      </c>
      <c r="E36" s="30" t="s">
        <v>154</v>
      </c>
      <c r="F36" s="31">
        <v>207000</v>
      </c>
      <c r="G36" s="32">
        <f>SUMPRODUCT((AnalíticoNC!$C$3:$C$926=SintéticoNC!B36)*(AnalíticoNC!$H$3:$H$926))</f>
        <v>0</v>
      </c>
      <c r="H36" s="32">
        <f>SUMPRODUCT((AnalíticoNC!$C$3:$C$926=SintéticoNC!B36)*(AnalíticoNC!$G$3:$G$926))</f>
        <v>26423.85872319197</v>
      </c>
      <c r="I36" s="32">
        <f t="shared" si="0"/>
        <v>233423.85872319198</v>
      </c>
      <c r="J36" s="110">
        <f t="shared" si="1"/>
        <v>0</v>
      </c>
      <c r="N36" s="2" t="s">
        <v>69</v>
      </c>
      <c r="O36" s="133"/>
      <c r="P36" s="133"/>
      <c r="Q36" s="133"/>
    </row>
    <row r="37" spans="2:17" ht="12.95" customHeight="1">
      <c r="B37" s="27" t="s">
        <v>247</v>
      </c>
      <c r="C37" s="28" t="s">
        <v>157</v>
      </c>
      <c r="D37" s="29" t="s">
        <v>36</v>
      </c>
      <c r="E37" s="30" t="s">
        <v>158</v>
      </c>
      <c r="F37" s="31">
        <v>408375.1</v>
      </c>
      <c r="G37" s="32">
        <f>SUMPRODUCT((AnalíticoNC!$C$3:$C$926=SintéticoNC!B37)*(AnalíticoNC!$H$3:$H$926))</f>
        <v>0</v>
      </c>
      <c r="H37" s="32">
        <f>SUMPRODUCT((AnalíticoNC!$C$3:$C$926=SintéticoNC!B37)*(AnalíticoNC!$G$3:$G$926))</f>
        <v>52129.690572315914</v>
      </c>
      <c r="I37" s="32">
        <f t="shared" si="0"/>
        <v>460504.79057231592</v>
      </c>
      <c r="J37" s="110">
        <f t="shared" si="1"/>
        <v>0</v>
      </c>
      <c r="N37" s="7" t="s">
        <v>330</v>
      </c>
      <c r="O37" s="3"/>
      <c r="P37" s="3"/>
      <c r="Q37" s="3"/>
    </row>
    <row r="38" spans="2:17" ht="12.95" customHeight="1">
      <c r="B38" s="27" t="s">
        <v>248</v>
      </c>
      <c r="C38" s="28" t="s">
        <v>161</v>
      </c>
      <c r="D38" s="29" t="s">
        <v>36</v>
      </c>
      <c r="E38" s="30" t="s">
        <v>162</v>
      </c>
      <c r="F38" s="31">
        <v>207000</v>
      </c>
      <c r="G38" s="32">
        <f>SUMPRODUCT((AnalíticoNC!$C$3:$C$926=SintéticoNC!B38)*(AnalíticoNC!$H$3:$H$926))</f>
        <v>0</v>
      </c>
      <c r="H38" s="32">
        <f>SUMPRODUCT((AnalíticoNC!$C$3:$C$926=SintéticoNC!B38)*(AnalíticoNC!$G$3:$G$926))</f>
        <v>26423.85872319197</v>
      </c>
      <c r="I38" s="32">
        <f t="shared" si="0"/>
        <v>233423.85872319198</v>
      </c>
      <c r="J38" s="110">
        <f t="shared" si="1"/>
        <v>0</v>
      </c>
      <c r="N38" s="7" t="s">
        <v>331</v>
      </c>
      <c r="O38" s="3">
        <v>2086.0149559523761</v>
      </c>
      <c r="P38" s="3">
        <v>937.19512513802408</v>
      </c>
      <c r="Q38" s="3">
        <v>3023.2100810904003</v>
      </c>
    </row>
    <row r="39" spans="2:17" ht="12.95" customHeight="1">
      <c r="B39" s="27" t="s">
        <v>250</v>
      </c>
      <c r="C39" s="28" t="s">
        <v>249</v>
      </c>
      <c r="D39" s="29" t="s">
        <v>36</v>
      </c>
      <c r="E39" s="30" t="s">
        <v>165</v>
      </c>
      <c r="F39" s="31">
        <v>15392427.09</v>
      </c>
      <c r="G39" s="32">
        <f>SUMPRODUCT((AnalíticoNC!$C$3:$C$926=SintéticoNC!B39)*(AnalíticoNC!$H$3:$H$926))</f>
        <v>0</v>
      </c>
      <c r="H39" s="32">
        <f>SUMPRODUCT((AnalíticoNC!$C$3:$C$926=SintéticoNC!B39)*(AnalíticoNC!$G$3:$G$926))</f>
        <v>1964866.2745564876</v>
      </c>
      <c r="I39" s="32">
        <f t="shared" si="0"/>
        <v>17357293.364556488</v>
      </c>
      <c r="J39" s="110">
        <f t="shared" si="1"/>
        <v>0</v>
      </c>
      <c r="N39" s="7" t="s">
        <v>332</v>
      </c>
      <c r="O39" s="3">
        <v>0</v>
      </c>
      <c r="P39" s="3">
        <v>0</v>
      </c>
      <c r="Q39" s="3">
        <v>0</v>
      </c>
    </row>
    <row r="40" spans="2:17" ht="12.95" customHeight="1">
      <c r="B40" s="27" t="s">
        <v>251</v>
      </c>
      <c r="C40" s="28" t="s">
        <v>249</v>
      </c>
      <c r="D40" s="29" t="s">
        <v>36</v>
      </c>
      <c r="E40" s="30" t="s">
        <v>166</v>
      </c>
      <c r="F40" s="31">
        <v>3688000</v>
      </c>
      <c r="G40" s="32">
        <f>SUMPRODUCT((AnalíticoNC!$C$3:$C$926=SintéticoNC!B40)*(AnalíticoNC!$H$3:$H$926))</f>
        <v>0</v>
      </c>
      <c r="H40" s="32">
        <f>SUMPRODUCT((AnalíticoNC!$C$3:$C$926=SintéticoNC!B40)*(AnalíticoNC!$G$3:$G$926))</f>
        <v>470778.70034363284</v>
      </c>
      <c r="I40" s="32">
        <f t="shared" si="0"/>
        <v>4158778.7003436331</v>
      </c>
      <c r="J40" s="110">
        <f t="shared" si="1"/>
        <v>0</v>
      </c>
      <c r="N40" s="7" t="s">
        <v>333</v>
      </c>
      <c r="O40" s="3">
        <v>209086.01495595239</v>
      </c>
      <c r="P40" s="3">
        <v>93937.195125138023</v>
      </c>
      <c r="Q40" s="3">
        <v>303023.21008109039</v>
      </c>
    </row>
    <row r="41" spans="2:17" ht="12.95" customHeight="1">
      <c r="B41" s="27" t="s">
        <v>252</v>
      </c>
      <c r="C41" s="28" t="s">
        <v>249</v>
      </c>
      <c r="D41" s="29" t="s">
        <v>36</v>
      </c>
      <c r="E41" s="30" t="s">
        <v>167</v>
      </c>
      <c r="F41" s="31">
        <v>10000000</v>
      </c>
      <c r="G41" s="32">
        <f>SUMPRODUCT((AnalíticoNC!$C$3:$C$926=SintéticoNC!B41)*(AnalíticoNC!$H$3:$H$926))</f>
        <v>0</v>
      </c>
      <c r="H41" s="32">
        <f>SUMPRODUCT((AnalíticoNC!$C$3:$C$926=SintéticoNC!B41)*(AnalíticoNC!$G$3:$G$926))</f>
        <v>1276514.9141638633</v>
      </c>
      <c r="I41" s="32">
        <f t="shared" si="0"/>
        <v>11276514.914163863</v>
      </c>
      <c r="J41" s="110">
        <f t="shared" si="1"/>
        <v>0</v>
      </c>
      <c r="N41" s="2" t="s">
        <v>77</v>
      </c>
      <c r="O41" s="133"/>
      <c r="P41" s="133"/>
      <c r="Q41" s="133"/>
    </row>
    <row r="42" spans="2:17" ht="12.95" customHeight="1">
      <c r="B42" s="27" t="s">
        <v>253</v>
      </c>
      <c r="C42" s="28" t="s">
        <v>177</v>
      </c>
      <c r="D42" s="29" t="s">
        <v>36</v>
      </c>
      <c r="E42" s="30" t="s">
        <v>178</v>
      </c>
      <c r="F42" s="31">
        <v>16863198</v>
      </c>
      <c r="G42" s="32">
        <f>SUMPRODUCT((AnalíticoNC!$C$3:$C$926=SintéticoNC!B42)*(AnalíticoNC!$H$3:$H$926))</f>
        <v>0</v>
      </c>
      <c r="H42" s="32">
        <f>SUMPRODUCT((AnalíticoNC!$C$3:$C$926=SintéticoNC!B42)*(AnalíticoNC!$G$3:$G$926))</f>
        <v>2152612.3747498235</v>
      </c>
      <c r="I42" s="32">
        <f t="shared" si="0"/>
        <v>19015810.374749824</v>
      </c>
      <c r="J42" s="110">
        <f t="shared" si="1"/>
        <v>0</v>
      </c>
      <c r="N42" s="7" t="s">
        <v>330</v>
      </c>
      <c r="O42" s="3"/>
      <c r="P42" s="3"/>
      <c r="Q42" s="3"/>
    </row>
    <row r="43" spans="2:17" ht="12.95" customHeight="1">
      <c r="B43" s="27" t="s">
        <v>254</v>
      </c>
      <c r="C43" s="28" t="s">
        <v>177</v>
      </c>
      <c r="D43" s="29" t="s">
        <v>36</v>
      </c>
      <c r="E43" s="30" t="s">
        <v>179</v>
      </c>
      <c r="F43" s="31">
        <v>3681000</v>
      </c>
      <c r="G43" s="32">
        <f>SUMPRODUCT((AnalíticoNC!$C$3:$C$926=SintéticoNC!B43)*(AnalíticoNC!$H$3:$H$926))</f>
        <v>0</v>
      </c>
      <c r="H43" s="32">
        <f>SUMPRODUCT((AnalíticoNC!$C$3:$C$926=SintéticoNC!B43)*(AnalíticoNC!$G$3:$G$926))</f>
        <v>469885.13990371808</v>
      </c>
      <c r="I43" s="32">
        <f t="shared" si="0"/>
        <v>4150885.1399037181</v>
      </c>
      <c r="J43" s="110">
        <f t="shared" si="1"/>
        <v>0</v>
      </c>
      <c r="N43" s="7" t="s">
        <v>331</v>
      </c>
      <c r="O43" s="3">
        <v>979.49698910300401</v>
      </c>
      <c r="P43" s="3"/>
      <c r="Q43" s="3">
        <v>979.49698910300401</v>
      </c>
    </row>
    <row r="44" spans="2:17" ht="12.95" customHeight="1">
      <c r="B44" s="27" t="s">
        <v>255</v>
      </c>
      <c r="C44" s="28" t="s">
        <v>181</v>
      </c>
      <c r="D44" s="29" t="s">
        <v>36</v>
      </c>
      <c r="E44" s="30" t="s">
        <v>183</v>
      </c>
      <c r="F44" s="31">
        <v>625930.5</v>
      </c>
      <c r="G44" s="32">
        <f>SUMPRODUCT((AnalíticoNC!$C$3:$C$926=SintéticoNC!B44)*(AnalíticoNC!$H$3:$H$926))</f>
        <v>0</v>
      </c>
      <c r="H44" s="32">
        <f>SUMPRODUCT((AnalíticoNC!$C$3:$C$926=SintéticoNC!B44)*(AnalíticoNC!$G$3:$G$926))</f>
        <v>79900.961848004416</v>
      </c>
      <c r="I44" s="32">
        <f t="shared" si="0"/>
        <v>705831.46184800437</v>
      </c>
      <c r="J44" s="110">
        <f t="shared" si="1"/>
        <v>0</v>
      </c>
      <c r="N44" s="7" t="s">
        <v>332</v>
      </c>
      <c r="O44" s="3">
        <v>0</v>
      </c>
      <c r="P44" s="3"/>
      <c r="Q44" s="3">
        <v>0</v>
      </c>
    </row>
    <row r="45" spans="2:17" ht="12.95" customHeight="1">
      <c r="B45" s="27" t="s">
        <v>256</v>
      </c>
      <c r="C45" s="28" t="s">
        <v>185</v>
      </c>
      <c r="D45" s="29" t="s">
        <v>36</v>
      </c>
      <c r="E45" s="30" t="s">
        <v>186</v>
      </c>
      <c r="F45" s="31">
        <v>107800</v>
      </c>
      <c r="G45" s="32">
        <f>SUMPRODUCT((AnalíticoNC!$C$3:$C$926=SintéticoNC!B45)*(AnalíticoNC!$H$3:$H$926))</f>
        <v>0</v>
      </c>
      <c r="H45" s="32">
        <f>SUMPRODUCT((AnalíticoNC!$C$3:$C$926=SintéticoNC!B45)*(AnalíticoNC!$G$3:$G$926))</f>
        <v>13760.830774686445</v>
      </c>
      <c r="I45" s="32">
        <f t="shared" si="0"/>
        <v>121560.83077468644</v>
      </c>
      <c r="J45" s="110">
        <f t="shared" si="1"/>
        <v>0</v>
      </c>
      <c r="N45" s="7" t="s">
        <v>333</v>
      </c>
      <c r="O45" s="3">
        <v>98177.206989103011</v>
      </c>
      <c r="P45" s="3"/>
      <c r="Q45" s="3">
        <v>98177.206989103011</v>
      </c>
    </row>
    <row r="46" spans="2:17" ht="12.95" customHeight="1">
      <c r="B46" s="27" t="s">
        <v>257</v>
      </c>
      <c r="C46" s="28" t="s">
        <v>188</v>
      </c>
      <c r="D46" s="29" t="s">
        <v>36</v>
      </c>
      <c r="E46" s="30" t="s">
        <v>189</v>
      </c>
      <c r="F46" s="31">
        <v>414000</v>
      </c>
      <c r="G46" s="32">
        <f>SUMPRODUCT((AnalíticoNC!$C$3:$C$926=SintéticoNC!B46)*(AnalíticoNC!$H$3:$H$926))</f>
        <v>0</v>
      </c>
      <c r="H46" s="32">
        <f>SUMPRODUCT((AnalíticoNC!$C$3:$C$926=SintéticoNC!B46)*(AnalíticoNC!$G$3:$G$926))</f>
        <v>52847.71744638394</v>
      </c>
      <c r="I46" s="32">
        <f t="shared" si="0"/>
        <v>466847.71744638396</v>
      </c>
      <c r="J46" s="110">
        <f t="shared" si="1"/>
        <v>0</v>
      </c>
      <c r="N46" s="2" t="s">
        <v>83</v>
      </c>
      <c r="O46" s="133"/>
      <c r="P46" s="133"/>
      <c r="Q46" s="133"/>
    </row>
    <row r="47" spans="2:17" ht="12.95" customHeight="1">
      <c r="B47" s="27" t="s">
        <v>258</v>
      </c>
      <c r="C47" s="28" t="s">
        <v>196</v>
      </c>
      <c r="D47" s="29" t="s">
        <v>36</v>
      </c>
      <c r="E47" s="30" t="s">
        <v>198</v>
      </c>
      <c r="F47" s="31">
        <v>46400</v>
      </c>
      <c r="G47" s="32">
        <f>SUMPRODUCT((AnalíticoNC!$C$3:$C$926=SintéticoNC!B47)*(AnalíticoNC!$H$3:$H$926))</f>
        <v>0</v>
      </c>
      <c r="H47" s="32">
        <f>SUMPRODUCT((AnalíticoNC!$C$3:$C$926=SintéticoNC!B47)*(AnalíticoNC!$G$3:$G$926))</f>
        <v>5923.0292017203255</v>
      </c>
      <c r="I47" s="32">
        <f t="shared" si="0"/>
        <v>52323.029201720325</v>
      </c>
      <c r="J47" s="110">
        <f t="shared" si="1"/>
        <v>0</v>
      </c>
      <c r="N47" s="7" t="s">
        <v>330</v>
      </c>
      <c r="O47" s="3"/>
      <c r="P47" s="3"/>
      <c r="Q47" s="3"/>
    </row>
    <row r="48" spans="2:17" ht="12.95" customHeight="1">
      <c r="B48" s="27" t="s">
        <v>259</v>
      </c>
      <c r="C48" s="28" t="s">
        <v>200</v>
      </c>
      <c r="D48" s="29" t="s">
        <v>36</v>
      </c>
      <c r="E48" s="30" t="s">
        <v>202</v>
      </c>
      <c r="F48" s="31">
        <v>343031.28</v>
      </c>
      <c r="G48" s="32">
        <f>SUMPRODUCT((AnalíticoNC!$C$3:$C$926=SintéticoNC!B48)*(AnalíticoNC!$H$3:$H$926))</f>
        <v>0</v>
      </c>
      <c r="H48" s="32">
        <f>SUMPRODUCT((AnalíticoNC!$C$3:$C$926=SintéticoNC!B48)*(AnalíticoNC!$G$3:$G$926))</f>
        <v>43788.454494472018</v>
      </c>
      <c r="I48" s="32">
        <f t="shared" si="0"/>
        <v>386819.73449447204</v>
      </c>
      <c r="J48" s="110">
        <f t="shared" si="1"/>
        <v>0</v>
      </c>
      <c r="N48" s="7" t="s">
        <v>331</v>
      </c>
      <c r="O48" s="3">
        <v>1395.715320770068</v>
      </c>
      <c r="P48" s="3">
        <v>619.75806662353205</v>
      </c>
      <c r="Q48" s="3">
        <v>2015.4733873936002</v>
      </c>
    </row>
    <row r="49" spans="2:17" ht="12.95" customHeight="1">
      <c r="B49" s="27" t="s">
        <v>260</v>
      </c>
      <c r="C49" s="28" t="s">
        <v>204</v>
      </c>
      <c r="D49" s="29" t="s">
        <v>36</v>
      </c>
      <c r="E49" s="30" t="s">
        <v>205</v>
      </c>
      <c r="F49" s="31">
        <v>284986</v>
      </c>
      <c r="G49" s="32">
        <f>SUMPRODUCT((AnalíticoNC!$C$3:$C$926=SintéticoNC!B49)*(AnalíticoNC!$H$3:$H$926))</f>
        <v>0</v>
      </c>
      <c r="H49" s="32">
        <f>SUMPRODUCT((AnalíticoNC!$C$3:$C$926=SintéticoNC!B49)*(AnalíticoNC!$G$3:$G$926))</f>
        <v>36378.887932790283</v>
      </c>
      <c r="I49" s="32">
        <f t="shared" si="0"/>
        <v>321364.88793279027</v>
      </c>
      <c r="J49" s="110">
        <f t="shared" si="1"/>
        <v>0</v>
      </c>
      <c r="N49" s="7" t="s">
        <v>332</v>
      </c>
      <c r="O49" s="3">
        <v>0</v>
      </c>
      <c r="P49" s="3">
        <v>0</v>
      </c>
      <c r="Q49" s="3">
        <v>0</v>
      </c>
    </row>
    <row r="50" spans="2:17" ht="12.95" customHeight="1">
      <c r="B50" s="27" t="s">
        <v>261</v>
      </c>
      <c r="C50" s="28" t="s">
        <v>208</v>
      </c>
      <c r="D50" s="29" t="s">
        <v>36</v>
      </c>
      <c r="E50" s="30" t="s">
        <v>209</v>
      </c>
      <c r="F50" s="31">
        <v>345000</v>
      </c>
      <c r="G50" s="32">
        <f>SUMPRODUCT((AnalíticoNC!$C$3:$C$926=SintéticoNC!B50)*(AnalíticoNC!$H$3:$H$926))</f>
        <v>0</v>
      </c>
      <c r="H50" s="32">
        <f>SUMPRODUCT((AnalíticoNC!$C$3:$C$926=SintéticoNC!B50)*(AnalíticoNC!$G$3:$G$926))</f>
        <v>44039.764538653289</v>
      </c>
      <c r="I50" s="32">
        <f t="shared" si="0"/>
        <v>389039.76453865331</v>
      </c>
      <c r="J50" s="110">
        <f t="shared" si="1"/>
        <v>0</v>
      </c>
      <c r="N50" s="7" t="s">
        <v>333</v>
      </c>
      <c r="O50" s="3">
        <v>139895.71532077008</v>
      </c>
      <c r="P50" s="3">
        <v>62119.75806662353</v>
      </c>
      <c r="Q50" s="3">
        <v>202015.47338739361</v>
      </c>
    </row>
    <row r="51" spans="2:17" ht="12.95" customHeight="1">
      <c r="B51" s="40" t="s">
        <v>262</v>
      </c>
      <c r="C51" s="41" t="s">
        <v>212</v>
      </c>
      <c r="D51" s="42" t="s">
        <v>36</v>
      </c>
      <c r="E51" s="43" t="s">
        <v>213</v>
      </c>
      <c r="F51" s="44">
        <v>309000</v>
      </c>
      <c r="G51" s="45">
        <f>SUMPRODUCT((AnalíticoNC!$C$3:$C$926=SintéticoNC!B51)*(AnalíticoNC!$H$3:$H$926))</f>
        <v>0</v>
      </c>
      <c r="H51" s="45">
        <f>SUMPRODUCT((AnalíticoNC!$C$3:$C$926=SintéticoNC!B51)*(AnalíticoNC!$G$3:$G$926))</f>
        <v>39444.310847663379</v>
      </c>
      <c r="I51" s="32">
        <f t="shared" si="0"/>
        <v>348444.31084766338</v>
      </c>
      <c r="J51" s="111">
        <f t="shared" si="1"/>
        <v>0</v>
      </c>
      <c r="N51" s="2" t="s">
        <v>87</v>
      </c>
      <c r="O51" s="133"/>
      <c r="P51" s="133"/>
      <c r="Q51" s="133"/>
    </row>
    <row r="52" spans="2:17" ht="12.95" customHeight="1">
      <c r="B52" s="9"/>
      <c r="C52" s="10" t="s">
        <v>334</v>
      </c>
      <c r="D52" s="11" t="s">
        <v>36</v>
      </c>
      <c r="E52" s="10"/>
      <c r="F52" s="12">
        <f>SUM(F5:F51)</f>
        <v>88289733.859999999</v>
      </c>
      <c r="G52" s="12">
        <f>SUM(G5:G51)</f>
        <v>1935012.7544435707</v>
      </c>
      <c r="H52" s="12">
        <f>SUM(H5:H51)</f>
        <v>11177145.709071925</v>
      </c>
      <c r="I52" s="12">
        <f>SUM(I5:I51)</f>
        <v>97531866.814628392</v>
      </c>
      <c r="J52" s="112">
        <f>(G52/(F52+H52))*100</f>
        <v>1.9453839939754587</v>
      </c>
      <c r="N52" s="7" t="s">
        <v>330</v>
      </c>
      <c r="O52" s="3"/>
      <c r="P52" s="3"/>
      <c r="Q52" s="3"/>
    </row>
    <row r="53" spans="2:17">
      <c r="B53" s="46" t="s">
        <v>263</v>
      </c>
      <c r="C53" s="47" t="s">
        <v>35</v>
      </c>
      <c r="D53" s="48" t="s">
        <v>39</v>
      </c>
      <c r="E53" s="49" t="s">
        <v>40</v>
      </c>
      <c r="F53" s="50">
        <v>608000</v>
      </c>
      <c r="G53" s="51">
        <f>SUMPRODUCT((AnalíticoNC!$C$3:$C$926=SintéticoNC!B53)*(AnalíticoNC!$H$3:$H$926))</f>
        <v>0</v>
      </c>
      <c r="H53" s="51">
        <f>SUMPRODUCT((AnalíticoNC!$C$3:$C$926=SintéticoNC!B53)*(AnalíticoNC!$G$3:$G$926))</f>
        <v>77612.106781162875</v>
      </c>
      <c r="I53" s="32">
        <f t="shared" si="0"/>
        <v>685612.1067811629</v>
      </c>
      <c r="J53" s="114">
        <f t="shared" si="1"/>
        <v>0</v>
      </c>
      <c r="N53" s="7" t="s">
        <v>331</v>
      </c>
      <c r="O53" s="3">
        <v>2086.0149559523761</v>
      </c>
      <c r="P53" s="3">
        <v>937.19512513802408</v>
      </c>
      <c r="Q53" s="3">
        <v>3023.2100810904003</v>
      </c>
    </row>
    <row r="54" spans="2:17">
      <c r="B54" s="27" t="s">
        <v>264</v>
      </c>
      <c r="C54" s="28" t="s">
        <v>35</v>
      </c>
      <c r="D54" s="29" t="s">
        <v>39</v>
      </c>
      <c r="E54" s="30" t="s">
        <v>41</v>
      </c>
      <c r="F54" s="33">
        <v>175000</v>
      </c>
      <c r="G54" s="32">
        <f>SUMPRODUCT((AnalíticoNC!$C$3:$C$926=SintéticoNC!B54)*(AnalíticoNC!$H$3:$H$926))</f>
        <v>0</v>
      </c>
      <c r="H54" s="32">
        <f>SUMPRODUCT((AnalíticoNC!$C$3:$C$926=SintéticoNC!B54)*(AnalíticoNC!$G$3:$G$926))</f>
        <v>22339.010997867605</v>
      </c>
      <c r="I54" s="32">
        <f t="shared" si="0"/>
        <v>197339.01099786762</v>
      </c>
      <c r="J54" s="110">
        <f t="shared" si="1"/>
        <v>0</v>
      </c>
      <c r="N54" s="7" t="s">
        <v>332</v>
      </c>
      <c r="O54" s="3">
        <v>0</v>
      </c>
      <c r="P54" s="3">
        <v>0</v>
      </c>
      <c r="Q54" s="3">
        <v>0</v>
      </c>
    </row>
    <row r="55" spans="2:17">
      <c r="B55" s="27" t="s">
        <v>265</v>
      </c>
      <c r="C55" s="28" t="s">
        <v>35</v>
      </c>
      <c r="D55" s="29" t="s">
        <v>39</v>
      </c>
      <c r="E55" s="30" t="s">
        <v>43</v>
      </c>
      <c r="F55" s="33">
        <v>750000</v>
      </c>
      <c r="G55" s="32">
        <f>SUMPRODUCT((AnalíticoNC!$C$3:$C$926=SintéticoNC!B55)*(AnalíticoNC!$H$3:$H$926))</f>
        <v>0</v>
      </c>
      <c r="H55" s="32">
        <f>SUMPRODUCT((AnalíticoNC!$C$3:$C$926=SintéticoNC!B55)*(AnalíticoNC!$G$3:$G$926))</f>
        <v>95738.618562289732</v>
      </c>
      <c r="I55" s="32">
        <f t="shared" si="0"/>
        <v>845738.61856228975</v>
      </c>
      <c r="J55" s="110">
        <f t="shared" si="1"/>
        <v>0</v>
      </c>
      <c r="N55" s="7" t="s">
        <v>333</v>
      </c>
      <c r="O55" s="3">
        <v>209086.01495595239</v>
      </c>
      <c r="P55" s="3">
        <v>93937.195125138023</v>
      </c>
      <c r="Q55" s="3">
        <v>303023.21008109039</v>
      </c>
    </row>
    <row r="56" spans="2:17">
      <c r="B56" s="27" t="s">
        <v>266</v>
      </c>
      <c r="C56" s="28" t="s">
        <v>45</v>
      </c>
      <c r="D56" s="29" t="s">
        <v>39</v>
      </c>
      <c r="E56" s="30" t="s">
        <v>47</v>
      </c>
      <c r="F56" s="33">
        <v>5200000</v>
      </c>
      <c r="G56" s="32">
        <f>SUMPRODUCT((AnalíticoNC!$C$3:$C$926=SintéticoNC!B56)*(AnalíticoNC!$H$3:$H$926))</f>
        <v>0</v>
      </c>
      <c r="H56" s="32">
        <f>SUMPRODUCT((AnalíticoNC!$C$3:$C$926=SintéticoNC!B56)*(AnalíticoNC!$G$3:$G$926))</f>
        <v>663787.75536520884</v>
      </c>
      <c r="I56" s="32">
        <f t="shared" si="0"/>
        <v>5863787.7553652087</v>
      </c>
      <c r="J56" s="110">
        <f t="shared" si="1"/>
        <v>0</v>
      </c>
      <c r="N56" s="2" t="s">
        <v>91</v>
      </c>
      <c r="O56" s="133"/>
      <c r="P56" s="133"/>
      <c r="Q56" s="133"/>
    </row>
    <row r="57" spans="2:17">
      <c r="B57" s="27" t="s">
        <v>267</v>
      </c>
      <c r="C57" s="28" t="s">
        <v>49</v>
      </c>
      <c r="D57" s="29" t="s">
        <v>39</v>
      </c>
      <c r="E57" s="30" t="s">
        <v>51</v>
      </c>
      <c r="F57" s="33">
        <v>695280</v>
      </c>
      <c r="G57" s="32">
        <f>SUMPRODUCT((AnalíticoNC!$C$3:$C$926=SintéticoNC!B57)*(AnalíticoNC!$H$3:$H$926))</f>
        <v>0</v>
      </c>
      <c r="H57" s="32">
        <f>SUMPRODUCT((AnalíticoNC!$C$3:$C$926=SintéticoNC!B57)*(AnalíticoNC!$G$3:$G$926))</f>
        <v>88753.528951985063</v>
      </c>
      <c r="I57" s="32">
        <f t="shared" si="0"/>
        <v>784033.52895198506</v>
      </c>
      <c r="J57" s="110">
        <f t="shared" si="1"/>
        <v>0</v>
      </c>
      <c r="N57" s="7" t="s">
        <v>330</v>
      </c>
      <c r="O57" s="3"/>
      <c r="P57" s="3"/>
      <c r="Q57" s="3"/>
    </row>
    <row r="58" spans="2:17">
      <c r="B58" s="27" t="s">
        <v>268</v>
      </c>
      <c r="C58" s="28" t="s">
        <v>53</v>
      </c>
      <c r="D58" s="29" t="s">
        <v>39</v>
      </c>
      <c r="E58" s="30" t="s">
        <v>57</v>
      </c>
      <c r="F58" s="33">
        <v>783000</v>
      </c>
      <c r="G58" s="32">
        <f>SUMPRODUCT((AnalíticoNC!$C$3:$C$926=SintéticoNC!B58)*(AnalíticoNC!$H$3:$H$926))</f>
        <v>0</v>
      </c>
      <c r="H58" s="32">
        <f>SUMPRODUCT((AnalíticoNC!$C$3:$C$926=SintéticoNC!B58)*(AnalíticoNC!$G$3:$G$926))</f>
        <v>99951.117779030494</v>
      </c>
      <c r="I58" s="32">
        <f t="shared" si="0"/>
        <v>882951.11777903046</v>
      </c>
      <c r="J58" s="110">
        <f t="shared" si="1"/>
        <v>0</v>
      </c>
      <c r="N58" s="7" t="s">
        <v>331</v>
      </c>
      <c r="O58" s="3">
        <v>2096.0923228893439</v>
      </c>
      <c r="P58" s="3">
        <v>927.11775820105606</v>
      </c>
      <c r="Q58" s="3">
        <v>3023.2100810903999</v>
      </c>
    </row>
    <row r="59" spans="2:17">
      <c r="B59" s="27" t="s">
        <v>269</v>
      </c>
      <c r="C59" s="28" t="s">
        <v>53</v>
      </c>
      <c r="D59" s="29" t="s">
        <v>39</v>
      </c>
      <c r="E59" s="30" t="s">
        <v>58</v>
      </c>
      <c r="F59" s="33">
        <v>840153.99</v>
      </c>
      <c r="G59" s="32">
        <f>SUMPRODUCT((AnalíticoNC!$C$3:$C$926=SintéticoNC!B59)*(AnalíticoNC!$H$3:$H$926))</f>
        <v>0</v>
      </c>
      <c r="H59" s="32">
        <f>SUMPRODUCT((AnalíticoNC!$C$3:$C$926=SintéticoNC!B59)*(AnalíticoNC!$G$3:$G$926))</f>
        <v>107246.90984292772</v>
      </c>
      <c r="I59" s="32">
        <f t="shared" si="0"/>
        <v>947400.8998429277</v>
      </c>
      <c r="J59" s="110">
        <f t="shared" si="1"/>
        <v>0</v>
      </c>
      <c r="N59" s="7" t="s">
        <v>332</v>
      </c>
      <c r="O59" s="3">
        <v>0</v>
      </c>
      <c r="P59" s="3">
        <v>0</v>
      </c>
      <c r="Q59" s="3">
        <v>0</v>
      </c>
    </row>
    <row r="60" spans="2:17">
      <c r="B60" s="27" t="s">
        <v>270</v>
      </c>
      <c r="C60" s="28" t="s">
        <v>63</v>
      </c>
      <c r="D60" s="29" t="s">
        <v>39</v>
      </c>
      <c r="E60" s="30" t="s">
        <v>66</v>
      </c>
      <c r="F60" s="33">
        <v>184000</v>
      </c>
      <c r="G60" s="32">
        <f>SUMPRODUCT((AnalíticoNC!$C$3:$C$926=SintéticoNC!B60)*(AnalíticoNC!$H$3:$H$926))</f>
        <v>0</v>
      </c>
      <c r="H60" s="32">
        <f>SUMPRODUCT((AnalíticoNC!$C$3:$C$926=SintéticoNC!B60)*(AnalíticoNC!$G$3:$G$926))</f>
        <v>23487.87442061508</v>
      </c>
      <c r="I60" s="32">
        <f t="shared" si="0"/>
        <v>207487.87442061509</v>
      </c>
      <c r="J60" s="110">
        <f t="shared" si="1"/>
        <v>0</v>
      </c>
      <c r="N60" s="7" t="s">
        <v>333</v>
      </c>
      <c r="O60" s="3">
        <v>210096.09232288934</v>
      </c>
      <c r="P60" s="3">
        <v>92927.117758201057</v>
      </c>
      <c r="Q60" s="3">
        <v>303023.21008109039</v>
      </c>
    </row>
    <row r="61" spans="2:17">
      <c r="B61" s="27" t="s">
        <v>271</v>
      </c>
      <c r="C61" s="28" t="s">
        <v>63</v>
      </c>
      <c r="D61" s="29" t="s">
        <v>39</v>
      </c>
      <c r="E61" s="30" t="s">
        <v>67</v>
      </c>
      <c r="F61" s="33">
        <v>312420</v>
      </c>
      <c r="G61" s="32">
        <f>SUMPRODUCT((AnalíticoNC!$C$3:$C$926=SintéticoNC!B61)*(AnalíticoNC!$H$3:$H$926))</f>
        <v>0</v>
      </c>
      <c r="H61" s="32">
        <f>SUMPRODUCT((AnalíticoNC!$C$3:$C$926=SintéticoNC!B61)*(AnalíticoNC!$G$3:$G$926))</f>
        <v>39880.878948307414</v>
      </c>
      <c r="I61" s="32">
        <f t="shared" si="0"/>
        <v>352300.87894830742</v>
      </c>
      <c r="J61" s="110">
        <f t="shared" si="1"/>
        <v>0</v>
      </c>
      <c r="N61" s="2" t="s">
        <v>95</v>
      </c>
      <c r="O61" s="133"/>
      <c r="P61" s="133"/>
      <c r="Q61" s="133"/>
    </row>
    <row r="62" spans="2:17">
      <c r="B62" s="27" t="s">
        <v>272</v>
      </c>
      <c r="C62" s="28" t="s">
        <v>83</v>
      </c>
      <c r="D62" s="29" t="s">
        <v>39</v>
      </c>
      <c r="E62" s="30" t="s">
        <v>85</v>
      </c>
      <c r="F62" s="33">
        <v>61500</v>
      </c>
      <c r="G62" s="32">
        <f>SUMPRODUCT((AnalíticoNC!$C$3:$C$926=SintéticoNC!B62)*(AnalíticoNC!$H$3:$H$926))</f>
        <v>0</v>
      </c>
      <c r="H62" s="32">
        <f>SUMPRODUCT((AnalíticoNC!$C$3:$C$926=SintéticoNC!B62)*(AnalíticoNC!$G$3:$G$926))</f>
        <v>7850.5667221077583</v>
      </c>
      <c r="I62" s="32">
        <f t="shared" si="0"/>
        <v>69350.56672210776</v>
      </c>
      <c r="J62" s="110">
        <f t="shared" si="1"/>
        <v>0</v>
      </c>
      <c r="N62" s="7" t="s">
        <v>330</v>
      </c>
      <c r="O62" s="3"/>
      <c r="P62" s="3"/>
      <c r="Q62" s="3"/>
    </row>
    <row r="63" spans="2:17">
      <c r="B63" s="27" t="s">
        <v>273</v>
      </c>
      <c r="C63" s="28" t="s">
        <v>87</v>
      </c>
      <c r="D63" s="29" t="s">
        <v>39</v>
      </c>
      <c r="E63" s="30" t="s">
        <v>89</v>
      </c>
      <c r="F63" s="33">
        <v>93000</v>
      </c>
      <c r="G63" s="32">
        <f>SUMPRODUCT((AnalíticoNC!$C$3:$C$926=SintéticoNC!B63)*(AnalíticoNC!$H$3:$H$926))</f>
        <v>0</v>
      </c>
      <c r="H63" s="32">
        <f>SUMPRODUCT((AnalíticoNC!$C$3:$C$926=SintéticoNC!B63)*(AnalíticoNC!$G$3:$G$926))</f>
        <v>11871.588701723927</v>
      </c>
      <c r="I63" s="32">
        <f t="shared" si="0"/>
        <v>104871.58870172393</v>
      </c>
      <c r="J63" s="110">
        <f t="shared" si="1"/>
        <v>0</v>
      </c>
      <c r="N63" s="7" t="s">
        <v>331</v>
      </c>
      <c r="O63" s="3">
        <v>4030.9467747872004</v>
      </c>
      <c r="P63" s="3"/>
      <c r="Q63" s="3">
        <v>4030.9467747872004</v>
      </c>
    </row>
    <row r="64" spans="2:17">
      <c r="B64" s="27" t="s">
        <v>274</v>
      </c>
      <c r="C64" s="28" t="s">
        <v>91</v>
      </c>
      <c r="D64" s="29" t="s">
        <v>39</v>
      </c>
      <c r="E64" s="30" t="s">
        <v>93</v>
      </c>
      <c r="F64" s="33">
        <v>92000</v>
      </c>
      <c r="G64" s="32">
        <f>SUMPRODUCT((AnalíticoNC!$C$3:$C$926=SintéticoNC!B64)*(AnalíticoNC!$H$3:$H$926))</f>
        <v>0</v>
      </c>
      <c r="H64" s="32">
        <f>SUMPRODUCT((AnalíticoNC!$C$3:$C$926=SintéticoNC!B64)*(AnalíticoNC!$G$3:$G$926))</f>
        <v>11743.93721030754</v>
      </c>
      <c r="I64" s="32">
        <f t="shared" si="0"/>
        <v>103743.93721030754</v>
      </c>
      <c r="J64" s="110">
        <f t="shared" si="1"/>
        <v>0</v>
      </c>
      <c r="N64" s="7" t="s">
        <v>332</v>
      </c>
      <c r="O64" s="3">
        <v>0</v>
      </c>
      <c r="P64" s="3"/>
      <c r="Q64" s="3">
        <v>0</v>
      </c>
    </row>
    <row r="65" spans="2:17">
      <c r="B65" s="27" t="s">
        <v>275</v>
      </c>
      <c r="C65" s="28" t="s">
        <v>102</v>
      </c>
      <c r="D65" s="29" t="s">
        <v>39</v>
      </c>
      <c r="E65" s="30" t="s">
        <v>104</v>
      </c>
      <c r="F65" s="33">
        <v>41880</v>
      </c>
      <c r="G65" s="32">
        <f>SUMPRODUCT((AnalíticoNC!$C$3:$C$926=SintéticoNC!B65)*(AnalíticoNC!$H$3:$H$926))</f>
        <v>0</v>
      </c>
      <c r="H65" s="32">
        <f>SUMPRODUCT((AnalíticoNC!$C$3:$C$926=SintéticoNC!B65)*(AnalíticoNC!$G$3:$G$926))</f>
        <v>5346.0444605182593</v>
      </c>
      <c r="I65" s="32">
        <f t="shared" si="0"/>
        <v>47226.044460518257</v>
      </c>
      <c r="J65" s="110">
        <f t="shared" si="1"/>
        <v>0</v>
      </c>
      <c r="N65" s="7" t="s">
        <v>333</v>
      </c>
      <c r="O65" s="3">
        <v>404030.94677478721</v>
      </c>
      <c r="P65" s="3"/>
      <c r="Q65" s="3">
        <v>404030.94677478721</v>
      </c>
    </row>
    <row r="66" spans="2:17">
      <c r="B66" s="27" t="s">
        <v>276</v>
      </c>
      <c r="C66" s="28" t="s">
        <v>106</v>
      </c>
      <c r="D66" s="29" t="s">
        <v>39</v>
      </c>
      <c r="E66" s="30" t="s">
        <v>108</v>
      </c>
      <c r="F66" s="33">
        <v>368544</v>
      </c>
      <c r="G66" s="32">
        <f>SUMPRODUCT((AnalíticoNC!$C$3:$C$926=SintéticoNC!B66)*(AnalíticoNC!$H$3:$H$926))</f>
        <v>0</v>
      </c>
      <c r="H66" s="32">
        <f>SUMPRODUCT((AnalíticoNC!$C$3:$C$926=SintéticoNC!B66)*(AnalíticoNC!$G$3:$G$926))</f>
        <v>47045.191252560682</v>
      </c>
      <c r="I66" s="32">
        <f t="shared" si="0"/>
        <v>415589.1912525607</v>
      </c>
      <c r="J66" s="110">
        <f t="shared" si="1"/>
        <v>0</v>
      </c>
      <c r="N66" s="2" t="s">
        <v>99</v>
      </c>
      <c r="O66" s="133"/>
      <c r="P66" s="133"/>
      <c r="Q66" s="133"/>
    </row>
    <row r="67" spans="2:17">
      <c r="B67" s="27" t="s">
        <v>277</v>
      </c>
      <c r="C67" s="28" t="s">
        <v>114</v>
      </c>
      <c r="D67" s="29" t="s">
        <v>39</v>
      </c>
      <c r="E67" s="30" t="s">
        <v>116</v>
      </c>
      <c r="F67" s="33">
        <v>93000</v>
      </c>
      <c r="G67" s="32">
        <f>SUMPRODUCT((AnalíticoNC!$C$3:$C$926=SintéticoNC!B67)*(AnalíticoNC!$H$3:$H$926))</f>
        <v>0</v>
      </c>
      <c r="H67" s="32">
        <f>SUMPRODUCT((AnalíticoNC!$C$3:$C$926=SintéticoNC!B67)*(AnalíticoNC!$G$3:$G$926))</f>
        <v>11871.588701723927</v>
      </c>
      <c r="I67" s="32">
        <f t="shared" si="0"/>
        <v>104871.58870172393</v>
      </c>
      <c r="J67" s="110">
        <f t="shared" si="1"/>
        <v>0</v>
      </c>
      <c r="N67" s="7" t="s">
        <v>330</v>
      </c>
      <c r="O67" s="3"/>
      <c r="P67" s="3"/>
      <c r="Q67" s="3"/>
    </row>
    <row r="68" spans="2:17">
      <c r="B68" s="27" t="s">
        <v>278</v>
      </c>
      <c r="C68" s="28" t="s">
        <v>129</v>
      </c>
      <c r="D68" s="29" t="s">
        <v>39</v>
      </c>
      <c r="E68" s="30" t="s">
        <v>131</v>
      </c>
      <c r="F68" s="33">
        <v>93000</v>
      </c>
      <c r="G68" s="32">
        <f>SUMPRODUCT((AnalíticoNC!$C$3:$C$926=SintéticoNC!B68)*(AnalíticoNC!$H$3:$H$926))</f>
        <v>0</v>
      </c>
      <c r="H68" s="32">
        <f>SUMPRODUCT((AnalíticoNC!$C$3:$C$926=SintéticoNC!B68)*(AnalíticoNC!$G$3:$G$926))</f>
        <v>11871.588701723927</v>
      </c>
      <c r="I68" s="32">
        <f t="shared" si="0"/>
        <v>104871.58870172393</v>
      </c>
      <c r="J68" s="110">
        <f t="shared" si="1"/>
        <v>0</v>
      </c>
      <c r="N68" s="7" t="s">
        <v>331</v>
      </c>
      <c r="O68" s="3">
        <v>2835.1587552477049</v>
      </c>
      <c r="P68" s="3"/>
      <c r="Q68" s="3">
        <v>2835.1587552477049</v>
      </c>
    </row>
    <row r="69" spans="2:17">
      <c r="B69" s="27" t="s">
        <v>279</v>
      </c>
      <c r="C69" s="28" t="s">
        <v>133</v>
      </c>
      <c r="D69" s="29" t="s">
        <v>39</v>
      </c>
      <c r="E69" s="30" t="s">
        <v>135</v>
      </c>
      <c r="F69" s="33">
        <v>48000</v>
      </c>
      <c r="G69" s="32">
        <f>SUMPRODUCT((AnalíticoNC!$C$3:$C$926=SintéticoNC!B69)*(AnalíticoNC!$H$3:$H$926))</f>
        <v>0</v>
      </c>
      <c r="H69" s="32">
        <f>SUMPRODUCT((AnalíticoNC!$C$3:$C$926=SintéticoNC!B69)*(AnalíticoNC!$G$3:$G$926))</f>
        <v>6127.2715879865436</v>
      </c>
      <c r="I69" s="32">
        <f t="shared" si="0"/>
        <v>54127.271587986543</v>
      </c>
      <c r="J69" s="110">
        <f t="shared" si="1"/>
        <v>0</v>
      </c>
      <c r="N69" s="7" t="s">
        <v>332</v>
      </c>
      <c r="O69" s="3">
        <v>0</v>
      </c>
      <c r="P69" s="3"/>
      <c r="Q69" s="3">
        <v>0</v>
      </c>
    </row>
    <row r="70" spans="2:17">
      <c r="B70" s="27" t="s">
        <v>280</v>
      </c>
      <c r="C70" s="28" t="s">
        <v>137</v>
      </c>
      <c r="D70" s="29" t="s">
        <v>39</v>
      </c>
      <c r="E70" s="30" t="s">
        <v>139</v>
      </c>
      <c r="F70" s="33">
        <v>155000</v>
      </c>
      <c r="G70" s="32">
        <f>SUMPRODUCT((AnalíticoNC!$C$3:$C$926=SintéticoNC!B70)*(AnalíticoNC!$H$3:$H$926))</f>
        <v>0</v>
      </c>
      <c r="H70" s="32">
        <f>SUMPRODUCT((AnalíticoNC!$C$3:$C$926=SintéticoNC!B70)*(AnalíticoNC!$G$3:$G$926))</f>
        <v>19785.981169539878</v>
      </c>
      <c r="I70" s="32">
        <f t="shared" ref="I70:I82" si="2">F70+H70-G70</f>
        <v>174785.98116953988</v>
      </c>
      <c r="J70" s="110">
        <f t="shared" ref="J70:J84" si="3">(G70/(F70+H70))*100</f>
        <v>0</v>
      </c>
      <c r="N70" s="7" t="s">
        <v>333</v>
      </c>
      <c r="O70" s="3">
        <v>284174.3987552477</v>
      </c>
      <c r="P70" s="3"/>
      <c r="Q70" s="3">
        <v>284174.3987552477</v>
      </c>
    </row>
    <row r="71" spans="2:17">
      <c r="B71" s="27" t="s">
        <v>281</v>
      </c>
      <c r="C71" s="28" t="s">
        <v>141</v>
      </c>
      <c r="D71" s="29" t="s">
        <v>39</v>
      </c>
      <c r="E71" s="30" t="s">
        <v>143</v>
      </c>
      <c r="F71" s="33">
        <v>170000</v>
      </c>
      <c r="G71" s="32">
        <f>SUMPRODUCT((AnalíticoNC!$C$3:$C$926=SintéticoNC!B71)*(AnalíticoNC!$H$3:$H$926))</f>
        <v>0</v>
      </c>
      <c r="H71" s="32">
        <f>SUMPRODUCT((AnalíticoNC!$C$3:$C$926=SintéticoNC!B71)*(AnalíticoNC!$G$3:$G$926))</f>
        <v>21700.753540785674</v>
      </c>
      <c r="I71" s="32">
        <f t="shared" si="2"/>
        <v>191700.75354078566</v>
      </c>
      <c r="J71" s="110">
        <f t="shared" si="3"/>
        <v>0</v>
      </c>
      <c r="N71" s="2" t="s">
        <v>102</v>
      </c>
      <c r="O71" s="133"/>
      <c r="P71" s="133"/>
      <c r="Q71" s="133"/>
    </row>
    <row r="72" spans="2:17">
      <c r="B72" s="27" t="s">
        <v>282</v>
      </c>
      <c r="C72" s="28" t="s">
        <v>149</v>
      </c>
      <c r="D72" s="29" t="s">
        <v>39</v>
      </c>
      <c r="E72" s="30" t="s">
        <v>151</v>
      </c>
      <c r="F72" s="33">
        <v>93000</v>
      </c>
      <c r="G72" s="32">
        <f>SUMPRODUCT((AnalíticoNC!$C$3:$C$926=SintéticoNC!B72)*(AnalíticoNC!$H$3:$H$926))</f>
        <v>0</v>
      </c>
      <c r="H72" s="32">
        <f>SUMPRODUCT((AnalíticoNC!$C$3:$C$926=SintéticoNC!B72)*(AnalíticoNC!$G$3:$G$926))</f>
        <v>11871.588701723927</v>
      </c>
      <c r="I72" s="32">
        <f t="shared" si="2"/>
        <v>104871.58870172393</v>
      </c>
      <c r="J72" s="110">
        <f t="shared" si="3"/>
        <v>0</v>
      </c>
      <c r="N72" s="7" t="s">
        <v>330</v>
      </c>
      <c r="O72" s="3"/>
      <c r="P72" s="3"/>
      <c r="Q72" s="3"/>
    </row>
    <row r="73" spans="2:17">
      <c r="B73" s="27" t="s">
        <v>283</v>
      </c>
      <c r="C73" s="28" t="s">
        <v>153</v>
      </c>
      <c r="D73" s="29" t="s">
        <v>39</v>
      </c>
      <c r="E73" s="30" t="s">
        <v>155</v>
      </c>
      <c r="F73" s="33">
        <v>93000</v>
      </c>
      <c r="G73" s="32">
        <f>SUMPRODUCT((AnalíticoNC!$C$3:$C$926=SintéticoNC!B73)*(AnalíticoNC!$H$3:$H$926))</f>
        <v>0</v>
      </c>
      <c r="H73" s="32">
        <f>SUMPRODUCT((AnalíticoNC!$C$3:$C$926=SintéticoNC!B73)*(AnalíticoNC!$G$3:$G$926))</f>
        <v>11871.588701723927</v>
      </c>
      <c r="I73" s="32">
        <f t="shared" si="2"/>
        <v>104871.58870172393</v>
      </c>
      <c r="J73" s="110">
        <f t="shared" si="3"/>
        <v>0</v>
      </c>
      <c r="N73" s="7" t="s">
        <v>331</v>
      </c>
      <c r="O73" s="3">
        <v>822.1919113323371</v>
      </c>
      <c r="P73" s="3">
        <v>422.04012732021988</v>
      </c>
      <c r="Q73" s="3">
        <v>1244.2320386525571</v>
      </c>
    </row>
    <row r="74" spans="2:17">
      <c r="B74" s="27" t="s">
        <v>284</v>
      </c>
      <c r="C74" s="28" t="s">
        <v>157</v>
      </c>
      <c r="D74" s="29" t="s">
        <v>39</v>
      </c>
      <c r="E74" s="30" t="s">
        <v>159</v>
      </c>
      <c r="F74" s="33">
        <v>170000</v>
      </c>
      <c r="G74" s="32">
        <f>SUMPRODUCT((AnalíticoNC!$C$3:$C$926=SintéticoNC!B74)*(AnalíticoNC!$H$3:$H$926))</f>
        <v>0</v>
      </c>
      <c r="H74" s="32">
        <f>SUMPRODUCT((AnalíticoNC!$C$3:$C$926=SintéticoNC!B74)*(AnalíticoNC!$G$3:$G$926))</f>
        <v>21700.753540785674</v>
      </c>
      <c r="I74" s="32">
        <f t="shared" si="2"/>
        <v>191700.75354078566</v>
      </c>
      <c r="J74" s="110">
        <f t="shared" si="3"/>
        <v>0</v>
      </c>
      <c r="N74" s="7" t="s">
        <v>332</v>
      </c>
      <c r="O74" s="3">
        <v>0</v>
      </c>
      <c r="P74" s="3">
        <v>0</v>
      </c>
      <c r="Q74" s="3">
        <v>0</v>
      </c>
    </row>
    <row r="75" spans="2:17">
      <c r="B75" s="27" t="s">
        <v>285</v>
      </c>
      <c r="C75" s="28" t="s">
        <v>161</v>
      </c>
      <c r="D75" s="29" t="s">
        <v>39</v>
      </c>
      <c r="E75" s="30" t="s">
        <v>163</v>
      </c>
      <c r="F75" s="33">
        <v>93000</v>
      </c>
      <c r="G75" s="32">
        <f>SUMPRODUCT((AnalíticoNC!$C$3:$C$926=SintéticoNC!B75)*(AnalíticoNC!$H$3:$H$926))</f>
        <v>0</v>
      </c>
      <c r="H75" s="32">
        <f>SUMPRODUCT((AnalíticoNC!$C$3:$C$926=SintéticoNC!B75)*(AnalíticoNC!$G$3:$G$926))</f>
        <v>11871.588701723927</v>
      </c>
      <c r="I75" s="32">
        <f t="shared" si="2"/>
        <v>104871.58870172393</v>
      </c>
      <c r="J75" s="110">
        <f t="shared" si="3"/>
        <v>0</v>
      </c>
      <c r="N75" s="7" t="s">
        <v>333</v>
      </c>
      <c r="O75" s="3">
        <v>82410.16191133234</v>
      </c>
      <c r="P75" s="3">
        <v>42302.040127320222</v>
      </c>
      <c r="Q75" s="3">
        <v>124712.20203865255</v>
      </c>
    </row>
    <row r="76" spans="2:17">
      <c r="B76" s="27" t="s">
        <v>286</v>
      </c>
      <c r="C76" s="28" t="s">
        <v>188</v>
      </c>
      <c r="D76" s="29" t="s">
        <v>39</v>
      </c>
      <c r="E76" s="30" t="s">
        <v>190</v>
      </c>
      <c r="F76" s="33">
        <v>192996</v>
      </c>
      <c r="G76" s="32">
        <f>SUMPRODUCT((AnalíticoNC!$C$3:$C$926=SintéticoNC!B76)*(AnalíticoNC!$H$3:$H$926))</f>
        <v>0</v>
      </c>
      <c r="H76" s="32">
        <f>SUMPRODUCT((AnalíticoNC!$C$3:$C$926=SintéticoNC!B76)*(AnalíticoNC!$G$3:$G$926))</f>
        <v>24636.227237396892</v>
      </c>
      <c r="I76" s="32">
        <f t="shared" si="2"/>
        <v>217632.2272373969</v>
      </c>
      <c r="J76" s="110">
        <f t="shared" si="3"/>
        <v>0</v>
      </c>
      <c r="N76" s="2" t="s">
        <v>106</v>
      </c>
      <c r="O76" s="133"/>
      <c r="P76" s="133"/>
      <c r="Q76" s="133"/>
    </row>
    <row r="77" spans="2:17">
      <c r="B77" s="27" t="s">
        <v>287</v>
      </c>
      <c r="C77" s="28" t="s">
        <v>204</v>
      </c>
      <c r="D77" s="29" t="s">
        <v>39</v>
      </c>
      <c r="E77" s="30" t="s">
        <v>206</v>
      </c>
      <c r="F77" s="33">
        <v>132614</v>
      </c>
      <c r="G77" s="32">
        <f>SUMPRODUCT((AnalíticoNC!$C$3:$C$926=SintéticoNC!B77)*(AnalíticoNC!$H$3:$H$926))</f>
        <v>0</v>
      </c>
      <c r="H77" s="32">
        <f>SUMPRODUCT((AnalíticoNC!$C$3:$C$926=SintéticoNC!B77)*(AnalíticoNC!$G$3:$G$926))</f>
        <v>16928.374882692657</v>
      </c>
      <c r="I77" s="32">
        <f t="shared" si="2"/>
        <v>149542.37488269265</v>
      </c>
      <c r="J77" s="110">
        <f t="shared" si="3"/>
        <v>0</v>
      </c>
      <c r="N77" s="7" t="s">
        <v>330</v>
      </c>
      <c r="O77" s="3"/>
      <c r="P77" s="3"/>
      <c r="Q77" s="3"/>
    </row>
    <row r="78" spans="2:17">
      <c r="B78" s="27" t="s">
        <v>288</v>
      </c>
      <c r="C78" s="28" t="s">
        <v>212</v>
      </c>
      <c r="D78" s="29" t="s">
        <v>39</v>
      </c>
      <c r="E78" s="30" t="s">
        <v>214</v>
      </c>
      <c r="F78" s="33">
        <v>141000</v>
      </c>
      <c r="G78" s="32">
        <f>SUMPRODUCT((AnalíticoNC!$C$3:$C$926=SintéticoNC!B78)*(AnalíticoNC!$H$3:$H$926))</f>
        <v>0</v>
      </c>
      <c r="H78" s="32">
        <f>SUMPRODUCT((AnalíticoNC!$C$3:$C$926=SintéticoNC!B78)*(AnalíticoNC!$G$3:$G$926))</f>
        <v>17998.860289710465</v>
      </c>
      <c r="I78" s="32">
        <f t="shared" si="2"/>
        <v>158998.86028971046</v>
      </c>
      <c r="J78" s="110">
        <f t="shared" si="3"/>
        <v>0</v>
      </c>
      <c r="N78" s="7" t="s">
        <v>331</v>
      </c>
      <c r="O78" s="3">
        <v>8882.3694868647108</v>
      </c>
      <c r="P78" s="3">
        <v>3713.9531204179348</v>
      </c>
      <c r="Q78" s="3">
        <v>12596.322607282646</v>
      </c>
    </row>
    <row r="79" spans="2:17">
      <c r="B79" s="27" t="s">
        <v>289</v>
      </c>
      <c r="C79" s="28" t="s">
        <v>208</v>
      </c>
      <c r="D79" s="29" t="s">
        <v>39</v>
      </c>
      <c r="E79" s="30" t="s">
        <v>210</v>
      </c>
      <c r="F79" s="33">
        <v>155000</v>
      </c>
      <c r="G79" s="32">
        <f>SUMPRODUCT((AnalíticoNC!$C$3:$C$926=SintéticoNC!B79)*(AnalíticoNC!$H$3:$H$926))</f>
        <v>0</v>
      </c>
      <c r="H79" s="32">
        <f>SUMPRODUCT((AnalíticoNC!$C$3:$C$926=SintéticoNC!B79)*(AnalíticoNC!$G$3:$G$926))</f>
        <v>19785.981169539878</v>
      </c>
      <c r="I79" s="32">
        <f t="shared" si="2"/>
        <v>174785.98116953988</v>
      </c>
      <c r="J79" s="110">
        <f t="shared" si="3"/>
        <v>0</v>
      </c>
      <c r="N79" s="7" t="s">
        <v>332</v>
      </c>
      <c r="O79" s="3">
        <v>0</v>
      </c>
      <c r="P79" s="3">
        <v>0</v>
      </c>
      <c r="Q79" s="3">
        <v>0</v>
      </c>
    </row>
    <row r="80" spans="2:17">
      <c r="B80" s="27" t="s">
        <v>290</v>
      </c>
      <c r="C80" s="28" t="s">
        <v>8</v>
      </c>
      <c r="D80" s="29" t="s">
        <v>39</v>
      </c>
      <c r="E80" s="30" t="s">
        <v>169</v>
      </c>
      <c r="F80" s="33">
        <v>500000</v>
      </c>
      <c r="G80" s="32">
        <f>SUMPRODUCT((AnalíticoNC!$C$3:$C$926=SintéticoNC!B80)*(AnalíticoNC!$H$3:$H$926))</f>
        <v>0</v>
      </c>
      <c r="H80" s="32">
        <f>SUMPRODUCT((AnalíticoNC!$C$3:$C$926=SintéticoNC!B80)*(AnalíticoNC!$G$3:$G$926))</f>
        <v>63825.74570819315</v>
      </c>
      <c r="I80" s="32">
        <f t="shared" si="2"/>
        <v>563825.74570819316</v>
      </c>
      <c r="J80" s="110">
        <f t="shared" si="3"/>
        <v>0</v>
      </c>
      <c r="N80" s="7" t="s">
        <v>333</v>
      </c>
      <c r="O80" s="3">
        <v>890300.0594868646</v>
      </c>
      <c r="P80" s="3">
        <v>372257.95312041795</v>
      </c>
      <c r="Q80" s="3">
        <v>1262558.0126072825</v>
      </c>
    </row>
    <row r="81" spans="2:17">
      <c r="B81" s="27" t="s">
        <v>291</v>
      </c>
      <c r="C81" s="28" t="s">
        <v>69</v>
      </c>
      <c r="D81" s="29" t="s">
        <v>39</v>
      </c>
      <c r="E81" s="30" t="s">
        <v>71</v>
      </c>
      <c r="F81" s="33">
        <v>93000</v>
      </c>
      <c r="G81" s="32">
        <f>SUMPRODUCT((AnalíticoNC!$C$3:$C$926=SintéticoNC!B81)*(AnalíticoNC!$H$3:$H$926))</f>
        <v>0</v>
      </c>
      <c r="H81" s="32">
        <f>SUMPRODUCT((AnalíticoNC!$C$3:$C$926=SintéticoNC!B81)*(AnalíticoNC!$G$3:$G$926))</f>
        <v>11871.588701723927</v>
      </c>
      <c r="I81" s="32">
        <f t="shared" si="2"/>
        <v>104871.58870172393</v>
      </c>
      <c r="J81" s="110">
        <f t="shared" si="3"/>
        <v>0</v>
      </c>
      <c r="N81" s="2" t="s">
        <v>110</v>
      </c>
      <c r="O81" s="133"/>
      <c r="P81" s="133"/>
      <c r="Q81" s="133"/>
    </row>
    <row r="82" spans="2:17">
      <c r="B82" s="34" t="s">
        <v>292</v>
      </c>
      <c r="C82" s="35" t="s">
        <v>145</v>
      </c>
      <c r="D82" s="36" t="s">
        <v>39</v>
      </c>
      <c r="E82" s="37" t="s">
        <v>147</v>
      </c>
      <c r="F82" s="38">
        <v>28000</v>
      </c>
      <c r="G82" s="39">
        <f>SUMPRODUCT((AnalíticoNC!$C$3:$C$926=SintéticoNC!B82)*(AnalíticoNC!$H$3:$H$926))</f>
        <v>0</v>
      </c>
      <c r="H82" s="39">
        <f>SUMPRODUCT((AnalíticoNC!$C$3:$C$926=SintéticoNC!B82)*(AnalíticoNC!$G$3:$G$926))</f>
        <v>3574.241759658817</v>
      </c>
      <c r="I82" s="32">
        <f t="shared" si="2"/>
        <v>31574.241759658817</v>
      </c>
      <c r="J82" s="111">
        <f t="shared" si="3"/>
        <v>0</v>
      </c>
      <c r="N82" s="7" t="s">
        <v>330</v>
      </c>
      <c r="O82" s="3"/>
      <c r="P82" s="3"/>
      <c r="Q82" s="3"/>
    </row>
    <row r="83" spans="2:17">
      <c r="B83" s="9"/>
      <c r="C83" s="10" t="s">
        <v>334</v>
      </c>
      <c r="D83" s="11" t="s">
        <v>39</v>
      </c>
      <c r="E83" s="10"/>
      <c r="F83" s="12">
        <f>SUM(F53:F82)</f>
        <v>12455387.99</v>
      </c>
      <c r="G83" s="12">
        <f t="shared" ref="G83:I83" si="4">SUM(G53:G82)</f>
        <v>0</v>
      </c>
      <c r="H83" s="12">
        <f>SUM(H53:H82)</f>
        <v>1589948.853093246</v>
      </c>
      <c r="I83" s="13">
        <f t="shared" si="4"/>
        <v>14045336.843093242</v>
      </c>
      <c r="J83" s="112">
        <f t="shared" si="3"/>
        <v>0</v>
      </c>
      <c r="N83" s="7" t="s">
        <v>331</v>
      </c>
      <c r="O83" s="3">
        <v>5731.9662058269896</v>
      </c>
      <c r="P83" s="3"/>
      <c r="Q83" s="3">
        <v>5731.9662058269896</v>
      </c>
    </row>
    <row r="84" spans="2:17">
      <c r="B84" s="15"/>
      <c r="C84" s="16" t="s">
        <v>335</v>
      </c>
      <c r="D84" s="17"/>
      <c r="E84" s="16"/>
      <c r="F84" s="18">
        <f>SUM(F83,F52)</f>
        <v>100745121.84999999</v>
      </c>
      <c r="G84" s="18">
        <f t="shared" ref="G84:I84" si="5">SUM(G83,G52)</f>
        <v>1935012.7544435707</v>
      </c>
      <c r="H84" s="18">
        <f t="shared" si="5"/>
        <v>12767094.562165171</v>
      </c>
      <c r="I84" s="18">
        <f t="shared" si="5"/>
        <v>111577203.65772164</v>
      </c>
      <c r="J84" s="113">
        <f t="shared" si="3"/>
        <v>1.7046735722413349</v>
      </c>
      <c r="N84" s="7" t="s">
        <v>332</v>
      </c>
      <c r="O84" s="3">
        <v>0</v>
      </c>
      <c r="P84" s="3"/>
      <c r="Q84" s="3">
        <v>0</v>
      </c>
    </row>
    <row r="85" spans="2:17">
      <c r="N85" s="7" t="s">
        <v>333</v>
      </c>
      <c r="O85" s="3">
        <v>574527.98620582698</v>
      </c>
      <c r="P85" s="3"/>
      <c r="Q85" s="3">
        <v>574527.98620582698</v>
      </c>
    </row>
    <row r="86" spans="2:17">
      <c r="N86" s="2" t="s">
        <v>114</v>
      </c>
      <c r="O86" s="133"/>
      <c r="P86" s="133"/>
      <c r="Q86" s="133"/>
    </row>
    <row r="87" spans="2:17">
      <c r="N87" s="7" t="s">
        <v>330</v>
      </c>
      <c r="O87" s="3"/>
      <c r="P87" s="3"/>
      <c r="Q87" s="3"/>
    </row>
    <row r="88" spans="2:17">
      <c r="N88" s="7" t="s">
        <v>331</v>
      </c>
      <c r="O88" s="3">
        <v>2086.0149559523761</v>
      </c>
      <c r="P88" s="3">
        <v>937.19512513802408</v>
      </c>
      <c r="Q88" s="3">
        <v>3023.2100810904003</v>
      </c>
    </row>
    <row r="89" spans="2:17">
      <c r="N89" s="7" t="s">
        <v>332</v>
      </c>
      <c r="O89" s="3">
        <v>0</v>
      </c>
      <c r="P89" s="3">
        <v>0</v>
      </c>
      <c r="Q89" s="3">
        <v>0</v>
      </c>
    </row>
    <row r="90" spans="2:17">
      <c r="N90" s="7" t="s">
        <v>333</v>
      </c>
      <c r="O90" s="3">
        <v>209086.01495595239</v>
      </c>
      <c r="P90" s="3">
        <v>93937.195125138023</v>
      </c>
      <c r="Q90" s="3">
        <v>303023.21008109039</v>
      </c>
    </row>
    <row r="91" spans="2:17">
      <c r="N91" s="2" t="s">
        <v>118</v>
      </c>
      <c r="O91" s="133"/>
      <c r="P91" s="133"/>
      <c r="Q91" s="133"/>
    </row>
    <row r="92" spans="2:17">
      <c r="N92" s="7" t="s">
        <v>330</v>
      </c>
      <c r="O92" s="3"/>
      <c r="P92" s="3"/>
      <c r="Q92" s="3"/>
    </row>
    <row r="93" spans="2:17">
      <c r="N93" s="7" t="s">
        <v>331</v>
      </c>
      <c r="O93" s="3">
        <v>727.26150240738866</v>
      </c>
      <c r="P93" s="3"/>
      <c r="Q93" s="3">
        <v>727.26150240738866</v>
      </c>
    </row>
    <row r="94" spans="2:17">
      <c r="N94" s="7" t="s">
        <v>332</v>
      </c>
      <c r="O94" s="3">
        <v>0</v>
      </c>
      <c r="P94" s="3"/>
      <c r="Q94" s="3">
        <v>0</v>
      </c>
    </row>
    <row r="95" spans="2:17">
      <c r="N95" s="7" t="s">
        <v>333</v>
      </c>
      <c r="O95" s="3">
        <v>72895.071502407387</v>
      </c>
      <c r="P95" s="3"/>
      <c r="Q95" s="3">
        <v>72895.071502407387</v>
      </c>
    </row>
    <row r="96" spans="2:17">
      <c r="N96" s="2" t="s">
        <v>122</v>
      </c>
      <c r="O96" s="133"/>
      <c r="P96" s="133"/>
      <c r="Q96" s="133"/>
    </row>
    <row r="97" spans="14:17">
      <c r="N97" s="7" t="s">
        <v>330</v>
      </c>
      <c r="O97" s="3"/>
      <c r="P97" s="3"/>
      <c r="Q97" s="3"/>
    </row>
    <row r="98" spans="14:17">
      <c r="N98" s="7" t="s">
        <v>331</v>
      </c>
      <c r="O98" s="3">
        <v>91.688116886648402</v>
      </c>
      <c r="P98" s="3"/>
      <c r="Q98" s="3">
        <v>91.688116886648402</v>
      </c>
    </row>
    <row r="99" spans="14:17">
      <c r="N99" s="7" t="s">
        <v>332</v>
      </c>
      <c r="O99" s="3">
        <v>0</v>
      </c>
      <c r="P99" s="3"/>
      <c r="Q99" s="3">
        <v>0</v>
      </c>
    </row>
    <row r="100" spans="14:17">
      <c r="N100" s="7" t="s">
        <v>333</v>
      </c>
      <c r="O100" s="3">
        <v>9190.1081168866476</v>
      </c>
      <c r="P100" s="3"/>
      <c r="Q100" s="3">
        <v>9190.1081168866476</v>
      </c>
    </row>
    <row r="101" spans="14:17">
      <c r="N101" s="2" t="s">
        <v>129</v>
      </c>
      <c r="O101" s="133"/>
      <c r="P101" s="133"/>
      <c r="Q101" s="133"/>
    </row>
    <row r="102" spans="14:17">
      <c r="N102" s="7" t="s">
        <v>330</v>
      </c>
      <c r="O102" s="3"/>
      <c r="P102" s="3"/>
      <c r="Q102" s="3"/>
    </row>
    <row r="103" spans="14:17">
      <c r="N103" s="7" t="s">
        <v>331</v>
      </c>
      <c r="O103" s="3">
        <v>2086.0149559523761</v>
      </c>
      <c r="P103" s="3">
        <v>937.19512513802408</v>
      </c>
      <c r="Q103" s="3">
        <v>3023.2100810904003</v>
      </c>
    </row>
    <row r="104" spans="14:17">
      <c r="N104" s="7" t="s">
        <v>332</v>
      </c>
      <c r="O104" s="3">
        <v>0</v>
      </c>
      <c r="P104" s="3">
        <v>0</v>
      </c>
      <c r="Q104" s="3">
        <v>0</v>
      </c>
    </row>
    <row r="105" spans="14:17">
      <c r="N105" s="7" t="s">
        <v>333</v>
      </c>
      <c r="O105" s="3">
        <v>209086.01495595239</v>
      </c>
      <c r="P105" s="3">
        <v>93937.195125138023</v>
      </c>
      <c r="Q105" s="3">
        <v>303023.21008109039</v>
      </c>
    </row>
    <row r="106" spans="14:17">
      <c r="N106" s="2" t="s">
        <v>133</v>
      </c>
      <c r="O106" s="133"/>
      <c r="P106" s="133"/>
      <c r="Q106" s="133"/>
    </row>
    <row r="107" spans="14:17">
      <c r="N107" s="7" t="s">
        <v>330</v>
      </c>
      <c r="O107" s="3"/>
      <c r="P107" s="3"/>
      <c r="Q107" s="3"/>
    </row>
    <row r="108" spans="14:17">
      <c r="N108" s="7" t="s">
        <v>331</v>
      </c>
      <c r="O108" s="3">
        <v>1027.8914275707361</v>
      </c>
      <c r="P108" s="3">
        <v>483.71361297446401</v>
      </c>
      <c r="Q108" s="3">
        <v>1511.6050405452002</v>
      </c>
    </row>
    <row r="109" spans="14:17">
      <c r="N109" s="7" t="s">
        <v>332</v>
      </c>
      <c r="O109" s="3">
        <v>0</v>
      </c>
      <c r="P109" s="3">
        <v>0</v>
      </c>
      <c r="Q109" s="3">
        <v>0</v>
      </c>
    </row>
    <row r="110" spans="14:17">
      <c r="N110" s="7" t="s">
        <v>333</v>
      </c>
      <c r="O110" s="3">
        <v>103027.89142757074</v>
      </c>
      <c r="P110" s="3">
        <v>48483.713612974461</v>
      </c>
      <c r="Q110" s="3">
        <v>151511.6050405452</v>
      </c>
    </row>
    <row r="111" spans="14:17">
      <c r="N111" s="2" t="s">
        <v>137</v>
      </c>
      <c r="O111" s="133"/>
      <c r="P111" s="133"/>
      <c r="Q111" s="133"/>
    </row>
    <row r="112" spans="14:17">
      <c r="N112" s="7" t="s">
        <v>330</v>
      </c>
      <c r="O112" s="3"/>
      <c r="P112" s="3"/>
      <c r="Q112" s="3"/>
    </row>
    <row r="113" spans="14:17">
      <c r="N113" s="7" t="s">
        <v>331</v>
      </c>
      <c r="O113" s="3">
        <v>3476.69159325396</v>
      </c>
      <c r="P113" s="3">
        <v>1561.99187523004</v>
      </c>
      <c r="Q113" s="3">
        <v>5038.6834684839996</v>
      </c>
    </row>
    <row r="114" spans="14:17">
      <c r="N114" s="7" t="s">
        <v>332</v>
      </c>
      <c r="O114" s="3">
        <v>0</v>
      </c>
      <c r="P114" s="3">
        <v>0</v>
      </c>
      <c r="Q114" s="3">
        <v>0</v>
      </c>
    </row>
    <row r="115" spans="14:17">
      <c r="N115" s="7" t="s">
        <v>333</v>
      </c>
      <c r="O115" s="3">
        <v>348476.69159325399</v>
      </c>
      <c r="P115" s="3">
        <v>156561.99187523004</v>
      </c>
      <c r="Q115" s="3">
        <v>505038.68346848403</v>
      </c>
    </row>
    <row r="116" spans="14:17">
      <c r="N116" s="2" t="s">
        <v>141</v>
      </c>
      <c r="O116" s="133"/>
      <c r="P116" s="133"/>
      <c r="Q116" s="133"/>
    </row>
    <row r="117" spans="14:17">
      <c r="N117" s="7" t="s">
        <v>330</v>
      </c>
      <c r="O117" s="3"/>
      <c r="P117" s="3"/>
      <c r="Q117" s="3"/>
    </row>
    <row r="118" spans="14:17">
      <c r="N118" s="7" t="s">
        <v>331</v>
      </c>
      <c r="O118" s="3">
        <v>4333.2677828962405</v>
      </c>
      <c r="P118" s="3">
        <v>1713.1523792845601</v>
      </c>
      <c r="Q118" s="3">
        <v>6046.4201621808006</v>
      </c>
    </row>
    <row r="119" spans="14:17">
      <c r="N119" s="7" t="s">
        <v>332</v>
      </c>
      <c r="O119" s="3">
        <v>0</v>
      </c>
      <c r="P119" s="3">
        <v>0</v>
      </c>
      <c r="Q119" s="3">
        <v>0</v>
      </c>
    </row>
    <row r="120" spans="14:17">
      <c r="N120" s="7" t="s">
        <v>333</v>
      </c>
      <c r="O120" s="3">
        <v>434333.26778289623</v>
      </c>
      <c r="P120" s="3">
        <v>171713.15237928455</v>
      </c>
      <c r="Q120" s="3">
        <v>606046.42016218079</v>
      </c>
    </row>
    <row r="121" spans="14:17">
      <c r="N121" s="2" t="s">
        <v>145</v>
      </c>
      <c r="O121" s="133"/>
      <c r="P121" s="133"/>
      <c r="Q121" s="133"/>
    </row>
    <row r="122" spans="14:17">
      <c r="N122" s="7" t="s">
        <v>330</v>
      </c>
      <c r="O122" s="3"/>
      <c r="P122" s="3"/>
      <c r="Q122" s="3"/>
    </row>
    <row r="123" spans="14:17">
      <c r="N123" s="7" t="s">
        <v>331</v>
      </c>
      <c r="O123" s="3">
        <v>666.13713247753992</v>
      </c>
      <c r="P123" s="3">
        <v>282.16627423510403</v>
      </c>
      <c r="Q123" s="3">
        <v>948.30340671264389</v>
      </c>
    </row>
    <row r="124" spans="14:17">
      <c r="N124" s="7" t="s">
        <v>332</v>
      </c>
      <c r="O124" s="3">
        <v>0</v>
      </c>
      <c r="P124" s="3">
        <v>0</v>
      </c>
      <c r="Q124" s="3">
        <v>0</v>
      </c>
    </row>
    <row r="125" spans="14:17">
      <c r="N125" s="7" t="s">
        <v>333</v>
      </c>
      <c r="O125" s="3">
        <v>66768.437132477542</v>
      </c>
      <c r="P125" s="3">
        <v>28282.166274235104</v>
      </c>
      <c r="Q125" s="3">
        <v>95050.603406712646</v>
      </c>
    </row>
    <row r="126" spans="14:17">
      <c r="N126" s="2" t="s">
        <v>149</v>
      </c>
      <c r="O126" s="133"/>
      <c r="P126" s="133"/>
      <c r="Q126" s="133"/>
    </row>
    <row r="127" spans="14:17">
      <c r="N127" s="7" t="s">
        <v>330</v>
      </c>
      <c r="O127" s="3"/>
      <c r="P127" s="3"/>
      <c r="Q127" s="3"/>
    </row>
    <row r="128" spans="14:17">
      <c r="N128" s="7" t="s">
        <v>331</v>
      </c>
      <c r="O128" s="3">
        <v>32.783589345674933</v>
      </c>
      <c r="P128" s="3">
        <v>937.19512513802408</v>
      </c>
      <c r="Q128" s="3">
        <v>969.97871448369904</v>
      </c>
    </row>
    <row r="129" spans="14:17">
      <c r="N129" s="7" t="s">
        <v>332</v>
      </c>
      <c r="O129" s="3">
        <v>0</v>
      </c>
      <c r="P129" s="3">
        <v>0</v>
      </c>
      <c r="Q129" s="3">
        <v>0</v>
      </c>
    </row>
    <row r="130" spans="14:17">
      <c r="N130" s="7" t="s">
        <v>333</v>
      </c>
      <c r="O130" s="3">
        <v>3285.973589345675</v>
      </c>
      <c r="P130" s="3">
        <v>93937.195125138023</v>
      </c>
      <c r="Q130" s="3">
        <v>97223.168714483705</v>
      </c>
    </row>
    <row r="131" spans="14:17">
      <c r="N131" s="2" t="s">
        <v>153</v>
      </c>
      <c r="O131" s="133"/>
      <c r="P131" s="133"/>
      <c r="Q131" s="133"/>
    </row>
    <row r="132" spans="14:17">
      <c r="N132" s="7" t="s">
        <v>330</v>
      </c>
      <c r="O132" s="3"/>
      <c r="P132" s="3"/>
      <c r="Q132" s="3"/>
    </row>
    <row r="133" spans="14:17">
      <c r="N133" s="7" t="s">
        <v>331</v>
      </c>
      <c r="O133" s="3">
        <v>2086.0149559523761</v>
      </c>
      <c r="P133" s="3">
        <v>937.19512513802408</v>
      </c>
      <c r="Q133" s="3">
        <v>3023.2100810904003</v>
      </c>
    </row>
    <row r="134" spans="14:17">
      <c r="N134" s="7" t="s">
        <v>332</v>
      </c>
      <c r="O134" s="3">
        <v>0</v>
      </c>
      <c r="P134" s="3">
        <v>0</v>
      </c>
      <c r="Q134" s="3">
        <v>0</v>
      </c>
    </row>
    <row r="135" spans="14:17">
      <c r="N135" s="7" t="s">
        <v>333</v>
      </c>
      <c r="O135" s="3">
        <v>209086.01495595239</v>
      </c>
      <c r="P135" s="3">
        <v>93937.195125138023</v>
      </c>
      <c r="Q135" s="3">
        <v>303023.21008109039</v>
      </c>
    </row>
    <row r="136" spans="14:17">
      <c r="N136" s="2" t="s">
        <v>157</v>
      </c>
      <c r="O136" s="133"/>
      <c r="P136" s="133"/>
      <c r="Q136" s="133"/>
    </row>
    <row r="137" spans="14:17">
      <c r="N137" s="7" t="s">
        <v>330</v>
      </c>
      <c r="O137" s="3"/>
      <c r="P137" s="3"/>
      <c r="Q137" s="3"/>
    </row>
    <row r="138" spans="14:17">
      <c r="N138" s="7" t="s">
        <v>331</v>
      </c>
      <c r="O138" s="3">
        <v>4115.3457306210003</v>
      </c>
      <c r="P138" s="3">
        <v>1713.1523792845601</v>
      </c>
      <c r="Q138" s="3">
        <v>5828.4981099055603</v>
      </c>
    </row>
    <row r="139" spans="14:17">
      <c r="N139" s="7" t="s">
        <v>332</v>
      </c>
      <c r="O139" s="3">
        <v>0</v>
      </c>
      <c r="P139" s="3">
        <v>0</v>
      </c>
      <c r="Q139" s="3">
        <v>0</v>
      </c>
    </row>
    <row r="140" spans="14:17">
      <c r="N140" s="7" t="s">
        <v>333</v>
      </c>
      <c r="O140" s="3">
        <v>412490.445730621</v>
      </c>
      <c r="P140" s="3">
        <v>171713.15237928455</v>
      </c>
      <c r="Q140" s="3">
        <v>584203.59810990561</v>
      </c>
    </row>
    <row r="141" spans="14:17">
      <c r="N141" s="2" t="s">
        <v>161</v>
      </c>
      <c r="O141" s="133"/>
      <c r="P141" s="133"/>
      <c r="Q141" s="133"/>
    </row>
    <row r="142" spans="14:17">
      <c r="N142" s="7" t="s">
        <v>330</v>
      </c>
      <c r="O142" s="3"/>
      <c r="P142" s="3"/>
      <c r="Q142" s="3"/>
    </row>
    <row r="143" spans="14:17">
      <c r="N143" s="7" t="s">
        <v>331</v>
      </c>
      <c r="O143" s="3">
        <v>2086.0149559523761</v>
      </c>
      <c r="P143" s="3">
        <v>937.19512513802408</v>
      </c>
      <c r="Q143" s="3">
        <v>3023.2100810904003</v>
      </c>
    </row>
    <row r="144" spans="14:17">
      <c r="N144" s="7" t="s">
        <v>332</v>
      </c>
      <c r="O144" s="3">
        <v>0</v>
      </c>
      <c r="P144" s="3">
        <v>0</v>
      </c>
      <c r="Q144" s="3">
        <v>0</v>
      </c>
    </row>
    <row r="145" spans="14:17">
      <c r="N145" s="7" t="s">
        <v>333</v>
      </c>
      <c r="O145" s="3">
        <v>209086.01495595239</v>
      </c>
      <c r="P145" s="3">
        <v>93937.195125138023</v>
      </c>
      <c r="Q145" s="3">
        <v>303023.21008109039</v>
      </c>
    </row>
    <row r="146" spans="14:17">
      <c r="N146" s="2" t="s">
        <v>8</v>
      </c>
      <c r="O146" s="133"/>
      <c r="P146" s="133"/>
      <c r="Q146" s="133"/>
    </row>
    <row r="147" spans="14:17">
      <c r="N147" s="7" t="s">
        <v>330</v>
      </c>
      <c r="O147" s="3"/>
      <c r="P147" s="3"/>
      <c r="Q147" s="3"/>
    </row>
    <row r="148" spans="14:17">
      <c r="N148" s="7" t="s">
        <v>331</v>
      </c>
      <c r="O148" s="3"/>
      <c r="P148" s="3">
        <v>5038.6834684840005</v>
      </c>
      <c r="Q148" s="3">
        <v>5038.6834684840005</v>
      </c>
    </row>
    <row r="149" spans="14:17">
      <c r="N149" s="7" t="s">
        <v>332</v>
      </c>
      <c r="O149" s="3"/>
      <c r="P149" s="3">
        <v>0</v>
      </c>
      <c r="Q149" s="3">
        <v>0</v>
      </c>
    </row>
    <row r="150" spans="14:17">
      <c r="N150" s="7" t="s">
        <v>333</v>
      </c>
      <c r="O150" s="3"/>
      <c r="P150" s="3">
        <v>505038.68346848403</v>
      </c>
      <c r="Q150" s="3">
        <v>505038.68346848403</v>
      </c>
    </row>
    <row r="151" spans="14:17">
      <c r="N151" s="2" t="s">
        <v>177</v>
      </c>
      <c r="O151" s="133"/>
      <c r="P151" s="133"/>
      <c r="Q151" s="133"/>
    </row>
    <row r="152" spans="14:17">
      <c r="N152" s="7" t="s">
        <v>330</v>
      </c>
      <c r="O152" s="3"/>
      <c r="P152" s="3"/>
      <c r="Q152" s="3"/>
    </row>
    <row r="153" spans="14:17">
      <c r="N153" s="7" t="s">
        <v>331</v>
      </c>
      <c r="O153" s="3">
        <v>207031.42167172412</v>
      </c>
      <c r="P153" s="3"/>
      <c r="Q153" s="3">
        <v>207031.42167172412</v>
      </c>
    </row>
    <row r="154" spans="14:17">
      <c r="N154" s="7" t="s">
        <v>332</v>
      </c>
      <c r="O154" s="3">
        <v>0</v>
      </c>
      <c r="P154" s="3"/>
      <c r="Q154" s="3">
        <v>0</v>
      </c>
    </row>
    <row r="155" spans="14:17">
      <c r="N155" s="7" t="s">
        <v>333</v>
      </c>
      <c r="O155" s="3">
        <v>20751229.421671726</v>
      </c>
      <c r="P155" s="3"/>
      <c r="Q155" s="3">
        <v>20751229.421671726</v>
      </c>
    </row>
    <row r="156" spans="14:17">
      <c r="N156" s="2" t="s">
        <v>181</v>
      </c>
      <c r="O156" s="133"/>
      <c r="P156" s="133"/>
      <c r="Q156" s="133"/>
    </row>
    <row r="157" spans="14:17">
      <c r="N157" s="7" t="s">
        <v>330</v>
      </c>
      <c r="O157" s="3"/>
      <c r="P157" s="3"/>
      <c r="Q157" s="3"/>
    </row>
    <row r="158" spans="14:17">
      <c r="N158" s="7" t="s">
        <v>331</v>
      </c>
      <c r="O158" s="3">
        <v>6307.7313255398494</v>
      </c>
      <c r="P158" s="3"/>
      <c r="Q158" s="3">
        <v>6307.7313255398494</v>
      </c>
    </row>
    <row r="159" spans="14:17">
      <c r="N159" s="7" t="s">
        <v>332</v>
      </c>
      <c r="O159" s="3">
        <v>0</v>
      </c>
      <c r="P159" s="3"/>
      <c r="Q159" s="3">
        <v>0</v>
      </c>
    </row>
    <row r="160" spans="14:17">
      <c r="N160" s="7" t="s">
        <v>333</v>
      </c>
      <c r="O160" s="3">
        <v>632238.23132553988</v>
      </c>
      <c r="P160" s="3"/>
      <c r="Q160" s="3">
        <v>632238.23132553988</v>
      </c>
    </row>
    <row r="161" spans="14:17">
      <c r="N161" s="2" t="s">
        <v>249</v>
      </c>
      <c r="O161" s="133"/>
      <c r="P161" s="133"/>
      <c r="Q161" s="133"/>
    </row>
    <row r="162" spans="14:17">
      <c r="N162" s="7" t="s">
        <v>330</v>
      </c>
      <c r="O162" s="3"/>
      <c r="P162" s="3"/>
      <c r="Q162" s="3"/>
    </row>
    <row r="163" spans="14:17">
      <c r="N163" s="7" t="s">
        <v>331</v>
      </c>
      <c r="O163" s="3">
        <v>293054.13446967455</v>
      </c>
      <c r="P163" s="3"/>
      <c r="Q163" s="3">
        <v>293054.13446967455</v>
      </c>
    </row>
    <row r="164" spans="14:17">
      <c r="N164" s="7" t="s">
        <v>332</v>
      </c>
      <c r="O164" s="3">
        <v>0</v>
      </c>
      <c r="P164" s="3"/>
      <c r="Q164" s="3">
        <v>0</v>
      </c>
    </row>
    <row r="165" spans="14:17">
      <c r="N165" s="7" t="s">
        <v>333</v>
      </c>
      <c r="O165" s="3">
        <v>29373481.224469677</v>
      </c>
      <c r="P165" s="3"/>
      <c r="Q165" s="3">
        <v>29373481.224469677</v>
      </c>
    </row>
    <row r="166" spans="14:17">
      <c r="N166" s="2" t="s">
        <v>185</v>
      </c>
      <c r="O166" s="133"/>
      <c r="P166" s="133"/>
      <c r="Q166" s="133"/>
    </row>
    <row r="167" spans="14:17">
      <c r="N167" s="7" t="s">
        <v>330</v>
      </c>
      <c r="O167" s="3"/>
      <c r="P167" s="3"/>
      <c r="Q167" s="3"/>
    </row>
    <row r="168" spans="14:17">
      <c r="N168" s="7" t="s">
        <v>331</v>
      </c>
      <c r="O168" s="3">
        <v>1086.3401558051505</v>
      </c>
      <c r="P168" s="3"/>
      <c r="Q168" s="3">
        <v>1086.3401558051505</v>
      </c>
    </row>
    <row r="169" spans="14:17">
      <c r="N169" s="7" t="s">
        <v>332</v>
      </c>
      <c r="O169" s="3">
        <v>0</v>
      </c>
      <c r="P169" s="3"/>
      <c r="Q169" s="3">
        <v>0</v>
      </c>
    </row>
    <row r="170" spans="14:17">
      <c r="N170" s="7" t="s">
        <v>333</v>
      </c>
      <c r="O170" s="3">
        <v>108886.34015580516</v>
      </c>
      <c r="P170" s="3"/>
      <c r="Q170" s="3">
        <v>108886.34015580516</v>
      </c>
    </row>
    <row r="171" spans="14:17">
      <c r="N171" s="2" t="s">
        <v>188</v>
      </c>
      <c r="O171" s="133"/>
      <c r="P171" s="133"/>
      <c r="Q171" s="133"/>
    </row>
    <row r="172" spans="14:17">
      <c r="N172" s="7" t="s">
        <v>330</v>
      </c>
      <c r="O172" s="3"/>
      <c r="P172" s="3"/>
      <c r="Q172" s="3"/>
    </row>
    <row r="173" spans="14:17">
      <c r="N173" s="7" t="s">
        <v>331</v>
      </c>
      <c r="O173" s="3">
        <v>4172.0299119047522</v>
      </c>
      <c r="P173" s="3">
        <v>1944.8915093670762</v>
      </c>
      <c r="Q173" s="3">
        <v>6116.9214212718289</v>
      </c>
    </row>
    <row r="174" spans="14:17">
      <c r="N174" s="7" t="s">
        <v>332</v>
      </c>
      <c r="O174" s="3">
        <v>0</v>
      </c>
      <c r="P174" s="3">
        <v>0</v>
      </c>
      <c r="Q174" s="3">
        <v>0</v>
      </c>
    </row>
    <row r="175" spans="14:17">
      <c r="N175" s="7" t="s">
        <v>333</v>
      </c>
      <c r="O175" s="3">
        <v>418172.02991190477</v>
      </c>
      <c r="P175" s="3">
        <v>194940.89150936707</v>
      </c>
      <c r="Q175" s="3">
        <v>613112.92142127187</v>
      </c>
    </row>
    <row r="176" spans="14:17">
      <c r="N176" s="2" t="s">
        <v>196</v>
      </c>
      <c r="O176" s="133"/>
      <c r="P176" s="133"/>
      <c r="Q176" s="133"/>
    </row>
    <row r="177" spans="14:17">
      <c r="N177" s="7" t="s">
        <v>330</v>
      </c>
      <c r="O177" s="3"/>
      <c r="P177" s="3"/>
      <c r="Q177" s="3"/>
    </row>
    <row r="178" spans="14:17">
      <c r="N178" s="7" t="s">
        <v>331</v>
      </c>
      <c r="O178" s="3">
        <v>467.58982587531523</v>
      </c>
      <c r="P178" s="3"/>
      <c r="Q178" s="3">
        <v>467.58982587531523</v>
      </c>
    </row>
    <row r="179" spans="14:17">
      <c r="N179" s="7" t="s">
        <v>332</v>
      </c>
      <c r="O179" s="3">
        <v>0</v>
      </c>
      <c r="P179" s="3"/>
      <c r="Q179" s="3">
        <v>0</v>
      </c>
    </row>
    <row r="180" spans="14:17">
      <c r="N180" s="7" t="s">
        <v>333</v>
      </c>
      <c r="O180" s="3">
        <v>46867.589825875315</v>
      </c>
      <c r="P180" s="3"/>
      <c r="Q180" s="3">
        <v>46867.589825875315</v>
      </c>
    </row>
    <row r="181" spans="14:17">
      <c r="N181" s="2" t="s">
        <v>200</v>
      </c>
      <c r="O181" s="133"/>
      <c r="P181" s="133"/>
      <c r="Q181" s="133"/>
    </row>
    <row r="182" spans="14:17">
      <c r="N182" s="7" t="s">
        <v>330</v>
      </c>
      <c r="O182" s="3"/>
      <c r="P182" s="3"/>
      <c r="Q182" s="3"/>
    </row>
    <row r="183" spans="14:17">
      <c r="N183" s="7" t="s">
        <v>331</v>
      </c>
      <c r="O183" s="3">
        <v>3456.852079417813</v>
      </c>
      <c r="P183" s="3"/>
      <c r="Q183" s="3">
        <v>3456.852079417813</v>
      </c>
    </row>
    <row r="184" spans="14:17">
      <c r="N184" s="7" t="s">
        <v>332</v>
      </c>
      <c r="O184" s="3">
        <v>0</v>
      </c>
      <c r="P184" s="3"/>
      <c r="Q184" s="3">
        <v>0</v>
      </c>
    </row>
    <row r="185" spans="14:17">
      <c r="N185" s="7" t="s">
        <v>333</v>
      </c>
      <c r="O185" s="3">
        <v>346488.13207941782</v>
      </c>
      <c r="P185" s="3"/>
      <c r="Q185" s="3">
        <v>346488.13207941782</v>
      </c>
    </row>
    <row r="186" spans="14:17">
      <c r="N186" s="2" t="s">
        <v>204</v>
      </c>
      <c r="O186" s="133"/>
      <c r="P186" s="133"/>
      <c r="Q186" s="133"/>
    </row>
    <row r="187" spans="14:17">
      <c r="N187" s="7" t="s">
        <v>330</v>
      </c>
      <c r="O187" s="3"/>
      <c r="P187" s="3"/>
      <c r="Q187" s="3"/>
    </row>
    <row r="188" spans="14:17">
      <c r="N188" s="7" t="s">
        <v>331</v>
      </c>
      <c r="O188" s="3">
        <v>2871.9084938987626</v>
      </c>
      <c r="P188" s="3">
        <v>1336.3999389790745</v>
      </c>
      <c r="Q188" s="3">
        <v>4208.3084328778368</v>
      </c>
    </row>
    <row r="189" spans="14:17">
      <c r="N189" s="7" t="s">
        <v>332</v>
      </c>
      <c r="O189" s="3">
        <v>0</v>
      </c>
      <c r="P189" s="3">
        <v>0</v>
      </c>
      <c r="Q189" s="3">
        <v>0</v>
      </c>
    </row>
    <row r="190" spans="14:17">
      <c r="N190" s="7" t="s">
        <v>333</v>
      </c>
      <c r="O190" s="3">
        <v>287857.90849389875</v>
      </c>
      <c r="P190" s="3">
        <v>133950.39993897907</v>
      </c>
      <c r="Q190" s="3">
        <v>421808.30843287782</v>
      </c>
    </row>
    <row r="191" spans="14:17">
      <c r="N191" s="2" t="s">
        <v>208</v>
      </c>
      <c r="O191" s="133"/>
      <c r="P191" s="133"/>
      <c r="Q191" s="133"/>
    </row>
    <row r="192" spans="14:17">
      <c r="N192" s="7" t="s">
        <v>330</v>
      </c>
      <c r="O192" s="3"/>
      <c r="P192" s="3"/>
      <c r="Q192" s="3"/>
    </row>
    <row r="193" spans="14:17">
      <c r="N193" s="7" t="s">
        <v>331</v>
      </c>
      <c r="O193" s="3">
        <v>3476.69159325396</v>
      </c>
      <c r="P193" s="3">
        <v>1561.99187523004</v>
      </c>
      <c r="Q193" s="3">
        <v>5038.6834684839996</v>
      </c>
    </row>
    <row r="194" spans="14:17">
      <c r="N194" s="7" t="s">
        <v>332</v>
      </c>
      <c r="O194" s="3">
        <v>0</v>
      </c>
      <c r="P194" s="3">
        <v>0</v>
      </c>
      <c r="Q194" s="3">
        <v>0</v>
      </c>
    </row>
    <row r="195" spans="14:17">
      <c r="N195" s="7" t="s">
        <v>333</v>
      </c>
      <c r="O195" s="3">
        <v>348476.69159325399</v>
      </c>
      <c r="P195" s="3">
        <v>156561.99187523004</v>
      </c>
      <c r="Q195" s="3">
        <v>505038.68346848403</v>
      </c>
    </row>
    <row r="196" spans="14:17">
      <c r="N196" s="2" t="s">
        <v>212</v>
      </c>
      <c r="O196" s="133"/>
      <c r="P196" s="133"/>
      <c r="Q196" s="133"/>
    </row>
    <row r="197" spans="14:17">
      <c r="N197" s="7" t="s">
        <v>330</v>
      </c>
      <c r="O197" s="3"/>
      <c r="P197" s="3"/>
      <c r="Q197" s="3"/>
    </row>
    <row r="198" spans="14:17">
      <c r="N198" s="7" t="s">
        <v>331</v>
      </c>
      <c r="O198" s="3">
        <v>3113.9063835231123</v>
      </c>
      <c r="P198" s="3">
        <v>1420.908738112488</v>
      </c>
      <c r="Q198" s="3">
        <v>4534.8151216356</v>
      </c>
    </row>
    <row r="199" spans="14:17">
      <c r="N199" s="7" t="s">
        <v>332</v>
      </c>
      <c r="O199" s="3">
        <v>0</v>
      </c>
      <c r="P199" s="3">
        <v>0</v>
      </c>
      <c r="Q199" s="3">
        <v>0</v>
      </c>
    </row>
    <row r="200" spans="14:17">
      <c r="N200" s="7" t="s">
        <v>333</v>
      </c>
      <c r="O200" s="133">
        <v>312113.90638352314</v>
      </c>
      <c r="P200" s="133">
        <v>142420.90873811248</v>
      </c>
      <c r="Q200" s="133">
        <v>454534.81512163562</v>
      </c>
    </row>
    <row r="201" spans="14:17">
      <c r="N201" s="2" t="s">
        <v>336</v>
      </c>
      <c r="O201" s="68">
        <v>100000</v>
      </c>
      <c r="P201" s="68"/>
      <c r="Q201" s="68">
        <v>100000</v>
      </c>
    </row>
    <row r="202" spans="14:17">
      <c r="N202" s="2" t="s">
        <v>337</v>
      </c>
      <c r="O202" s="68">
        <v>889728.04487446812</v>
      </c>
      <c r="P202" s="68">
        <v>125517.51511753429</v>
      </c>
      <c r="Q202" s="68">
        <v>1015245.5599920026</v>
      </c>
    </row>
    <row r="203" spans="14:17">
      <c r="N203" s="2" t="s">
        <v>338</v>
      </c>
      <c r="O203" s="68">
        <v>100000</v>
      </c>
      <c r="P203" s="68">
        <v>0</v>
      </c>
      <c r="Q203" s="68">
        <v>100000</v>
      </c>
    </row>
    <row r="204" spans="14:17">
      <c r="N204" s="2" t="s">
        <v>339</v>
      </c>
      <c r="O204" s="68">
        <v>89079461.904874474</v>
      </c>
      <c r="P204" s="68">
        <v>12580905.505117532</v>
      </c>
      <c r="Q204" s="68">
        <v>101660367.40999202</v>
      </c>
    </row>
  </sheetData>
  <autoFilter ref="B4:J84" xr:uid="{8FAB8283-5399-4DAC-97E7-45B28F5BB077}"/>
  <mergeCells count="2">
    <mergeCell ref="B2:J2"/>
    <mergeCell ref="N2:Q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D3D3549-C3D2-40F4-928B-78CFBAB43B42}">
            <x14:iconSet iconSet="3Triangles" custom="1">
              <x14:cfvo type="percent">
                <xm:f>0</xm:f>
              </x14:cfvo>
              <x14:cfvo type="num">
                <xm:f>70</xm:f>
              </x14:cfvo>
              <x14:cfvo type="num">
                <xm:f>85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J5:J84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BA92-F32C-40C5-BF26-D52DC37AB574}">
  <sheetPr codeName="Planilha2"/>
  <dimension ref="B1:AT931"/>
  <sheetViews>
    <sheetView tabSelected="1" topLeftCell="A2" workbookViewId="0">
      <pane ySplit="1" topLeftCell="A3" activePane="bottomLeft" state="frozen"/>
      <selection pane="bottomLeft" activeCell="C16" sqref="C16"/>
      <selection activeCell="A2" sqref="A2"/>
    </sheetView>
  </sheetViews>
  <sheetFormatPr defaultRowHeight="12.95" customHeight="1"/>
  <cols>
    <col min="1" max="1" width="4.140625" customWidth="1"/>
    <col min="2" max="2" width="22.140625" style="1" customWidth="1"/>
    <col min="3" max="3" width="18" style="1" customWidth="1"/>
    <col min="4" max="4" width="18.42578125" style="1" customWidth="1"/>
    <col min="5" max="5" width="12.5703125" style="1" customWidth="1"/>
    <col min="6" max="6" width="16.140625" style="5" customWidth="1"/>
    <col min="7" max="7" width="17.42578125" style="1" customWidth="1"/>
    <col min="8" max="8" width="17.85546875" style="5" customWidth="1"/>
    <col min="9" max="9" width="16.7109375" style="1" bestFit="1" customWidth="1"/>
    <col min="10" max="10" width="15.42578125" style="1" customWidth="1"/>
    <col min="11" max="11" width="15.42578125" bestFit="1" customWidth="1"/>
    <col min="12" max="12" width="16.7109375" bestFit="1" customWidth="1"/>
    <col min="13" max="13" width="9.85546875" bestFit="1" customWidth="1"/>
    <col min="14" max="14" width="15.42578125" bestFit="1" customWidth="1"/>
    <col min="15" max="15" width="16.7109375" bestFit="1" customWidth="1"/>
    <col min="16" max="16" width="9.85546875" bestFit="1" customWidth="1"/>
    <col min="17" max="17" width="15.42578125" bestFit="1" customWidth="1"/>
    <col min="18" max="18" width="16.7109375" bestFit="1" customWidth="1"/>
    <col min="19" max="19" width="9.85546875" bestFit="1" customWidth="1"/>
    <col min="20" max="20" width="15.42578125" bestFit="1" customWidth="1"/>
    <col min="21" max="21" width="16.7109375" bestFit="1" customWidth="1"/>
    <col min="22" max="22" width="9.85546875" bestFit="1" customWidth="1"/>
    <col min="23" max="23" width="15.42578125" bestFit="1" customWidth="1"/>
    <col min="24" max="24" width="16.7109375" bestFit="1" customWidth="1"/>
    <col min="25" max="25" width="9.85546875" bestFit="1" customWidth="1"/>
    <col min="26" max="26" width="15.42578125" bestFit="1" customWidth="1"/>
    <col min="27" max="27" width="16.7109375" bestFit="1" customWidth="1"/>
    <col min="28" max="28" width="9.85546875" bestFit="1" customWidth="1"/>
    <col min="29" max="29" width="15.42578125" bestFit="1" customWidth="1"/>
    <col min="30" max="30" width="16.7109375" bestFit="1" customWidth="1"/>
    <col min="31" max="31" width="9.85546875" bestFit="1" customWidth="1"/>
    <col min="32" max="32" width="15.42578125" bestFit="1" customWidth="1"/>
    <col min="33" max="33" width="16.7109375" bestFit="1" customWidth="1"/>
    <col min="34" max="34" width="9.85546875" bestFit="1" customWidth="1"/>
    <col min="35" max="35" width="15.42578125" bestFit="1" customWidth="1"/>
    <col min="36" max="36" width="16.7109375" bestFit="1" customWidth="1"/>
    <col min="37" max="37" width="9.85546875" bestFit="1" customWidth="1"/>
    <col min="38" max="38" width="15.42578125" bestFit="1" customWidth="1"/>
    <col min="39" max="39" width="16.7109375" bestFit="1" customWidth="1"/>
    <col min="40" max="40" width="9.85546875" bestFit="1" customWidth="1"/>
    <col min="41" max="41" width="15.42578125" bestFit="1" customWidth="1"/>
    <col min="42" max="42" width="16.7109375" bestFit="1" customWidth="1"/>
    <col min="43" max="43" width="9.85546875" bestFit="1" customWidth="1"/>
    <col min="44" max="44" width="15.42578125" bestFit="1" customWidth="1"/>
    <col min="45" max="45" width="16.7109375" bestFit="1" customWidth="1"/>
    <col min="46" max="46" width="9.85546875" bestFit="1" customWidth="1"/>
  </cols>
  <sheetData>
    <row r="1" spans="2:46" ht="12.95" hidden="1" customHeight="1"/>
    <row r="2" spans="2:46" ht="20.45" customHeight="1">
      <c r="B2" s="60" t="s">
        <v>14</v>
      </c>
      <c r="C2" s="60" t="s">
        <v>10</v>
      </c>
      <c r="D2" s="60" t="s">
        <v>317</v>
      </c>
      <c r="E2" s="60" t="s">
        <v>299</v>
      </c>
      <c r="F2" s="61" t="s">
        <v>340</v>
      </c>
      <c r="G2" s="60" t="s">
        <v>327</v>
      </c>
      <c r="H2" s="61" t="s">
        <v>326</v>
      </c>
      <c r="I2" s="60" t="s">
        <v>341</v>
      </c>
      <c r="J2" s="60" t="s">
        <v>342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2:46" ht="12.95" customHeight="1">
      <c r="B3" s="53" t="str">
        <f>VLOOKUP(C3,SintéticoNC!$B$4:$C$82,2,FALSE)</f>
        <v>Bancada de Alagoas</v>
      </c>
      <c r="C3" s="23" t="s">
        <v>215</v>
      </c>
      <c r="D3" s="22" t="s">
        <v>36</v>
      </c>
      <c r="E3" s="22" t="s">
        <v>21</v>
      </c>
      <c r="F3" s="62">
        <v>100000</v>
      </c>
      <c r="G3" s="62">
        <f>SintéticoNC!F5*ÍndiceCorreçãoNC!$C$3</f>
        <v>18154.101424830475</v>
      </c>
      <c r="H3" s="62">
        <f>IF(SintéticoNC!F5&gt;AnalíticoNC!F3,AnalíticoNC!F3,SintéticoNC!F5)</f>
        <v>100000</v>
      </c>
      <c r="I3" s="62">
        <f>(SintéticoNC!F5+AnalíticoNC!G3)-H3</f>
        <v>1719626.8014248305</v>
      </c>
      <c r="J3" s="63"/>
    </row>
    <row r="4" spans="2:46" ht="12.95" customHeight="1">
      <c r="B4" s="54" t="str">
        <f>VLOOKUP(C4,SintéticoNC!$B$4:$C$82,2,FALSE)</f>
        <v>Bancada de Alagoas</v>
      </c>
      <c r="C4" s="30" t="s">
        <v>216</v>
      </c>
      <c r="D4" s="29" t="s">
        <v>36</v>
      </c>
      <c r="E4" s="29" t="s">
        <v>21</v>
      </c>
      <c r="F4" s="64"/>
      <c r="G4" s="64">
        <f>SintéticoNC!F6*ÍndiceCorreçãoNC!$C$3</f>
        <v>5284.5712217460195</v>
      </c>
      <c r="H4" s="64">
        <f>IF(SintéticoNC!F6&gt;AnalíticoNC!F4,AnalíticoNC!F4,SintéticoNC!F6)</f>
        <v>0</v>
      </c>
      <c r="I4" s="64">
        <f>(SintéticoNC!F6+AnalíticoNC!G4)-H4</f>
        <v>529684.57122174604</v>
      </c>
      <c r="J4" s="65"/>
    </row>
    <row r="5" spans="2:46" ht="12.95" customHeight="1">
      <c r="B5" s="54" t="str">
        <f>VLOOKUP(C5,SintéticoNC!$B$4:$C$82,2,FALSE)</f>
        <v>Bancada de Alagoas</v>
      </c>
      <c r="C5" s="30" t="s">
        <v>217</v>
      </c>
      <c r="D5" s="29" t="s">
        <v>36</v>
      </c>
      <c r="E5" s="29" t="s">
        <v>21</v>
      </c>
      <c r="F5" s="64"/>
      <c r="G5" s="64">
        <f>SintéticoNC!F7*ÍndiceCorreçãoNC!$C$3</f>
        <v>52662.425067610624</v>
      </c>
      <c r="H5" s="64">
        <f>IF(SintéticoNC!F7&gt;AnalíticoNC!F5,AnalíticoNC!F5,SintéticoNC!F7)</f>
        <v>0</v>
      </c>
      <c r="I5" s="64">
        <f>(SintéticoNC!F7+AnalíticoNC!G5)-H5</f>
        <v>5278474.425067611</v>
      </c>
      <c r="J5" s="65"/>
    </row>
    <row r="6" spans="2:46" ht="12.95" customHeight="1">
      <c r="B6" s="54" t="str">
        <f>VLOOKUP(C6,SintéticoNC!$B$4:$C$82,2,FALSE)</f>
        <v>Bancada de Minas Gerais</v>
      </c>
      <c r="C6" s="30" t="s">
        <v>218</v>
      </c>
      <c r="D6" s="29" t="s">
        <v>36</v>
      </c>
      <c r="E6" s="29" t="s">
        <v>21</v>
      </c>
      <c r="F6" s="64"/>
      <c r="G6" s="64">
        <f>SintéticoNC!F8*ÍndiceCorreçãoNC!$C$3</f>
        <v>133809.94264487925</v>
      </c>
      <c r="H6" s="64">
        <f>IF(SintéticoNC!F8&gt;AnalíticoNC!F6,AnalíticoNC!F6,SintéticoNC!F8)</f>
        <v>0</v>
      </c>
      <c r="I6" s="64">
        <f>(SintéticoNC!F8+AnalíticoNC!G6)-H6</f>
        <v>13412074.34264488</v>
      </c>
      <c r="J6" s="65"/>
    </row>
    <row r="7" spans="2:46" ht="12.95" customHeight="1">
      <c r="B7" s="54" t="str">
        <f>VLOOKUP(C7,SintéticoNC!$B$4:$C$82,2,FALSE)</f>
        <v>Bancada de São Paulo</v>
      </c>
      <c r="C7" s="30" t="s">
        <v>219</v>
      </c>
      <c r="D7" s="29" t="s">
        <v>36</v>
      </c>
      <c r="E7" s="29" t="s">
        <v>21</v>
      </c>
      <c r="F7" s="64"/>
      <c r="G7" s="64">
        <f>SintéticoNC!F9*ÍndiceCorreçãoNC!$C$3</f>
        <v>15567.133504284562</v>
      </c>
      <c r="H7" s="64">
        <f>IF(SintéticoNC!F9&gt;AnalíticoNC!F7,AnalíticoNC!F7,SintéticoNC!F9)</f>
        <v>0</v>
      </c>
      <c r="I7" s="64">
        <f>(SintéticoNC!F9+AnalíticoNC!G7)-H7</f>
        <v>1560329.1335042845</v>
      </c>
      <c r="J7" s="65"/>
    </row>
    <row r="8" spans="2:46" ht="22.5" customHeight="1">
      <c r="B8" s="54" t="str">
        <f>VLOOKUP(C8,SintéticoNC!$B$4:$C$82,2,FALSE)</f>
        <v>Bancada do Espírito Santo</v>
      </c>
      <c r="C8" s="30" t="s">
        <v>220</v>
      </c>
      <c r="D8" s="29" t="s">
        <v>36</v>
      </c>
      <c r="E8" s="29" t="s">
        <v>21</v>
      </c>
      <c r="F8" s="64"/>
      <c r="G8" s="64">
        <f>SintéticoNC!F10*ÍndiceCorreçãoNC!$C$3</f>
        <v>14219.310265240418</v>
      </c>
      <c r="H8" s="64">
        <f>IF(SintéticoNC!F10&gt;AnalíticoNC!F8,AnalíticoNC!F8,SintéticoNC!F10)</f>
        <v>0</v>
      </c>
      <c r="I8" s="64">
        <f>(SintéticoNC!F10+AnalíticoNC!G8)-H8</f>
        <v>1425233.7502652404</v>
      </c>
      <c r="J8" s="65"/>
    </row>
    <row r="9" spans="2:46" ht="33.75" customHeight="1">
      <c r="B9" s="54" t="str">
        <f>VLOOKUP(C9,SintéticoNC!$B$4:$C$82,2,FALSE)</f>
        <v>Bancada do Espírito Santo</v>
      </c>
      <c r="C9" s="30" t="s">
        <v>221</v>
      </c>
      <c r="D9" s="29" t="s">
        <v>36</v>
      </c>
      <c r="E9" s="29" t="s">
        <v>21</v>
      </c>
      <c r="F9" s="64"/>
      <c r="G9" s="64">
        <f>SintéticoNC!F11*ÍndiceCorreçãoNC!$C$3</f>
        <v>22623.688773493162</v>
      </c>
      <c r="H9" s="64">
        <f>IF(SintéticoNC!F11&gt;AnalíticoNC!F9,AnalíticoNC!F9,SintéticoNC!F11)</f>
        <v>0</v>
      </c>
      <c r="I9" s="64">
        <f>(SintéticoNC!F11+AnalíticoNC!G9)-H9</f>
        <v>2267623.6887734933</v>
      </c>
      <c r="J9" s="65"/>
    </row>
    <row r="10" spans="2:46" ht="27.75" customHeight="1">
      <c r="B10" s="54" t="str">
        <f>VLOOKUP(C10,SintéticoNC!$B$4:$C$82,2,FALSE)</f>
        <v>Bancada do Espírito Santo</v>
      </c>
      <c r="C10" s="30" t="s">
        <v>222</v>
      </c>
      <c r="D10" s="29" t="s">
        <v>36</v>
      </c>
      <c r="E10" s="29" t="s">
        <v>21</v>
      </c>
      <c r="F10" s="64"/>
      <c r="G10" s="64">
        <f>SintéticoNC!F12*ÍndiceCorreçãoNC!$C$3</f>
        <v>27732.913810535938</v>
      </c>
      <c r="H10" s="64">
        <f>IF(SintéticoNC!F12&gt;AnalíticoNC!F10,AnalíticoNC!F10,SintéticoNC!F12)</f>
        <v>0</v>
      </c>
      <c r="I10" s="64">
        <f>(SintéticoNC!F12+AnalíticoNC!G10)-H10</f>
        <v>2779732.9138105358</v>
      </c>
      <c r="J10" s="65"/>
    </row>
    <row r="11" spans="2:46" ht="12.95" customHeight="1">
      <c r="B11" s="54" t="str">
        <f>VLOOKUP(C11,SintéticoNC!$B$4:$C$82,2,FALSE)</f>
        <v>Bancada do Maranhão</v>
      </c>
      <c r="C11" s="30" t="s">
        <v>223</v>
      </c>
      <c r="D11" s="29" t="s">
        <v>36</v>
      </c>
      <c r="E11" s="29" t="s">
        <v>21</v>
      </c>
      <c r="F11" s="64"/>
      <c r="G11" s="64">
        <f>SintéticoNC!F13*ÍndiceCorreçãoNC!$C$3</f>
        <v>7558.0252027260003</v>
      </c>
      <c r="H11" s="64">
        <f>IF(SintéticoNC!F13&gt;AnalíticoNC!F11,AnalíticoNC!F11,SintéticoNC!F13)</f>
        <v>0</v>
      </c>
      <c r="I11" s="64">
        <f>(SintéticoNC!F13+AnalíticoNC!G11)-H11</f>
        <v>757558.02520272601</v>
      </c>
      <c r="J11" s="65"/>
    </row>
    <row r="12" spans="2:46" ht="12.95" customHeight="1">
      <c r="B12" s="54" t="str">
        <f>VLOOKUP(C12,SintéticoNC!$B$4:$C$82,2,FALSE)</f>
        <v>Bancada do Pará</v>
      </c>
      <c r="C12" s="30" t="s">
        <v>224</v>
      </c>
      <c r="D12" s="29" t="s">
        <v>36</v>
      </c>
      <c r="E12" s="29" t="s">
        <v>21</v>
      </c>
      <c r="F12" s="64"/>
      <c r="G12" s="64">
        <f>SintéticoNC!F14*ÍndiceCorreçãoNC!$C$3</f>
        <v>4937.9097991143199</v>
      </c>
      <c r="H12" s="64">
        <f>IF(SintéticoNC!F14&gt;AnalíticoNC!F12,AnalíticoNC!F12,SintéticoNC!F14)</f>
        <v>0</v>
      </c>
      <c r="I12" s="64">
        <f>(SintéticoNC!F14+AnalíticoNC!G12)-H12</f>
        <v>494937.90979911434</v>
      </c>
      <c r="J12" s="65"/>
    </row>
    <row r="13" spans="2:46" ht="12.95" customHeight="1">
      <c r="B13" s="54" t="str">
        <f>VLOOKUP(C13,SintéticoNC!$B$4:$C$82,2,FALSE)</f>
        <v>Bancada do Pará</v>
      </c>
      <c r="C13" s="30" t="s">
        <v>225</v>
      </c>
      <c r="D13" s="29" t="s">
        <v>36</v>
      </c>
      <c r="E13" s="29" t="s">
        <v>21</v>
      </c>
      <c r="F13" s="64"/>
      <c r="G13" s="64">
        <f>SintéticoNC!F15*ÍndiceCorreçãoNC!$C$3</f>
        <v>8378.3228713951958</v>
      </c>
      <c r="H13" s="64">
        <f>IF(SintéticoNC!F15&gt;AnalíticoNC!F13,AnalíticoNC!F13,SintéticoNC!F15)</f>
        <v>0</v>
      </c>
      <c r="I13" s="64">
        <f>(SintéticoNC!F15+AnalíticoNC!G13)-H13</f>
        <v>839778.32287139515</v>
      </c>
      <c r="J13" s="65"/>
    </row>
    <row r="14" spans="2:46" ht="12.95" customHeight="1">
      <c r="B14" s="54" t="str">
        <f>VLOOKUP(C14,SintéticoNC!$B$4:$C$82,2,FALSE)</f>
        <v>Cabo Junio Amaral</v>
      </c>
      <c r="C14" s="30" t="s">
        <v>226</v>
      </c>
      <c r="D14" s="29" t="s">
        <v>36</v>
      </c>
      <c r="E14" s="29" t="s">
        <v>21</v>
      </c>
      <c r="F14" s="64"/>
      <c r="G14" s="64">
        <f>SintéticoNC!F16*ÍndiceCorreçãoNC!$C$3</f>
        <v>2086.0149559523761</v>
      </c>
      <c r="H14" s="64">
        <f>IF(SintéticoNC!F16&gt;AnalíticoNC!F14,AnalíticoNC!F14,SintéticoNC!F16)</f>
        <v>0</v>
      </c>
      <c r="I14" s="64">
        <f>(SintéticoNC!F16+AnalíticoNC!G14)-H14</f>
        <v>209086.01495595239</v>
      </c>
      <c r="J14" s="65"/>
    </row>
    <row r="15" spans="2:46" ht="12.95" customHeight="1">
      <c r="B15" s="54" t="str">
        <f>VLOOKUP(C15,SintéticoNC!$B$4:$C$82,2,FALSE)</f>
        <v>Celso Sabino</v>
      </c>
      <c r="C15" s="30" t="s">
        <v>227</v>
      </c>
      <c r="D15" s="29" t="s">
        <v>36</v>
      </c>
      <c r="E15" s="29" t="s">
        <v>21</v>
      </c>
      <c r="F15" s="64"/>
      <c r="G15" s="64">
        <f>SintéticoNC!F17*ÍndiceCorreçãoNC!$C$3</f>
        <v>979.49698910300401</v>
      </c>
      <c r="H15" s="64">
        <f>IF(SintéticoNC!F17&gt;AnalíticoNC!F15,AnalíticoNC!F15,SintéticoNC!F17)</f>
        <v>0</v>
      </c>
      <c r="I15" s="64">
        <f>(SintéticoNC!F17+AnalíticoNC!G15)-H15</f>
        <v>98177.206989103011</v>
      </c>
      <c r="J15" s="65"/>
    </row>
    <row r="16" spans="2:46" ht="12.95" customHeight="1">
      <c r="B16" s="54" t="str">
        <f>VLOOKUP(C16,SintéticoNC!$B$4:$C$82,2,FALSE)</f>
        <v>Coronel Chrisóstomo</v>
      </c>
      <c r="C16" s="30" t="s">
        <v>228</v>
      </c>
      <c r="D16" s="29" t="s">
        <v>36</v>
      </c>
      <c r="E16" s="29" t="s">
        <v>21</v>
      </c>
      <c r="F16" s="64"/>
      <c r="G16" s="64">
        <f>SintéticoNC!F18*ÍndiceCorreçãoNC!$C$3</f>
        <v>1395.715320770068</v>
      </c>
      <c r="H16" s="64">
        <f>IF(SintéticoNC!F18&gt;AnalíticoNC!F16,AnalíticoNC!F16,SintéticoNC!F18)</f>
        <v>0</v>
      </c>
      <c r="I16" s="64">
        <f>(SintéticoNC!F18+AnalíticoNC!G16)-H16</f>
        <v>139895.71532077008</v>
      </c>
      <c r="J16" s="65"/>
    </row>
    <row r="17" spans="2:10" ht="12.95" customHeight="1">
      <c r="B17" s="54" t="str">
        <f>VLOOKUP(C17,SintéticoNC!$B$4:$C$82,2,FALSE)</f>
        <v>Dimas Fabiano</v>
      </c>
      <c r="C17" s="30" t="s">
        <v>229</v>
      </c>
      <c r="D17" s="29" t="s">
        <v>36</v>
      </c>
      <c r="E17" s="29" t="s">
        <v>21</v>
      </c>
      <c r="F17" s="64"/>
      <c r="G17" s="64">
        <f>SintéticoNC!F19*ÍndiceCorreçãoNC!$C$3</f>
        <v>2086.0149559523761</v>
      </c>
      <c r="H17" s="64">
        <f>IF(SintéticoNC!F19&gt;AnalíticoNC!F17,AnalíticoNC!F17,SintéticoNC!F19)</f>
        <v>0</v>
      </c>
      <c r="I17" s="64">
        <f>(SintéticoNC!F19+AnalíticoNC!G17)-H17</f>
        <v>209086.01495595239</v>
      </c>
      <c r="J17" s="65"/>
    </row>
    <row r="18" spans="2:10" ht="12.95" customHeight="1">
      <c r="B18" s="54" t="str">
        <f>VLOOKUP(C18,SintéticoNC!$B$4:$C$82,2,FALSE)</f>
        <v>Edna Henrique</v>
      </c>
      <c r="C18" s="30" t="s">
        <v>230</v>
      </c>
      <c r="D18" s="29" t="s">
        <v>36</v>
      </c>
      <c r="E18" s="29" t="s">
        <v>21</v>
      </c>
      <c r="F18" s="64"/>
      <c r="G18" s="64">
        <f>SintéticoNC!F20*ÍndiceCorreçãoNC!$C$3</f>
        <v>2096.0923228893439</v>
      </c>
      <c r="H18" s="64">
        <f>IF(SintéticoNC!F20&gt;AnalíticoNC!F18,AnalíticoNC!F18,SintéticoNC!F20)</f>
        <v>0</v>
      </c>
      <c r="I18" s="64">
        <f>(SintéticoNC!F20+AnalíticoNC!G18)-H18</f>
        <v>210096.09232288934</v>
      </c>
      <c r="J18" s="65"/>
    </row>
    <row r="19" spans="2:10" ht="12.95" customHeight="1">
      <c r="B19" s="54" t="str">
        <f>VLOOKUP(C19,SintéticoNC!$B$4:$C$82,2,FALSE)</f>
        <v>Elias Vaz</v>
      </c>
      <c r="C19" s="30" t="s">
        <v>231</v>
      </c>
      <c r="D19" s="29" t="s">
        <v>36</v>
      </c>
      <c r="E19" s="29" t="s">
        <v>21</v>
      </c>
      <c r="F19" s="64"/>
      <c r="G19" s="64">
        <f>SintéticoNC!F21*ÍndiceCorreçãoNC!$C$3</f>
        <v>4030.9467747872004</v>
      </c>
      <c r="H19" s="64">
        <f>IF(SintéticoNC!F21&gt;AnalíticoNC!F19,AnalíticoNC!F19,SintéticoNC!F21)</f>
        <v>0</v>
      </c>
      <c r="I19" s="64">
        <f>(SintéticoNC!F21+AnalíticoNC!G19)-H19</f>
        <v>404030.94677478721</v>
      </c>
      <c r="J19" s="65"/>
    </row>
    <row r="20" spans="2:10" ht="12.95" customHeight="1">
      <c r="B20" s="54" t="str">
        <f>VLOOKUP(C20,SintéticoNC!$B$4:$C$82,2,FALSE)</f>
        <v>Expedito Netto</v>
      </c>
      <c r="C20" s="30" t="s">
        <v>232</v>
      </c>
      <c r="D20" s="29" t="s">
        <v>36</v>
      </c>
      <c r="E20" s="29" t="s">
        <v>21</v>
      </c>
      <c r="F20" s="64"/>
      <c r="G20" s="64">
        <f>SintéticoNC!F22*ÍndiceCorreçãoNC!$C$3</f>
        <v>2835.1587552477049</v>
      </c>
      <c r="H20" s="64">
        <f>IF(SintéticoNC!F22&gt;AnalíticoNC!F20,AnalíticoNC!F20,SintéticoNC!F22)</f>
        <v>0</v>
      </c>
      <c r="I20" s="64">
        <f>(SintéticoNC!F22+AnalíticoNC!G20)-H20</f>
        <v>284174.3987552477</v>
      </c>
      <c r="J20" s="65"/>
    </row>
    <row r="21" spans="2:10" ht="12.95" customHeight="1">
      <c r="B21" s="54" t="str">
        <f>VLOOKUP(C21,SintéticoNC!$B$4:$C$82,2,FALSE)</f>
        <v>Fabio Reis</v>
      </c>
      <c r="C21" s="30" t="s">
        <v>233</v>
      </c>
      <c r="D21" s="29" t="s">
        <v>36</v>
      </c>
      <c r="E21" s="29" t="s">
        <v>21</v>
      </c>
      <c r="F21" s="64"/>
      <c r="G21" s="64">
        <f>SintéticoNC!F23*ÍndiceCorreçãoNC!$C$3</f>
        <v>822.1919113323371</v>
      </c>
      <c r="H21" s="64">
        <f>IF(SintéticoNC!F23&gt;AnalíticoNC!F21,AnalíticoNC!F21,SintéticoNC!F23)</f>
        <v>0</v>
      </c>
      <c r="I21" s="64">
        <f>(SintéticoNC!F23+AnalíticoNC!G21)-H21</f>
        <v>82410.16191133234</v>
      </c>
      <c r="J21" s="65"/>
    </row>
    <row r="22" spans="2:10" ht="12.95" customHeight="1">
      <c r="B22" s="54" t="str">
        <f>VLOOKUP(C22,SintéticoNC!$B$4:$C$82,2,FALSE)</f>
        <v>Flavia Arruda</v>
      </c>
      <c r="C22" s="30" t="s">
        <v>234</v>
      </c>
      <c r="D22" s="29" t="s">
        <v>36</v>
      </c>
      <c r="E22" s="29" t="s">
        <v>21</v>
      </c>
      <c r="F22" s="64"/>
      <c r="G22" s="64">
        <f>SintéticoNC!F24*ÍndiceCorreçãoNC!$C$3</f>
        <v>8882.3694868647108</v>
      </c>
      <c r="H22" s="64">
        <f>IF(SintéticoNC!F24&gt;AnalíticoNC!F22,AnalíticoNC!F22,SintéticoNC!F24)</f>
        <v>0</v>
      </c>
      <c r="I22" s="64">
        <f>(SintéticoNC!F24+AnalíticoNC!G22)-H22</f>
        <v>890300.0594868646</v>
      </c>
      <c r="J22" s="65"/>
    </row>
    <row r="23" spans="2:10" ht="12.95" customHeight="1">
      <c r="B23" s="54" t="str">
        <f>VLOOKUP(C23,SintéticoNC!$B$4:$C$82,2,FALSE)</f>
        <v>Flaviano Melo</v>
      </c>
      <c r="C23" s="30" t="s">
        <v>235</v>
      </c>
      <c r="D23" s="29" t="s">
        <v>36</v>
      </c>
      <c r="E23" s="29" t="s">
        <v>21</v>
      </c>
      <c r="F23" s="64"/>
      <c r="G23" s="64">
        <f>SintéticoNC!F25*ÍndiceCorreçãoNC!$C$3</f>
        <v>665.10621783988802</v>
      </c>
      <c r="H23" s="64">
        <f>IF(SintéticoNC!F25&gt;AnalíticoNC!F23,AnalíticoNC!F23,SintéticoNC!F25)</f>
        <v>0</v>
      </c>
      <c r="I23" s="64">
        <f>(SintéticoNC!F25+AnalíticoNC!G23)-H23</f>
        <v>66665.106217839886</v>
      </c>
      <c r="J23" s="65"/>
    </row>
    <row r="24" spans="2:10" ht="12.95" customHeight="1">
      <c r="B24" s="54" t="str">
        <f>VLOOKUP(C24,SintéticoNC!$B$4:$C$82,2,FALSE)</f>
        <v>Flaviano Melo</v>
      </c>
      <c r="C24" s="30" t="s">
        <v>236</v>
      </c>
      <c r="D24" s="29" t="s">
        <v>36</v>
      </c>
      <c r="E24" s="29" t="s">
        <v>21</v>
      </c>
      <c r="F24" s="64"/>
      <c r="G24" s="64">
        <f>SintéticoNC!F26*ÍndiceCorreçãoNC!$C$3</f>
        <v>5066.8599879871017</v>
      </c>
      <c r="H24" s="64">
        <f>IF(SintéticoNC!F26&gt;AnalíticoNC!F24,AnalíticoNC!F24,SintéticoNC!F26)</f>
        <v>0</v>
      </c>
      <c r="I24" s="64">
        <f>(SintéticoNC!F26+AnalíticoNC!G24)-H24</f>
        <v>507862.87998798711</v>
      </c>
      <c r="J24" s="65"/>
    </row>
    <row r="25" spans="2:10" ht="12.95" customHeight="1">
      <c r="B25" s="54" t="str">
        <f>VLOOKUP(C25,SintéticoNC!$B$4:$C$82,2,FALSE)</f>
        <v>General Girão</v>
      </c>
      <c r="C25" s="30" t="s">
        <v>237</v>
      </c>
      <c r="D25" s="29" t="s">
        <v>36</v>
      </c>
      <c r="E25" s="29" t="s">
        <v>21</v>
      </c>
      <c r="F25" s="64"/>
      <c r="G25" s="64">
        <f>SintéticoNC!F27*ÍndiceCorreçãoNC!$C$3</f>
        <v>2086.0149559523761</v>
      </c>
      <c r="H25" s="64">
        <f>IF(SintéticoNC!F27&gt;AnalíticoNC!F25,AnalíticoNC!F25,SintéticoNC!F27)</f>
        <v>0</v>
      </c>
      <c r="I25" s="64">
        <f>(SintéticoNC!F27+AnalíticoNC!G25)-H25</f>
        <v>209086.01495595239</v>
      </c>
      <c r="J25" s="65"/>
    </row>
    <row r="26" spans="2:10" ht="12.95" customHeight="1">
      <c r="B26" s="54" t="str">
        <f>VLOOKUP(C26,SintéticoNC!$B$4:$C$82,2,FALSE)</f>
        <v>João Roma</v>
      </c>
      <c r="C26" s="30" t="s">
        <v>238</v>
      </c>
      <c r="D26" s="29" t="s">
        <v>36</v>
      </c>
      <c r="E26" s="29" t="s">
        <v>21</v>
      </c>
      <c r="F26" s="64"/>
      <c r="G26" s="64">
        <f>SintéticoNC!F28*ÍndiceCorreçãoNC!$C$3</f>
        <v>727.26150240738866</v>
      </c>
      <c r="H26" s="64">
        <f>IF(SintéticoNC!F28&gt;AnalíticoNC!F26,AnalíticoNC!F26,SintéticoNC!F28)</f>
        <v>0</v>
      </c>
      <c r="I26" s="64">
        <f>(SintéticoNC!F28+AnalíticoNC!G26)-H26</f>
        <v>72895.071502407387</v>
      </c>
      <c r="J26" s="65"/>
    </row>
    <row r="27" spans="2:10" ht="12.95" customHeight="1">
      <c r="B27" s="54" t="str">
        <f>VLOOKUP(C27,SintéticoNC!$B$4:$C$82,2,FALSE)</f>
        <v>Joenia Wapichana</v>
      </c>
      <c r="C27" s="30" t="s">
        <v>239</v>
      </c>
      <c r="D27" s="29" t="s">
        <v>36</v>
      </c>
      <c r="E27" s="29" t="s">
        <v>21</v>
      </c>
      <c r="F27" s="64"/>
      <c r="G27" s="64">
        <f>SintéticoNC!F29*ÍndiceCorreçãoNC!$C$3</f>
        <v>91.688116886648402</v>
      </c>
      <c r="H27" s="64">
        <f>IF(SintéticoNC!F29&gt;AnalíticoNC!F27,AnalíticoNC!F27,SintéticoNC!F29)</f>
        <v>0</v>
      </c>
      <c r="I27" s="64">
        <f>(SintéticoNC!F29+AnalíticoNC!G27)-H27</f>
        <v>9190.1081168866476</v>
      </c>
      <c r="J27" s="65"/>
    </row>
    <row r="28" spans="2:10" ht="12.95" customHeight="1">
      <c r="B28" s="54" t="str">
        <f>VLOOKUP(C28,SintéticoNC!$B$4:$C$82,2,FALSE)</f>
        <v>José Nunes</v>
      </c>
      <c r="C28" s="30" t="s">
        <v>240</v>
      </c>
      <c r="D28" s="29" t="s">
        <v>36</v>
      </c>
      <c r="E28" s="29" t="s">
        <v>21</v>
      </c>
      <c r="F28" s="64"/>
      <c r="G28" s="64">
        <f>SintéticoNC!F30*ÍndiceCorreçãoNC!$C$3</f>
        <v>2086.0149559523761</v>
      </c>
      <c r="H28" s="64">
        <f>IF(SintéticoNC!F30&gt;AnalíticoNC!F28,AnalíticoNC!F28,SintéticoNC!F30)</f>
        <v>0</v>
      </c>
      <c r="I28" s="64">
        <f>(SintéticoNC!F30+AnalíticoNC!G28)-H28</f>
        <v>209086.01495595239</v>
      </c>
      <c r="J28" s="65"/>
    </row>
    <row r="29" spans="2:10" ht="12.95" customHeight="1">
      <c r="B29" s="54" t="str">
        <f>VLOOKUP(C29,SintéticoNC!$B$4:$C$82,2,FALSE)</f>
        <v>Josivaldo JP</v>
      </c>
      <c r="C29" s="30" t="s">
        <v>241</v>
      </c>
      <c r="D29" s="29" t="s">
        <v>36</v>
      </c>
      <c r="E29" s="29" t="s">
        <v>21</v>
      </c>
      <c r="F29" s="64"/>
      <c r="G29" s="64">
        <f>SintéticoNC!F31*ÍndiceCorreçãoNC!$C$3</f>
        <v>1027.8914275707361</v>
      </c>
      <c r="H29" s="64">
        <f>IF(SintéticoNC!F31&gt;AnalíticoNC!F29,AnalíticoNC!F29,SintéticoNC!F31)</f>
        <v>0</v>
      </c>
      <c r="I29" s="64">
        <f>(SintéticoNC!F31+AnalíticoNC!G29)-H29</f>
        <v>103027.89142757074</v>
      </c>
      <c r="J29" s="65"/>
    </row>
    <row r="30" spans="2:10" ht="12.95" customHeight="1">
      <c r="B30" s="54" t="str">
        <f>VLOOKUP(C30,SintéticoNC!$B$4:$C$82,2,FALSE)</f>
        <v>Junior Lourenço</v>
      </c>
      <c r="C30" s="30" t="s">
        <v>242</v>
      </c>
      <c r="D30" s="29" t="s">
        <v>36</v>
      </c>
      <c r="E30" s="29" t="s">
        <v>21</v>
      </c>
      <c r="F30" s="64"/>
      <c r="G30" s="64">
        <f>SintéticoNC!F32*ÍndiceCorreçãoNC!$C$3</f>
        <v>3476.69159325396</v>
      </c>
      <c r="H30" s="64">
        <f>IF(SintéticoNC!F32&gt;AnalíticoNC!F30,AnalíticoNC!F30,SintéticoNC!F32)</f>
        <v>0</v>
      </c>
      <c r="I30" s="64">
        <f>(SintéticoNC!F32+AnalíticoNC!G30)-H30</f>
        <v>348476.69159325399</v>
      </c>
      <c r="J30" s="65"/>
    </row>
    <row r="31" spans="2:10" ht="12.95" customHeight="1">
      <c r="B31" s="54" t="str">
        <f>VLOOKUP(C31,SintéticoNC!$B$4:$C$82,2,FALSE)</f>
        <v>Leo de Brito</v>
      </c>
      <c r="C31" s="30" t="s">
        <v>243</v>
      </c>
      <c r="D31" s="29" t="s">
        <v>36</v>
      </c>
      <c r="E31" s="29" t="s">
        <v>21</v>
      </c>
      <c r="F31" s="64"/>
      <c r="G31" s="64">
        <f>SintéticoNC!F33*ÍndiceCorreçãoNC!$C$3</f>
        <v>4333.2677828962405</v>
      </c>
      <c r="H31" s="64">
        <f>IF(SintéticoNC!F33&gt;AnalíticoNC!F31,AnalíticoNC!F31,SintéticoNC!F33)</f>
        <v>0</v>
      </c>
      <c r="I31" s="64">
        <f>(SintéticoNC!F33+AnalíticoNC!G31)-H31</f>
        <v>434333.26778289623</v>
      </c>
      <c r="J31" s="65"/>
    </row>
    <row r="32" spans="2:10" ht="12.95" customHeight="1">
      <c r="B32" s="54" t="str">
        <f>VLOOKUP(C32,SintéticoNC!$B$4:$C$82,2,FALSE)</f>
        <v>Leur Lomanto</v>
      </c>
      <c r="C32" s="30" t="s">
        <v>244</v>
      </c>
      <c r="D32" s="29" t="s">
        <v>36</v>
      </c>
      <c r="E32" s="29" t="s">
        <v>21</v>
      </c>
      <c r="F32" s="64"/>
      <c r="G32" s="64">
        <f>SintéticoNC!F34*ÍndiceCorreçãoNC!$C$3</f>
        <v>666.13713247753992</v>
      </c>
      <c r="H32" s="64">
        <f>IF(SintéticoNC!F34&gt;AnalíticoNC!F32,AnalíticoNC!F32,SintéticoNC!F34)</f>
        <v>0</v>
      </c>
      <c r="I32" s="64">
        <f>(SintéticoNC!F34+AnalíticoNC!G32)-H32</f>
        <v>66768.437132477542</v>
      </c>
      <c r="J32" s="65"/>
    </row>
    <row r="33" spans="2:10" ht="12.95" customHeight="1">
      <c r="B33" s="54" t="str">
        <f>VLOOKUP(C33,SintéticoNC!$B$4:$C$82,2,FALSE)</f>
        <v>Luciano Bivar</v>
      </c>
      <c r="C33" s="30" t="s">
        <v>245</v>
      </c>
      <c r="D33" s="29" t="s">
        <v>36</v>
      </c>
      <c r="E33" s="29" t="s">
        <v>21</v>
      </c>
      <c r="F33" s="64"/>
      <c r="G33" s="64">
        <f>SintéticoNC!F35*ÍndiceCorreçãoNC!$C$3</f>
        <v>32.783589345674933</v>
      </c>
      <c r="H33" s="64">
        <f>IF(SintéticoNC!F35&gt;AnalíticoNC!F33,AnalíticoNC!F33,SintéticoNC!F35)</f>
        <v>0</v>
      </c>
      <c r="I33" s="64">
        <f>(SintéticoNC!F35+AnalíticoNC!G33)-H33</f>
        <v>3285.973589345675</v>
      </c>
      <c r="J33" s="65"/>
    </row>
    <row r="34" spans="2:10" ht="12.95" customHeight="1">
      <c r="B34" s="54" t="str">
        <f>VLOOKUP(C34,SintéticoNC!$B$4:$C$82,2,FALSE)</f>
        <v>Luis Tibé</v>
      </c>
      <c r="C34" s="30" t="s">
        <v>246</v>
      </c>
      <c r="D34" s="29" t="s">
        <v>36</v>
      </c>
      <c r="E34" s="29" t="s">
        <v>21</v>
      </c>
      <c r="F34" s="64"/>
      <c r="G34" s="64">
        <f>SintéticoNC!F36*ÍndiceCorreçãoNC!$C$3</f>
        <v>2086.0149559523761</v>
      </c>
      <c r="H34" s="64">
        <f>IF(SintéticoNC!F36&gt;AnalíticoNC!F34,AnalíticoNC!F34,SintéticoNC!F36)</f>
        <v>0</v>
      </c>
      <c r="I34" s="64">
        <f>(SintéticoNC!F36+AnalíticoNC!G34)-H34</f>
        <v>209086.01495595239</v>
      </c>
      <c r="J34" s="65"/>
    </row>
    <row r="35" spans="2:10" ht="12.95" customHeight="1">
      <c r="B35" s="54" t="str">
        <f>VLOOKUP(C35,SintéticoNC!$B$4:$C$82,2,FALSE)</f>
        <v>Mara Rocha</v>
      </c>
      <c r="C35" s="30" t="s">
        <v>247</v>
      </c>
      <c r="D35" s="29" t="s">
        <v>36</v>
      </c>
      <c r="E35" s="29" t="s">
        <v>21</v>
      </c>
      <c r="F35" s="64"/>
      <c r="G35" s="64">
        <f>SintéticoNC!F37*ÍndiceCorreçãoNC!$C$3</f>
        <v>4115.3457306210003</v>
      </c>
      <c r="H35" s="64">
        <f>IF(SintéticoNC!F37&gt;AnalíticoNC!F35,AnalíticoNC!F35,SintéticoNC!F37)</f>
        <v>0</v>
      </c>
      <c r="I35" s="64">
        <f>(SintéticoNC!F37+AnalíticoNC!G35)-H35</f>
        <v>412490.445730621</v>
      </c>
      <c r="J35" s="65"/>
    </row>
    <row r="36" spans="2:10" ht="12.95" customHeight="1">
      <c r="B36" s="54" t="str">
        <f>VLOOKUP(C36,SintéticoNC!$B$4:$C$82,2,FALSE)</f>
        <v>Marx Beltrão</v>
      </c>
      <c r="C36" s="30" t="s">
        <v>248</v>
      </c>
      <c r="D36" s="29" t="s">
        <v>36</v>
      </c>
      <c r="E36" s="29" t="s">
        <v>21</v>
      </c>
      <c r="F36" s="64"/>
      <c r="G36" s="64">
        <f>SintéticoNC!F38*ÍndiceCorreçãoNC!$C$3</f>
        <v>2086.0149559523761</v>
      </c>
      <c r="H36" s="64">
        <f>IF(SintéticoNC!F38&gt;AnalíticoNC!F36,AnalíticoNC!F36,SintéticoNC!F38)</f>
        <v>0</v>
      </c>
      <c r="I36" s="64">
        <f>(SintéticoNC!F38+AnalíticoNC!G36)-H36</f>
        <v>209086.01495595239</v>
      </c>
      <c r="J36" s="65"/>
    </row>
    <row r="37" spans="2:10" ht="12.95" customHeight="1">
      <c r="B37" s="54" t="str">
        <f>VLOOKUP(C37,SintéticoNC!$B$4:$C$82,2,FALSE)</f>
        <v>Ministério das Comunicações</v>
      </c>
      <c r="C37" s="30" t="s">
        <v>250</v>
      </c>
      <c r="D37" s="29" t="s">
        <v>36</v>
      </c>
      <c r="E37" s="29" t="s">
        <v>21</v>
      </c>
      <c r="F37" s="64"/>
      <c r="G37" s="64">
        <f>SintéticoNC!F39*ÍndiceCorreçãoNC!$C$3</f>
        <v>155115.13583645658</v>
      </c>
      <c r="H37" s="64">
        <f>IF(SintéticoNC!F39&gt;AnalíticoNC!F37,AnalíticoNC!F37,SintéticoNC!F39)</f>
        <v>0</v>
      </c>
      <c r="I37" s="64">
        <f>(SintéticoNC!F39+AnalíticoNC!G37)-H37</f>
        <v>15547542.225836456</v>
      </c>
      <c r="J37" s="65"/>
    </row>
    <row r="38" spans="2:10" ht="12.95" customHeight="1">
      <c r="B38" s="54" t="str">
        <f>VLOOKUP(C38,SintéticoNC!$B$4:$C$82,2,FALSE)</f>
        <v>Ministério das Comunicações</v>
      </c>
      <c r="C38" s="30" t="s">
        <v>251</v>
      </c>
      <c r="D38" s="29" t="s">
        <v>36</v>
      </c>
      <c r="E38" s="29" t="s">
        <v>21</v>
      </c>
      <c r="F38" s="64"/>
      <c r="G38" s="64">
        <f>SintéticoNC!F40*ÍndiceCorreçãoNC!$C$3</f>
        <v>37165.329263537984</v>
      </c>
      <c r="H38" s="64">
        <f>IF(SintéticoNC!F40&gt;AnalíticoNC!F38,AnalíticoNC!F38,SintéticoNC!F40)</f>
        <v>0</v>
      </c>
      <c r="I38" s="64">
        <f>(SintéticoNC!F40+AnalíticoNC!G38)-H38</f>
        <v>3725165.3292635381</v>
      </c>
      <c r="J38" s="65"/>
    </row>
    <row r="39" spans="2:10" ht="12.95" customHeight="1">
      <c r="B39" s="54" t="str">
        <f>VLOOKUP(C39,SintéticoNC!$B$4:$C$82,2,FALSE)</f>
        <v>Ministério das Comunicações</v>
      </c>
      <c r="C39" s="30" t="s">
        <v>252</v>
      </c>
      <c r="D39" s="29" t="s">
        <v>36</v>
      </c>
      <c r="E39" s="29" t="s">
        <v>21</v>
      </c>
      <c r="F39" s="64"/>
      <c r="G39" s="64">
        <f>SintéticoNC!F41*ÍndiceCorreçãoNC!$C$3</f>
        <v>100773.66936968001</v>
      </c>
      <c r="H39" s="64">
        <f>IF(SintéticoNC!F41&gt;AnalíticoNC!F39,AnalíticoNC!F39,SintéticoNC!F41)</f>
        <v>0</v>
      </c>
      <c r="I39" s="64">
        <f>(SintéticoNC!F41+AnalíticoNC!G39)-H39</f>
        <v>10100773.669369681</v>
      </c>
      <c r="J39" s="65"/>
    </row>
    <row r="40" spans="2:10" ht="12.95" customHeight="1">
      <c r="B40" s="54" t="str">
        <f>VLOOKUP(C40,SintéticoNC!$B$4:$C$82,2,FALSE)</f>
        <v>Ministério da Educação</v>
      </c>
      <c r="C40" s="30" t="s">
        <v>253</v>
      </c>
      <c r="D40" s="29" t="s">
        <v>36</v>
      </c>
      <c r="E40" s="29" t="s">
        <v>21</v>
      </c>
      <c r="F40" s="64"/>
      <c r="G40" s="64">
        <f>SintéticoNC!F42*ÍndiceCorreçãoNC!$C$3</f>
        <v>169936.63397674492</v>
      </c>
      <c r="H40" s="64">
        <f>IF(SintéticoNC!F42&gt;AnalíticoNC!F40,AnalíticoNC!F40,SintéticoNC!F42)</f>
        <v>0</v>
      </c>
      <c r="I40" s="64">
        <f>(SintéticoNC!F42+AnalíticoNC!G40)-H40</f>
        <v>17033134.633976746</v>
      </c>
      <c r="J40" s="65"/>
    </row>
    <row r="41" spans="2:10" ht="12.95" customHeight="1">
      <c r="B41" s="54" t="str">
        <f>VLOOKUP(C41,SintéticoNC!$B$4:$C$82,2,FALSE)</f>
        <v>Ministério da Educação</v>
      </c>
      <c r="C41" s="30" t="s">
        <v>254</v>
      </c>
      <c r="D41" s="29" t="s">
        <v>36</v>
      </c>
      <c r="E41" s="29" t="s">
        <v>21</v>
      </c>
      <c r="F41" s="64"/>
      <c r="G41" s="64">
        <f>SintéticoNC!F43*ÍndiceCorreçãoNC!$C$3</f>
        <v>37094.787694979212</v>
      </c>
      <c r="H41" s="64">
        <f>IF(SintéticoNC!F43&gt;AnalíticoNC!F41,AnalíticoNC!F41,SintéticoNC!F43)</f>
        <v>0</v>
      </c>
      <c r="I41" s="64">
        <f>(SintéticoNC!F43+AnalíticoNC!G41)-H41</f>
        <v>3718094.787694979</v>
      </c>
      <c r="J41" s="65"/>
    </row>
    <row r="42" spans="2:10" ht="12.95" customHeight="1">
      <c r="B42" s="54" t="str">
        <f>VLOOKUP(C42,SintéticoNC!$B$4:$C$82,2,FALSE)</f>
        <v>Ministério da Justiça</v>
      </c>
      <c r="C42" s="30" t="s">
        <v>255</v>
      </c>
      <c r="D42" s="29" t="s">
        <v>36</v>
      </c>
      <c r="E42" s="29" t="s">
        <v>21</v>
      </c>
      <c r="F42" s="64"/>
      <c r="G42" s="64">
        <f>SintéticoNC!F44*ÍndiceCorreçãoNC!$C$3</f>
        <v>6307.7313255398494</v>
      </c>
      <c r="H42" s="64">
        <f>IF(SintéticoNC!F44&gt;AnalíticoNC!F42,AnalíticoNC!F42,SintéticoNC!F44)</f>
        <v>0</v>
      </c>
      <c r="I42" s="64">
        <f>(SintéticoNC!F44+AnalíticoNC!G42)-H42</f>
        <v>632238.23132553988</v>
      </c>
      <c r="J42" s="65"/>
    </row>
    <row r="43" spans="2:10" ht="12.95" customHeight="1">
      <c r="B43" s="54" t="str">
        <f>VLOOKUP(C43,SintéticoNC!$B$4:$C$82,2,FALSE)</f>
        <v>Ministério do Meio Ambiente</v>
      </c>
      <c r="C43" s="30" t="s">
        <v>256</v>
      </c>
      <c r="D43" s="29" t="s">
        <v>36</v>
      </c>
      <c r="E43" s="29" t="s">
        <v>21</v>
      </c>
      <c r="F43" s="64"/>
      <c r="G43" s="64">
        <f>SintéticoNC!F45*ÍndiceCorreçãoNC!$C$3</f>
        <v>1086.3401558051505</v>
      </c>
      <c r="H43" s="64">
        <f>IF(SintéticoNC!F45&gt;AnalíticoNC!F43,AnalíticoNC!F43,SintéticoNC!F45)</f>
        <v>0</v>
      </c>
      <c r="I43" s="64">
        <f>(SintéticoNC!F45+AnalíticoNC!G43)-H43</f>
        <v>108886.34015580516</v>
      </c>
      <c r="J43" s="65"/>
    </row>
    <row r="44" spans="2:10" ht="12.95" customHeight="1">
      <c r="B44" s="54" t="str">
        <f>VLOOKUP(C44,SintéticoNC!$B$4:$C$82,2,FALSE)</f>
        <v>Perpétua Almeida</v>
      </c>
      <c r="C44" s="30" t="s">
        <v>257</v>
      </c>
      <c r="D44" s="29" t="s">
        <v>36</v>
      </c>
      <c r="E44" s="29" t="s">
        <v>21</v>
      </c>
      <c r="F44" s="64"/>
      <c r="G44" s="64">
        <f>SintéticoNC!F46*ÍndiceCorreçãoNC!$C$3</f>
        <v>4172.0299119047522</v>
      </c>
      <c r="H44" s="64">
        <f>IF(SintéticoNC!F46&gt;AnalíticoNC!F44,AnalíticoNC!F44,SintéticoNC!F46)</f>
        <v>0</v>
      </c>
      <c r="I44" s="64">
        <f>(SintéticoNC!F46+AnalíticoNC!G44)-H44</f>
        <v>418172.02991190477</v>
      </c>
      <c r="J44" s="65"/>
    </row>
    <row r="45" spans="2:10" ht="12.95" customHeight="1">
      <c r="B45" s="54" t="str">
        <f>VLOOKUP(C45,SintéticoNC!$B$4:$C$82,2,FALSE)</f>
        <v>PRF RO</v>
      </c>
      <c r="C45" s="30" t="s">
        <v>258</v>
      </c>
      <c r="D45" s="29" t="s">
        <v>36</v>
      </c>
      <c r="E45" s="29" t="s">
        <v>21</v>
      </c>
      <c r="F45" s="64"/>
      <c r="G45" s="64">
        <f>SintéticoNC!F47*ÍndiceCorreçãoNC!$C$3</f>
        <v>467.58982587531523</v>
      </c>
      <c r="H45" s="64">
        <f>IF(SintéticoNC!F47&gt;AnalíticoNC!F45,AnalíticoNC!F45,SintéticoNC!F47)</f>
        <v>0</v>
      </c>
      <c r="I45" s="64">
        <f>(SintéticoNC!F47+AnalíticoNC!G45)-H45</f>
        <v>46867.589825875315</v>
      </c>
      <c r="J45" s="65"/>
    </row>
    <row r="46" spans="2:10" ht="12.95" customHeight="1">
      <c r="B46" s="54" t="str">
        <f>VLOOKUP(C46,SintéticoNC!$B$4:$C$82,2,FALSE)</f>
        <v>Senador Confúcio Moura</v>
      </c>
      <c r="C46" s="30" t="s">
        <v>259</v>
      </c>
      <c r="D46" s="29" t="s">
        <v>36</v>
      </c>
      <c r="E46" s="29" t="s">
        <v>21</v>
      </c>
      <c r="F46" s="64"/>
      <c r="G46" s="64">
        <f>SintéticoNC!F48*ÍndiceCorreçãoNC!$C$3</f>
        <v>3456.852079417813</v>
      </c>
      <c r="H46" s="64">
        <f>IF(SintéticoNC!F48&gt;AnalíticoNC!F46,AnalíticoNC!F46,SintéticoNC!F48)</f>
        <v>0</v>
      </c>
      <c r="I46" s="64">
        <f>(SintéticoNC!F48+AnalíticoNC!G46)-H46</f>
        <v>346488.13207941782</v>
      </c>
      <c r="J46" s="65"/>
    </row>
    <row r="47" spans="2:10" ht="12.95" customHeight="1">
      <c r="B47" s="54" t="str">
        <f>VLOOKUP(C47,SintéticoNC!$B$4:$C$82,2,FALSE)</f>
        <v>Sérgio Petecão</v>
      </c>
      <c r="C47" s="30" t="s">
        <v>260</v>
      </c>
      <c r="D47" s="29" t="s">
        <v>36</v>
      </c>
      <c r="E47" s="29" t="s">
        <v>21</v>
      </c>
      <c r="F47" s="64"/>
      <c r="G47" s="64">
        <f>SintéticoNC!F49*ÍndiceCorreçãoNC!$C$3</f>
        <v>2871.9084938987626</v>
      </c>
      <c r="H47" s="64">
        <f>IF(SintéticoNC!F49&gt;AnalíticoNC!F47,AnalíticoNC!F47,SintéticoNC!F49)</f>
        <v>0</v>
      </c>
      <c r="I47" s="64">
        <f>(SintéticoNC!F49+AnalíticoNC!G47)-H47</f>
        <v>287857.90849389875</v>
      </c>
      <c r="J47" s="65"/>
    </row>
    <row r="48" spans="2:10" ht="12.95" customHeight="1">
      <c r="B48" s="54" t="str">
        <f>VLOOKUP(C48,SintéticoNC!$B$4:$C$82,2,FALSE)</f>
        <v>Soraya Thronicke</v>
      </c>
      <c r="C48" s="30" t="s">
        <v>261</v>
      </c>
      <c r="D48" s="29" t="s">
        <v>36</v>
      </c>
      <c r="E48" s="29" t="s">
        <v>21</v>
      </c>
      <c r="F48" s="64"/>
      <c r="G48" s="64">
        <f>SintéticoNC!F50*ÍndiceCorreçãoNC!$C$3</f>
        <v>3476.69159325396</v>
      </c>
      <c r="H48" s="64">
        <f>IF(SintéticoNC!F50&gt;AnalíticoNC!F48,AnalíticoNC!F48,SintéticoNC!F50)</f>
        <v>0</v>
      </c>
      <c r="I48" s="64">
        <f>(SintéticoNC!F50+AnalíticoNC!G48)-H48</f>
        <v>348476.69159325399</v>
      </c>
      <c r="J48" s="65"/>
    </row>
    <row r="49" spans="2:10" ht="12.95" customHeight="1">
      <c r="B49" s="54" t="str">
        <f>VLOOKUP(C49,SintéticoNC!$B$4:$C$82,2,FALSE)</f>
        <v>Uldurico Junior</v>
      </c>
      <c r="C49" s="30" t="s">
        <v>262</v>
      </c>
      <c r="D49" s="29" t="s">
        <v>36</v>
      </c>
      <c r="E49" s="29" t="s">
        <v>21</v>
      </c>
      <c r="F49" s="64"/>
      <c r="G49" s="64">
        <f>SintéticoNC!F51*ÍndiceCorreçãoNC!$C$3</f>
        <v>3113.9063835231123</v>
      </c>
      <c r="H49" s="64">
        <f>IF(SintéticoNC!F51&gt;AnalíticoNC!F49,AnalíticoNC!F49,SintéticoNC!F51)</f>
        <v>0</v>
      </c>
      <c r="I49" s="64">
        <f>(SintéticoNC!F51+AnalíticoNC!G49)-H49</f>
        <v>312113.90638352314</v>
      </c>
      <c r="J49" s="65"/>
    </row>
    <row r="50" spans="2:10" ht="12.95" customHeight="1">
      <c r="B50" s="54" t="str">
        <f>VLOOKUP(C50,SintéticoNC!$B$4:$C$82,2,FALSE)</f>
        <v>Bancada de Alagoas</v>
      </c>
      <c r="C50" s="30" t="s">
        <v>263</v>
      </c>
      <c r="D50" s="29" t="s">
        <v>39</v>
      </c>
      <c r="E50" s="29" t="s">
        <v>21</v>
      </c>
      <c r="F50" s="64"/>
      <c r="G50" s="64">
        <f>SintéticoNC!F53*ÍndiceCorreçãoNC!$C$3</f>
        <v>6127.0390976765439</v>
      </c>
      <c r="H50" s="64">
        <f>IF(SintéticoNC!F53&gt;AnalíticoNC!F50,AnalíticoNC!F50,SintéticoNC!F53)</f>
        <v>0</v>
      </c>
      <c r="I50" s="64">
        <f>(SintéticoNC!F53+AnalíticoNC!G50)-H50</f>
        <v>614127.03909767652</v>
      </c>
      <c r="J50" s="65"/>
    </row>
    <row r="51" spans="2:10" ht="12.95" customHeight="1">
      <c r="B51" s="54" t="str">
        <f>VLOOKUP(C51,SintéticoNC!$B$4:$C$82,2,FALSE)</f>
        <v>Bancada de Alagoas</v>
      </c>
      <c r="C51" s="30" t="s">
        <v>264</v>
      </c>
      <c r="D51" s="29" t="s">
        <v>39</v>
      </c>
      <c r="E51" s="29" t="s">
        <v>21</v>
      </c>
      <c r="F51" s="64"/>
      <c r="G51" s="64">
        <f>SintéticoNC!F54*ÍndiceCorreçãoNC!$C$3</f>
        <v>1763.5392139694002</v>
      </c>
      <c r="H51" s="64">
        <f>IF(SintéticoNC!F54&gt;AnalíticoNC!F51,AnalíticoNC!F51,SintéticoNC!F54)</f>
        <v>0</v>
      </c>
      <c r="I51" s="64">
        <f>(SintéticoNC!F54+AnalíticoNC!G51)-H51</f>
        <v>176763.5392139694</v>
      </c>
      <c r="J51" s="65"/>
    </row>
    <row r="52" spans="2:10" ht="12.95" customHeight="1">
      <c r="B52" s="54" t="str">
        <f>VLOOKUP(C52,SintéticoNC!$B$4:$C$82,2,FALSE)</f>
        <v>Bancada de Alagoas</v>
      </c>
      <c r="C52" s="30" t="s">
        <v>265</v>
      </c>
      <c r="D52" s="29" t="s">
        <v>39</v>
      </c>
      <c r="E52" s="29" t="s">
        <v>21</v>
      </c>
      <c r="F52" s="64"/>
      <c r="G52" s="64">
        <f>SintéticoNC!F55*ÍndiceCorreçãoNC!$C$3</f>
        <v>7558.0252027260003</v>
      </c>
      <c r="H52" s="64">
        <f>IF(SintéticoNC!F55&gt;AnalíticoNC!F52,AnalíticoNC!F52,SintéticoNC!F55)</f>
        <v>0</v>
      </c>
      <c r="I52" s="64">
        <f>(SintéticoNC!F55+AnalíticoNC!G52)-H52</f>
        <v>757558.02520272601</v>
      </c>
      <c r="J52" s="65"/>
    </row>
    <row r="53" spans="2:10" ht="12.95" customHeight="1">
      <c r="B53" s="54" t="str">
        <f>VLOOKUP(C53,SintéticoNC!$B$4:$C$82,2,FALSE)</f>
        <v>Bancada de Minas Gerais</v>
      </c>
      <c r="C53" s="30" t="s">
        <v>266</v>
      </c>
      <c r="D53" s="29" t="s">
        <v>39</v>
      </c>
      <c r="E53" s="29" t="s">
        <v>21</v>
      </c>
      <c r="F53" s="64"/>
      <c r="G53" s="64">
        <f>SintéticoNC!F56*ÍndiceCorreçãoNC!$C$3</f>
        <v>52402.308072233602</v>
      </c>
      <c r="H53" s="64">
        <f>IF(SintéticoNC!F56&gt;AnalíticoNC!F53,AnalíticoNC!F53,SintéticoNC!F56)</f>
        <v>0</v>
      </c>
      <c r="I53" s="64">
        <f>(SintéticoNC!F56+AnalíticoNC!G53)-H53</f>
        <v>5252402.3080722336</v>
      </c>
      <c r="J53" s="65"/>
    </row>
    <row r="54" spans="2:10" ht="12.95" customHeight="1">
      <c r="B54" s="54" t="str">
        <f>VLOOKUP(C54,SintéticoNC!$B$4:$C$82,2,FALSE)</f>
        <v>Bancada de São Paulo</v>
      </c>
      <c r="C54" s="30" t="s">
        <v>267</v>
      </c>
      <c r="D54" s="29" t="s">
        <v>39</v>
      </c>
      <c r="E54" s="29" t="s">
        <v>21</v>
      </c>
      <c r="F54" s="64"/>
      <c r="G54" s="64">
        <f>SintéticoNC!F57*ÍndiceCorreçãoNC!$C$3</f>
        <v>7006.5916839351112</v>
      </c>
      <c r="H54" s="64">
        <f>IF(SintéticoNC!F57&gt;AnalíticoNC!F54,AnalíticoNC!F54,SintéticoNC!F57)</f>
        <v>0</v>
      </c>
      <c r="I54" s="64">
        <f>(SintéticoNC!F57+AnalíticoNC!G54)-H54</f>
        <v>702286.59168393514</v>
      </c>
      <c r="J54" s="65"/>
    </row>
    <row r="55" spans="2:10" ht="12.95" customHeight="1">
      <c r="B55" s="54" t="str">
        <f>VLOOKUP(C55,SintéticoNC!$B$4:$C$82,2,FALSE)</f>
        <v>Bancada do Espírito Santo</v>
      </c>
      <c r="C55" s="30" t="s">
        <v>268</v>
      </c>
      <c r="D55" s="29" t="s">
        <v>39</v>
      </c>
      <c r="E55" s="29" t="s">
        <v>21</v>
      </c>
      <c r="F55" s="64"/>
      <c r="G55" s="64">
        <f>SintéticoNC!F58*ÍndiceCorreçãoNC!$C$3</f>
        <v>7890.5783116459443</v>
      </c>
      <c r="H55" s="64">
        <f>IF(SintéticoNC!F58&gt;AnalíticoNC!F55,AnalíticoNC!F55,SintéticoNC!F58)</f>
        <v>0</v>
      </c>
      <c r="I55" s="64">
        <f>(SintéticoNC!F58+AnalíticoNC!G55)-H55</f>
        <v>790890.57831164589</v>
      </c>
      <c r="J55" s="65"/>
    </row>
    <row r="56" spans="2:10" ht="12.95" customHeight="1">
      <c r="B56" s="54" t="str">
        <f>VLOOKUP(C56,SintéticoNC!$B$4:$C$82,2,FALSE)</f>
        <v>Bancada do Espírito Santo</v>
      </c>
      <c r="C56" s="30" t="s">
        <v>269</v>
      </c>
      <c r="D56" s="29" t="s">
        <v>39</v>
      </c>
      <c r="E56" s="29" t="s">
        <v>21</v>
      </c>
      <c r="F56" s="64"/>
      <c r="G56" s="64">
        <f>SintéticoNC!F59*ÍndiceCorreçãoNC!$C$3</f>
        <v>8466.5400407877441</v>
      </c>
      <c r="H56" s="64">
        <f>IF(SintéticoNC!F59&gt;AnalíticoNC!F56,AnalíticoNC!F56,SintéticoNC!F59)</f>
        <v>0</v>
      </c>
      <c r="I56" s="64">
        <f>(SintéticoNC!F59+AnalíticoNC!G56)-H56</f>
        <v>848620.53004078777</v>
      </c>
      <c r="J56" s="65"/>
    </row>
    <row r="57" spans="2:10" ht="12.95" customHeight="1">
      <c r="B57" s="54" t="str">
        <f>VLOOKUP(C57,SintéticoNC!$B$4:$C$82,2,FALSE)</f>
        <v>Bancada do Pará</v>
      </c>
      <c r="C57" s="30" t="s">
        <v>270</v>
      </c>
      <c r="D57" s="29" t="s">
        <v>39</v>
      </c>
      <c r="E57" s="29" t="s">
        <v>21</v>
      </c>
      <c r="F57" s="64"/>
      <c r="G57" s="64">
        <f>SintéticoNC!F60*ÍndiceCorreçãoNC!$C$3</f>
        <v>1854.2355164021121</v>
      </c>
      <c r="H57" s="64">
        <f>IF(SintéticoNC!F60&gt;AnalíticoNC!F57,AnalíticoNC!F57,SintéticoNC!F60)</f>
        <v>0</v>
      </c>
      <c r="I57" s="64">
        <f>(SintéticoNC!F60+AnalíticoNC!G57)-H57</f>
        <v>185854.23551640211</v>
      </c>
      <c r="J57" s="65"/>
    </row>
    <row r="58" spans="2:10" ht="12.95" customHeight="1">
      <c r="B58" s="54" t="str">
        <f>VLOOKUP(C58,SintéticoNC!$B$4:$C$82,2,FALSE)</f>
        <v>Bancada do Pará</v>
      </c>
      <c r="C58" s="30" t="s">
        <v>271</v>
      </c>
      <c r="D58" s="29" t="s">
        <v>39</v>
      </c>
      <c r="E58" s="29" t="s">
        <v>21</v>
      </c>
      <c r="F58" s="64"/>
      <c r="G58" s="64">
        <f>SintéticoNC!F61*ÍndiceCorreçãoNC!$C$3</f>
        <v>3148.3709784475427</v>
      </c>
      <c r="H58" s="64">
        <f>IF(SintéticoNC!F61&gt;AnalíticoNC!F58,AnalíticoNC!F58,SintéticoNC!F61)</f>
        <v>0</v>
      </c>
      <c r="I58" s="64">
        <f>(SintéticoNC!F61+AnalíticoNC!G58)-H58</f>
        <v>315568.37097844755</v>
      </c>
      <c r="J58" s="65"/>
    </row>
    <row r="59" spans="2:10" ht="12.95" customHeight="1">
      <c r="B59" s="54" t="str">
        <f>VLOOKUP(C59,SintéticoNC!$B$4:$C$82,2,FALSE)</f>
        <v>Coronel Chrisóstomo</v>
      </c>
      <c r="C59" s="30" t="s">
        <v>272</v>
      </c>
      <c r="D59" s="29" t="s">
        <v>39</v>
      </c>
      <c r="E59" s="29" t="s">
        <v>21</v>
      </c>
      <c r="F59" s="64"/>
      <c r="G59" s="64">
        <f>SintéticoNC!F62*ÍndiceCorreçãoNC!$C$3</f>
        <v>619.75806662353205</v>
      </c>
      <c r="H59" s="64">
        <f>IF(SintéticoNC!F62&gt;AnalíticoNC!F59,AnalíticoNC!F59,SintéticoNC!F62)</f>
        <v>0</v>
      </c>
      <c r="I59" s="64">
        <f>(SintéticoNC!F62+AnalíticoNC!G59)-H59</f>
        <v>62119.75806662353</v>
      </c>
      <c r="J59" s="65"/>
    </row>
    <row r="60" spans="2:10" ht="12.95" customHeight="1">
      <c r="B60" s="54" t="str">
        <f>VLOOKUP(C60,SintéticoNC!$B$4:$C$82,2,FALSE)</f>
        <v>Dimas Fabiano</v>
      </c>
      <c r="C60" s="30" t="s">
        <v>273</v>
      </c>
      <c r="D60" s="29" t="s">
        <v>39</v>
      </c>
      <c r="E60" s="29" t="s">
        <v>21</v>
      </c>
      <c r="F60" s="64"/>
      <c r="G60" s="64">
        <f>SintéticoNC!F63*ÍndiceCorreçãoNC!$C$3</f>
        <v>937.19512513802408</v>
      </c>
      <c r="H60" s="64">
        <f>IF(SintéticoNC!F63&gt;AnalíticoNC!F60,AnalíticoNC!F60,SintéticoNC!F63)</f>
        <v>0</v>
      </c>
      <c r="I60" s="64">
        <f>(SintéticoNC!F63+AnalíticoNC!G60)-H60</f>
        <v>93937.195125138023</v>
      </c>
      <c r="J60" s="65"/>
    </row>
    <row r="61" spans="2:10" ht="12.95" customHeight="1">
      <c r="B61" s="54" t="str">
        <f>VLOOKUP(C61,SintéticoNC!$B$4:$C$82,2,FALSE)</f>
        <v>Edna Henrique</v>
      </c>
      <c r="C61" s="30" t="s">
        <v>274</v>
      </c>
      <c r="D61" s="29" t="s">
        <v>39</v>
      </c>
      <c r="E61" s="29" t="s">
        <v>21</v>
      </c>
      <c r="F61" s="64"/>
      <c r="G61" s="64">
        <f>SintéticoNC!F64*ÍndiceCorreçãoNC!$C$3</f>
        <v>927.11775820105606</v>
      </c>
      <c r="H61" s="64">
        <f>IF(SintéticoNC!F64&gt;AnalíticoNC!F61,AnalíticoNC!F61,SintéticoNC!F64)</f>
        <v>0</v>
      </c>
      <c r="I61" s="64">
        <f>(SintéticoNC!F64+AnalíticoNC!G61)-H61</f>
        <v>92927.117758201057</v>
      </c>
      <c r="J61" s="65"/>
    </row>
    <row r="62" spans="2:10" ht="12.95" customHeight="1">
      <c r="B62" s="54" t="str">
        <f>VLOOKUP(C62,SintéticoNC!$B$4:$C$82,2,FALSE)</f>
        <v>Fabio Reis</v>
      </c>
      <c r="C62" s="30" t="s">
        <v>275</v>
      </c>
      <c r="D62" s="29" t="s">
        <v>39</v>
      </c>
      <c r="E62" s="29" t="s">
        <v>21</v>
      </c>
      <c r="F62" s="64"/>
      <c r="G62" s="64">
        <f>SintéticoNC!F65*ÍndiceCorreçãoNC!$C$3</f>
        <v>422.04012732021988</v>
      </c>
      <c r="H62" s="64">
        <f>IF(SintéticoNC!F65&gt;AnalíticoNC!F62,AnalíticoNC!F62,SintéticoNC!F65)</f>
        <v>0</v>
      </c>
      <c r="I62" s="64">
        <f>(SintéticoNC!F65+AnalíticoNC!G62)-H62</f>
        <v>42302.040127320222</v>
      </c>
      <c r="J62" s="65"/>
    </row>
    <row r="63" spans="2:10" ht="12.95" customHeight="1">
      <c r="B63" s="54" t="str">
        <f>VLOOKUP(C63,SintéticoNC!$B$4:$C$82,2,FALSE)</f>
        <v>Flavia Arruda</v>
      </c>
      <c r="C63" s="30" t="s">
        <v>276</v>
      </c>
      <c r="D63" s="29" t="s">
        <v>39</v>
      </c>
      <c r="E63" s="29" t="s">
        <v>21</v>
      </c>
      <c r="F63" s="64"/>
      <c r="G63" s="64">
        <f>SintéticoNC!F66*ÍndiceCorreçãoNC!$C$3</f>
        <v>3713.9531204179348</v>
      </c>
      <c r="H63" s="64">
        <f>IF(SintéticoNC!F66&gt;AnalíticoNC!F63,AnalíticoNC!F63,SintéticoNC!F66)</f>
        <v>0</v>
      </c>
      <c r="I63" s="64">
        <f>(SintéticoNC!F66+AnalíticoNC!G63)-H63</f>
        <v>372257.95312041795</v>
      </c>
      <c r="J63" s="65"/>
    </row>
    <row r="64" spans="2:10" ht="12.95" customHeight="1">
      <c r="B64" s="54" t="str">
        <f>VLOOKUP(C64,SintéticoNC!$B$4:$C$82,2,FALSE)</f>
        <v>General Girão</v>
      </c>
      <c r="C64" s="30" t="s">
        <v>277</v>
      </c>
      <c r="D64" s="29" t="s">
        <v>39</v>
      </c>
      <c r="E64" s="29" t="s">
        <v>21</v>
      </c>
      <c r="F64" s="64"/>
      <c r="G64" s="64">
        <f>SintéticoNC!F67*ÍndiceCorreçãoNC!$C$3</f>
        <v>937.19512513802408</v>
      </c>
      <c r="H64" s="64">
        <f>IF(SintéticoNC!F67&gt;AnalíticoNC!F64,AnalíticoNC!F64,SintéticoNC!F67)</f>
        <v>0</v>
      </c>
      <c r="I64" s="64">
        <f>(SintéticoNC!F67+AnalíticoNC!G64)-H64</f>
        <v>93937.195125138023</v>
      </c>
      <c r="J64" s="65"/>
    </row>
    <row r="65" spans="2:10" ht="12.95" customHeight="1">
      <c r="B65" s="54" t="str">
        <f>VLOOKUP(C65,SintéticoNC!$B$4:$C$82,2,FALSE)</f>
        <v>José Nunes</v>
      </c>
      <c r="C65" s="30" t="s">
        <v>278</v>
      </c>
      <c r="D65" s="29" t="s">
        <v>39</v>
      </c>
      <c r="E65" s="29" t="s">
        <v>21</v>
      </c>
      <c r="F65" s="64"/>
      <c r="G65" s="64">
        <f>SintéticoNC!F68*ÍndiceCorreçãoNC!$C$3</f>
        <v>937.19512513802408</v>
      </c>
      <c r="H65" s="64">
        <f>IF(SintéticoNC!F68&gt;AnalíticoNC!F65,AnalíticoNC!F65,SintéticoNC!F68)</f>
        <v>0</v>
      </c>
      <c r="I65" s="64">
        <f>(SintéticoNC!F68+AnalíticoNC!G65)-H65</f>
        <v>93937.195125138023</v>
      </c>
      <c r="J65" s="65"/>
    </row>
    <row r="66" spans="2:10" ht="12.95" customHeight="1">
      <c r="B66" s="54" t="str">
        <f>VLOOKUP(C66,SintéticoNC!$B$4:$C$82,2,FALSE)</f>
        <v>Josivaldo JP</v>
      </c>
      <c r="C66" s="30" t="s">
        <v>279</v>
      </c>
      <c r="D66" s="29" t="s">
        <v>39</v>
      </c>
      <c r="E66" s="29" t="s">
        <v>21</v>
      </c>
      <c r="F66" s="64"/>
      <c r="G66" s="64">
        <f>SintéticoNC!F69*ÍndiceCorreçãoNC!$C$3</f>
        <v>483.71361297446401</v>
      </c>
      <c r="H66" s="64">
        <f>IF(SintéticoNC!F69&gt;AnalíticoNC!F66,AnalíticoNC!F66,SintéticoNC!F69)</f>
        <v>0</v>
      </c>
      <c r="I66" s="64">
        <f>(SintéticoNC!F69+AnalíticoNC!G66)-H66</f>
        <v>48483.713612974461</v>
      </c>
      <c r="J66" s="65"/>
    </row>
    <row r="67" spans="2:10" ht="12.95" customHeight="1">
      <c r="B67" s="54" t="str">
        <f>VLOOKUP(C67,SintéticoNC!$B$4:$C$82,2,FALSE)</f>
        <v>Junior Lourenço</v>
      </c>
      <c r="C67" s="30" t="s">
        <v>280</v>
      </c>
      <c r="D67" s="29" t="s">
        <v>39</v>
      </c>
      <c r="E67" s="29" t="s">
        <v>21</v>
      </c>
      <c r="F67" s="64"/>
      <c r="G67" s="64">
        <f>SintéticoNC!F70*ÍndiceCorreçãoNC!$C$3</f>
        <v>1561.99187523004</v>
      </c>
      <c r="H67" s="64">
        <f>IF(SintéticoNC!F70&gt;AnalíticoNC!F67,AnalíticoNC!F67,SintéticoNC!F70)</f>
        <v>0</v>
      </c>
      <c r="I67" s="64">
        <f>(SintéticoNC!F70+AnalíticoNC!G67)-H67</f>
        <v>156561.99187523004</v>
      </c>
      <c r="J67" s="65"/>
    </row>
    <row r="68" spans="2:10" ht="12.95" customHeight="1">
      <c r="B68" s="54" t="str">
        <f>VLOOKUP(C68,SintéticoNC!$B$4:$C$82,2,FALSE)</f>
        <v>Leo de Brito</v>
      </c>
      <c r="C68" s="30" t="s">
        <v>281</v>
      </c>
      <c r="D68" s="29" t="s">
        <v>39</v>
      </c>
      <c r="E68" s="29" t="s">
        <v>21</v>
      </c>
      <c r="F68" s="64"/>
      <c r="G68" s="64">
        <f>SintéticoNC!F71*ÍndiceCorreçãoNC!$C$3</f>
        <v>1713.1523792845601</v>
      </c>
      <c r="H68" s="64">
        <f>IF(SintéticoNC!F71&gt;AnalíticoNC!F68,AnalíticoNC!F68,SintéticoNC!F71)</f>
        <v>0</v>
      </c>
      <c r="I68" s="64">
        <f>(SintéticoNC!F71+AnalíticoNC!G68)-H68</f>
        <v>171713.15237928455</v>
      </c>
      <c r="J68" s="65"/>
    </row>
    <row r="69" spans="2:10" ht="12.95" customHeight="1">
      <c r="B69" s="54" t="str">
        <f>VLOOKUP(C69,SintéticoNC!$B$4:$C$82,2,FALSE)</f>
        <v>Luciano Bivar</v>
      </c>
      <c r="C69" s="30" t="s">
        <v>282</v>
      </c>
      <c r="D69" s="29" t="s">
        <v>39</v>
      </c>
      <c r="E69" s="29" t="s">
        <v>21</v>
      </c>
      <c r="F69" s="64"/>
      <c r="G69" s="64">
        <f>SintéticoNC!F72*ÍndiceCorreçãoNC!$C$3</f>
        <v>937.19512513802408</v>
      </c>
      <c r="H69" s="64">
        <f>IF(SintéticoNC!F72&gt;AnalíticoNC!F69,AnalíticoNC!F69,SintéticoNC!F72)</f>
        <v>0</v>
      </c>
      <c r="I69" s="64">
        <f>(SintéticoNC!F72+AnalíticoNC!G69)-H69</f>
        <v>93937.195125138023</v>
      </c>
      <c r="J69" s="65"/>
    </row>
    <row r="70" spans="2:10" ht="12.95" customHeight="1">
      <c r="B70" s="54" t="str">
        <f>VLOOKUP(C70,SintéticoNC!$B$4:$C$82,2,FALSE)</f>
        <v>Luis Tibé</v>
      </c>
      <c r="C70" s="30" t="s">
        <v>283</v>
      </c>
      <c r="D70" s="29" t="s">
        <v>39</v>
      </c>
      <c r="E70" s="29" t="s">
        <v>21</v>
      </c>
      <c r="F70" s="64"/>
      <c r="G70" s="64">
        <f>SintéticoNC!F73*ÍndiceCorreçãoNC!$C$3</f>
        <v>937.19512513802408</v>
      </c>
      <c r="H70" s="64">
        <f>IF(SintéticoNC!F73&gt;AnalíticoNC!F70,AnalíticoNC!F70,SintéticoNC!F73)</f>
        <v>0</v>
      </c>
      <c r="I70" s="64">
        <f>(SintéticoNC!F73+AnalíticoNC!G70)-H70</f>
        <v>93937.195125138023</v>
      </c>
      <c r="J70" s="65"/>
    </row>
    <row r="71" spans="2:10" ht="12.95" customHeight="1">
      <c r="B71" s="54" t="str">
        <f>VLOOKUP(C71,SintéticoNC!$B$4:$C$82,2,FALSE)</f>
        <v>Mara Rocha</v>
      </c>
      <c r="C71" s="30" t="s">
        <v>284</v>
      </c>
      <c r="D71" s="29" t="s">
        <v>39</v>
      </c>
      <c r="E71" s="29" t="s">
        <v>21</v>
      </c>
      <c r="F71" s="64"/>
      <c r="G71" s="64">
        <f>SintéticoNC!F74*ÍndiceCorreçãoNC!$C$3</f>
        <v>1713.1523792845601</v>
      </c>
      <c r="H71" s="64">
        <f>IF(SintéticoNC!F74&gt;AnalíticoNC!F71,AnalíticoNC!F71,SintéticoNC!F74)</f>
        <v>0</v>
      </c>
      <c r="I71" s="64">
        <f>(SintéticoNC!F74+AnalíticoNC!G71)-H71</f>
        <v>171713.15237928455</v>
      </c>
      <c r="J71" s="65"/>
    </row>
    <row r="72" spans="2:10" ht="12.95" customHeight="1">
      <c r="B72" s="54" t="str">
        <f>VLOOKUP(C72,SintéticoNC!$B$4:$C$82,2,FALSE)</f>
        <v>Marx Beltrão</v>
      </c>
      <c r="C72" s="30" t="s">
        <v>285</v>
      </c>
      <c r="D72" s="29" t="s">
        <v>39</v>
      </c>
      <c r="E72" s="29" t="s">
        <v>21</v>
      </c>
      <c r="F72" s="64"/>
      <c r="G72" s="64">
        <f>SintéticoNC!F75*ÍndiceCorreçãoNC!$C$3</f>
        <v>937.19512513802408</v>
      </c>
      <c r="H72" s="64">
        <f>IF(SintéticoNC!F75&gt;AnalíticoNC!F72,AnalíticoNC!F72,SintéticoNC!F75)</f>
        <v>0</v>
      </c>
      <c r="I72" s="64">
        <f>(SintéticoNC!F75+AnalíticoNC!G72)-H72</f>
        <v>93937.195125138023</v>
      </c>
      <c r="J72" s="65"/>
    </row>
    <row r="73" spans="2:10" ht="12.95" customHeight="1">
      <c r="B73" s="54" t="str">
        <f>VLOOKUP(C73,SintéticoNC!$B$4:$C$82,2,FALSE)</f>
        <v>Perpétua Almeida</v>
      </c>
      <c r="C73" s="30" t="s">
        <v>286</v>
      </c>
      <c r="D73" s="29" t="s">
        <v>39</v>
      </c>
      <c r="E73" s="29" t="s">
        <v>21</v>
      </c>
      <c r="F73" s="64"/>
      <c r="G73" s="64">
        <f>SintéticoNC!F76*ÍndiceCorreçãoNC!$C$3</f>
        <v>1944.8915093670762</v>
      </c>
      <c r="H73" s="64">
        <f>IF(SintéticoNC!F76&gt;AnalíticoNC!F73,AnalíticoNC!F73,SintéticoNC!F76)</f>
        <v>0</v>
      </c>
      <c r="I73" s="64">
        <f>(SintéticoNC!F76+AnalíticoNC!G73)-H73</f>
        <v>194940.89150936707</v>
      </c>
      <c r="J73" s="65"/>
    </row>
    <row r="74" spans="2:10" ht="12.95" customHeight="1">
      <c r="B74" s="54" t="str">
        <f>VLOOKUP(C74,SintéticoNC!$B$4:$C$82,2,FALSE)</f>
        <v>Sérgio Petecão</v>
      </c>
      <c r="C74" s="30" t="s">
        <v>287</v>
      </c>
      <c r="D74" s="29" t="s">
        <v>39</v>
      </c>
      <c r="E74" s="29" t="s">
        <v>21</v>
      </c>
      <c r="F74" s="64"/>
      <c r="G74" s="64">
        <f>SintéticoNC!F77*ÍndiceCorreçãoNC!$C$3</f>
        <v>1336.3999389790745</v>
      </c>
      <c r="H74" s="64">
        <f>IF(SintéticoNC!F77&gt;AnalíticoNC!F74,AnalíticoNC!F74,SintéticoNC!F77)</f>
        <v>0</v>
      </c>
      <c r="I74" s="64">
        <f>(SintéticoNC!F77+AnalíticoNC!G74)-H74</f>
        <v>133950.39993897907</v>
      </c>
      <c r="J74" s="65"/>
    </row>
    <row r="75" spans="2:10" ht="12.95" customHeight="1">
      <c r="B75" s="54" t="str">
        <f>VLOOKUP(C75,SintéticoNC!$B$4:$C$82,2,FALSE)</f>
        <v>Uldurico Junior</v>
      </c>
      <c r="C75" s="30" t="s">
        <v>288</v>
      </c>
      <c r="D75" s="29" t="s">
        <v>39</v>
      </c>
      <c r="E75" s="29" t="s">
        <v>21</v>
      </c>
      <c r="F75" s="64"/>
      <c r="G75" s="64">
        <f>SintéticoNC!F78*ÍndiceCorreçãoNC!$C$3</f>
        <v>1420.908738112488</v>
      </c>
      <c r="H75" s="64">
        <f>IF(SintéticoNC!F78&gt;AnalíticoNC!F75,AnalíticoNC!F75,SintéticoNC!F78)</f>
        <v>0</v>
      </c>
      <c r="I75" s="64">
        <f>(SintéticoNC!F78+AnalíticoNC!G75)-H75</f>
        <v>142420.90873811248</v>
      </c>
      <c r="J75" s="65"/>
    </row>
    <row r="76" spans="2:10" ht="12.95" customHeight="1">
      <c r="B76" s="54" t="str">
        <f>VLOOKUP(C76,SintéticoNC!$B$4:$C$82,2,FALSE)</f>
        <v>Soraya Thronicke</v>
      </c>
      <c r="C76" s="30" t="s">
        <v>289</v>
      </c>
      <c r="D76" s="29" t="s">
        <v>39</v>
      </c>
      <c r="E76" s="29" t="s">
        <v>21</v>
      </c>
      <c r="F76" s="64"/>
      <c r="G76" s="64">
        <f>SintéticoNC!F79*ÍndiceCorreçãoNC!$C$3</f>
        <v>1561.99187523004</v>
      </c>
      <c r="H76" s="64">
        <f>IF(SintéticoNC!F79&gt;AnalíticoNC!F76,AnalíticoNC!F76,SintéticoNC!F79)</f>
        <v>0</v>
      </c>
      <c r="I76" s="64">
        <f>(SintéticoNC!F79+AnalíticoNC!G76)-H76</f>
        <v>156561.99187523004</v>
      </c>
      <c r="J76" s="65"/>
    </row>
    <row r="77" spans="2:10" ht="12.95" customHeight="1">
      <c r="B77" s="54" t="str">
        <f>VLOOKUP(C77,SintéticoNC!$B$4:$C$82,2,FALSE)</f>
        <v>MCom</v>
      </c>
      <c r="C77" s="30" t="s">
        <v>290</v>
      </c>
      <c r="D77" s="29" t="s">
        <v>39</v>
      </c>
      <c r="E77" s="29" t="s">
        <v>21</v>
      </c>
      <c r="F77" s="64"/>
      <c r="G77" s="64">
        <f>SintéticoNC!F80*ÍndiceCorreçãoNC!$C$3</f>
        <v>5038.6834684840005</v>
      </c>
      <c r="H77" s="64">
        <f>IF(SintéticoNC!F80&gt;AnalíticoNC!F77,AnalíticoNC!F77,SintéticoNC!F80)</f>
        <v>0</v>
      </c>
      <c r="I77" s="64">
        <f>(SintéticoNC!F80+AnalíticoNC!G77)-H77</f>
        <v>505038.68346848403</v>
      </c>
      <c r="J77" s="65"/>
    </row>
    <row r="78" spans="2:10" ht="12.95" customHeight="1">
      <c r="B78" s="54" t="str">
        <f>VLOOKUP(C78,SintéticoNC!$B$4:$C$82,2,FALSE)</f>
        <v>Cabo Junio Amaral</v>
      </c>
      <c r="C78" s="30" t="s">
        <v>291</v>
      </c>
      <c r="D78" s="29" t="s">
        <v>39</v>
      </c>
      <c r="E78" s="29" t="s">
        <v>21</v>
      </c>
      <c r="F78" s="64"/>
      <c r="G78" s="64">
        <f>SintéticoNC!F81*ÍndiceCorreçãoNC!$C$3</f>
        <v>937.19512513802408</v>
      </c>
      <c r="H78" s="64">
        <f>IF(SintéticoNC!F81&gt;AnalíticoNC!F78,AnalíticoNC!F78,SintéticoNC!F81)</f>
        <v>0</v>
      </c>
      <c r="I78" s="64">
        <f>(SintéticoNC!F81+AnalíticoNC!G78)-H78</f>
        <v>93937.195125138023</v>
      </c>
      <c r="J78" s="65"/>
    </row>
    <row r="79" spans="2:10" ht="12.95" customHeight="1">
      <c r="B79" s="54" t="str">
        <f>VLOOKUP(C79,SintéticoNC!$B$4:$C$82,2,FALSE)</f>
        <v>Leur Lomanto</v>
      </c>
      <c r="C79" s="30" t="s">
        <v>292</v>
      </c>
      <c r="D79" s="29" t="s">
        <v>39</v>
      </c>
      <c r="E79" s="29" t="s">
        <v>21</v>
      </c>
      <c r="F79" s="64"/>
      <c r="G79" s="64">
        <f>SintéticoNC!F82*ÍndiceCorreçãoNC!$C$3</f>
        <v>282.16627423510403</v>
      </c>
      <c r="H79" s="64">
        <f>IF(SintéticoNC!F82&gt;AnalíticoNC!F79,AnalíticoNC!F79,SintéticoNC!F82)</f>
        <v>0</v>
      </c>
      <c r="I79" s="64">
        <f>(SintéticoNC!F82+AnalíticoNC!G79)-H79</f>
        <v>28282.166274235104</v>
      </c>
      <c r="J79" s="65"/>
    </row>
    <row r="80" spans="2:10" ht="12.95" customHeight="1">
      <c r="B80" s="54" t="str">
        <f>VLOOKUP(C80,SintéticoNC!$B$4:$C$82,2,FALSE)</f>
        <v>Bancada de Alagoas</v>
      </c>
      <c r="C80" s="30" t="s">
        <v>215</v>
      </c>
      <c r="D80" s="29" t="s">
        <v>36</v>
      </c>
      <c r="E80" s="29" t="s">
        <v>22</v>
      </c>
      <c r="F80" s="64">
        <v>150000</v>
      </c>
      <c r="G80" s="64">
        <f>I3*ÍndiceCorreçãoNC!$C$4</f>
        <v>17259.595035547874</v>
      </c>
      <c r="H80" s="64">
        <f>IF(I3&gt;F80,F80,I3)</f>
        <v>150000</v>
      </c>
      <c r="I80" s="64">
        <f>I3+G80-H80</f>
        <v>1586886.3964603783</v>
      </c>
      <c r="J80" s="65"/>
    </row>
    <row r="81" spans="2:10" ht="12.95" customHeight="1">
      <c r="B81" s="54" t="str">
        <f>VLOOKUP(C81,SintéticoNC!$B$4:$C$82,2,FALSE)</f>
        <v>Bancada de Alagoas</v>
      </c>
      <c r="C81" s="30" t="s">
        <v>216</v>
      </c>
      <c r="D81" s="29" t="s">
        <v>36</v>
      </c>
      <c r="E81" s="29" t="s">
        <v>22</v>
      </c>
      <c r="F81" s="64"/>
      <c r="G81" s="64">
        <f>I4*ÍndiceCorreçãoNC!$C$4</f>
        <v>5316.3518900090721</v>
      </c>
      <c r="H81" s="64">
        <f t="shared" ref="H81:H144" si="0">IF(I4&gt;F81,F81,I4)</f>
        <v>0</v>
      </c>
      <c r="I81" s="64">
        <f>I4+G81-H81</f>
        <v>535000.92311175517</v>
      </c>
      <c r="J81" s="65"/>
    </row>
    <row r="82" spans="2:10" ht="12.95" customHeight="1">
      <c r="B82" s="54" t="str">
        <f>VLOOKUP(C82,SintéticoNC!$B$4:$C$82,2,FALSE)</f>
        <v>Bancada de Alagoas</v>
      </c>
      <c r="C82" s="30" t="s">
        <v>217</v>
      </c>
      <c r="D82" s="29" t="s">
        <v>36</v>
      </c>
      <c r="E82" s="29" t="s">
        <v>22</v>
      </c>
      <c r="F82" s="64"/>
      <c r="G82" s="64">
        <f>I5*ÍndiceCorreçãoNC!$C$4</f>
        <v>52979.129487093989</v>
      </c>
      <c r="H82" s="64">
        <f t="shared" si="0"/>
        <v>0</v>
      </c>
      <c r="I82" s="64">
        <f t="shared" ref="I82:I145" si="1">I5+G82-H82</f>
        <v>5331453.5545547046</v>
      </c>
      <c r="J82" s="65"/>
    </row>
    <row r="83" spans="2:10" ht="12.95" customHeight="1">
      <c r="B83" s="54" t="str">
        <f>VLOOKUP(C83,SintéticoNC!$B$4:$C$82,2,FALSE)</f>
        <v>Bancada de Minas Gerais</v>
      </c>
      <c r="C83" s="30" t="s">
        <v>218</v>
      </c>
      <c r="D83" s="29" t="s">
        <v>36</v>
      </c>
      <c r="E83" s="29" t="s">
        <v>22</v>
      </c>
      <c r="F83" s="64"/>
      <c r="G83" s="64">
        <f>I6*ÍndiceCorreçãoNC!$C$4</f>
        <v>134614.65682490499</v>
      </c>
      <c r="H83" s="64">
        <f t="shared" si="0"/>
        <v>0</v>
      </c>
      <c r="I83" s="64">
        <f t="shared" si="1"/>
        <v>13546688.999469785</v>
      </c>
      <c r="J83" s="65"/>
    </row>
    <row r="84" spans="2:10" ht="12.95" customHeight="1">
      <c r="B84" s="54" t="str">
        <f>VLOOKUP(C84,SintéticoNC!$B$4:$C$82,2,FALSE)</f>
        <v>Bancada de São Paulo</v>
      </c>
      <c r="C84" s="30" t="s">
        <v>219</v>
      </c>
      <c r="D84" s="29" t="s">
        <v>36</v>
      </c>
      <c r="E84" s="29" t="s">
        <v>22</v>
      </c>
      <c r="F84" s="64"/>
      <c r="G84" s="64">
        <f>I7*ÍndiceCorreçãoNC!$C$4</f>
        <v>15660.752056281834</v>
      </c>
      <c r="H84" s="64">
        <f t="shared" si="0"/>
        <v>0</v>
      </c>
      <c r="I84" s="64">
        <f t="shared" si="1"/>
        <v>1575989.8855605663</v>
      </c>
      <c r="J84" s="65"/>
    </row>
    <row r="85" spans="2:10" ht="12.95" customHeight="1">
      <c r="B85" s="54" t="str">
        <f>VLOOKUP(C85,SintéticoNC!$B$4:$C$82,2,FALSE)</f>
        <v>Bancada do Espírito Santo</v>
      </c>
      <c r="C85" s="30" t="s">
        <v>220</v>
      </c>
      <c r="D85" s="29" t="s">
        <v>36</v>
      </c>
      <c r="E85" s="29" t="s">
        <v>22</v>
      </c>
      <c r="F85" s="64"/>
      <c r="G85" s="64">
        <f>I8*ÍndiceCorreçãoNC!$C$4</f>
        <v>14304.823197795751</v>
      </c>
      <c r="H85" s="64">
        <f t="shared" si="0"/>
        <v>0</v>
      </c>
      <c r="I85" s="64">
        <f t="shared" si="1"/>
        <v>1439538.5734630362</v>
      </c>
      <c r="J85" s="65"/>
    </row>
    <row r="86" spans="2:10" ht="12.95" customHeight="1">
      <c r="B86" s="54" t="str">
        <f>VLOOKUP(C86,SintéticoNC!$B$4:$C$82,2,FALSE)</f>
        <v>Bancada do Espírito Santo</v>
      </c>
      <c r="C86" s="30" t="s">
        <v>221</v>
      </c>
      <c r="D86" s="29" t="s">
        <v>36</v>
      </c>
      <c r="E86" s="29" t="s">
        <v>22</v>
      </c>
      <c r="F86" s="64"/>
      <c r="G86" s="64">
        <f>I9*ÍndiceCorreçãoNC!$C$4</f>
        <v>22759.744456655924</v>
      </c>
      <c r="H86" s="64">
        <f t="shared" si="0"/>
        <v>0</v>
      </c>
      <c r="I86" s="64">
        <f t="shared" si="1"/>
        <v>2290383.4332301491</v>
      </c>
      <c r="J86" s="65"/>
    </row>
    <row r="87" spans="2:10" ht="12.95" customHeight="1">
      <c r="B87" s="54" t="str">
        <f>VLOOKUP(C87,SintéticoNC!$B$4:$C$82,2,FALSE)</f>
        <v>Bancada do Espírito Santo</v>
      </c>
      <c r="C87" s="30" t="s">
        <v>222</v>
      </c>
      <c r="D87" s="29" t="s">
        <v>36</v>
      </c>
      <c r="E87" s="29" t="s">
        <v>22</v>
      </c>
      <c r="F87" s="64"/>
      <c r="G87" s="64">
        <f>I10*ÍndiceCorreçãoNC!$C$4</f>
        <v>27899.695654662402</v>
      </c>
      <c r="H87" s="64">
        <f t="shared" si="0"/>
        <v>0</v>
      </c>
      <c r="I87" s="64">
        <f t="shared" si="1"/>
        <v>2807632.6094651981</v>
      </c>
      <c r="J87" s="65"/>
    </row>
    <row r="88" spans="2:10" ht="12.95" customHeight="1">
      <c r="B88" s="54" t="str">
        <f>VLOOKUP(C88,SintéticoNC!$B$4:$C$82,2,FALSE)</f>
        <v>Bancada do Maranhão</v>
      </c>
      <c r="C88" s="30" t="s">
        <v>223</v>
      </c>
      <c r="D88" s="29" t="s">
        <v>36</v>
      </c>
      <c r="E88" s="29" t="s">
        <v>22</v>
      </c>
      <c r="F88" s="64"/>
      <c r="G88" s="64">
        <f>I11*ÍndiceCorreçãoNC!$C$4</f>
        <v>7603.4781035598853</v>
      </c>
      <c r="H88" s="64">
        <f t="shared" si="0"/>
        <v>0</v>
      </c>
      <c r="I88" s="64">
        <f t="shared" si="1"/>
        <v>765161.50330628594</v>
      </c>
      <c r="J88" s="65"/>
    </row>
    <row r="89" spans="2:10" ht="12.95" customHeight="1">
      <c r="B89" s="54" t="str">
        <f>VLOOKUP(C89,SintéticoNC!$B$4:$C$82,2,FALSE)</f>
        <v>Bancada do Pará</v>
      </c>
      <c r="C89" s="30" t="s">
        <v>224</v>
      </c>
      <c r="D89" s="29" t="s">
        <v>36</v>
      </c>
      <c r="E89" s="29" t="s">
        <v>22</v>
      </c>
      <c r="F89" s="64"/>
      <c r="G89" s="64">
        <f>I12*ÍndiceCorreçãoNC!$C$4</f>
        <v>4967.6056943257918</v>
      </c>
      <c r="H89" s="64">
        <f t="shared" si="0"/>
        <v>0</v>
      </c>
      <c r="I89" s="64">
        <f t="shared" si="1"/>
        <v>499905.51549344015</v>
      </c>
      <c r="J89" s="65"/>
    </row>
    <row r="90" spans="2:10" ht="12.95" customHeight="1">
      <c r="B90" s="54" t="str">
        <f>VLOOKUP(C90,SintéticoNC!$B$4:$C$82,2,FALSE)</f>
        <v>Bancada do Pará</v>
      </c>
      <c r="C90" s="30" t="s">
        <v>225</v>
      </c>
      <c r="D90" s="29" t="s">
        <v>36</v>
      </c>
      <c r="E90" s="29" t="s">
        <v>22</v>
      </c>
      <c r="F90" s="64"/>
      <c r="G90" s="64">
        <f>I13*ÍndiceCorreçãoNC!$C$4</f>
        <v>8428.7089270662509</v>
      </c>
      <c r="H90" s="64">
        <f t="shared" si="0"/>
        <v>0</v>
      </c>
      <c r="I90" s="64">
        <f t="shared" si="1"/>
        <v>848207.03179846145</v>
      </c>
      <c r="J90" s="65"/>
    </row>
    <row r="91" spans="2:10" ht="12.95" customHeight="1">
      <c r="B91" s="54" t="str">
        <f>VLOOKUP(C91,SintéticoNC!$B$4:$C$82,2,FALSE)</f>
        <v>Cabo Junio Amaral</v>
      </c>
      <c r="C91" s="30" t="s">
        <v>226</v>
      </c>
      <c r="D91" s="29" t="s">
        <v>36</v>
      </c>
      <c r="E91" s="29" t="s">
        <v>22</v>
      </c>
      <c r="F91" s="64"/>
      <c r="G91" s="64">
        <f>I14*ÍndiceCorreçãoNC!$C$4</f>
        <v>2098.5599565825282</v>
      </c>
      <c r="H91" s="64">
        <f t="shared" si="0"/>
        <v>0</v>
      </c>
      <c r="I91" s="64">
        <f t="shared" si="1"/>
        <v>211184.57491253491</v>
      </c>
      <c r="J91" s="65"/>
    </row>
    <row r="92" spans="2:10" ht="12.95" customHeight="1">
      <c r="B92" s="54" t="str">
        <f>VLOOKUP(C92,SintéticoNC!$B$4:$C$82,2,FALSE)</f>
        <v>Celso Sabino</v>
      </c>
      <c r="C92" s="30" t="s">
        <v>227</v>
      </c>
      <c r="D92" s="29" t="s">
        <v>36</v>
      </c>
      <c r="E92" s="29" t="s">
        <v>22</v>
      </c>
      <c r="F92" s="64"/>
      <c r="G92" s="64">
        <f>I15*ÍndiceCorreçãoNC!$C$4</f>
        <v>985.38754626821833</v>
      </c>
      <c r="H92" s="64">
        <f t="shared" si="0"/>
        <v>0</v>
      </c>
      <c r="I92" s="64">
        <f t="shared" si="1"/>
        <v>99162.59453537123</v>
      </c>
      <c r="J92" s="65"/>
    </row>
    <row r="93" spans="2:10" ht="12.95" customHeight="1">
      <c r="B93" s="54" t="str">
        <f>VLOOKUP(C93,SintéticoNC!$B$4:$C$82,2,FALSE)</f>
        <v>Coronel Chrisóstomo</v>
      </c>
      <c r="C93" s="30" t="s">
        <v>228</v>
      </c>
      <c r="D93" s="29" t="s">
        <v>36</v>
      </c>
      <c r="E93" s="29" t="s">
        <v>22</v>
      </c>
      <c r="F93" s="64"/>
      <c r="G93" s="64">
        <f>I16*ÍndiceCorreçãoNC!$C$4</f>
        <v>1404.1089564573922</v>
      </c>
      <c r="H93" s="64">
        <f t="shared" si="0"/>
        <v>0</v>
      </c>
      <c r="I93" s="64">
        <f t="shared" si="1"/>
        <v>141299.82427722745</v>
      </c>
      <c r="J93" s="65"/>
    </row>
    <row r="94" spans="2:10" ht="12.95" customHeight="1">
      <c r="B94" s="54" t="str">
        <f>VLOOKUP(C94,SintéticoNC!$B$4:$C$82,2,FALSE)</f>
        <v>Dimas Fabiano</v>
      </c>
      <c r="C94" s="30" t="s">
        <v>229</v>
      </c>
      <c r="D94" s="29" t="s">
        <v>36</v>
      </c>
      <c r="E94" s="29" t="s">
        <v>22</v>
      </c>
      <c r="F94" s="64"/>
      <c r="G94" s="64">
        <f>I17*ÍndiceCorreçãoNC!$C$4</f>
        <v>2098.5599565825282</v>
      </c>
      <c r="H94" s="64">
        <f t="shared" si="0"/>
        <v>0</v>
      </c>
      <c r="I94" s="64">
        <f t="shared" si="1"/>
        <v>211184.57491253491</v>
      </c>
      <c r="J94" s="65"/>
    </row>
    <row r="95" spans="2:10" ht="12.95" customHeight="1">
      <c r="B95" s="54" t="str">
        <f>VLOOKUP(C95,SintéticoNC!$B$4:$C$82,2,FALSE)</f>
        <v>Edna Henrique</v>
      </c>
      <c r="C95" s="30" t="s">
        <v>230</v>
      </c>
      <c r="D95" s="29" t="s">
        <v>36</v>
      </c>
      <c r="E95" s="29" t="s">
        <v>22</v>
      </c>
      <c r="F95" s="64"/>
      <c r="G95" s="64">
        <f>I18*ÍndiceCorreçãoNC!$C$4</f>
        <v>2108.6979273872748</v>
      </c>
      <c r="H95" s="64">
        <f t="shared" si="0"/>
        <v>0</v>
      </c>
      <c r="I95" s="64">
        <f t="shared" si="1"/>
        <v>212204.79025027662</v>
      </c>
      <c r="J95" s="65"/>
    </row>
    <row r="96" spans="2:10" ht="12.95" customHeight="1">
      <c r="B96" s="54" t="str">
        <f>VLOOKUP(C96,SintéticoNC!$B$4:$C$82,2,FALSE)</f>
        <v>Elias Vaz</v>
      </c>
      <c r="C96" s="30" t="s">
        <v>231</v>
      </c>
      <c r="D96" s="29" t="s">
        <v>36</v>
      </c>
      <c r="E96" s="29" t="s">
        <v>22</v>
      </c>
      <c r="F96" s="64"/>
      <c r="G96" s="64">
        <f>I19*ÍndiceCorreçãoNC!$C$4</f>
        <v>4055.1883218986054</v>
      </c>
      <c r="H96" s="64">
        <f t="shared" si="0"/>
        <v>0</v>
      </c>
      <c r="I96" s="64">
        <f t="shared" si="1"/>
        <v>408086.13509668584</v>
      </c>
      <c r="J96" s="65"/>
    </row>
    <row r="97" spans="2:10" ht="12.95" customHeight="1">
      <c r="B97" s="54" t="str">
        <f>VLOOKUP(C97,SintéticoNC!$B$4:$C$82,2,FALSE)</f>
        <v>Expedito Netto</v>
      </c>
      <c r="C97" s="30" t="s">
        <v>232</v>
      </c>
      <c r="D97" s="29" t="s">
        <v>36</v>
      </c>
      <c r="E97" s="29" t="s">
        <v>22</v>
      </c>
      <c r="F97" s="64"/>
      <c r="G97" s="64">
        <f>I20*ÍndiceCorreçãoNC!$C$4</f>
        <v>2852.2090013495726</v>
      </c>
      <c r="H97" s="64">
        <f t="shared" si="0"/>
        <v>0</v>
      </c>
      <c r="I97" s="64">
        <f t="shared" si="1"/>
        <v>287026.60775659728</v>
      </c>
      <c r="J97" s="65"/>
    </row>
    <row r="98" spans="2:10" ht="12.95" customHeight="1">
      <c r="B98" s="54" t="str">
        <f>VLOOKUP(C98,SintéticoNC!$B$4:$C$82,2,FALSE)</f>
        <v>Fabio Reis</v>
      </c>
      <c r="C98" s="30" t="s">
        <v>233</v>
      </c>
      <c r="D98" s="29" t="s">
        <v>36</v>
      </c>
      <c r="E98" s="29" t="s">
        <v>22</v>
      </c>
      <c r="F98" s="64"/>
      <c r="G98" s="64">
        <f>I21*ÍndiceCorreçãoNC!$C$4</f>
        <v>827.13645787853443</v>
      </c>
      <c r="H98" s="64">
        <f t="shared" si="0"/>
        <v>0</v>
      </c>
      <c r="I98" s="64">
        <f t="shared" si="1"/>
        <v>83237.298369210868</v>
      </c>
      <c r="J98" s="65"/>
    </row>
    <row r="99" spans="2:10" ht="12.95" customHeight="1">
      <c r="B99" s="54" t="str">
        <f>VLOOKUP(C99,SintéticoNC!$B$4:$C$82,2,FALSE)</f>
        <v>Flavia Arruda</v>
      </c>
      <c r="C99" s="30" t="s">
        <v>234</v>
      </c>
      <c r="D99" s="29" t="s">
        <v>36</v>
      </c>
      <c r="E99" s="29" t="s">
        <v>22</v>
      </c>
      <c r="F99" s="64"/>
      <c r="G99" s="64">
        <f>I22*ÍndiceCorreçãoNC!$C$4</f>
        <v>8935.7868080071112</v>
      </c>
      <c r="H99" s="64">
        <f t="shared" si="0"/>
        <v>0</v>
      </c>
      <c r="I99" s="64">
        <f t="shared" si="1"/>
        <v>899235.84629487176</v>
      </c>
      <c r="J99" s="65"/>
    </row>
    <row r="100" spans="2:10" ht="12.95" customHeight="1">
      <c r="B100" s="54" t="str">
        <f>VLOOKUP(C100,SintéticoNC!$B$4:$C$82,2,FALSE)</f>
        <v>Flaviano Melo</v>
      </c>
      <c r="C100" s="30" t="s">
        <v>235</v>
      </c>
      <c r="D100" s="29" t="s">
        <v>36</v>
      </c>
      <c r="E100" s="29" t="s">
        <v>22</v>
      </c>
      <c r="F100" s="64"/>
      <c r="G100" s="64">
        <f>I23*ÍndiceCorreçãoNC!$C$4</f>
        <v>669.10607311326987</v>
      </c>
      <c r="H100" s="64">
        <f t="shared" si="0"/>
        <v>0</v>
      </c>
      <c r="I100" s="64">
        <f t="shared" si="1"/>
        <v>67334.212290953161</v>
      </c>
      <c r="J100" s="65"/>
    </row>
    <row r="101" spans="2:10" ht="12.95" customHeight="1">
      <c r="B101" s="54" t="str">
        <f>VLOOKUP(C101,SintéticoNC!$B$4:$C$82,2,FALSE)</f>
        <v>Flaviano Melo</v>
      </c>
      <c r="C101" s="30" t="s">
        <v>236</v>
      </c>
      <c r="D101" s="29" t="s">
        <v>36</v>
      </c>
      <c r="E101" s="29" t="s">
        <v>22</v>
      </c>
      <c r="F101" s="64"/>
      <c r="G101" s="64">
        <f>I24*ÍndiceCorreçãoNC!$C$4</f>
        <v>5097.3313715027443</v>
      </c>
      <c r="H101" s="64">
        <f t="shared" si="0"/>
        <v>0</v>
      </c>
      <c r="I101" s="64">
        <f t="shared" si="1"/>
        <v>512960.21135948983</v>
      </c>
      <c r="J101" s="65"/>
    </row>
    <row r="102" spans="2:10" ht="12.95" customHeight="1">
      <c r="B102" s="54" t="str">
        <f>VLOOKUP(C102,SintéticoNC!$B$4:$C$82,2,FALSE)</f>
        <v>General Girão</v>
      </c>
      <c r="C102" s="30" t="s">
        <v>237</v>
      </c>
      <c r="D102" s="29" t="s">
        <v>36</v>
      </c>
      <c r="E102" s="29" t="s">
        <v>22</v>
      </c>
      <c r="F102" s="64"/>
      <c r="G102" s="64">
        <f>I25*ÍndiceCorreçãoNC!$C$4</f>
        <v>2098.5599565825282</v>
      </c>
      <c r="H102" s="64">
        <f t="shared" si="0"/>
        <v>0</v>
      </c>
      <c r="I102" s="64">
        <f t="shared" si="1"/>
        <v>211184.57491253491</v>
      </c>
      <c r="J102" s="65"/>
    </row>
    <row r="103" spans="2:10" ht="12.95" customHeight="1">
      <c r="B103" s="54" t="str">
        <f>VLOOKUP(C103,SintéticoNC!$B$4:$C$82,2,FALSE)</f>
        <v>João Roma</v>
      </c>
      <c r="C103" s="30" t="s">
        <v>238</v>
      </c>
      <c r="D103" s="29" t="s">
        <v>36</v>
      </c>
      <c r="E103" s="29" t="s">
        <v>22</v>
      </c>
      <c r="F103" s="64"/>
      <c r="G103" s="64">
        <f>I26*ÍndiceCorreçãoNC!$C$4</f>
        <v>731.63515082249342</v>
      </c>
      <c r="H103" s="64">
        <f t="shared" si="0"/>
        <v>0</v>
      </c>
      <c r="I103" s="64">
        <f t="shared" si="1"/>
        <v>73626.706653229878</v>
      </c>
      <c r="J103" s="65"/>
    </row>
    <row r="104" spans="2:10" ht="12.95" customHeight="1">
      <c r="B104" s="54" t="str">
        <f>VLOOKUP(C104,SintéticoNC!$B$4:$C$82,2,FALSE)</f>
        <v>Joenia Wapichana</v>
      </c>
      <c r="C104" s="30" t="s">
        <v>239</v>
      </c>
      <c r="D104" s="29" t="s">
        <v>36</v>
      </c>
      <c r="E104" s="29" t="s">
        <v>22</v>
      </c>
      <c r="F104" s="64"/>
      <c r="G104" s="64">
        <f>I27*ÍndiceCorreçãoNC!$C$4</f>
        <v>92.239516329321759</v>
      </c>
      <c r="H104" s="64">
        <f t="shared" si="0"/>
        <v>0</v>
      </c>
      <c r="I104" s="64">
        <f t="shared" si="1"/>
        <v>9282.3476332159698</v>
      </c>
      <c r="J104" s="65"/>
    </row>
    <row r="105" spans="2:10" ht="12.95" customHeight="1">
      <c r="B105" s="54" t="str">
        <f>VLOOKUP(C105,SintéticoNC!$B$4:$C$82,2,FALSE)</f>
        <v>José Nunes</v>
      </c>
      <c r="C105" s="30" t="s">
        <v>240</v>
      </c>
      <c r="D105" s="29" t="s">
        <v>36</v>
      </c>
      <c r="E105" s="29" t="s">
        <v>22</v>
      </c>
      <c r="F105" s="64"/>
      <c r="G105" s="64">
        <f>I28*ÍndiceCorreçãoNC!$C$4</f>
        <v>2098.5599565825282</v>
      </c>
      <c r="H105" s="64">
        <f t="shared" si="0"/>
        <v>0</v>
      </c>
      <c r="I105" s="64">
        <f t="shared" si="1"/>
        <v>211184.57491253491</v>
      </c>
      <c r="J105" s="65"/>
    </row>
    <row r="106" spans="2:10" ht="12.95" customHeight="1">
      <c r="B106" s="54" t="str">
        <f>VLOOKUP(C106,SintéticoNC!$B$4:$C$82,2,FALSE)</f>
        <v>Josivaldo JP</v>
      </c>
      <c r="C106" s="30" t="s">
        <v>241</v>
      </c>
      <c r="D106" s="29" t="s">
        <v>36</v>
      </c>
      <c r="E106" s="29" t="s">
        <v>22</v>
      </c>
      <c r="F106" s="64"/>
      <c r="G106" s="64">
        <f>I29*ÍndiceCorreçãoNC!$C$4</f>
        <v>1034.0730220841444</v>
      </c>
      <c r="H106" s="64">
        <f t="shared" si="0"/>
        <v>0</v>
      </c>
      <c r="I106" s="64">
        <f t="shared" si="1"/>
        <v>104061.96444965489</v>
      </c>
      <c r="J106" s="65"/>
    </row>
    <row r="107" spans="2:10" ht="12.95" customHeight="1">
      <c r="B107" s="54" t="str">
        <f>VLOOKUP(C107,SintéticoNC!$B$4:$C$82,2,FALSE)</f>
        <v>Junior Lourenço</v>
      </c>
      <c r="C107" s="30" t="s">
        <v>242</v>
      </c>
      <c r="D107" s="29" t="s">
        <v>36</v>
      </c>
      <c r="E107" s="29" t="s">
        <v>22</v>
      </c>
      <c r="F107" s="64"/>
      <c r="G107" s="64">
        <f>I30*ÍndiceCorreçãoNC!$C$4</f>
        <v>3497.5999276375474</v>
      </c>
      <c r="H107" s="64">
        <f t="shared" si="0"/>
        <v>0</v>
      </c>
      <c r="I107" s="64">
        <f t="shared" si="1"/>
        <v>351974.29152089154</v>
      </c>
      <c r="J107" s="65"/>
    </row>
    <row r="108" spans="2:10" ht="12.95" customHeight="1">
      <c r="B108" s="54" t="str">
        <f>VLOOKUP(C108,SintéticoNC!$B$4:$C$82,2,FALSE)</f>
        <v>Leo de Brito</v>
      </c>
      <c r="C108" s="30" t="s">
        <v>243</v>
      </c>
      <c r="D108" s="29" t="s">
        <v>36</v>
      </c>
      <c r="E108" s="29" t="s">
        <v>22</v>
      </c>
      <c r="F108" s="64"/>
      <c r="G108" s="64">
        <f>I31*ÍndiceCorreçãoNC!$C$4</f>
        <v>4359.3274460410012</v>
      </c>
      <c r="H108" s="64">
        <f t="shared" si="0"/>
        <v>0</v>
      </c>
      <c r="I108" s="64">
        <f t="shared" si="1"/>
        <v>438692.59522893722</v>
      </c>
      <c r="J108" s="65"/>
    </row>
    <row r="109" spans="2:10" ht="12.95" customHeight="1">
      <c r="B109" s="54" t="str">
        <f>VLOOKUP(C109,SintéticoNC!$B$4:$C$82,2,FALSE)</f>
        <v>Leur Lomanto</v>
      </c>
      <c r="C109" s="30" t="s">
        <v>244</v>
      </c>
      <c r="D109" s="29" t="s">
        <v>36</v>
      </c>
      <c r="E109" s="29" t="s">
        <v>22</v>
      </c>
      <c r="F109" s="64"/>
      <c r="G109" s="64">
        <f>I32*ÍndiceCorreçãoNC!$C$4</f>
        <v>670.14318752659551</v>
      </c>
      <c r="H109" s="64">
        <f t="shared" si="0"/>
        <v>0</v>
      </c>
      <c r="I109" s="64">
        <f t="shared" si="1"/>
        <v>67438.580320004141</v>
      </c>
      <c r="J109" s="65"/>
    </row>
    <row r="110" spans="2:10" ht="12.95" customHeight="1">
      <c r="B110" s="54" t="str">
        <f>VLOOKUP(C110,SintéticoNC!$B$4:$C$82,2,FALSE)</f>
        <v>Luciano Bivar</v>
      </c>
      <c r="C110" s="30" t="s">
        <v>245</v>
      </c>
      <c r="D110" s="29" t="s">
        <v>36</v>
      </c>
      <c r="E110" s="29" t="s">
        <v>22</v>
      </c>
      <c r="F110" s="64"/>
      <c r="G110" s="64">
        <f>I33*ÍndiceCorreçãoNC!$C$4</f>
        <v>32.98074524229331</v>
      </c>
      <c r="H110" s="64">
        <f t="shared" si="0"/>
        <v>0</v>
      </c>
      <c r="I110" s="64">
        <f t="shared" si="1"/>
        <v>3318.9543345879683</v>
      </c>
      <c r="J110" s="65"/>
    </row>
    <row r="111" spans="2:10" ht="12.95" customHeight="1">
      <c r="B111" s="54" t="str">
        <f>VLOOKUP(C111,SintéticoNC!$B$4:$C$82,2,FALSE)</f>
        <v>Luis Tibé</v>
      </c>
      <c r="C111" s="30" t="s">
        <v>246</v>
      </c>
      <c r="D111" s="29" t="s">
        <v>36</v>
      </c>
      <c r="E111" s="29" t="s">
        <v>22</v>
      </c>
      <c r="F111" s="64"/>
      <c r="G111" s="64">
        <f>I34*ÍndiceCorreçãoNC!$C$4</f>
        <v>2098.5599565825282</v>
      </c>
      <c r="H111" s="64">
        <f t="shared" si="0"/>
        <v>0</v>
      </c>
      <c r="I111" s="64">
        <f t="shared" si="1"/>
        <v>211184.57491253491</v>
      </c>
      <c r="J111" s="65"/>
    </row>
    <row r="112" spans="2:10" ht="12.95" customHeight="1">
      <c r="B112" s="54" t="str">
        <f>VLOOKUP(C112,SintéticoNC!$B$4:$C$82,2,FALSE)</f>
        <v>Mara Rocha</v>
      </c>
      <c r="C112" s="30" t="s">
        <v>247</v>
      </c>
      <c r="D112" s="29" t="s">
        <v>36</v>
      </c>
      <c r="E112" s="29" t="s">
        <v>22</v>
      </c>
      <c r="F112" s="64"/>
      <c r="G112" s="64">
        <f>I35*ÍndiceCorreçãoNC!$C$4</f>
        <v>4140.0948411854379</v>
      </c>
      <c r="H112" s="64">
        <f t="shared" si="0"/>
        <v>0</v>
      </c>
      <c r="I112" s="64">
        <f t="shared" si="1"/>
        <v>416630.54057180643</v>
      </c>
      <c r="J112" s="65"/>
    </row>
    <row r="113" spans="2:10" ht="12.95" customHeight="1">
      <c r="B113" s="54" t="str">
        <f>VLOOKUP(C113,SintéticoNC!$B$4:$C$82,2,FALSE)</f>
        <v>Marx Beltrão</v>
      </c>
      <c r="C113" s="30" t="s">
        <v>248</v>
      </c>
      <c r="D113" s="29" t="s">
        <v>36</v>
      </c>
      <c r="E113" s="29" t="s">
        <v>22</v>
      </c>
      <c r="F113" s="64"/>
      <c r="G113" s="64">
        <f>I36*ÍndiceCorreçãoNC!$C$4</f>
        <v>2098.5599565825282</v>
      </c>
      <c r="H113" s="64">
        <f t="shared" si="0"/>
        <v>0</v>
      </c>
      <c r="I113" s="64">
        <f t="shared" si="1"/>
        <v>211184.57491253491</v>
      </c>
      <c r="J113" s="65"/>
    </row>
    <row r="114" spans="2:10" ht="12.95" customHeight="1">
      <c r="B114" s="54" t="str">
        <f>VLOOKUP(C114,SintéticoNC!$B$4:$C$82,2,FALSE)</f>
        <v>Ministério das Comunicações</v>
      </c>
      <c r="C114" s="30" t="s">
        <v>250</v>
      </c>
      <c r="D114" s="29" t="s">
        <v>36</v>
      </c>
      <c r="E114" s="29" t="s">
        <v>22</v>
      </c>
      <c r="F114" s="64"/>
      <c r="G114" s="64">
        <f>I37*ÍndiceCorreçãoNC!$C$4</f>
        <v>156047.97645260932</v>
      </c>
      <c r="H114" s="64">
        <f t="shared" si="0"/>
        <v>0</v>
      </c>
      <c r="I114" s="64">
        <f t="shared" si="1"/>
        <v>15703590.202289065</v>
      </c>
      <c r="J114" s="65"/>
    </row>
    <row r="115" spans="2:10" ht="12.95" customHeight="1">
      <c r="B115" s="54" t="str">
        <f>VLOOKUP(C115,SintéticoNC!$B$4:$C$82,2,FALSE)</f>
        <v>Ministério das Comunicações</v>
      </c>
      <c r="C115" s="30" t="s">
        <v>251</v>
      </c>
      <c r="D115" s="29" t="s">
        <v>36</v>
      </c>
      <c r="E115" s="29" t="s">
        <v>22</v>
      </c>
      <c r="F115" s="64"/>
      <c r="G115" s="64">
        <f>I38*ÍndiceCorreçãoNC!$C$4</f>
        <v>37388.836327905141</v>
      </c>
      <c r="H115" s="64">
        <f t="shared" si="0"/>
        <v>0</v>
      </c>
      <c r="I115" s="64">
        <f t="shared" si="1"/>
        <v>3762554.1655914434</v>
      </c>
      <c r="J115" s="65"/>
    </row>
    <row r="116" spans="2:10" ht="12.95" customHeight="1">
      <c r="B116" s="54" t="str">
        <f>VLOOKUP(C116,SintéticoNC!$B$4:$C$82,2,FALSE)</f>
        <v>Ministério das Comunicações</v>
      </c>
      <c r="C116" s="30" t="s">
        <v>252</v>
      </c>
      <c r="D116" s="29" t="s">
        <v>36</v>
      </c>
      <c r="E116" s="29" t="s">
        <v>22</v>
      </c>
      <c r="F116" s="64"/>
      <c r="G116" s="64">
        <f>I39*ÍndiceCorreçãoNC!$C$4</f>
        <v>101379.70804746514</v>
      </c>
      <c r="H116" s="64">
        <f t="shared" si="0"/>
        <v>0</v>
      </c>
      <c r="I116" s="64">
        <f t="shared" si="1"/>
        <v>10202153.377417145</v>
      </c>
      <c r="J116" s="65"/>
    </row>
    <row r="117" spans="2:10" ht="12.95" customHeight="1">
      <c r="B117" s="54" t="str">
        <f>VLOOKUP(C117,SintéticoNC!$B$4:$C$82,2,FALSE)</f>
        <v>Ministério da Educação</v>
      </c>
      <c r="C117" s="30" t="s">
        <v>253</v>
      </c>
      <c r="D117" s="29" t="s">
        <v>36</v>
      </c>
      <c r="E117" s="29" t="s">
        <v>22</v>
      </c>
      <c r="F117" s="64"/>
      <c r="G117" s="64">
        <f>I40*ÍndiceCorreçãoNC!$C$4</f>
        <v>170958.60899865982</v>
      </c>
      <c r="H117" s="64">
        <f t="shared" si="0"/>
        <v>0</v>
      </c>
      <c r="I117" s="64">
        <f t="shared" si="1"/>
        <v>17204093.242975406</v>
      </c>
      <c r="J117" s="65"/>
    </row>
    <row r="118" spans="2:10" ht="12.95" customHeight="1">
      <c r="B118" s="54" t="str">
        <f>VLOOKUP(C118,SintéticoNC!$B$4:$C$82,2,FALSE)</f>
        <v>Ministério da Educação</v>
      </c>
      <c r="C118" s="30" t="s">
        <v>254</v>
      </c>
      <c r="D118" s="29" t="s">
        <v>36</v>
      </c>
      <c r="E118" s="29" t="s">
        <v>22</v>
      </c>
      <c r="F118" s="64"/>
      <c r="G118" s="64">
        <f>I41*ÍndiceCorreçãoNC!$C$4</f>
        <v>37317.870532271911</v>
      </c>
      <c r="H118" s="64">
        <f t="shared" si="0"/>
        <v>0</v>
      </c>
      <c r="I118" s="64">
        <f t="shared" si="1"/>
        <v>3755412.6582272509</v>
      </c>
      <c r="J118" s="65"/>
    </row>
    <row r="119" spans="2:10" ht="12.95" customHeight="1">
      <c r="B119" s="54" t="str">
        <f>VLOOKUP(C119,SintéticoNC!$B$4:$C$82,2,FALSE)</f>
        <v>Ministério da Justiça</v>
      </c>
      <c r="C119" s="30" t="s">
        <v>255</v>
      </c>
      <c r="D119" s="29" t="s">
        <v>36</v>
      </c>
      <c r="E119" s="29" t="s">
        <v>22</v>
      </c>
      <c r="F119" s="64"/>
      <c r="G119" s="64">
        <f>I42*ÍndiceCorreçãoNC!$C$4</f>
        <v>6345.6651348003879</v>
      </c>
      <c r="H119" s="64">
        <f t="shared" si="0"/>
        <v>0</v>
      </c>
      <c r="I119" s="64">
        <f t="shared" si="1"/>
        <v>638583.89646034024</v>
      </c>
      <c r="J119" s="65"/>
    </row>
    <row r="120" spans="2:10" ht="12.95" customHeight="1">
      <c r="B120" s="54" t="str">
        <f>VLOOKUP(C120,SintéticoNC!$B$4:$C$82,2,FALSE)</f>
        <v>Ministério do Meio Ambiente</v>
      </c>
      <c r="C120" s="30" t="s">
        <v>256</v>
      </c>
      <c r="D120" s="29" t="s">
        <v>36</v>
      </c>
      <c r="E120" s="29" t="s">
        <v>22</v>
      </c>
      <c r="F120" s="64"/>
      <c r="G120" s="64">
        <f>I43*ÍndiceCorreçãoNC!$C$4</f>
        <v>1092.8732527516743</v>
      </c>
      <c r="H120" s="64">
        <f t="shared" si="0"/>
        <v>0</v>
      </c>
      <c r="I120" s="64">
        <f t="shared" si="1"/>
        <v>109979.21340855683</v>
      </c>
      <c r="J120" s="65"/>
    </row>
    <row r="121" spans="2:10" ht="12.95" customHeight="1">
      <c r="B121" s="54" t="str">
        <f>VLOOKUP(C121,SintéticoNC!$B$4:$C$82,2,FALSE)</f>
        <v>Perpétua Almeida</v>
      </c>
      <c r="C121" s="30" t="s">
        <v>257</v>
      </c>
      <c r="D121" s="29" t="s">
        <v>36</v>
      </c>
      <c r="E121" s="29" t="s">
        <v>22</v>
      </c>
      <c r="F121" s="64"/>
      <c r="G121" s="64">
        <f>I44*ÍndiceCorreçãoNC!$C$4</f>
        <v>4197.1199131650565</v>
      </c>
      <c r="H121" s="64">
        <f t="shared" si="0"/>
        <v>0</v>
      </c>
      <c r="I121" s="64">
        <f t="shared" si="1"/>
        <v>422369.14982506982</v>
      </c>
      <c r="J121" s="65"/>
    </row>
    <row r="122" spans="2:10" ht="12.95" customHeight="1">
      <c r="B122" s="54" t="str">
        <f>VLOOKUP(C122,SintéticoNC!$B$4:$C$82,2,FALSE)</f>
        <v>PRF RO</v>
      </c>
      <c r="C122" s="30" t="s">
        <v>258</v>
      </c>
      <c r="D122" s="29" t="s">
        <v>36</v>
      </c>
      <c r="E122" s="29" t="s">
        <v>22</v>
      </c>
      <c r="F122" s="64"/>
      <c r="G122" s="64">
        <f>I45*ÍndiceCorreçãoNC!$C$4</f>
        <v>470.40184534023825</v>
      </c>
      <c r="H122" s="64">
        <f t="shared" si="0"/>
        <v>0</v>
      </c>
      <c r="I122" s="64">
        <f t="shared" si="1"/>
        <v>47337.991671215554</v>
      </c>
      <c r="J122" s="65"/>
    </row>
    <row r="123" spans="2:10" ht="12.95" customHeight="1">
      <c r="B123" s="54" t="str">
        <f>VLOOKUP(C123,SintéticoNC!$B$4:$C$82,2,FALSE)</f>
        <v>Senador Confúcio Moura</v>
      </c>
      <c r="C123" s="30" t="s">
        <v>259</v>
      </c>
      <c r="D123" s="29" t="s">
        <v>36</v>
      </c>
      <c r="E123" s="29" t="s">
        <v>22</v>
      </c>
      <c r="F123" s="64"/>
      <c r="G123" s="64">
        <f>I46*ÍndiceCorreçãoNC!$C$4</f>
        <v>3477.6411017548266</v>
      </c>
      <c r="H123" s="64">
        <f t="shared" si="0"/>
        <v>0</v>
      </c>
      <c r="I123" s="64">
        <f t="shared" si="1"/>
        <v>349965.77318117267</v>
      </c>
      <c r="J123" s="65"/>
    </row>
    <row r="124" spans="2:10" ht="12.95" customHeight="1">
      <c r="B124" s="54" t="str">
        <f>VLOOKUP(C124,SintéticoNC!$B$4:$C$82,2,FALSE)</f>
        <v>Sérgio Petecão</v>
      </c>
      <c r="C124" s="30" t="s">
        <v>260</v>
      </c>
      <c r="D124" s="29" t="s">
        <v>36</v>
      </c>
      <c r="E124" s="29" t="s">
        <v>22</v>
      </c>
      <c r="F124" s="64"/>
      <c r="G124" s="64">
        <f>I47*ÍndiceCorreçãoNC!$C$4</f>
        <v>2889.1797477614896</v>
      </c>
      <c r="H124" s="64">
        <f t="shared" si="0"/>
        <v>0</v>
      </c>
      <c r="I124" s="64">
        <f t="shared" si="1"/>
        <v>290747.08824166027</v>
      </c>
      <c r="J124" s="65"/>
    </row>
    <row r="125" spans="2:10" ht="12.95" customHeight="1">
      <c r="B125" s="54" t="str">
        <f>VLOOKUP(C125,SintéticoNC!$B$4:$C$82,2,FALSE)</f>
        <v>Soraya Thronicke</v>
      </c>
      <c r="C125" s="30" t="s">
        <v>261</v>
      </c>
      <c r="D125" s="29" t="s">
        <v>36</v>
      </c>
      <c r="E125" s="29" t="s">
        <v>22</v>
      </c>
      <c r="F125" s="64"/>
      <c r="G125" s="64">
        <f>I48*ÍndiceCorreçãoNC!$C$4</f>
        <v>3497.5999276375474</v>
      </c>
      <c r="H125" s="64">
        <f t="shared" si="0"/>
        <v>0</v>
      </c>
      <c r="I125" s="64">
        <f t="shared" si="1"/>
        <v>351974.29152089154</v>
      </c>
      <c r="J125" s="65"/>
    </row>
    <row r="126" spans="2:10" ht="12.95" customHeight="1">
      <c r="B126" s="54" t="str">
        <f>VLOOKUP(C126,SintéticoNC!$B$4:$C$82,2,FALSE)</f>
        <v>Uldurico Junior</v>
      </c>
      <c r="C126" s="30" t="s">
        <v>262</v>
      </c>
      <c r="D126" s="29" t="s">
        <v>36</v>
      </c>
      <c r="E126" s="29" t="s">
        <v>22</v>
      </c>
      <c r="F126" s="64"/>
      <c r="G126" s="64">
        <f>I49*ÍndiceCorreçãoNC!$C$4</f>
        <v>3132.6329786666729</v>
      </c>
      <c r="H126" s="64">
        <f t="shared" si="0"/>
        <v>0</v>
      </c>
      <c r="I126" s="64">
        <f t="shared" si="1"/>
        <v>315246.53936218983</v>
      </c>
      <c r="J126" s="65"/>
    </row>
    <row r="127" spans="2:10" ht="12.95" customHeight="1">
      <c r="B127" s="54" t="str">
        <f>VLOOKUP(C127,SintéticoNC!$B$4:$C$82,2,FALSE)</f>
        <v>Bancada de Alagoas</v>
      </c>
      <c r="C127" s="30" t="s">
        <v>263</v>
      </c>
      <c r="D127" s="29" t="s">
        <v>39</v>
      </c>
      <c r="E127" s="29" t="s">
        <v>22</v>
      </c>
      <c r="F127" s="64"/>
      <c r="G127" s="64">
        <f>I50*ÍndiceCorreçãoNC!$C$4</f>
        <v>6163.8862492858798</v>
      </c>
      <c r="H127" s="64">
        <f t="shared" si="0"/>
        <v>0</v>
      </c>
      <c r="I127" s="64">
        <f t="shared" si="1"/>
        <v>620290.92534696241</v>
      </c>
      <c r="J127" s="65"/>
    </row>
    <row r="128" spans="2:10" ht="12.95" customHeight="1">
      <c r="B128" s="54" t="str">
        <f>VLOOKUP(C128,SintéticoNC!$B$4:$C$82,2,FALSE)</f>
        <v>Bancada de Alagoas</v>
      </c>
      <c r="C128" s="30" t="s">
        <v>264</v>
      </c>
      <c r="D128" s="29" t="s">
        <v>39</v>
      </c>
      <c r="E128" s="29" t="s">
        <v>22</v>
      </c>
      <c r="F128" s="64"/>
      <c r="G128" s="64">
        <f>I51*ÍndiceCorreçãoNC!$C$4</f>
        <v>1774.14489083064</v>
      </c>
      <c r="H128" s="64">
        <f t="shared" si="0"/>
        <v>0</v>
      </c>
      <c r="I128" s="64">
        <f t="shared" si="1"/>
        <v>178537.68410480005</v>
      </c>
      <c r="J128" s="65"/>
    </row>
    <row r="129" spans="2:10" ht="12.95" customHeight="1">
      <c r="B129" s="54" t="str">
        <f>VLOOKUP(C129,SintéticoNC!$B$4:$C$82,2,FALSE)</f>
        <v>Bancada de Alagoas</v>
      </c>
      <c r="C129" s="30" t="s">
        <v>265</v>
      </c>
      <c r="D129" s="29" t="s">
        <v>39</v>
      </c>
      <c r="E129" s="29" t="s">
        <v>22</v>
      </c>
      <c r="F129" s="64"/>
      <c r="G129" s="64">
        <f>I52*ÍndiceCorreçãoNC!$C$4</f>
        <v>7603.4781035598853</v>
      </c>
      <c r="H129" s="64">
        <f t="shared" si="0"/>
        <v>0</v>
      </c>
      <c r="I129" s="64">
        <f t="shared" si="1"/>
        <v>765161.50330628594</v>
      </c>
      <c r="J129" s="65"/>
    </row>
    <row r="130" spans="2:10" ht="12.95" customHeight="1">
      <c r="B130" s="54" t="str">
        <f>VLOOKUP(C130,SintéticoNC!$B$4:$C$82,2,FALSE)</f>
        <v>Bancada de Minas Gerais</v>
      </c>
      <c r="C130" s="30" t="s">
        <v>266</v>
      </c>
      <c r="D130" s="29" t="s">
        <v>39</v>
      </c>
      <c r="E130" s="29" t="s">
        <v>22</v>
      </c>
      <c r="F130" s="64"/>
      <c r="G130" s="64">
        <f>I53*ÍndiceCorreçãoNC!$C$4</f>
        <v>52717.448184681867</v>
      </c>
      <c r="H130" s="64">
        <f t="shared" si="0"/>
        <v>0</v>
      </c>
      <c r="I130" s="64">
        <f t="shared" si="1"/>
        <v>5305119.7562569156</v>
      </c>
      <c r="J130" s="65"/>
    </row>
    <row r="131" spans="2:10" ht="12.95" customHeight="1">
      <c r="B131" s="54" t="str">
        <f>VLOOKUP(C131,SintéticoNC!$B$4:$C$82,2,FALSE)</f>
        <v>Bancada de São Paulo</v>
      </c>
      <c r="C131" s="30" t="s">
        <v>267</v>
      </c>
      <c r="D131" s="29" t="s">
        <v>39</v>
      </c>
      <c r="E131" s="29" t="s">
        <v>22</v>
      </c>
      <c r="F131" s="64"/>
      <c r="G131" s="64">
        <f>I54*ÍndiceCorreçãoNC!$C$4</f>
        <v>7048.728341124156</v>
      </c>
      <c r="H131" s="64">
        <f t="shared" si="0"/>
        <v>0</v>
      </c>
      <c r="I131" s="64">
        <f t="shared" si="1"/>
        <v>709335.32002505928</v>
      </c>
      <c r="J131" s="65"/>
    </row>
    <row r="132" spans="2:10" ht="12.95" customHeight="1">
      <c r="B132" s="54" t="str">
        <f>VLOOKUP(C132,SintéticoNC!$B$4:$C$82,2,FALSE)</f>
        <v>Bancada do Espírito Santo</v>
      </c>
      <c r="C132" s="30" t="s">
        <v>268</v>
      </c>
      <c r="D132" s="29" t="s">
        <v>39</v>
      </c>
      <c r="E132" s="29" t="s">
        <v>22</v>
      </c>
      <c r="F132" s="64"/>
      <c r="G132" s="64">
        <f>I55*ÍndiceCorreçãoNC!$C$4</f>
        <v>7938.03114011652</v>
      </c>
      <c r="H132" s="64">
        <f t="shared" si="0"/>
        <v>0</v>
      </c>
      <c r="I132" s="64">
        <f t="shared" si="1"/>
        <v>798828.6094517624</v>
      </c>
      <c r="J132" s="65"/>
    </row>
    <row r="133" spans="2:10" ht="12.95" customHeight="1">
      <c r="B133" s="54" t="str">
        <f>VLOOKUP(C133,SintéticoNC!$B$4:$C$82,2,FALSE)</f>
        <v>Bancada do Espírito Santo</v>
      </c>
      <c r="C133" s="30" t="s">
        <v>269</v>
      </c>
      <c r="D133" s="29" t="s">
        <v>39</v>
      </c>
      <c r="E133" s="29" t="s">
        <v>22</v>
      </c>
      <c r="F133" s="64"/>
      <c r="G133" s="64">
        <f>I56*ÍndiceCorreçãoNC!$C$4</f>
        <v>8517.4566221112946</v>
      </c>
      <c r="H133" s="64">
        <f t="shared" si="0"/>
        <v>0</v>
      </c>
      <c r="I133" s="64">
        <f t="shared" si="1"/>
        <v>857137.98666289903</v>
      </c>
      <c r="J133" s="65"/>
    </row>
    <row r="134" spans="2:10" ht="12.95" customHeight="1">
      <c r="B134" s="54" t="str">
        <f>VLOOKUP(C134,SintéticoNC!$B$4:$C$82,2,FALSE)</f>
        <v>Bancada do Pará</v>
      </c>
      <c r="C134" s="30" t="s">
        <v>270</v>
      </c>
      <c r="D134" s="29" t="s">
        <v>39</v>
      </c>
      <c r="E134" s="29" t="s">
        <v>22</v>
      </c>
      <c r="F134" s="64"/>
      <c r="G134" s="64">
        <f>I57*ÍndiceCorreçãoNC!$C$4</f>
        <v>1865.3866280733585</v>
      </c>
      <c r="H134" s="64">
        <f t="shared" si="0"/>
        <v>0</v>
      </c>
      <c r="I134" s="64">
        <f t="shared" si="1"/>
        <v>187719.62214447546</v>
      </c>
      <c r="J134" s="65"/>
    </row>
    <row r="135" spans="2:10" ht="12.95" customHeight="1">
      <c r="B135" s="54" t="str">
        <f>VLOOKUP(C135,SintéticoNC!$B$4:$C$82,2,FALSE)</f>
        <v>Bancada do Pará</v>
      </c>
      <c r="C135" s="30" t="s">
        <v>271</v>
      </c>
      <c r="D135" s="29" t="s">
        <v>39</v>
      </c>
      <c r="E135" s="29" t="s">
        <v>22</v>
      </c>
      <c r="F135" s="64"/>
      <c r="G135" s="64">
        <f>I58*ÍndiceCorreçãoNC!$C$4</f>
        <v>3167.3048388189059</v>
      </c>
      <c r="H135" s="64">
        <f t="shared" si="0"/>
        <v>0</v>
      </c>
      <c r="I135" s="64">
        <f t="shared" si="1"/>
        <v>318735.67581726646</v>
      </c>
      <c r="J135" s="65"/>
    </row>
    <row r="136" spans="2:10" ht="12.95" customHeight="1">
      <c r="B136" s="54" t="str">
        <f>VLOOKUP(C136,SintéticoNC!$B$4:$C$82,2,FALSE)</f>
        <v>Coronel Chrisóstomo</v>
      </c>
      <c r="C136" s="30" t="s">
        <v>272</v>
      </c>
      <c r="D136" s="29" t="s">
        <v>39</v>
      </c>
      <c r="E136" s="29" t="s">
        <v>22</v>
      </c>
      <c r="F136" s="64"/>
      <c r="G136" s="64">
        <f>I59*ÍndiceCorreçãoNC!$C$4</f>
        <v>623.48520449191051</v>
      </c>
      <c r="H136" s="64">
        <f t="shared" si="0"/>
        <v>0</v>
      </c>
      <c r="I136" s="64">
        <f t="shared" si="1"/>
        <v>62743.24327111544</v>
      </c>
      <c r="J136" s="65"/>
    </row>
    <row r="137" spans="2:10" ht="12.95" customHeight="1">
      <c r="B137" s="54" t="str">
        <f>VLOOKUP(C137,SintéticoNC!$B$4:$C$82,2,FALSE)</f>
        <v>Dimas Fabiano</v>
      </c>
      <c r="C137" s="30" t="s">
        <v>273</v>
      </c>
      <c r="D137" s="29" t="s">
        <v>39</v>
      </c>
      <c r="E137" s="29" t="s">
        <v>22</v>
      </c>
      <c r="F137" s="64"/>
      <c r="G137" s="64">
        <f>I60*ÍndiceCorreçãoNC!$C$4</f>
        <v>942.83128484142571</v>
      </c>
      <c r="H137" s="64">
        <f t="shared" si="0"/>
        <v>0</v>
      </c>
      <c r="I137" s="64">
        <f t="shared" si="1"/>
        <v>94880.026409979444</v>
      </c>
      <c r="J137" s="65"/>
    </row>
    <row r="138" spans="2:10" ht="12.95" customHeight="1">
      <c r="B138" s="54" t="str">
        <f>VLOOKUP(C138,SintéticoNC!$B$4:$C$82,2,FALSE)</f>
        <v>Edna Henrique</v>
      </c>
      <c r="C138" s="30" t="s">
        <v>274</v>
      </c>
      <c r="D138" s="29" t="s">
        <v>39</v>
      </c>
      <c r="E138" s="29" t="s">
        <v>22</v>
      </c>
      <c r="F138" s="64"/>
      <c r="G138" s="64">
        <f>I61*ÍndiceCorreçãoNC!$C$4</f>
        <v>932.69331403667923</v>
      </c>
      <c r="H138" s="64">
        <f t="shared" si="0"/>
        <v>0</v>
      </c>
      <c r="I138" s="64">
        <f t="shared" si="1"/>
        <v>93859.811072237731</v>
      </c>
      <c r="J138" s="65"/>
    </row>
    <row r="139" spans="2:10" ht="12.95" customHeight="1">
      <c r="B139" s="54" t="str">
        <f>VLOOKUP(C139,SintéticoNC!$B$4:$C$82,2,FALSE)</f>
        <v>Fabio Reis</v>
      </c>
      <c r="C139" s="30" t="s">
        <v>275</v>
      </c>
      <c r="D139" s="29" t="s">
        <v>39</v>
      </c>
      <c r="E139" s="29" t="s">
        <v>22</v>
      </c>
      <c r="F139" s="64"/>
      <c r="G139" s="64">
        <f>I62*ÍndiceCorreçãoNC!$C$4</f>
        <v>424.57821730278403</v>
      </c>
      <c r="H139" s="64">
        <f t="shared" si="0"/>
        <v>0</v>
      </c>
      <c r="I139" s="64">
        <f t="shared" si="1"/>
        <v>42726.618344623006</v>
      </c>
      <c r="J139" s="65"/>
    </row>
    <row r="140" spans="2:10" ht="12.95" customHeight="1">
      <c r="B140" s="54" t="str">
        <f>VLOOKUP(C140,SintéticoNC!$B$4:$C$82,2,FALSE)</f>
        <v>Flavia Arruda</v>
      </c>
      <c r="C140" s="30" t="s">
        <v>276</v>
      </c>
      <c r="D140" s="29" t="s">
        <v>39</v>
      </c>
      <c r="E140" s="29" t="s">
        <v>22</v>
      </c>
      <c r="F140" s="64"/>
      <c r="G140" s="64">
        <f>I63*ÍndiceCorreçãoNC!$C$4</f>
        <v>3736.2883122644994</v>
      </c>
      <c r="H140" s="64">
        <f t="shared" si="0"/>
        <v>0</v>
      </c>
      <c r="I140" s="64">
        <f t="shared" si="1"/>
        <v>375994.24143268244</v>
      </c>
      <c r="J140" s="65"/>
    </row>
    <row r="141" spans="2:10" ht="12.95" customHeight="1">
      <c r="B141" s="54" t="str">
        <f>VLOOKUP(C141,SintéticoNC!$B$4:$C$82,2,FALSE)</f>
        <v>General Girão</v>
      </c>
      <c r="C141" s="30" t="s">
        <v>277</v>
      </c>
      <c r="D141" s="29" t="s">
        <v>39</v>
      </c>
      <c r="E141" s="29" t="s">
        <v>22</v>
      </c>
      <c r="F141" s="64"/>
      <c r="G141" s="64">
        <f>I64*ÍndiceCorreçãoNC!$C$4</f>
        <v>942.83128484142571</v>
      </c>
      <c r="H141" s="64">
        <f t="shared" si="0"/>
        <v>0</v>
      </c>
      <c r="I141" s="64">
        <f t="shared" si="1"/>
        <v>94880.026409979444</v>
      </c>
      <c r="J141" s="65"/>
    </row>
    <row r="142" spans="2:10" ht="12.95" customHeight="1">
      <c r="B142" s="54" t="str">
        <f>VLOOKUP(C142,SintéticoNC!$B$4:$C$82,2,FALSE)</f>
        <v>José Nunes</v>
      </c>
      <c r="C142" s="30" t="s">
        <v>278</v>
      </c>
      <c r="D142" s="29" t="s">
        <v>39</v>
      </c>
      <c r="E142" s="29" t="s">
        <v>22</v>
      </c>
      <c r="F142" s="64"/>
      <c r="G142" s="64">
        <f>I65*ÍndiceCorreçãoNC!$C$4</f>
        <v>942.83128484142571</v>
      </c>
      <c r="H142" s="64">
        <f t="shared" si="0"/>
        <v>0</v>
      </c>
      <c r="I142" s="64">
        <f t="shared" si="1"/>
        <v>94880.026409979444</v>
      </c>
      <c r="J142" s="65"/>
    </row>
    <row r="143" spans="2:10" ht="12.95" customHeight="1">
      <c r="B143" s="54" t="str">
        <f>VLOOKUP(C143,SintéticoNC!$B$4:$C$82,2,FALSE)</f>
        <v>Josivaldo JP</v>
      </c>
      <c r="C143" s="30" t="s">
        <v>279</v>
      </c>
      <c r="D143" s="29" t="s">
        <v>39</v>
      </c>
      <c r="E143" s="29" t="s">
        <v>22</v>
      </c>
      <c r="F143" s="64"/>
      <c r="G143" s="64">
        <f>I66*ÍndiceCorreçãoNC!$C$4</f>
        <v>486.62259862783264</v>
      </c>
      <c r="H143" s="64">
        <f t="shared" si="0"/>
        <v>0</v>
      </c>
      <c r="I143" s="64">
        <f t="shared" si="1"/>
        <v>48970.336211602291</v>
      </c>
      <c r="J143" s="65"/>
    </row>
    <row r="144" spans="2:10" ht="12.95" customHeight="1">
      <c r="B144" s="54" t="str">
        <f>VLOOKUP(C144,SintéticoNC!$B$4:$C$82,2,FALSE)</f>
        <v>Junior Lourenço</v>
      </c>
      <c r="C144" s="30" t="s">
        <v>280</v>
      </c>
      <c r="D144" s="29" t="s">
        <v>39</v>
      </c>
      <c r="E144" s="29" t="s">
        <v>22</v>
      </c>
      <c r="F144" s="64"/>
      <c r="G144" s="64">
        <f>I67*ÍndiceCorreçãoNC!$C$4</f>
        <v>1571.3854747357095</v>
      </c>
      <c r="H144" s="64">
        <f t="shared" si="0"/>
        <v>0</v>
      </c>
      <c r="I144" s="64">
        <f t="shared" si="1"/>
        <v>158133.37734996574</v>
      </c>
      <c r="J144" s="65"/>
    </row>
    <row r="145" spans="2:10" ht="12.95" customHeight="1">
      <c r="B145" s="54" t="str">
        <f>VLOOKUP(C145,SintéticoNC!$B$4:$C$82,2,FALSE)</f>
        <v>Leo de Brito</v>
      </c>
      <c r="C145" s="30" t="s">
        <v>281</v>
      </c>
      <c r="D145" s="29" t="s">
        <v>39</v>
      </c>
      <c r="E145" s="29" t="s">
        <v>22</v>
      </c>
      <c r="F145" s="64"/>
      <c r="G145" s="64">
        <f>I68*ÍndiceCorreçãoNC!$C$4</f>
        <v>1723.4550368069072</v>
      </c>
      <c r="H145" s="64">
        <f t="shared" ref="H145:H208" si="2">IF(I68&gt;F145,F145,I68)</f>
        <v>0</v>
      </c>
      <c r="I145" s="64">
        <f t="shared" si="1"/>
        <v>173436.60741609146</v>
      </c>
      <c r="J145" s="65"/>
    </row>
    <row r="146" spans="2:10" ht="12.95" customHeight="1">
      <c r="B146" s="54" t="str">
        <f>VLOOKUP(C146,SintéticoNC!$B$4:$C$82,2,FALSE)</f>
        <v>Luciano Bivar</v>
      </c>
      <c r="C146" s="30" t="s">
        <v>282</v>
      </c>
      <c r="D146" s="29" t="s">
        <v>39</v>
      </c>
      <c r="E146" s="29" t="s">
        <v>22</v>
      </c>
      <c r="F146" s="64"/>
      <c r="G146" s="64">
        <f>I69*ÍndiceCorreçãoNC!$C$4</f>
        <v>942.83128484142571</v>
      </c>
      <c r="H146" s="64">
        <f t="shared" si="2"/>
        <v>0</v>
      </c>
      <c r="I146" s="64">
        <f t="shared" ref="I146:I209" si="3">I69+G146-H146</f>
        <v>94880.026409979444</v>
      </c>
      <c r="J146" s="65"/>
    </row>
    <row r="147" spans="2:10" ht="12.95" customHeight="1">
      <c r="B147" s="54" t="str">
        <f>VLOOKUP(C147,SintéticoNC!$B$4:$C$82,2,FALSE)</f>
        <v>Luis Tibé</v>
      </c>
      <c r="C147" s="30" t="s">
        <v>283</v>
      </c>
      <c r="D147" s="29" t="s">
        <v>39</v>
      </c>
      <c r="E147" s="29" t="s">
        <v>22</v>
      </c>
      <c r="F147" s="64"/>
      <c r="G147" s="64">
        <f>I70*ÍndiceCorreçãoNC!$C$4</f>
        <v>942.83128484142571</v>
      </c>
      <c r="H147" s="64">
        <f t="shared" si="2"/>
        <v>0</v>
      </c>
      <c r="I147" s="64">
        <f t="shared" si="3"/>
        <v>94880.026409979444</v>
      </c>
      <c r="J147" s="65"/>
    </row>
    <row r="148" spans="2:10" ht="12.95" customHeight="1">
      <c r="B148" s="54" t="str">
        <f>VLOOKUP(C148,SintéticoNC!$B$4:$C$82,2,FALSE)</f>
        <v>Mara Rocha</v>
      </c>
      <c r="C148" s="30" t="s">
        <v>284</v>
      </c>
      <c r="D148" s="29" t="s">
        <v>39</v>
      </c>
      <c r="E148" s="29" t="s">
        <v>22</v>
      </c>
      <c r="F148" s="64"/>
      <c r="G148" s="64">
        <f>I71*ÍndiceCorreçãoNC!$C$4</f>
        <v>1723.4550368069072</v>
      </c>
      <c r="H148" s="64">
        <f t="shared" si="2"/>
        <v>0</v>
      </c>
      <c r="I148" s="64">
        <f t="shared" si="3"/>
        <v>173436.60741609146</v>
      </c>
      <c r="J148" s="65"/>
    </row>
    <row r="149" spans="2:10" ht="12.95" customHeight="1">
      <c r="B149" s="54" t="str">
        <f>VLOOKUP(C149,SintéticoNC!$B$4:$C$82,2,FALSE)</f>
        <v>Marx Beltrão</v>
      </c>
      <c r="C149" s="30" t="s">
        <v>285</v>
      </c>
      <c r="D149" s="29" t="s">
        <v>39</v>
      </c>
      <c r="E149" s="29" t="s">
        <v>22</v>
      </c>
      <c r="F149" s="64"/>
      <c r="G149" s="64">
        <f>I72*ÍndiceCorreçãoNC!$C$4</f>
        <v>942.83128484142571</v>
      </c>
      <c r="H149" s="64">
        <f t="shared" si="2"/>
        <v>0</v>
      </c>
      <c r="I149" s="64">
        <f t="shared" si="3"/>
        <v>94880.026409979444</v>
      </c>
      <c r="J149" s="65"/>
    </row>
    <row r="150" spans="2:10" ht="12.95" customHeight="1">
      <c r="B150" s="54" t="str">
        <f>VLOOKUP(C150,SintéticoNC!$B$4:$C$82,2,FALSE)</f>
        <v>Perpétua Almeida</v>
      </c>
      <c r="C150" s="30" t="s">
        <v>286</v>
      </c>
      <c r="D150" s="29" t="s">
        <v>39</v>
      </c>
      <c r="E150" s="29" t="s">
        <v>22</v>
      </c>
      <c r="F150" s="64"/>
      <c r="G150" s="64">
        <f>I73*ÍndiceCorreçãoNC!$C$4</f>
        <v>1956.587813432858</v>
      </c>
      <c r="H150" s="64">
        <f t="shared" si="2"/>
        <v>0</v>
      </c>
      <c r="I150" s="64">
        <f t="shared" si="3"/>
        <v>196897.47932279992</v>
      </c>
      <c r="J150" s="65"/>
    </row>
    <row r="151" spans="2:10" ht="12.95" customHeight="1">
      <c r="B151" s="54" t="str">
        <f>VLOOKUP(C151,SintéticoNC!$B$4:$C$82,2,FALSE)</f>
        <v>Sérgio Petecão</v>
      </c>
      <c r="C151" s="30" t="s">
        <v>287</v>
      </c>
      <c r="D151" s="29" t="s">
        <v>39</v>
      </c>
      <c r="E151" s="29" t="s">
        <v>22</v>
      </c>
      <c r="F151" s="64"/>
      <c r="G151" s="64">
        <f>I74*ÍndiceCorreçãoNC!$C$4</f>
        <v>1344.4368603006542</v>
      </c>
      <c r="H151" s="64">
        <f t="shared" si="2"/>
        <v>0</v>
      </c>
      <c r="I151" s="64">
        <f t="shared" si="3"/>
        <v>135294.83679927973</v>
      </c>
      <c r="J151" s="65"/>
    </row>
    <row r="152" spans="2:10" ht="12.95" customHeight="1">
      <c r="B152" s="54" t="str">
        <f>VLOOKUP(C152,SintéticoNC!$B$4:$C$82,2,FALSE)</f>
        <v>Uldurico Junior</v>
      </c>
      <c r="C152" s="30" t="s">
        <v>288</v>
      </c>
      <c r="D152" s="29" t="s">
        <v>39</v>
      </c>
      <c r="E152" s="29" t="s">
        <v>22</v>
      </c>
      <c r="F152" s="64"/>
      <c r="G152" s="64">
        <f>I75*ÍndiceCorreçãoNC!$C$4</f>
        <v>1429.4538834692585</v>
      </c>
      <c r="H152" s="64">
        <f t="shared" si="2"/>
        <v>0</v>
      </c>
      <c r="I152" s="64">
        <f t="shared" si="3"/>
        <v>143850.36262158173</v>
      </c>
      <c r="J152" s="65"/>
    </row>
    <row r="153" spans="2:10" ht="12.95" customHeight="1">
      <c r="B153" s="54" t="str">
        <f>VLOOKUP(C153,SintéticoNC!$B$4:$C$82,2,FALSE)</f>
        <v>Soraya Thronicke</v>
      </c>
      <c r="C153" s="30" t="s">
        <v>289</v>
      </c>
      <c r="D153" s="29" t="s">
        <v>39</v>
      </c>
      <c r="E153" s="29" t="s">
        <v>22</v>
      </c>
      <c r="F153" s="64"/>
      <c r="G153" s="64">
        <f>I76*ÍndiceCorreçãoNC!$C$4</f>
        <v>1571.3854747357095</v>
      </c>
      <c r="H153" s="64">
        <f t="shared" si="2"/>
        <v>0</v>
      </c>
      <c r="I153" s="64">
        <f t="shared" si="3"/>
        <v>158133.37734996574</v>
      </c>
      <c r="J153" s="65"/>
    </row>
    <row r="154" spans="2:10" ht="12.95" customHeight="1">
      <c r="B154" s="54" t="str">
        <f>VLOOKUP(C154,SintéticoNC!$B$4:$C$82,2,FALSE)</f>
        <v>MCom</v>
      </c>
      <c r="C154" s="30" t="s">
        <v>290</v>
      </c>
      <c r="D154" s="29" t="s">
        <v>39</v>
      </c>
      <c r="E154" s="29" t="s">
        <v>22</v>
      </c>
      <c r="F154" s="64"/>
      <c r="G154" s="64">
        <f>I77*ÍndiceCorreçãoNC!$C$4</f>
        <v>5068.9854023732569</v>
      </c>
      <c r="H154" s="64">
        <f t="shared" si="2"/>
        <v>0</v>
      </c>
      <c r="I154" s="64">
        <f t="shared" si="3"/>
        <v>510107.66887085728</v>
      </c>
      <c r="J154" s="65"/>
    </row>
    <row r="155" spans="2:10" ht="12.95" customHeight="1">
      <c r="B155" s="54" t="str">
        <f>VLOOKUP(C155,SintéticoNC!$B$4:$C$82,2,FALSE)</f>
        <v>Cabo Junio Amaral</v>
      </c>
      <c r="C155" s="30" t="s">
        <v>291</v>
      </c>
      <c r="D155" s="29" t="s">
        <v>39</v>
      </c>
      <c r="E155" s="29" t="s">
        <v>22</v>
      </c>
      <c r="F155" s="64"/>
      <c r="G155" s="64">
        <f>I78*ÍndiceCorreçãoNC!$C$4</f>
        <v>942.83128484142571</v>
      </c>
      <c r="H155" s="64">
        <f t="shared" si="2"/>
        <v>0</v>
      </c>
      <c r="I155" s="64">
        <f t="shared" si="3"/>
        <v>94880.026409979444</v>
      </c>
      <c r="J155" s="65"/>
    </row>
    <row r="156" spans="2:10" ht="12.95" customHeight="1">
      <c r="B156" s="54" t="str">
        <f>VLOOKUP(C156,SintéticoNC!$B$4:$C$82,2,FALSE)</f>
        <v>Leur Lomanto</v>
      </c>
      <c r="C156" s="30" t="s">
        <v>292</v>
      </c>
      <c r="D156" s="29" t="s">
        <v>39</v>
      </c>
      <c r="E156" s="29" t="s">
        <v>22</v>
      </c>
      <c r="F156" s="64"/>
      <c r="G156" s="64">
        <f>I79*ÍndiceCorreçãoNC!$C$4</f>
        <v>283.86318253290239</v>
      </c>
      <c r="H156" s="64">
        <f t="shared" si="2"/>
        <v>0</v>
      </c>
      <c r="I156" s="64">
        <f t="shared" si="3"/>
        <v>28566.029456768007</v>
      </c>
      <c r="J156" s="65"/>
    </row>
    <row r="157" spans="2:10" ht="12.95" customHeight="1">
      <c r="B157" s="54" t="str">
        <f>VLOOKUP(C157,SintéticoNC!$B$4:$C$82,2,FALSE)</f>
        <v>Bancada de Alagoas</v>
      </c>
      <c r="C157" s="30" t="s">
        <v>215</v>
      </c>
      <c r="D157" s="29" t="s">
        <v>36</v>
      </c>
      <c r="E157" s="29" t="s">
        <v>23</v>
      </c>
      <c r="F157" s="64">
        <v>150000</v>
      </c>
      <c r="G157" s="64">
        <f>I80*ÍndiceCorreçãoNC!$C$5</f>
        <v>15997.506450353249</v>
      </c>
      <c r="H157" s="64">
        <f t="shared" si="2"/>
        <v>150000</v>
      </c>
      <c r="I157" s="64">
        <f t="shared" si="3"/>
        <v>1452883.9029107315</v>
      </c>
      <c r="J157" s="65"/>
    </row>
    <row r="158" spans="2:10" ht="12.95" customHeight="1">
      <c r="B158" s="54" t="str">
        <f>VLOOKUP(C158,SintéticoNC!$B$4:$C$82,2,FALSE)</f>
        <v>Bancada de Alagoas</v>
      </c>
      <c r="C158" s="30" t="s">
        <v>216</v>
      </c>
      <c r="D158" s="29" t="s">
        <v>36</v>
      </c>
      <c r="E158" s="29" t="s">
        <v>23</v>
      </c>
      <c r="F158" s="64"/>
      <c r="G158" s="64">
        <f>I81*ÍndiceCorreçãoNC!$C$5</f>
        <v>5393.3796001501869</v>
      </c>
      <c r="H158" s="64">
        <f t="shared" si="2"/>
        <v>0</v>
      </c>
      <c r="I158" s="64">
        <f t="shared" si="3"/>
        <v>540394.30271190533</v>
      </c>
      <c r="J158" s="65"/>
    </row>
    <row r="159" spans="2:10" ht="12.95" customHeight="1">
      <c r="B159" s="54" t="str">
        <f>VLOOKUP(C159,SintéticoNC!$B$4:$C$82,2,FALSE)</f>
        <v>Bancada de Alagoas</v>
      </c>
      <c r="C159" s="30" t="s">
        <v>217</v>
      </c>
      <c r="D159" s="29" t="s">
        <v>36</v>
      </c>
      <c r="E159" s="29" t="s">
        <v>23</v>
      </c>
      <c r="F159" s="64"/>
      <c r="G159" s="64">
        <f>I82*ÍndiceCorreçãoNC!$C$5</f>
        <v>53746.735001945162</v>
      </c>
      <c r="H159" s="64">
        <f t="shared" si="2"/>
        <v>0</v>
      </c>
      <c r="I159" s="64">
        <f t="shared" si="3"/>
        <v>5385200.2895566495</v>
      </c>
      <c r="J159" s="65"/>
    </row>
    <row r="160" spans="2:10" ht="12.95" customHeight="1">
      <c r="B160" s="54" t="str">
        <f>VLOOKUP(C160,SintéticoNC!$B$4:$C$82,2,FALSE)</f>
        <v>Bancada de Minas Gerais</v>
      </c>
      <c r="C160" s="30" t="s">
        <v>218</v>
      </c>
      <c r="D160" s="29" t="s">
        <v>36</v>
      </c>
      <c r="E160" s="29" t="s">
        <v>23</v>
      </c>
      <c r="F160" s="64"/>
      <c r="G160" s="64">
        <f>I83*ÍndiceCorreçãoNC!$C$5</f>
        <v>136565.06548505044</v>
      </c>
      <c r="H160" s="64">
        <f t="shared" si="2"/>
        <v>0</v>
      </c>
      <c r="I160" s="64">
        <f t="shared" si="3"/>
        <v>13683254.064954836</v>
      </c>
      <c r="J160" s="65"/>
    </row>
    <row r="161" spans="2:10" ht="12.95" customHeight="1">
      <c r="B161" s="54" t="str">
        <f>VLOOKUP(C161,SintéticoNC!$B$4:$C$82,2,FALSE)</f>
        <v>Bancada de São Paulo</v>
      </c>
      <c r="C161" s="30" t="s">
        <v>219</v>
      </c>
      <c r="D161" s="29" t="s">
        <v>36</v>
      </c>
      <c r="E161" s="29" t="s">
        <v>23</v>
      </c>
      <c r="F161" s="64"/>
      <c r="G161" s="64">
        <f>I84*ÍndiceCorreçãoNC!$C$5</f>
        <v>15887.658005124335</v>
      </c>
      <c r="H161" s="64">
        <f t="shared" si="2"/>
        <v>0</v>
      </c>
      <c r="I161" s="64">
        <f t="shared" si="3"/>
        <v>1591877.5435656908</v>
      </c>
      <c r="J161" s="65"/>
    </row>
    <row r="162" spans="2:10" ht="12.95" customHeight="1">
      <c r="B162" s="54" t="str">
        <f>VLOOKUP(C162,SintéticoNC!$B$4:$C$82,2,FALSE)</f>
        <v>Bancada do Espírito Santo</v>
      </c>
      <c r="C162" s="30" t="s">
        <v>220</v>
      </c>
      <c r="D162" s="29" t="s">
        <v>36</v>
      </c>
      <c r="E162" s="29" t="s">
        <v>23</v>
      </c>
      <c r="F162" s="64"/>
      <c r="G162" s="64">
        <f>I85*ÍndiceCorreçãoNC!$C$5</f>
        <v>14512.083326112392</v>
      </c>
      <c r="H162" s="64">
        <f t="shared" si="2"/>
        <v>0</v>
      </c>
      <c r="I162" s="64">
        <f t="shared" si="3"/>
        <v>1454050.6567891487</v>
      </c>
      <c r="J162" s="65"/>
    </row>
    <row r="163" spans="2:10" ht="12.95" customHeight="1">
      <c r="B163" s="54" t="str">
        <f>VLOOKUP(C163,SintéticoNC!$B$4:$C$82,2,FALSE)</f>
        <v>Bancada do Espírito Santo</v>
      </c>
      <c r="C163" s="30" t="s">
        <v>221</v>
      </c>
      <c r="D163" s="29" t="s">
        <v>36</v>
      </c>
      <c r="E163" s="29" t="s">
        <v>23</v>
      </c>
      <c r="F163" s="64"/>
      <c r="G163" s="64">
        <f>I86*ÍndiceCorreçãoNC!$C$5</f>
        <v>23089.506488057144</v>
      </c>
      <c r="H163" s="64">
        <f t="shared" si="2"/>
        <v>0</v>
      </c>
      <c r="I163" s="64">
        <f t="shared" si="3"/>
        <v>2313472.9397182064</v>
      </c>
      <c r="J163" s="65"/>
    </row>
    <row r="164" spans="2:10" ht="12.95" customHeight="1">
      <c r="B164" s="54" t="str">
        <f>VLOOKUP(C164,SintéticoNC!$B$4:$C$82,2,FALSE)</f>
        <v>Bancada do Espírito Santo</v>
      </c>
      <c r="C164" s="30" t="s">
        <v>222</v>
      </c>
      <c r="D164" s="29" t="s">
        <v>36</v>
      </c>
      <c r="E164" s="29" t="s">
        <v>23</v>
      </c>
      <c r="F164" s="64"/>
      <c r="G164" s="64">
        <f>I87*ÍndiceCorreçãoNC!$C$5</f>
        <v>28303.929556852232</v>
      </c>
      <c r="H164" s="64">
        <f t="shared" si="2"/>
        <v>0</v>
      </c>
      <c r="I164" s="64">
        <f t="shared" si="3"/>
        <v>2835936.5390220503</v>
      </c>
      <c r="J164" s="65"/>
    </row>
    <row r="165" spans="2:10" ht="12.95" customHeight="1">
      <c r="B165" s="54" t="str">
        <f>VLOOKUP(C165,SintéticoNC!$B$4:$C$82,2,FALSE)</f>
        <v>Bancada do Maranhão</v>
      </c>
      <c r="C165" s="30" t="s">
        <v>223</v>
      </c>
      <c r="D165" s="29" t="s">
        <v>36</v>
      </c>
      <c r="E165" s="29" t="s">
        <v>23</v>
      </c>
      <c r="F165" s="64"/>
      <c r="G165" s="64">
        <f>I88*ÍndiceCorreçãoNC!$C$5</f>
        <v>7713.6435928921428</v>
      </c>
      <c r="H165" s="64">
        <f t="shared" si="2"/>
        <v>0</v>
      </c>
      <c r="I165" s="64">
        <f t="shared" si="3"/>
        <v>772875.14689917804</v>
      </c>
      <c r="J165" s="65"/>
    </row>
    <row r="166" spans="2:10" ht="12.95" customHeight="1">
      <c r="B166" s="54" t="str">
        <f>VLOOKUP(C166,SintéticoNC!$B$4:$C$82,2,FALSE)</f>
        <v>Bancada do Pará</v>
      </c>
      <c r="C166" s="30" t="s">
        <v>224</v>
      </c>
      <c r="D166" s="29" t="s">
        <v>36</v>
      </c>
      <c r="E166" s="29" t="s">
        <v>23</v>
      </c>
      <c r="F166" s="64"/>
      <c r="G166" s="64">
        <f>I89*ÍndiceCorreçãoNC!$C$5</f>
        <v>5039.580480689533</v>
      </c>
      <c r="H166" s="64">
        <f t="shared" si="2"/>
        <v>0</v>
      </c>
      <c r="I166" s="64">
        <f t="shared" si="3"/>
        <v>504945.09597412968</v>
      </c>
      <c r="J166" s="65"/>
    </row>
    <row r="167" spans="2:10" ht="12.95" customHeight="1">
      <c r="B167" s="54" t="str">
        <f>VLOOKUP(C167,SintéticoNC!$B$4:$C$82,2,FALSE)</f>
        <v>Bancada do Pará</v>
      </c>
      <c r="C167" s="30" t="s">
        <v>225</v>
      </c>
      <c r="D167" s="29" t="s">
        <v>36</v>
      </c>
      <c r="E167" s="29" t="s">
        <v>23</v>
      </c>
      <c r="F167" s="64"/>
      <c r="G167" s="64">
        <f>I90*ÍndiceCorreçãoNC!$C$5</f>
        <v>8550.8310441740359</v>
      </c>
      <c r="H167" s="64">
        <f t="shared" si="2"/>
        <v>0</v>
      </c>
      <c r="I167" s="64">
        <f t="shared" si="3"/>
        <v>856757.86284263548</v>
      </c>
      <c r="J167" s="65"/>
    </row>
    <row r="168" spans="2:10" ht="12.95" customHeight="1">
      <c r="B168" s="54" t="str">
        <f>VLOOKUP(C168,SintéticoNC!$B$4:$C$82,2,FALSE)</f>
        <v>Cabo Junio Amaral</v>
      </c>
      <c r="C168" s="30" t="s">
        <v>226</v>
      </c>
      <c r="D168" s="29" t="s">
        <v>36</v>
      </c>
      <c r="E168" s="29" t="s">
        <v>23</v>
      </c>
      <c r="F168" s="64"/>
      <c r="G168" s="64">
        <f>I91*ÍndiceCorreçãoNC!$C$5</f>
        <v>2128.9656316382311</v>
      </c>
      <c r="H168" s="64">
        <f t="shared" si="2"/>
        <v>0</v>
      </c>
      <c r="I168" s="64">
        <f t="shared" si="3"/>
        <v>213313.54054417313</v>
      </c>
      <c r="J168" s="65"/>
    </row>
    <row r="169" spans="2:10" ht="12.95" customHeight="1">
      <c r="B169" s="54" t="str">
        <f>VLOOKUP(C169,SintéticoNC!$B$4:$C$82,2,FALSE)</f>
        <v>Celso Sabino</v>
      </c>
      <c r="C169" s="30" t="s">
        <v>227</v>
      </c>
      <c r="D169" s="29" t="s">
        <v>36</v>
      </c>
      <c r="E169" s="29" t="s">
        <v>23</v>
      </c>
      <c r="F169" s="64"/>
      <c r="G169" s="64">
        <f>I92*ÍndiceCorreçãoNC!$C$5</f>
        <v>999.66465731371807</v>
      </c>
      <c r="H169" s="64">
        <f t="shared" si="2"/>
        <v>0</v>
      </c>
      <c r="I169" s="64">
        <f t="shared" si="3"/>
        <v>100162.25919268494</v>
      </c>
      <c r="J169" s="65"/>
    </row>
    <row r="170" spans="2:10" ht="12.95" customHeight="1">
      <c r="B170" s="54" t="str">
        <f>VLOOKUP(C170,SintéticoNC!$B$4:$C$82,2,FALSE)</f>
        <v>Coronel Chrisóstomo</v>
      </c>
      <c r="C170" s="30" t="s">
        <v>228</v>
      </c>
      <c r="D170" s="29" t="s">
        <v>36</v>
      </c>
      <c r="E170" s="29" t="s">
        <v>23</v>
      </c>
      <c r="F170" s="64"/>
      <c r="G170" s="64">
        <f>I93*ÍndiceCorreçãoNC!$C$5</f>
        <v>1424.4528501540822</v>
      </c>
      <c r="H170" s="64">
        <f t="shared" si="2"/>
        <v>0</v>
      </c>
      <c r="I170" s="64">
        <f t="shared" si="3"/>
        <v>142724.27712738153</v>
      </c>
      <c r="J170" s="65"/>
    </row>
    <row r="171" spans="2:10" ht="12.95" customHeight="1">
      <c r="B171" s="54" t="str">
        <f>VLOOKUP(C171,SintéticoNC!$B$4:$C$82,2,FALSE)</f>
        <v>Dimas Fabiano</v>
      </c>
      <c r="C171" s="30" t="s">
        <v>229</v>
      </c>
      <c r="D171" s="29" t="s">
        <v>36</v>
      </c>
      <c r="E171" s="29" t="s">
        <v>23</v>
      </c>
      <c r="F171" s="64"/>
      <c r="G171" s="64">
        <f>I94*ÍndiceCorreçãoNC!$C$5</f>
        <v>2128.9656316382311</v>
      </c>
      <c r="H171" s="64">
        <f t="shared" si="2"/>
        <v>0</v>
      </c>
      <c r="I171" s="64">
        <f t="shared" si="3"/>
        <v>213313.54054417313</v>
      </c>
      <c r="J171" s="65"/>
    </row>
    <row r="172" spans="2:10" ht="12.95" customHeight="1">
      <c r="B172" s="54" t="str">
        <f>VLOOKUP(C172,SintéticoNC!$B$4:$C$82,2,FALSE)</f>
        <v>Edna Henrique</v>
      </c>
      <c r="C172" s="30" t="s">
        <v>230</v>
      </c>
      <c r="D172" s="29" t="s">
        <v>36</v>
      </c>
      <c r="E172" s="29" t="s">
        <v>23</v>
      </c>
      <c r="F172" s="64"/>
      <c r="G172" s="64">
        <f>I95*ÍndiceCorreçãoNC!$C$5</f>
        <v>2139.2504897620875</v>
      </c>
      <c r="H172" s="64">
        <f t="shared" si="2"/>
        <v>0</v>
      </c>
      <c r="I172" s="64">
        <f t="shared" si="3"/>
        <v>214344.0407400387</v>
      </c>
      <c r="J172" s="65"/>
    </row>
    <row r="173" spans="2:10" ht="12.95" customHeight="1">
      <c r="B173" s="54" t="str">
        <f>VLOOKUP(C173,SintéticoNC!$B$4:$C$82,2,FALSE)</f>
        <v>Elias Vaz</v>
      </c>
      <c r="C173" s="30" t="s">
        <v>231</v>
      </c>
      <c r="D173" s="29" t="s">
        <v>36</v>
      </c>
      <c r="E173" s="29" t="s">
        <v>23</v>
      </c>
      <c r="F173" s="64"/>
      <c r="G173" s="64">
        <f>I96*ÍndiceCorreçãoNC!$C$5</f>
        <v>4113.9432495424762</v>
      </c>
      <c r="H173" s="64">
        <f t="shared" si="2"/>
        <v>0</v>
      </c>
      <c r="I173" s="64">
        <f t="shared" si="3"/>
        <v>412200.07834622834</v>
      </c>
      <c r="J173" s="65"/>
    </row>
    <row r="174" spans="2:10" ht="12.95" customHeight="1">
      <c r="B174" s="54" t="str">
        <f>VLOOKUP(C174,SintéticoNC!$B$4:$C$82,2,FALSE)</f>
        <v>Expedito Netto</v>
      </c>
      <c r="C174" s="30" t="s">
        <v>232</v>
      </c>
      <c r="D174" s="29" t="s">
        <v>36</v>
      </c>
      <c r="E174" s="29" t="s">
        <v>23</v>
      </c>
      <c r="F174" s="64"/>
      <c r="G174" s="64">
        <f>I97*ÍndiceCorreçãoNC!$C$5</f>
        <v>2893.5341680735264</v>
      </c>
      <c r="H174" s="64">
        <f t="shared" si="2"/>
        <v>0</v>
      </c>
      <c r="I174" s="64">
        <f t="shared" si="3"/>
        <v>289920.14192467078</v>
      </c>
      <c r="J174" s="65"/>
    </row>
    <row r="175" spans="2:10" ht="12.95" customHeight="1">
      <c r="B175" s="54" t="str">
        <f>VLOOKUP(C175,SintéticoNC!$B$4:$C$82,2,FALSE)</f>
        <v>Fabio Reis</v>
      </c>
      <c r="C175" s="30" t="s">
        <v>233</v>
      </c>
      <c r="D175" s="29" t="s">
        <v>36</v>
      </c>
      <c r="E175" s="29" t="s">
        <v>23</v>
      </c>
      <c r="F175" s="64"/>
      <c r="G175" s="64">
        <f>I98*ÍndiceCorreçãoNC!$C$5</f>
        <v>839.12069606343505</v>
      </c>
      <c r="H175" s="64">
        <f t="shared" si="2"/>
        <v>0</v>
      </c>
      <c r="I175" s="64">
        <f t="shared" si="3"/>
        <v>84076.419065274298</v>
      </c>
      <c r="J175" s="65"/>
    </row>
    <row r="176" spans="2:10" ht="12.95" customHeight="1">
      <c r="B176" s="54" t="str">
        <f>VLOOKUP(C176,SintéticoNC!$B$4:$C$82,2,FALSE)</f>
        <v>Flavia Arruda</v>
      </c>
      <c r="C176" s="30" t="s">
        <v>234</v>
      </c>
      <c r="D176" s="29" t="s">
        <v>36</v>
      </c>
      <c r="E176" s="29" t="s">
        <v>23</v>
      </c>
      <c r="F176" s="64"/>
      <c r="G176" s="64">
        <f>I99*ÍndiceCorreçãoNC!$C$5</f>
        <v>9065.2558895070561</v>
      </c>
      <c r="H176" s="64">
        <f t="shared" si="2"/>
        <v>0</v>
      </c>
      <c r="I176" s="64">
        <f t="shared" si="3"/>
        <v>908301.10218437877</v>
      </c>
      <c r="J176" s="65"/>
    </row>
    <row r="177" spans="2:10" ht="12.95" customHeight="1">
      <c r="B177" s="54" t="str">
        <f>VLOOKUP(C177,SintéticoNC!$B$4:$C$82,2,FALSE)</f>
        <v>Flaviano Melo</v>
      </c>
      <c r="C177" s="30" t="s">
        <v>235</v>
      </c>
      <c r="D177" s="29" t="s">
        <v>36</v>
      </c>
      <c r="E177" s="29" t="s">
        <v>23</v>
      </c>
      <c r="F177" s="64"/>
      <c r="G177" s="64">
        <f>I100*ÍndiceCorreçãoNC!$C$5</f>
        <v>678.80063617450855</v>
      </c>
      <c r="H177" s="64">
        <f t="shared" si="2"/>
        <v>0</v>
      </c>
      <c r="I177" s="64">
        <f t="shared" si="3"/>
        <v>68013.012927127667</v>
      </c>
      <c r="J177" s="65"/>
    </row>
    <row r="178" spans="2:10" ht="12.95" customHeight="1">
      <c r="B178" s="54" t="str">
        <f>VLOOKUP(C178,SintéticoNC!$B$4:$C$82,2,FALSE)</f>
        <v>Flaviano Melo</v>
      </c>
      <c r="C178" s="30" t="s">
        <v>236</v>
      </c>
      <c r="D178" s="29" t="s">
        <v>36</v>
      </c>
      <c r="E178" s="29" t="s">
        <v>23</v>
      </c>
      <c r="F178" s="64"/>
      <c r="G178" s="64">
        <f>I101*ÍndiceCorreçãoNC!$C$5</f>
        <v>5171.1857309395591</v>
      </c>
      <c r="H178" s="64">
        <f t="shared" si="2"/>
        <v>0</v>
      </c>
      <c r="I178" s="64">
        <f t="shared" si="3"/>
        <v>518131.39709042938</v>
      </c>
      <c r="J178" s="65"/>
    </row>
    <row r="179" spans="2:10" ht="12.95" customHeight="1">
      <c r="B179" s="54" t="str">
        <f>VLOOKUP(C179,SintéticoNC!$B$4:$C$82,2,FALSE)</f>
        <v>General Girão</v>
      </c>
      <c r="C179" s="30" t="s">
        <v>237</v>
      </c>
      <c r="D179" s="29" t="s">
        <v>36</v>
      </c>
      <c r="E179" s="29" t="s">
        <v>23</v>
      </c>
      <c r="F179" s="64"/>
      <c r="G179" s="64">
        <f>I102*ÍndiceCorreçãoNC!$C$5</f>
        <v>2128.9656316382311</v>
      </c>
      <c r="H179" s="64">
        <f t="shared" si="2"/>
        <v>0</v>
      </c>
      <c r="I179" s="64">
        <f t="shared" si="3"/>
        <v>213313.54054417313</v>
      </c>
      <c r="J179" s="65"/>
    </row>
    <row r="180" spans="2:10" ht="12.95" customHeight="1">
      <c r="B180" s="54" t="str">
        <f>VLOOKUP(C180,SintéticoNC!$B$4:$C$82,2,FALSE)</f>
        <v>João Roma</v>
      </c>
      <c r="C180" s="30" t="s">
        <v>238</v>
      </c>
      <c r="D180" s="29" t="s">
        <v>36</v>
      </c>
      <c r="E180" s="29" t="s">
        <v>23</v>
      </c>
      <c r="F180" s="64"/>
      <c r="G180" s="64">
        <f>I103*ÍndiceCorreçãoNC!$C$5</f>
        <v>742.23568695940992</v>
      </c>
      <c r="H180" s="64">
        <f t="shared" si="2"/>
        <v>0</v>
      </c>
      <c r="I180" s="64">
        <f t="shared" si="3"/>
        <v>74368.942340189285</v>
      </c>
      <c r="J180" s="65"/>
    </row>
    <row r="181" spans="2:10" ht="12.95" customHeight="1">
      <c r="B181" s="54" t="str">
        <f>VLOOKUP(C181,SintéticoNC!$B$4:$C$82,2,FALSE)</f>
        <v>Joenia Wapichana</v>
      </c>
      <c r="C181" s="30" t="s">
        <v>239</v>
      </c>
      <c r="D181" s="29" t="s">
        <v>36</v>
      </c>
      <c r="E181" s="29" t="s">
        <v>23</v>
      </c>
      <c r="F181" s="64"/>
      <c r="G181" s="64">
        <f>I104*ÍndiceCorreçãoNC!$C$5</f>
        <v>93.575958851255635</v>
      </c>
      <c r="H181" s="64">
        <f t="shared" si="2"/>
        <v>0</v>
      </c>
      <c r="I181" s="64">
        <f t="shared" si="3"/>
        <v>9375.9235920672254</v>
      </c>
      <c r="J181" s="65"/>
    </row>
    <row r="182" spans="2:10" ht="12.95" customHeight="1">
      <c r="B182" s="54" t="str">
        <f>VLOOKUP(C182,SintéticoNC!$B$4:$C$82,2,FALSE)</f>
        <v>José Nunes</v>
      </c>
      <c r="C182" s="30" t="s">
        <v>240</v>
      </c>
      <c r="D182" s="29" t="s">
        <v>36</v>
      </c>
      <c r="E182" s="29" t="s">
        <v>23</v>
      </c>
      <c r="F182" s="64"/>
      <c r="G182" s="64">
        <f>I105*ÍndiceCorreçãoNC!$C$5</f>
        <v>2128.9656316382311</v>
      </c>
      <c r="H182" s="64">
        <f t="shared" si="2"/>
        <v>0</v>
      </c>
      <c r="I182" s="64">
        <f t="shared" si="3"/>
        <v>213313.54054417313</v>
      </c>
      <c r="J182" s="65"/>
    </row>
    <row r="183" spans="2:10" ht="12.95" customHeight="1">
      <c r="B183" s="54" t="str">
        <f>VLOOKUP(C183,SintéticoNC!$B$4:$C$82,2,FALSE)</f>
        <v>Josivaldo JP</v>
      </c>
      <c r="C183" s="30" t="s">
        <v>241</v>
      </c>
      <c r="D183" s="29" t="s">
        <v>36</v>
      </c>
      <c r="E183" s="29" t="s">
        <v>23</v>
      </c>
      <c r="F183" s="64"/>
      <c r="G183" s="64">
        <f>I106*ÍndiceCorreçãoNC!$C$5</f>
        <v>1049.0555286333315</v>
      </c>
      <c r="H183" s="64">
        <f t="shared" si="2"/>
        <v>0</v>
      </c>
      <c r="I183" s="64">
        <f t="shared" si="3"/>
        <v>105111.01997828821</v>
      </c>
      <c r="J183" s="65"/>
    </row>
    <row r="184" spans="2:10" ht="12.95" customHeight="1">
      <c r="B184" s="54" t="str">
        <f>VLOOKUP(C184,SintéticoNC!$B$4:$C$82,2,FALSE)</f>
        <v>Junior Lourenço</v>
      </c>
      <c r="C184" s="30" t="s">
        <v>242</v>
      </c>
      <c r="D184" s="29" t="s">
        <v>36</v>
      </c>
      <c r="E184" s="29" t="s">
        <v>23</v>
      </c>
      <c r="F184" s="64"/>
      <c r="G184" s="64">
        <f>I107*ÍndiceCorreçãoNC!$C$5</f>
        <v>3548.2760527303858</v>
      </c>
      <c r="H184" s="64">
        <f t="shared" si="2"/>
        <v>0</v>
      </c>
      <c r="I184" s="64">
        <f t="shared" si="3"/>
        <v>355522.56757362193</v>
      </c>
      <c r="J184" s="58"/>
    </row>
    <row r="185" spans="2:10" ht="12.95" customHeight="1">
      <c r="B185" s="54" t="str">
        <f>VLOOKUP(C185,SintéticoNC!$B$4:$C$82,2,FALSE)</f>
        <v>Leo de Brito</v>
      </c>
      <c r="C185" s="30" t="s">
        <v>243</v>
      </c>
      <c r="D185" s="29" t="s">
        <v>36</v>
      </c>
      <c r="E185" s="29" t="s">
        <v>23</v>
      </c>
      <c r="F185" s="64"/>
      <c r="G185" s="64">
        <f>I108*ÍndiceCorreçãoNC!$C$5</f>
        <v>4422.4889932581609</v>
      </c>
      <c r="H185" s="64">
        <f t="shared" si="2"/>
        <v>0</v>
      </c>
      <c r="I185" s="64">
        <f t="shared" si="3"/>
        <v>443115.08422219538</v>
      </c>
      <c r="J185" s="58"/>
    </row>
    <row r="186" spans="2:10" ht="12.95" customHeight="1">
      <c r="B186" s="54" t="str">
        <f>VLOOKUP(C186,SintéticoNC!$B$4:$C$82,2,FALSE)</f>
        <v>Leur Lomanto</v>
      </c>
      <c r="C186" s="30" t="s">
        <v>244</v>
      </c>
      <c r="D186" s="29" t="s">
        <v>36</v>
      </c>
      <c r="E186" s="29" t="s">
        <v>23</v>
      </c>
      <c r="F186" s="64"/>
      <c r="G186" s="64">
        <f>I109*ÍndiceCorreçãoNC!$C$5</f>
        <v>679.85277716057908</v>
      </c>
      <c r="H186" s="64">
        <f t="shared" si="2"/>
        <v>0</v>
      </c>
      <c r="I186" s="64">
        <f t="shared" si="3"/>
        <v>68118.433097164714</v>
      </c>
      <c r="J186" s="58"/>
    </row>
    <row r="187" spans="2:10" ht="12.95" customHeight="1">
      <c r="B187" s="54" t="str">
        <f>VLOOKUP(C187,SintéticoNC!$B$4:$C$82,2,FALSE)</f>
        <v>Luciano Bivar</v>
      </c>
      <c r="C187" s="30" t="s">
        <v>245</v>
      </c>
      <c r="D187" s="29" t="s">
        <v>36</v>
      </c>
      <c r="E187" s="29" t="s">
        <v>23</v>
      </c>
      <c r="F187" s="64"/>
      <c r="G187" s="64">
        <f>I110*ÍndiceCorreçãoNC!$C$5</f>
        <v>33.458597599947716</v>
      </c>
      <c r="H187" s="64">
        <f t="shared" si="2"/>
        <v>0</v>
      </c>
      <c r="I187" s="64">
        <f t="shared" si="3"/>
        <v>3352.4129321879159</v>
      </c>
      <c r="J187" s="58"/>
    </row>
    <row r="188" spans="2:10" ht="12.95" customHeight="1">
      <c r="B188" s="54" t="str">
        <f>VLOOKUP(C188,SintéticoNC!$B$4:$C$82,2,FALSE)</f>
        <v>Luis Tibé</v>
      </c>
      <c r="C188" s="30" t="s">
        <v>246</v>
      </c>
      <c r="D188" s="29" t="s">
        <v>36</v>
      </c>
      <c r="E188" s="29" t="s">
        <v>23</v>
      </c>
      <c r="F188" s="64"/>
      <c r="G188" s="64">
        <f>I111*ÍndiceCorreçãoNC!$C$5</f>
        <v>2128.9656316382311</v>
      </c>
      <c r="H188" s="64">
        <f t="shared" si="2"/>
        <v>0</v>
      </c>
      <c r="I188" s="64">
        <f t="shared" si="3"/>
        <v>213313.54054417313</v>
      </c>
      <c r="J188" s="58"/>
    </row>
    <row r="189" spans="2:10" ht="12.95" customHeight="1">
      <c r="B189" s="54" t="str">
        <f>VLOOKUP(C189,SintéticoNC!$B$4:$C$82,2,FALSE)</f>
        <v>Mara Rocha</v>
      </c>
      <c r="C189" s="30" t="s">
        <v>247</v>
      </c>
      <c r="D189" s="29" t="s">
        <v>36</v>
      </c>
      <c r="E189" s="29" t="s">
        <v>23</v>
      </c>
      <c r="F189" s="64"/>
      <c r="G189" s="64">
        <f>I112*ÍndiceCorreçãoNC!$C$5</f>
        <v>4200.0799648155835</v>
      </c>
      <c r="H189" s="64">
        <f t="shared" si="2"/>
        <v>0</v>
      </c>
      <c r="I189" s="64">
        <f t="shared" si="3"/>
        <v>420830.62053662201</v>
      </c>
      <c r="J189" s="58"/>
    </row>
    <row r="190" spans="2:10" ht="12.95" customHeight="1">
      <c r="B190" s="54" t="str">
        <f>VLOOKUP(C190,SintéticoNC!$B$4:$C$82,2,FALSE)</f>
        <v>Marx Beltrão</v>
      </c>
      <c r="C190" s="30" t="s">
        <v>248</v>
      </c>
      <c r="D190" s="29" t="s">
        <v>36</v>
      </c>
      <c r="E190" s="29" t="s">
        <v>23</v>
      </c>
      <c r="F190" s="64"/>
      <c r="G190" s="64">
        <f>I113*ÍndiceCorreçãoNC!$C$5</f>
        <v>2128.9656316382311</v>
      </c>
      <c r="H190" s="64">
        <f t="shared" si="2"/>
        <v>0</v>
      </c>
      <c r="I190" s="64">
        <f t="shared" si="3"/>
        <v>213313.54054417313</v>
      </c>
      <c r="J190" s="58"/>
    </row>
    <row r="191" spans="2:10" ht="12.95" customHeight="1">
      <c r="B191" s="54" t="str">
        <f>VLOOKUP(C191,SintéticoNC!$B$4:$C$82,2,FALSE)</f>
        <v>Ministério das Comunicações</v>
      </c>
      <c r="C191" s="30" t="s">
        <v>250</v>
      </c>
      <c r="D191" s="29" t="s">
        <v>36</v>
      </c>
      <c r="E191" s="29" t="s">
        <v>23</v>
      </c>
      <c r="F191" s="64"/>
      <c r="G191" s="64">
        <f>I114*ÍndiceCorreçãoNC!$C$5</f>
        <v>158308.92880245059</v>
      </c>
      <c r="H191" s="64">
        <f t="shared" si="2"/>
        <v>0</v>
      </c>
      <c r="I191" s="64">
        <f t="shared" si="3"/>
        <v>15861899.131091516</v>
      </c>
      <c r="J191" s="58"/>
    </row>
    <row r="192" spans="2:10" ht="12.95" customHeight="1">
      <c r="B192" s="54" t="str">
        <f>VLOOKUP(C192,SintéticoNC!$B$4:$C$82,2,FALSE)</f>
        <v>Ministério das Comunicações</v>
      </c>
      <c r="C192" s="30" t="s">
        <v>251</v>
      </c>
      <c r="D192" s="29" t="s">
        <v>36</v>
      </c>
      <c r="E192" s="29" t="s">
        <v>23</v>
      </c>
      <c r="F192" s="64"/>
      <c r="G192" s="64">
        <f>I115*ÍndiceCorreçãoNC!$C$5</f>
        <v>37930.556760781627</v>
      </c>
      <c r="H192" s="64">
        <f t="shared" si="2"/>
        <v>0</v>
      </c>
      <c r="I192" s="64">
        <f t="shared" si="3"/>
        <v>3800484.7223522249</v>
      </c>
      <c r="J192" s="58"/>
    </row>
    <row r="193" spans="2:10" ht="12.95" customHeight="1">
      <c r="B193" s="54" t="str">
        <f>VLOOKUP(C193,SintéticoNC!$B$4:$C$82,2,FALSE)</f>
        <v>Ministério das Comunicações</v>
      </c>
      <c r="C193" s="30" t="s">
        <v>252</v>
      </c>
      <c r="D193" s="29" t="s">
        <v>36</v>
      </c>
      <c r="E193" s="29" t="s">
        <v>23</v>
      </c>
      <c r="F193" s="64"/>
      <c r="G193" s="64">
        <f>I116*ÍndiceCorreçãoNC!$C$5</f>
        <v>102848.58123856189</v>
      </c>
      <c r="H193" s="64">
        <f t="shared" si="2"/>
        <v>0</v>
      </c>
      <c r="I193" s="64">
        <f t="shared" si="3"/>
        <v>10305001.958655708</v>
      </c>
      <c r="J193" s="58"/>
    </row>
    <row r="194" spans="2:10" ht="12.95" customHeight="1">
      <c r="B194" s="54" t="str">
        <f>VLOOKUP(C194,SintéticoNC!$B$4:$C$82,2,FALSE)</f>
        <v>Ministério da Educação</v>
      </c>
      <c r="C194" s="30" t="s">
        <v>253</v>
      </c>
      <c r="D194" s="29" t="s">
        <v>36</v>
      </c>
      <c r="E194" s="29" t="s">
        <v>23</v>
      </c>
      <c r="F194" s="64"/>
      <c r="G194" s="64">
        <f>I117*ÍndiceCorreçãoNC!$C$5</f>
        <v>173435.59894449546</v>
      </c>
      <c r="H194" s="64">
        <f t="shared" si="2"/>
        <v>0</v>
      </c>
      <c r="I194" s="64">
        <f t="shared" si="3"/>
        <v>17377528.841919903</v>
      </c>
      <c r="J194" s="58"/>
    </row>
    <row r="195" spans="2:10" ht="12.95" customHeight="1">
      <c r="B195" s="54" t="str">
        <f>VLOOKUP(C195,SintéticoNC!$B$4:$C$82,2,FALSE)</f>
        <v>Ministério da Educação</v>
      </c>
      <c r="C195" s="30" t="s">
        <v>254</v>
      </c>
      <c r="D195" s="29" t="s">
        <v>36</v>
      </c>
      <c r="E195" s="29" t="s">
        <v>23</v>
      </c>
      <c r="F195" s="64"/>
      <c r="G195" s="64">
        <f>I118*ÍndiceCorreçãoNC!$C$5</f>
        <v>37858.56275391463</v>
      </c>
      <c r="H195" s="64">
        <f t="shared" si="2"/>
        <v>0</v>
      </c>
      <c r="I195" s="64">
        <f t="shared" si="3"/>
        <v>3793271.2209811658</v>
      </c>
      <c r="J195" s="58"/>
    </row>
    <row r="196" spans="2:10" ht="12.95" customHeight="1">
      <c r="B196" s="54" t="str">
        <f>VLOOKUP(C196,SintéticoNC!$B$4:$C$82,2,FALSE)</f>
        <v>Ministério da Justiça</v>
      </c>
      <c r="C196" s="30" t="s">
        <v>255</v>
      </c>
      <c r="D196" s="29" t="s">
        <v>36</v>
      </c>
      <c r="E196" s="29" t="s">
        <v>23</v>
      </c>
      <c r="F196" s="64"/>
      <c r="G196" s="64">
        <f>I119*ÍndiceCorreçãoNC!$C$5</f>
        <v>6437.6063878943669</v>
      </c>
      <c r="H196" s="64">
        <f t="shared" si="2"/>
        <v>0</v>
      </c>
      <c r="I196" s="64">
        <f t="shared" si="3"/>
        <v>645021.50284823461</v>
      </c>
      <c r="J196" s="58"/>
    </row>
    <row r="197" spans="2:10" ht="12.95" customHeight="1">
      <c r="B197" s="54" t="str">
        <f>VLOOKUP(C197,SintéticoNC!$B$4:$C$82,2,FALSE)</f>
        <v>Ministério do Meio Ambiente</v>
      </c>
      <c r="C197" s="30" t="s">
        <v>256</v>
      </c>
      <c r="D197" s="29" t="s">
        <v>36</v>
      </c>
      <c r="E197" s="29" t="s">
        <v>23</v>
      </c>
      <c r="F197" s="64"/>
      <c r="G197" s="64">
        <f>I120*ÍndiceCorreçãoNC!$C$5</f>
        <v>1108.7077057516972</v>
      </c>
      <c r="H197" s="64">
        <f t="shared" si="2"/>
        <v>0</v>
      </c>
      <c r="I197" s="64">
        <f t="shared" si="3"/>
        <v>111087.92111430853</v>
      </c>
      <c r="J197" s="58"/>
    </row>
    <row r="198" spans="2:10" ht="12.95" customHeight="1">
      <c r="B198" s="54" t="str">
        <f>VLOOKUP(C198,SintéticoNC!$B$4:$C$82,2,FALSE)</f>
        <v>Perpétua Almeida</v>
      </c>
      <c r="C198" s="30" t="s">
        <v>257</v>
      </c>
      <c r="D198" s="29" t="s">
        <v>36</v>
      </c>
      <c r="E198" s="29" t="s">
        <v>23</v>
      </c>
      <c r="F198" s="64"/>
      <c r="G198" s="64">
        <f>I121*ÍndiceCorreçãoNC!$C$5</f>
        <v>4257.9312632764622</v>
      </c>
      <c r="H198" s="64">
        <f t="shared" si="2"/>
        <v>0</v>
      </c>
      <c r="I198" s="64">
        <f t="shared" si="3"/>
        <v>426627.08108834625</v>
      </c>
      <c r="J198" s="58"/>
    </row>
    <row r="199" spans="2:10" ht="12.95" customHeight="1">
      <c r="B199" s="54" t="str">
        <f>VLOOKUP(C199,SintéticoNC!$B$4:$C$82,2,FALSE)</f>
        <v>PRF RO</v>
      </c>
      <c r="C199" s="30" t="s">
        <v>258</v>
      </c>
      <c r="D199" s="29" t="s">
        <v>36</v>
      </c>
      <c r="E199" s="29" t="s">
        <v>23</v>
      </c>
      <c r="F199" s="64"/>
      <c r="G199" s="64">
        <f>I122*ÍndiceCorreçãoNC!$C$5</f>
        <v>477.21741694692719</v>
      </c>
      <c r="H199" s="64">
        <f t="shared" si="2"/>
        <v>0</v>
      </c>
      <c r="I199" s="64">
        <f t="shared" si="3"/>
        <v>47815.209088162483</v>
      </c>
      <c r="J199" s="58"/>
    </row>
    <row r="200" spans="2:10" ht="12.95" customHeight="1">
      <c r="B200" s="54" t="str">
        <f>VLOOKUP(C200,SintéticoNC!$B$4:$C$82,2,FALSE)</f>
        <v>Senador Confúcio Moura</v>
      </c>
      <c r="C200" s="30" t="s">
        <v>259</v>
      </c>
      <c r="D200" s="29" t="s">
        <v>36</v>
      </c>
      <c r="E200" s="29" t="s">
        <v>23</v>
      </c>
      <c r="F200" s="64"/>
      <c r="G200" s="64">
        <f>I123*ÍndiceCorreçãoNC!$C$5</f>
        <v>3528.0280468447877</v>
      </c>
      <c r="H200" s="64">
        <f t="shared" si="2"/>
        <v>0</v>
      </c>
      <c r="I200" s="64">
        <f t="shared" si="3"/>
        <v>353493.80122801743</v>
      </c>
      <c r="J200" s="58"/>
    </row>
    <row r="201" spans="2:10" ht="12.95" customHeight="1">
      <c r="B201" s="54" t="str">
        <f>VLOOKUP(C201,SintéticoNC!$B$4:$C$82,2,FALSE)</f>
        <v>Sérgio Petecão</v>
      </c>
      <c r="C201" s="30" t="s">
        <v>260</v>
      </c>
      <c r="D201" s="29" t="s">
        <v>36</v>
      </c>
      <c r="E201" s="29" t="s">
        <v>23</v>
      </c>
      <c r="F201" s="64"/>
      <c r="G201" s="64">
        <f>I124*ÍndiceCorreçãoNC!$C$5</f>
        <v>2931.0405772852801</v>
      </c>
      <c r="H201" s="64">
        <f t="shared" si="2"/>
        <v>0</v>
      </c>
      <c r="I201" s="64">
        <f t="shared" si="3"/>
        <v>293678.12881894555</v>
      </c>
      <c r="J201" s="58"/>
    </row>
    <row r="202" spans="2:10" ht="12.95" customHeight="1">
      <c r="B202" s="54" t="str">
        <f>VLOOKUP(C202,SintéticoNC!$B$4:$C$82,2,FALSE)</f>
        <v>Soraya Thronicke</v>
      </c>
      <c r="C202" s="30" t="s">
        <v>261</v>
      </c>
      <c r="D202" s="29" t="s">
        <v>36</v>
      </c>
      <c r="E202" s="29" t="s">
        <v>23</v>
      </c>
      <c r="F202" s="64"/>
      <c r="G202" s="64">
        <f>I125*ÍndiceCorreçãoNC!$C$5</f>
        <v>3548.2760527303858</v>
      </c>
      <c r="H202" s="64">
        <f t="shared" si="2"/>
        <v>0</v>
      </c>
      <c r="I202" s="64">
        <f t="shared" si="3"/>
        <v>355522.56757362193</v>
      </c>
      <c r="J202" s="58"/>
    </row>
    <row r="203" spans="2:10" ht="12.95" customHeight="1">
      <c r="B203" s="54" t="str">
        <f>VLOOKUP(C203,SintéticoNC!$B$4:$C$82,2,FALSE)</f>
        <v>Uldurico Junior</v>
      </c>
      <c r="C203" s="30" t="s">
        <v>262</v>
      </c>
      <c r="D203" s="29" t="s">
        <v>36</v>
      </c>
      <c r="E203" s="29" t="s">
        <v>23</v>
      </c>
      <c r="F203" s="64"/>
      <c r="G203" s="64">
        <f>I126*ÍndiceCorreçãoNC!$C$5</f>
        <v>3178.0211602715631</v>
      </c>
      <c r="H203" s="64">
        <f t="shared" si="2"/>
        <v>0</v>
      </c>
      <c r="I203" s="64">
        <f t="shared" si="3"/>
        <v>318424.56052246137</v>
      </c>
      <c r="J203" s="58"/>
    </row>
    <row r="204" spans="2:10" ht="12.95" customHeight="1">
      <c r="B204" s="54" t="str">
        <f>VLOOKUP(C204,SintéticoNC!$B$4:$C$82,2,FALSE)</f>
        <v>Bancada de Alagoas</v>
      </c>
      <c r="C204" s="30" t="s">
        <v>263</v>
      </c>
      <c r="D204" s="29" t="s">
        <v>39</v>
      </c>
      <c r="E204" s="29" t="s">
        <v>23</v>
      </c>
      <c r="F204" s="64"/>
      <c r="G204" s="64">
        <f>I127*ÍndiceCorreçãoNC!$C$5</f>
        <v>6253.1937393045628</v>
      </c>
      <c r="H204" s="64">
        <f t="shared" si="2"/>
        <v>0</v>
      </c>
      <c r="I204" s="64">
        <f t="shared" si="3"/>
        <v>626544.11908626696</v>
      </c>
      <c r="J204" s="58"/>
    </row>
    <row r="205" spans="2:10" ht="12.95" customHeight="1">
      <c r="B205" s="54" t="str">
        <f>VLOOKUP(C205,SintéticoNC!$B$4:$C$82,2,FALSE)</f>
        <v>Bancada de Alagoas</v>
      </c>
      <c r="C205" s="30" t="s">
        <v>264</v>
      </c>
      <c r="D205" s="29" t="s">
        <v>39</v>
      </c>
      <c r="E205" s="29" t="s">
        <v>23</v>
      </c>
      <c r="F205" s="64"/>
      <c r="G205" s="64">
        <f>I128*ÍndiceCorreçãoNC!$C$5</f>
        <v>1799.8501716748333</v>
      </c>
      <c r="H205" s="64">
        <f t="shared" si="2"/>
        <v>0</v>
      </c>
      <c r="I205" s="64">
        <f t="shared" si="3"/>
        <v>180337.53427647488</v>
      </c>
      <c r="J205" s="58"/>
    </row>
    <row r="206" spans="2:10" ht="12.95" customHeight="1">
      <c r="B206" s="54" t="str">
        <f>VLOOKUP(C206,SintéticoNC!$B$4:$C$82,2,FALSE)</f>
        <v>Bancada de Alagoas</v>
      </c>
      <c r="C206" s="30" t="s">
        <v>265</v>
      </c>
      <c r="D206" s="29" t="s">
        <v>39</v>
      </c>
      <c r="E206" s="29" t="s">
        <v>23</v>
      </c>
      <c r="F206" s="64"/>
      <c r="G206" s="64">
        <f>I129*ÍndiceCorreçãoNC!$C$5</f>
        <v>7713.6435928921428</v>
      </c>
      <c r="H206" s="64">
        <f t="shared" si="2"/>
        <v>0</v>
      </c>
      <c r="I206" s="64">
        <f t="shared" si="3"/>
        <v>772875.14689917804</v>
      </c>
      <c r="J206" s="58"/>
    </row>
    <row r="207" spans="2:10" ht="12.95" customHeight="1">
      <c r="B207" s="54" t="str">
        <f>VLOOKUP(C207,SintéticoNC!$B$4:$C$82,2,FALSE)</f>
        <v>Bancada de Minas Gerais</v>
      </c>
      <c r="C207" s="30" t="s">
        <v>266</v>
      </c>
      <c r="D207" s="29" t="s">
        <v>39</v>
      </c>
      <c r="E207" s="29" t="s">
        <v>23</v>
      </c>
      <c r="F207" s="64"/>
      <c r="G207" s="64">
        <f>I130*ÍndiceCorreçãoNC!$C$5</f>
        <v>53481.262244052188</v>
      </c>
      <c r="H207" s="64">
        <f t="shared" si="2"/>
        <v>0</v>
      </c>
      <c r="I207" s="64">
        <f t="shared" si="3"/>
        <v>5358601.0185009679</v>
      </c>
      <c r="J207" s="58"/>
    </row>
    <row r="208" spans="2:10" ht="12.95" customHeight="1">
      <c r="B208" s="54" t="str">
        <f>VLOOKUP(C208,SintéticoNC!$B$4:$C$82,2,FALSE)</f>
        <v>Bancada de São Paulo</v>
      </c>
      <c r="C208" s="30" t="s">
        <v>267</v>
      </c>
      <c r="D208" s="29" t="s">
        <v>39</v>
      </c>
      <c r="E208" s="29" t="s">
        <v>23</v>
      </c>
      <c r="F208" s="64"/>
      <c r="G208" s="64">
        <f>I131*ÍndiceCorreçãoNC!$C$5</f>
        <v>7150.8561563547319</v>
      </c>
      <c r="H208" s="64">
        <f t="shared" si="2"/>
        <v>0</v>
      </c>
      <c r="I208" s="64">
        <f t="shared" si="3"/>
        <v>716486.17618141405</v>
      </c>
      <c r="J208" s="58"/>
    </row>
    <row r="209" spans="2:10" ht="12.95" customHeight="1">
      <c r="B209" s="54" t="str">
        <f>VLOOKUP(C209,SintéticoNC!$B$4:$C$82,2,FALSE)</f>
        <v>Bancada do Espírito Santo</v>
      </c>
      <c r="C209" s="30" t="s">
        <v>268</v>
      </c>
      <c r="D209" s="29" t="s">
        <v>39</v>
      </c>
      <c r="E209" s="29" t="s">
        <v>23</v>
      </c>
      <c r="F209" s="64"/>
      <c r="G209" s="64">
        <f>I132*ÍndiceCorreçãoNC!$C$5</f>
        <v>8053.0439109793961</v>
      </c>
      <c r="H209" s="64">
        <f t="shared" ref="H209:H272" si="4">IF(I132&gt;F209,F209,I132)</f>
        <v>0</v>
      </c>
      <c r="I209" s="64">
        <f t="shared" si="3"/>
        <v>806881.65336274181</v>
      </c>
      <c r="J209" s="58"/>
    </row>
    <row r="210" spans="2:10" ht="12.95" customHeight="1">
      <c r="B210" s="54" t="str">
        <f>VLOOKUP(C210,SintéticoNC!$B$4:$C$82,2,FALSE)</f>
        <v>Bancada do Espírito Santo</v>
      </c>
      <c r="C210" s="30" t="s">
        <v>269</v>
      </c>
      <c r="D210" s="29" t="s">
        <v>39</v>
      </c>
      <c r="E210" s="29" t="s">
        <v>23</v>
      </c>
      <c r="F210" s="64"/>
      <c r="G210" s="64">
        <f>I133*ÍndiceCorreçãoNC!$C$5</f>
        <v>8640.8645893416924</v>
      </c>
      <c r="H210" s="64">
        <f t="shared" si="4"/>
        <v>0</v>
      </c>
      <c r="I210" s="64">
        <f t="shared" ref="I210:I273" si="5">I133+G210-H210</f>
        <v>865778.85125224071</v>
      </c>
      <c r="J210" s="58"/>
    </row>
    <row r="211" spans="2:10" ht="12.95" customHeight="1">
      <c r="B211" s="54" t="str">
        <f>VLOOKUP(C211,SintéticoNC!$B$4:$C$82,2,FALSE)</f>
        <v>Bancada do Pará</v>
      </c>
      <c r="C211" s="30" t="s">
        <v>270</v>
      </c>
      <c r="D211" s="29" t="s">
        <v>39</v>
      </c>
      <c r="E211" s="29" t="s">
        <v>23</v>
      </c>
      <c r="F211" s="64"/>
      <c r="G211" s="64">
        <f>I134*ÍndiceCorreçãoNC!$C$5</f>
        <v>1892.4138947895387</v>
      </c>
      <c r="H211" s="64">
        <f t="shared" si="4"/>
        <v>0</v>
      </c>
      <c r="I211" s="64">
        <f t="shared" si="5"/>
        <v>189612.03603926499</v>
      </c>
      <c r="J211" s="58"/>
    </row>
    <row r="212" spans="2:10" ht="12.95" customHeight="1">
      <c r="B212" s="54" t="str">
        <f>VLOOKUP(C212,SintéticoNC!$B$4:$C$82,2,FALSE)</f>
        <v>Bancada do Pará</v>
      </c>
      <c r="C212" s="30" t="s">
        <v>271</v>
      </c>
      <c r="D212" s="29" t="s">
        <v>39</v>
      </c>
      <c r="E212" s="29" t="s">
        <v>23</v>
      </c>
      <c r="F212" s="64"/>
      <c r="G212" s="64">
        <f>I135*ÍndiceCorreçãoNC!$C$5</f>
        <v>3213.1953750551506</v>
      </c>
      <c r="H212" s="64">
        <f t="shared" si="4"/>
        <v>0</v>
      </c>
      <c r="I212" s="64">
        <f t="shared" si="5"/>
        <v>321948.87119232159</v>
      </c>
      <c r="J212" s="58"/>
    </row>
    <row r="213" spans="2:10" ht="12.95" customHeight="1">
      <c r="B213" s="54" t="str">
        <f>VLOOKUP(C213,SintéticoNC!$B$4:$C$82,2,FALSE)</f>
        <v>Coronel Chrisóstomo</v>
      </c>
      <c r="C213" s="30" t="s">
        <v>272</v>
      </c>
      <c r="D213" s="29" t="s">
        <v>39</v>
      </c>
      <c r="E213" s="29" t="s">
        <v>23</v>
      </c>
      <c r="F213" s="64"/>
      <c r="G213" s="64">
        <f>I136*ÍndiceCorreçãoNC!$C$5</f>
        <v>632.5187746171556</v>
      </c>
      <c r="H213" s="64">
        <f t="shared" si="4"/>
        <v>0</v>
      </c>
      <c r="I213" s="64">
        <f t="shared" si="5"/>
        <v>63375.762045732597</v>
      </c>
      <c r="J213" s="58"/>
    </row>
    <row r="214" spans="2:10" ht="12.95" customHeight="1">
      <c r="B214" s="54" t="str">
        <f>VLOOKUP(C214,SintéticoNC!$B$4:$C$82,2,FALSE)</f>
        <v>Dimas Fabiano</v>
      </c>
      <c r="C214" s="30" t="s">
        <v>273</v>
      </c>
      <c r="D214" s="29" t="s">
        <v>39</v>
      </c>
      <c r="E214" s="29" t="s">
        <v>23</v>
      </c>
      <c r="F214" s="64"/>
      <c r="G214" s="64">
        <f>I137*ÍndiceCorreçãoNC!$C$5</f>
        <v>956.4918055186256</v>
      </c>
      <c r="H214" s="64">
        <f t="shared" si="4"/>
        <v>0</v>
      </c>
      <c r="I214" s="64">
        <f t="shared" si="5"/>
        <v>95836.518215498072</v>
      </c>
      <c r="J214" s="58"/>
    </row>
    <row r="215" spans="2:10" ht="12.95" customHeight="1">
      <c r="B215" s="54" t="str">
        <f>VLOOKUP(C215,SintéticoNC!$B$4:$C$82,2,FALSE)</f>
        <v>Edna Henrique</v>
      </c>
      <c r="C215" s="30" t="s">
        <v>274</v>
      </c>
      <c r="D215" s="29" t="s">
        <v>39</v>
      </c>
      <c r="E215" s="29" t="s">
        <v>23</v>
      </c>
      <c r="F215" s="64"/>
      <c r="G215" s="64">
        <f>I138*ÍndiceCorreçãoNC!$C$5</f>
        <v>946.20694739476937</v>
      </c>
      <c r="H215" s="64">
        <f t="shared" si="4"/>
        <v>0</v>
      </c>
      <c r="I215" s="64">
        <f t="shared" si="5"/>
        <v>94806.018019632495</v>
      </c>
      <c r="J215" s="58"/>
    </row>
    <row r="216" spans="2:10" ht="12.95" customHeight="1">
      <c r="B216" s="54" t="str">
        <f>VLOOKUP(C216,SintéticoNC!$B$4:$C$82,2,FALSE)</f>
        <v>Fabio Reis</v>
      </c>
      <c r="C216" s="30" t="s">
        <v>275</v>
      </c>
      <c r="D216" s="29" t="s">
        <v>39</v>
      </c>
      <c r="E216" s="29" t="s">
        <v>23</v>
      </c>
      <c r="F216" s="64"/>
      <c r="G216" s="64">
        <f>I139*ÍndiceCorreçãoNC!$C$5</f>
        <v>430.72985822709722</v>
      </c>
      <c r="H216" s="64">
        <f t="shared" si="4"/>
        <v>0</v>
      </c>
      <c r="I216" s="64">
        <f t="shared" si="5"/>
        <v>43157.348202850102</v>
      </c>
      <c r="J216" s="58"/>
    </row>
    <row r="217" spans="2:10" ht="12.95" customHeight="1">
      <c r="B217" s="54" t="str">
        <f>VLOOKUP(C217,SintéticoNC!$B$4:$C$82,2,FALSE)</f>
        <v>Flavia Arruda</v>
      </c>
      <c r="C217" s="30" t="s">
        <v>276</v>
      </c>
      <c r="D217" s="29" t="s">
        <v>39</v>
      </c>
      <c r="E217" s="29" t="s">
        <v>23</v>
      </c>
      <c r="F217" s="64"/>
      <c r="G217" s="64">
        <f>I140*ÍndiceCorreçãoNC!$C$5</f>
        <v>3790.4227523984555</v>
      </c>
      <c r="H217" s="64">
        <f t="shared" si="4"/>
        <v>0</v>
      </c>
      <c r="I217" s="64">
        <f t="shared" si="5"/>
        <v>379784.66418508091</v>
      </c>
      <c r="J217" s="58"/>
    </row>
    <row r="218" spans="2:10" ht="12.95" customHeight="1">
      <c r="B218" s="54" t="str">
        <f>VLOOKUP(C218,SintéticoNC!$B$4:$C$82,2,FALSE)</f>
        <v>General Girão</v>
      </c>
      <c r="C218" s="30" t="s">
        <v>277</v>
      </c>
      <c r="D218" s="29" t="s">
        <v>39</v>
      </c>
      <c r="E218" s="29" t="s">
        <v>23</v>
      </c>
      <c r="F218" s="64"/>
      <c r="G218" s="64">
        <f>I141*ÍndiceCorreçãoNC!$C$5</f>
        <v>956.4918055186256</v>
      </c>
      <c r="H218" s="64">
        <f t="shared" si="4"/>
        <v>0</v>
      </c>
      <c r="I218" s="64">
        <f t="shared" si="5"/>
        <v>95836.518215498072</v>
      </c>
      <c r="J218" s="58"/>
    </row>
    <row r="219" spans="2:10" ht="12.95" customHeight="1">
      <c r="B219" s="54" t="str">
        <f>VLOOKUP(C219,SintéticoNC!$B$4:$C$82,2,FALSE)</f>
        <v>José Nunes</v>
      </c>
      <c r="C219" s="30" t="s">
        <v>278</v>
      </c>
      <c r="D219" s="29" t="s">
        <v>39</v>
      </c>
      <c r="E219" s="29" t="s">
        <v>23</v>
      </c>
      <c r="F219" s="64"/>
      <c r="G219" s="64">
        <f>I142*ÍndiceCorreçãoNC!$C$5</f>
        <v>956.4918055186256</v>
      </c>
      <c r="H219" s="64">
        <f t="shared" si="4"/>
        <v>0</v>
      </c>
      <c r="I219" s="64">
        <f t="shared" si="5"/>
        <v>95836.518215498072</v>
      </c>
      <c r="J219" s="58"/>
    </row>
    <row r="220" spans="2:10" ht="12.95" customHeight="1">
      <c r="B220" s="54" t="str">
        <f>VLOOKUP(C220,SintéticoNC!$B$4:$C$82,2,FALSE)</f>
        <v>Josivaldo JP</v>
      </c>
      <c r="C220" s="30" t="s">
        <v>279</v>
      </c>
      <c r="D220" s="29" t="s">
        <v>39</v>
      </c>
      <c r="E220" s="29" t="s">
        <v>23</v>
      </c>
      <c r="F220" s="64"/>
      <c r="G220" s="64">
        <f>I143*ÍndiceCorreçãoNC!$C$5</f>
        <v>493.67318994509702</v>
      </c>
      <c r="H220" s="64">
        <f t="shared" si="4"/>
        <v>0</v>
      </c>
      <c r="I220" s="64">
        <f t="shared" si="5"/>
        <v>49464.009401547388</v>
      </c>
      <c r="J220" s="58"/>
    </row>
    <row r="221" spans="2:10" ht="12.95" customHeight="1">
      <c r="B221" s="54" t="str">
        <f>VLOOKUP(C221,SintéticoNC!$B$4:$C$82,2,FALSE)</f>
        <v>Junior Lourenço</v>
      </c>
      <c r="C221" s="30" t="s">
        <v>280</v>
      </c>
      <c r="D221" s="29" t="s">
        <v>39</v>
      </c>
      <c r="E221" s="29" t="s">
        <v>23</v>
      </c>
      <c r="F221" s="64"/>
      <c r="G221" s="64">
        <f>I144*ÍndiceCorreçãoNC!$C$5</f>
        <v>1594.1530091977093</v>
      </c>
      <c r="H221" s="64">
        <f t="shared" si="4"/>
        <v>0</v>
      </c>
      <c r="I221" s="64">
        <f t="shared" si="5"/>
        <v>159727.53035916344</v>
      </c>
      <c r="J221" s="58"/>
    </row>
    <row r="222" spans="2:10" ht="12.95" customHeight="1">
      <c r="B222" s="54" t="str">
        <f>VLOOKUP(C222,SintéticoNC!$B$4:$C$82,2,FALSE)</f>
        <v>Leo de Brito</v>
      </c>
      <c r="C222" s="30" t="s">
        <v>281</v>
      </c>
      <c r="D222" s="29" t="s">
        <v>39</v>
      </c>
      <c r="E222" s="29" t="s">
        <v>23</v>
      </c>
      <c r="F222" s="64"/>
      <c r="G222" s="64">
        <f>I145*ÍndiceCorreçãoNC!$C$5</f>
        <v>1748.4258810555521</v>
      </c>
      <c r="H222" s="64">
        <f t="shared" si="4"/>
        <v>0</v>
      </c>
      <c r="I222" s="64">
        <f t="shared" si="5"/>
        <v>175185.03329714702</v>
      </c>
      <c r="J222" s="58"/>
    </row>
    <row r="223" spans="2:10" ht="12.95" customHeight="1">
      <c r="B223" s="54" t="str">
        <f>VLOOKUP(C223,SintéticoNC!$B$4:$C$82,2,FALSE)</f>
        <v>Luciano Bivar</v>
      </c>
      <c r="C223" s="30" t="s">
        <v>282</v>
      </c>
      <c r="D223" s="29" t="s">
        <v>39</v>
      </c>
      <c r="E223" s="29" t="s">
        <v>23</v>
      </c>
      <c r="F223" s="64"/>
      <c r="G223" s="64">
        <f>I146*ÍndiceCorreçãoNC!$C$5</f>
        <v>956.4918055186256</v>
      </c>
      <c r="H223" s="64">
        <f t="shared" si="4"/>
        <v>0</v>
      </c>
      <c r="I223" s="64">
        <f t="shared" si="5"/>
        <v>95836.518215498072</v>
      </c>
      <c r="J223" s="58"/>
    </row>
    <row r="224" spans="2:10" ht="12.95" customHeight="1">
      <c r="B224" s="54" t="str">
        <f>VLOOKUP(C224,SintéticoNC!$B$4:$C$82,2,FALSE)</f>
        <v>Luis Tibé</v>
      </c>
      <c r="C224" s="30" t="s">
        <v>283</v>
      </c>
      <c r="D224" s="29" t="s">
        <v>39</v>
      </c>
      <c r="E224" s="29" t="s">
        <v>23</v>
      </c>
      <c r="F224" s="64"/>
      <c r="G224" s="64">
        <f>I147*ÍndiceCorreçãoNC!$C$5</f>
        <v>956.4918055186256</v>
      </c>
      <c r="H224" s="64">
        <f t="shared" si="4"/>
        <v>0</v>
      </c>
      <c r="I224" s="64">
        <f t="shared" si="5"/>
        <v>95836.518215498072</v>
      </c>
      <c r="J224" s="58"/>
    </row>
    <row r="225" spans="2:10" ht="12.95" customHeight="1">
      <c r="B225" s="54" t="str">
        <f>VLOOKUP(C225,SintéticoNC!$B$4:$C$82,2,FALSE)</f>
        <v>Mara Rocha</v>
      </c>
      <c r="C225" s="30" t="s">
        <v>284</v>
      </c>
      <c r="D225" s="29" t="s">
        <v>39</v>
      </c>
      <c r="E225" s="29" t="s">
        <v>23</v>
      </c>
      <c r="F225" s="64"/>
      <c r="G225" s="64">
        <f>I148*ÍndiceCorreçãoNC!$C$5</f>
        <v>1748.4258810555521</v>
      </c>
      <c r="H225" s="64">
        <f t="shared" si="4"/>
        <v>0</v>
      </c>
      <c r="I225" s="64">
        <f t="shared" si="5"/>
        <v>175185.03329714702</v>
      </c>
      <c r="J225" s="58"/>
    </row>
    <row r="226" spans="2:10" ht="12.95" customHeight="1">
      <c r="B226" s="54" t="str">
        <f>VLOOKUP(C226,SintéticoNC!$B$4:$C$82,2,FALSE)</f>
        <v>Marx Beltrão</v>
      </c>
      <c r="C226" s="30" t="s">
        <v>285</v>
      </c>
      <c r="D226" s="29" t="s">
        <v>39</v>
      </c>
      <c r="E226" s="29" t="s">
        <v>23</v>
      </c>
      <c r="F226" s="64"/>
      <c r="G226" s="64">
        <f>I149*ÍndiceCorreçãoNC!$C$5</f>
        <v>956.4918055186256</v>
      </c>
      <c r="H226" s="64">
        <f t="shared" si="4"/>
        <v>0</v>
      </c>
      <c r="I226" s="64">
        <f t="shared" si="5"/>
        <v>95836.518215498072</v>
      </c>
      <c r="J226" s="58"/>
    </row>
    <row r="227" spans="2:10" ht="12.95" customHeight="1">
      <c r="B227" s="54" t="str">
        <f>VLOOKUP(C227,SintéticoNC!$B$4:$C$82,2,FALSE)</f>
        <v>Perpétua Almeida</v>
      </c>
      <c r="C227" s="30" t="s">
        <v>286</v>
      </c>
      <c r="D227" s="29" t="s">
        <v>39</v>
      </c>
      <c r="E227" s="29" t="s">
        <v>23</v>
      </c>
      <c r="F227" s="64"/>
      <c r="G227" s="64">
        <f>I150*ÍndiceCorreçãoNC!$C$5</f>
        <v>1984.9364784717491</v>
      </c>
      <c r="H227" s="64">
        <f t="shared" si="4"/>
        <v>0</v>
      </c>
      <c r="I227" s="64">
        <f t="shared" si="5"/>
        <v>198882.41580127168</v>
      </c>
      <c r="J227" s="58"/>
    </row>
    <row r="228" spans="2:10" ht="12.95" customHeight="1">
      <c r="B228" s="54" t="str">
        <f>VLOOKUP(C228,SintéticoNC!$B$4:$C$82,2,FALSE)</f>
        <v>Sérgio Petecão</v>
      </c>
      <c r="C228" s="30" t="s">
        <v>287</v>
      </c>
      <c r="D228" s="29" t="s">
        <v>39</v>
      </c>
      <c r="E228" s="29" t="s">
        <v>23</v>
      </c>
      <c r="F228" s="64"/>
      <c r="G228" s="64">
        <f>I151*ÍndiceCorreçãoNC!$C$5</f>
        <v>1363.9161752370646</v>
      </c>
      <c r="H228" s="64">
        <f t="shared" si="4"/>
        <v>0</v>
      </c>
      <c r="I228" s="64">
        <f t="shared" si="5"/>
        <v>136658.7529745168</v>
      </c>
      <c r="J228" s="58"/>
    </row>
    <row r="229" spans="2:10" ht="12.95" customHeight="1">
      <c r="B229" s="54" t="str">
        <f>VLOOKUP(C229,SintéticoNC!$B$4:$C$82,2,FALSE)</f>
        <v>Uldurico Junior</v>
      </c>
      <c r="C229" s="30" t="s">
        <v>288</v>
      </c>
      <c r="D229" s="29" t="s">
        <v>39</v>
      </c>
      <c r="E229" s="29" t="s">
        <v>23</v>
      </c>
      <c r="F229" s="64"/>
      <c r="G229" s="64">
        <f>I152*ÍndiceCorreçãoNC!$C$5</f>
        <v>1450.1649954637226</v>
      </c>
      <c r="H229" s="64">
        <f t="shared" si="4"/>
        <v>0</v>
      </c>
      <c r="I229" s="64">
        <f t="shared" si="5"/>
        <v>145300.52761704545</v>
      </c>
      <c r="J229" s="58"/>
    </row>
    <row r="230" spans="2:10" ht="12.95" customHeight="1">
      <c r="B230" s="54" t="str">
        <f>VLOOKUP(C230,SintéticoNC!$B$4:$C$82,2,FALSE)</f>
        <v>Soraya Thronicke</v>
      </c>
      <c r="C230" s="30" t="s">
        <v>289</v>
      </c>
      <c r="D230" s="29" t="s">
        <v>39</v>
      </c>
      <c r="E230" s="29" t="s">
        <v>23</v>
      </c>
      <c r="F230" s="64"/>
      <c r="G230" s="64">
        <f>I153*ÍndiceCorreçãoNC!$C$5</f>
        <v>1594.1530091977093</v>
      </c>
      <c r="H230" s="64">
        <f t="shared" si="4"/>
        <v>0</v>
      </c>
      <c r="I230" s="64">
        <f t="shared" si="5"/>
        <v>159727.53035916344</v>
      </c>
      <c r="J230" s="58"/>
    </row>
    <row r="231" spans="2:10" ht="12.95" customHeight="1">
      <c r="B231" s="54" t="str">
        <f>VLOOKUP(C231,SintéticoNC!$B$4:$C$82,2,FALSE)</f>
        <v>MCom</v>
      </c>
      <c r="C231" s="30" t="s">
        <v>290</v>
      </c>
      <c r="D231" s="29" t="s">
        <v>39</v>
      </c>
      <c r="E231" s="29" t="s">
        <v>23</v>
      </c>
      <c r="F231" s="64"/>
      <c r="G231" s="64">
        <f>I154*ÍndiceCorreçãoNC!$C$5</f>
        <v>5142.4290619280946</v>
      </c>
      <c r="H231" s="64">
        <f t="shared" si="4"/>
        <v>0</v>
      </c>
      <c r="I231" s="64">
        <f t="shared" si="5"/>
        <v>515250.0979327854</v>
      </c>
      <c r="J231" s="58"/>
    </row>
    <row r="232" spans="2:10" ht="12.95" customHeight="1">
      <c r="B232" s="54" t="str">
        <f>VLOOKUP(C232,SintéticoNC!$B$4:$C$82,2,FALSE)</f>
        <v>Cabo Junio Amaral</v>
      </c>
      <c r="C232" s="30" t="s">
        <v>291</v>
      </c>
      <c r="D232" s="29" t="s">
        <v>39</v>
      </c>
      <c r="E232" s="29" t="s">
        <v>23</v>
      </c>
      <c r="F232" s="64"/>
      <c r="G232" s="64">
        <f>I155*ÍndiceCorreçãoNC!$C$5</f>
        <v>956.4918055186256</v>
      </c>
      <c r="H232" s="64">
        <f t="shared" si="4"/>
        <v>0</v>
      </c>
      <c r="I232" s="64">
        <f t="shared" si="5"/>
        <v>95836.518215498072</v>
      </c>
      <c r="J232" s="58"/>
    </row>
    <row r="233" spans="2:10" ht="12.95" customHeight="1">
      <c r="B233" s="54" t="str">
        <f>VLOOKUP(C233,SintéticoNC!$B$4:$C$82,2,FALSE)</f>
        <v>Leur Lomanto</v>
      </c>
      <c r="C233" s="30" t="s">
        <v>292</v>
      </c>
      <c r="D233" s="29" t="s">
        <v>39</v>
      </c>
      <c r="E233" s="29" t="s">
        <v>23</v>
      </c>
      <c r="F233" s="64"/>
      <c r="G233" s="64">
        <f>I156*ÍndiceCorreçãoNC!$C$5</f>
        <v>287.97602746797332</v>
      </c>
      <c r="H233" s="64">
        <f t="shared" si="4"/>
        <v>0</v>
      </c>
      <c r="I233" s="64">
        <f t="shared" si="5"/>
        <v>28854.005484235979</v>
      </c>
      <c r="J233" s="58"/>
    </row>
    <row r="234" spans="2:10" ht="12.95" customHeight="1">
      <c r="B234" s="54" t="str">
        <f>VLOOKUP(C234,SintéticoNC!$B$4:$C$82,2,FALSE)</f>
        <v>Bancada de Alagoas</v>
      </c>
      <c r="C234" s="30" t="s">
        <v>215</v>
      </c>
      <c r="D234" s="29" t="s">
        <v>36</v>
      </c>
      <c r="E234" s="29" t="s">
        <v>24</v>
      </c>
      <c r="F234" s="64">
        <v>145000</v>
      </c>
      <c r="G234" s="64">
        <f>I157*ÍndiceCorreçãoNC!$C$6</f>
        <v>14630.501589188279</v>
      </c>
      <c r="H234" s="64">
        <f t="shared" si="4"/>
        <v>145000</v>
      </c>
      <c r="I234" s="64">
        <f t="shared" si="5"/>
        <v>1322514.4044999199</v>
      </c>
      <c r="J234" s="58"/>
    </row>
    <row r="235" spans="2:10" ht="12.95" customHeight="1">
      <c r="B235" s="54" t="str">
        <f>VLOOKUP(C235,SintéticoNC!$B$4:$C$82,2,FALSE)</f>
        <v>Bancada de Alagoas</v>
      </c>
      <c r="C235" s="30" t="s">
        <v>216</v>
      </c>
      <c r="D235" s="29" t="s">
        <v>36</v>
      </c>
      <c r="E235" s="29" t="s">
        <v>24</v>
      </c>
      <c r="F235" s="64"/>
      <c r="G235" s="64">
        <f>I158*ÍndiceCorreçãoNC!$C$6</f>
        <v>5441.7560059515645</v>
      </c>
      <c r="H235" s="64">
        <f t="shared" si="4"/>
        <v>0</v>
      </c>
      <c r="I235" s="64">
        <f t="shared" si="5"/>
        <v>545836.05871785688</v>
      </c>
      <c r="J235" s="58"/>
    </row>
    <row r="236" spans="2:10" ht="12.95" customHeight="1">
      <c r="B236" s="54" t="str">
        <f>VLOOKUP(C236,SintéticoNC!$B$4:$C$82,2,FALSE)</f>
        <v>Bancada de Alagoas</v>
      </c>
      <c r="C236" s="30" t="s">
        <v>217</v>
      </c>
      <c r="D236" s="29" t="s">
        <v>36</v>
      </c>
      <c r="E236" s="29" t="s">
        <v>24</v>
      </c>
      <c r="F236" s="64"/>
      <c r="G236" s="64">
        <f>I159*ÍndiceCorreçãoNC!$C$6</f>
        <v>54228.821199416008</v>
      </c>
      <c r="H236" s="64">
        <f t="shared" si="4"/>
        <v>0</v>
      </c>
      <c r="I236" s="64">
        <f t="shared" si="5"/>
        <v>5439429.1107560657</v>
      </c>
      <c r="J236" s="58"/>
    </row>
    <row r="237" spans="2:10" ht="12.95" customHeight="1">
      <c r="B237" s="54" t="str">
        <f>VLOOKUP(C237,SintéticoNC!$B$4:$C$82,2,FALSE)</f>
        <v>Bancada de Minas Gerais</v>
      </c>
      <c r="C237" s="30" t="s">
        <v>218</v>
      </c>
      <c r="D237" s="29" t="s">
        <v>36</v>
      </c>
      <c r="E237" s="29" t="s">
        <v>24</v>
      </c>
      <c r="F237" s="64"/>
      <c r="G237" s="64">
        <f>I160*ÍndiceCorreçãoNC!$C$6</f>
        <v>137789.99818328157</v>
      </c>
      <c r="H237" s="64">
        <f t="shared" si="4"/>
        <v>0</v>
      </c>
      <c r="I237" s="64">
        <f t="shared" si="5"/>
        <v>13821044.063138118</v>
      </c>
      <c r="J237" s="58"/>
    </row>
    <row r="238" spans="2:10" ht="12.95" customHeight="1">
      <c r="B238" s="54" t="str">
        <f>VLOOKUP(C238,SintéticoNC!$B$4:$C$82,2,FALSE)</f>
        <v>Bancada de São Paulo</v>
      </c>
      <c r="C238" s="30" t="s">
        <v>219</v>
      </c>
      <c r="D238" s="29" t="s">
        <v>36</v>
      </c>
      <c r="E238" s="29" t="s">
        <v>24</v>
      </c>
      <c r="F238" s="64"/>
      <c r="G238" s="64">
        <f>I161*ÍndiceCorreçãoNC!$C$6</f>
        <v>16030.163789599066</v>
      </c>
      <c r="H238" s="64">
        <f t="shared" si="4"/>
        <v>0</v>
      </c>
      <c r="I238" s="64">
        <f t="shared" si="5"/>
        <v>1607907.7073552897</v>
      </c>
      <c r="J238" s="58"/>
    </row>
    <row r="239" spans="2:10" ht="12.95" customHeight="1">
      <c r="B239" s="54" t="str">
        <f>VLOOKUP(C239,SintéticoNC!$B$4:$C$82,2,FALSE)</f>
        <v>Bancada do Espírito Santo</v>
      </c>
      <c r="C239" s="30" t="s">
        <v>220</v>
      </c>
      <c r="D239" s="29" t="s">
        <v>36</v>
      </c>
      <c r="E239" s="29" t="s">
        <v>24</v>
      </c>
      <c r="F239" s="64"/>
      <c r="G239" s="64">
        <f>I162*ÍndiceCorreçãoNC!$C$6</f>
        <v>14642.250769173119</v>
      </c>
      <c r="H239" s="64">
        <f t="shared" si="4"/>
        <v>0</v>
      </c>
      <c r="I239" s="64">
        <f t="shared" si="5"/>
        <v>1468692.9075583217</v>
      </c>
      <c r="J239" s="58"/>
    </row>
    <row r="240" spans="2:10" ht="12.95" customHeight="1">
      <c r="B240" s="54" t="str">
        <f>VLOOKUP(C240,SintéticoNC!$B$4:$C$82,2,FALSE)</f>
        <v>Bancada do Espírito Santo</v>
      </c>
      <c r="C240" s="30" t="s">
        <v>221</v>
      </c>
      <c r="D240" s="29" t="s">
        <v>36</v>
      </c>
      <c r="E240" s="29" t="s">
        <v>24</v>
      </c>
      <c r="F240" s="64"/>
      <c r="G240" s="64">
        <f>I163*ÍndiceCorreçãoNC!$C$6</f>
        <v>23296.609903434903</v>
      </c>
      <c r="H240" s="64">
        <f t="shared" si="4"/>
        <v>0</v>
      </c>
      <c r="I240" s="64">
        <f t="shared" si="5"/>
        <v>2336769.5496216412</v>
      </c>
      <c r="J240" s="58"/>
    </row>
    <row r="241" spans="2:10" ht="12.95" customHeight="1">
      <c r="B241" s="54" t="str">
        <f>VLOOKUP(C241,SintéticoNC!$B$4:$C$82,2,FALSE)</f>
        <v>Bancada do Espírito Santo</v>
      </c>
      <c r="C241" s="30" t="s">
        <v>222</v>
      </c>
      <c r="D241" s="29" t="s">
        <v>36</v>
      </c>
      <c r="E241" s="29" t="s">
        <v>24</v>
      </c>
      <c r="F241" s="64"/>
      <c r="G241" s="64">
        <f>I164*ÍndiceCorreçãoNC!$C$6</f>
        <v>28557.80421124848</v>
      </c>
      <c r="H241" s="64">
        <f t="shared" si="4"/>
        <v>0</v>
      </c>
      <c r="I241" s="64">
        <f t="shared" si="5"/>
        <v>2864494.343233299</v>
      </c>
      <c r="J241" s="58"/>
    </row>
    <row r="242" spans="2:10" ht="12.95" customHeight="1">
      <c r="B242" s="54" t="str">
        <f>VLOOKUP(C242,SintéticoNC!$B$4:$C$82,2,FALSE)</f>
        <v>Bancada do Maranhão</v>
      </c>
      <c r="C242" s="30" t="s">
        <v>223</v>
      </c>
      <c r="D242" s="29" t="s">
        <v>36</v>
      </c>
      <c r="E242" s="29" t="s">
        <v>24</v>
      </c>
      <c r="F242" s="64"/>
      <c r="G242" s="64">
        <f>I165*ÍndiceCorreçãoNC!$C$6</f>
        <v>7782.8318162922824</v>
      </c>
      <c r="H242" s="64">
        <f t="shared" si="4"/>
        <v>0</v>
      </c>
      <c r="I242" s="64">
        <f t="shared" si="5"/>
        <v>780657.97871547029</v>
      </c>
      <c r="J242" s="58"/>
    </row>
    <row r="243" spans="2:10" ht="12.95" customHeight="1">
      <c r="B243" s="54" t="str">
        <f>VLOOKUP(C243,SintéticoNC!$B$4:$C$82,2,FALSE)</f>
        <v>Bancada do Pará</v>
      </c>
      <c r="C243" s="30" t="s">
        <v>224</v>
      </c>
      <c r="D243" s="29" t="s">
        <v>36</v>
      </c>
      <c r="E243" s="29" t="s">
        <v>24</v>
      </c>
      <c r="F243" s="64"/>
      <c r="G243" s="64">
        <f>I166*ÍndiceCorreçãoNC!$C$6</f>
        <v>5084.7834533109581</v>
      </c>
      <c r="H243" s="64">
        <f t="shared" si="4"/>
        <v>0</v>
      </c>
      <c r="I243" s="64">
        <f t="shared" si="5"/>
        <v>510029.87942744064</v>
      </c>
      <c r="J243" s="58"/>
    </row>
    <row r="244" spans="2:10" ht="12.95" customHeight="1">
      <c r="B244" s="54" t="str">
        <f>VLOOKUP(C244,SintéticoNC!$B$4:$C$82,2,FALSE)</f>
        <v>Bancada do Pará</v>
      </c>
      <c r="C244" s="30" t="s">
        <v>225</v>
      </c>
      <c r="D244" s="29" t="s">
        <v>36</v>
      </c>
      <c r="E244" s="29" t="s">
        <v>24</v>
      </c>
      <c r="F244" s="64"/>
      <c r="G244" s="64">
        <f>I167*ÍndiceCorreçãoNC!$C$6</f>
        <v>8627.528496087205</v>
      </c>
      <c r="H244" s="64">
        <f t="shared" si="4"/>
        <v>0</v>
      </c>
      <c r="I244" s="64">
        <f t="shared" si="5"/>
        <v>865385.39133872266</v>
      </c>
      <c r="J244" s="58"/>
    </row>
    <row r="245" spans="2:10" ht="12.95" customHeight="1">
      <c r="B245" s="54" t="str">
        <f>VLOOKUP(C245,SintéticoNC!$B$4:$C$82,2,FALSE)</f>
        <v>Cabo Junio Amaral</v>
      </c>
      <c r="C245" s="30" t="s">
        <v>226</v>
      </c>
      <c r="D245" s="29" t="s">
        <v>36</v>
      </c>
      <c r="E245" s="29" t="s">
        <v>24</v>
      </c>
      <c r="F245" s="64"/>
      <c r="G245" s="64">
        <f>I168*ÍndiceCorreçãoNC!$C$6</f>
        <v>2148.0615812966698</v>
      </c>
      <c r="H245" s="64">
        <f t="shared" si="4"/>
        <v>0</v>
      </c>
      <c r="I245" s="64">
        <f t="shared" si="5"/>
        <v>215461.6021254698</v>
      </c>
      <c r="J245" s="58"/>
    </row>
    <row r="246" spans="2:10" ht="12.95" customHeight="1">
      <c r="B246" s="54" t="str">
        <f>VLOOKUP(C246,SintéticoNC!$B$4:$C$82,2,FALSE)</f>
        <v>Celso Sabino</v>
      </c>
      <c r="C246" s="30" t="s">
        <v>227</v>
      </c>
      <c r="D246" s="29" t="s">
        <v>36</v>
      </c>
      <c r="E246" s="29" t="s">
        <v>24</v>
      </c>
      <c r="F246" s="64"/>
      <c r="G246" s="64">
        <f>I169*ÍndiceCorreçãoNC!$C$6</f>
        <v>1008.6312398116675</v>
      </c>
      <c r="H246" s="64">
        <f t="shared" si="4"/>
        <v>0</v>
      </c>
      <c r="I246" s="64">
        <f t="shared" si="5"/>
        <v>101170.89043249661</v>
      </c>
      <c r="J246" s="58"/>
    </row>
    <row r="247" spans="2:10" ht="12.95" customHeight="1">
      <c r="B247" s="54" t="str">
        <f>VLOOKUP(C247,SintéticoNC!$B$4:$C$82,2,FALSE)</f>
        <v>Coronel Chrisóstomo</v>
      </c>
      <c r="C247" s="30" t="s">
        <v>228</v>
      </c>
      <c r="D247" s="29" t="s">
        <v>36</v>
      </c>
      <c r="E247" s="29" t="s">
        <v>24</v>
      </c>
      <c r="F247" s="64"/>
      <c r="G247" s="64">
        <f>I170*ÍndiceCorreçãoNC!$C$6</f>
        <v>1437.2296087419747</v>
      </c>
      <c r="H247" s="64">
        <f t="shared" si="4"/>
        <v>0</v>
      </c>
      <c r="I247" s="64">
        <f t="shared" si="5"/>
        <v>144161.5067361235</v>
      </c>
      <c r="J247" s="58"/>
    </row>
    <row r="248" spans="2:10" ht="12.95" customHeight="1">
      <c r="B248" s="54" t="str">
        <f>VLOOKUP(C248,SintéticoNC!$B$4:$C$82,2,FALSE)</f>
        <v>Dimas Fabiano</v>
      </c>
      <c r="C248" s="30" t="s">
        <v>229</v>
      </c>
      <c r="D248" s="29" t="s">
        <v>36</v>
      </c>
      <c r="E248" s="29" t="s">
        <v>24</v>
      </c>
      <c r="F248" s="64"/>
      <c r="G248" s="64">
        <f>I171*ÍndiceCorreçãoNC!$C$6</f>
        <v>2148.0615812966698</v>
      </c>
      <c r="H248" s="64">
        <f t="shared" si="4"/>
        <v>0</v>
      </c>
      <c r="I248" s="64">
        <f t="shared" si="5"/>
        <v>215461.6021254698</v>
      </c>
      <c r="J248" s="58"/>
    </row>
    <row r="249" spans="2:10" ht="12.95" customHeight="1">
      <c r="B249" s="54" t="str">
        <f>VLOOKUP(C249,SintéticoNC!$B$4:$C$82,2,FALSE)</f>
        <v>Edna Henrique</v>
      </c>
      <c r="C249" s="30" t="s">
        <v>230</v>
      </c>
      <c r="D249" s="29" t="s">
        <v>36</v>
      </c>
      <c r="E249" s="29" t="s">
        <v>24</v>
      </c>
      <c r="F249" s="64"/>
      <c r="G249" s="64">
        <f>I172*ÍndiceCorreçãoNC!$C$6</f>
        <v>2158.4386903850595</v>
      </c>
      <c r="H249" s="64">
        <f t="shared" si="4"/>
        <v>0</v>
      </c>
      <c r="I249" s="64">
        <f t="shared" si="5"/>
        <v>216502.47943042376</v>
      </c>
      <c r="J249" s="58"/>
    </row>
    <row r="250" spans="2:10" ht="12.95" customHeight="1">
      <c r="B250" s="54" t="str">
        <f>VLOOKUP(C250,SintéticoNC!$B$4:$C$82,2,FALSE)</f>
        <v>Elias Vaz</v>
      </c>
      <c r="C250" s="30" t="s">
        <v>231</v>
      </c>
      <c r="D250" s="29" t="s">
        <v>36</v>
      </c>
      <c r="E250" s="29" t="s">
        <v>24</v>
      </c>
      <c r="F250" s="64"/>
      <c r="G250" s="64">
        <f>I173*ÍndiceCorreçãoNC!$C$6</f>
        <v>4150.8436353558845</v>
      </c>
      <c r="H250" s="64">
        <f t="shared" si="4"/>
        <v>0</v>
      </c>
      <c r="I250" s="64">
        <f t="shared" si="5"/>
        <v>416350.92198158422</v>
      </c>
      <c r="J250" s="58"/>
    </row>
    <row r="251" spans="2:10" ht="12.95" customHeight="1">
      <c r="B251" s="54" t="str">
        <f>VLOOKUP(C251,SintéticoNC!$B$4:$C$82,2,FALSE)</f>
        <v>Expedito Netto</v>
      </c>
      <c r="C251" s="30" t="s">
        <v>232</v>
      </c>
      <c r="D251" s="29" t="s">
        <v>36</v>
      </c>
      <c r="E251" s="29" t="s">
        <v>24</v>
      </c>
      <c r="F251" s="64"/>
      <c r="G251" s="64">
        <f>I174*ÍndiceCorreçãoNC!$C$6</f>
        <v>2919.4879843246536</v>
      </c>
      <c r="H251" s="64">
        <f t="shared" si="4"/>
        <v>0</v>
      </c>
      <c r="I251" s="64">
        <f t="shared" si="5"/>
        <v>292839.62990899541</v>
      </c>
      <c r="J251" s="58"/>
    </row>
    <row r="252" spans="2:10" ht="12.95" customHeight="1">
      <c r="B252" s="54" t="str">
        <f>VLOOKUP(C252,SintéticoNC!$B$4:$C$82,2,FALSE)</f>
        <v>Fabio Reis</v>
      </c>
      <c r="C252" s="30" t="s">
        <v>233</v>
      </c>
      <c r="D252" s="29" t="s">
        <v>36</v>
      </c>
      <c r="E252" s="29" t="s">
        <v>24</v>
      </c>
      <c r="F252" s="64"/>
      <c r="G252" s="64">
        <f>I175*ÍndiceCorreçãoNC!$C$6</f>
        <v>846.64726499026699</v>
      </c>
      <c r="H252" s="64">
        <f t="shared" si="4"/>
        <v>0</v>
      </c>
      <c r="I252" s="64">
        <f t="shared" si="5"/>
        <v>84923.06633026457</v>
      </c>
      <c r="J252" s="58"/>
    </row>
    <row r="253" spans="2:10" ht="12.95" customHeight="1">
      <c r="B253" s="54" t="str">
        <f>VLOOKUP(C253,SintéticoNC!$B$4:$C$82,2,FALSE)</f>
        <v>Flavia Arruda</v>
      </c>
      <c r="C253" s="30" t="s">
        <v>234</v>
      </c>
      <c r="D253" s="29" t="s">
        <v>36</v>
      </c>
      <c r="E253" s="29" t="s">
        <v>24</v>
      </c>
      <c r="F253" s="64"/>
      <c r="G253" s="64">
        <f>I176*ÍndiceCorreçãoNC!$C$6</f>
        <v>9146.5675215664633</v>
      </c>
      <c r="H253" s="64">
        <f t="shared" si="4"/>
        <v>0</v>
      </c>
      <c r="I253" s="64">
        <f t="shared" si="5"/>
        <v>917447.66970594518</v>
      </c>
      <c r="J253" s="58"/>
    </row>
    <row r="254" spans="2:10" ht="12.95" customHeight="1">
      <c r="B254" s="54" t="str">
        <f>VLOOKUP(C254,SintéticoNC!$B$4:$C$82,2,FALSE)</f>
        <v>Flaviano Melo</v>
      </c>
      <c r="C254" s="30" t="s">
        <v>235</v>
      </c>
      <c r="D254" s="29" t="s">
        <v>36</v>
      </c>
      <c r="E254" s="29" t="s">
        <v>24</v>
      </c>
      <c r="F254" s="64"/>
      <c r="G254" s="64">
        <f>I177*ÍndiceCorreçãoNC!$C$6</f>
        <v>684.88919983372091</v>
      </c>
      <c r="H254" s="64">
        <f t="shared" si="4"/>
        <v>0</v>
      </c>
      <c r="I254" s="64">
        <f t="shared" si="5"/>
        <v>68697.902126961388</v>
      </c>
      <c r="J254" s="58"/>
    </row>
    <row r="255" spans="2:10" ht="12.95" customHeight="1">
      <c r="B255" s="54" t="str">
        <f>VLOOKUP(C255,SintéticoNC!$B$4:$C$82,2,FALSE)</f>
        <v>Flaviano Melo</v>
      </c>
      <c r="C255" s="30" t="s">
        <v>236</v>
      </c>
      <c r="D255" s="29" t="s">
        <v>36</v>
      </c>
      <c r="E255" s="29" t="s">
        <v>24</v>
      </c>
      <c r="F255" s="64"/>
      <c r="G255" s="64">
        <f>I178*ÍndiceCorreçãoNC!$C$6</f>
        <v>5217.5691487481745</v>
      </c>
      <c r="H255" s="64">
        <f t="shared" si="4"/>
        <v>0</v>
      </c>
      <c r="I255" s="64">
        <f t="shared" si="5"/>
        <v>523348.96623917756</v>
      </c>
      <c r="J255" s="58"/>
    </row>
    <row r="256" spans="2:10" ht="12.95" customHeight="1">
      <c r="B256" s="54" t="str">
        <f>VLOOKUP(C256,SintéticoNC!$B$4:$C$82,2,FALSE)</f>
        <v>General Girão</v>
      </c>
      <c r="C256" s="30" t="s">
        <v>237</v>
      </c>
      <c r="D256" s="29" t="s">
        <v>36</v>
      </c>
      <c r="E256" s="29" t="s">
        <v>24</v>
      </c>
      <c r="F256" s="64"/>
      <c r="G256" s="64">
        <f>I179*ÍndiceCorreçãoNC!$C$6</f>
        <v>2148.0615812966698</v>
      </c>
      <c r="H256" s="64">
        <f t="shared" si="4"/>
        <v>0</v>
      </c>
      <c r="I256" s="64">
        <f t="shared" si="5"/>
        <v>215461.6021254698</v>
      </c>
      <c r="J256" s="58"/>
    </row>
    <row r="257" spans="2:10" ht="12.95" customHeight="1">
      <c r="B257" s="54" t="str">
        <f>VLOOKUP(C257,SintéticoNC!$B$4:$C$82,2,FALSE)</f>
        <v>João Roma</v>
      </c>
      <c r="C257" s="30" t="s">
        <v>238</v>
      </c>
      <c r="D257" s="29" t="s">
        <v>36</v>
      </c>
      <c r="E257" s="29" t="s">
        <v>24</v>
      </c>
      <c r="F257" s="64"/>
      <c r="G257" s="64">
        <f>I180*ÍndiceCorreçãoNC!$C$6</f>
        <v>748.8932370401817</v>
      </c>
      <c r="H257" s="64">
        <f t="shared" si="4"/>
        <v>0</v>
      </c>
      <c r="I257" s="64">
        <f t="shared" si="5"/>
        <v>75117.835577229474</v>
      </c>
      <c r="J257" s="58"/>
    </row>
    <row r="258" spans="2:10" ht="12.95" customHeight="1">
      <c r="B258" s="54" t="str">
        <f>VLOOKUP(C258,SintéticoNC!$B$4:$C$82,2,FALSE)</f>
        <v>Joenia Wapichana</v>
      </c>
      <c r="C258" s="30" t="s">
        <v>239</v>
      </c>
      <c r="D258" s="29" t="s">
        <v>36</v>
      </c>
      <c r="E258" s="29" t="s">
        <v>24</v>
      </c>
      <c r="F258" s="64"/>
      <c r="G258" s="64">
        <f>I181*ÍndiceCorreçãoNC!$C$6</f>
        <v>94.415296871986698</v>
      </c>
      <c r="H258" s="64">
        <f t="shared" si="4"/>
        <v>0</v>
      </c>
      <c r="I258" s="64">
        <f t="shared" si="5"/>
        <v>9470.3388889392118</v>
      </c>
      <c r="J258" s="58"/>
    </row>
    <row r="259" spans="2:10" ht="12.95" customHeight="1">
      <c r="B259" s="54" t="str">
        <f>VLOOKUP(C259,SintéticoNC!$B$4:$C$82,2,FALSE)</f>
        <v>José Nunes</v>
      </c>
      <c r="C259" s="30" t="s">
        <v>240</v>
      </c>
      <c r="D259" s="29" t="s">
        <v>36</v>
      </c>
      <c r="E259" s="29" t="s">
        <v>24</v>
      </c>
      <c r="F259" s="64"/>
      <c r="G259" s="64">
        <f>I182*ÍndiceCorreçãoNC!$C$6</f>
        <v>2148.0615812966698</v>
      </c>
      <c r="H259" s="64">
        <f t="shared" si="4"/>
        <v>0</v>
      </c>
      <c r="I259" s="64">
        <f t="shared" si="5"/>
        <v>215461.6021254698</v>
      </c>
      <c r="J259" s="58"/>
    </row>
    <row r="260" spans="2:10" ht="12.95" customHeight="1">
      <c r="B260" s="54" t="str">
        <f>VLOOKUP(C260,SintéticoNC!$B$4:$C$82,2,FALSE)</f>
        <v>Josivaldo JP</v>
      </c>
      <c r="C260" s="30" t="s">
        <v>241</v>
      </c>
      <c r="D260" s="29" t="s">
        <v>36</v>
      </c>
      <c r="E260" s="29" t="s">
        <v>24</v>
      </c>
      <c r="F260" s="64"/>
      <c r="G260" s="64">
        <f>I183*ÍndiceCorreçãoNC!$C$6</f>
        <v>1058.4651270157503</v>
      </c>
      <c r="H260" s="64">
        <f t="shared" si="4"/>
        <v>0</v>
      </c>
      <c r="I260" s="64">
        <f t="shared" si="5"/>
        <v>106169.48510530396</v>
      </c>
      <c r="J260" s="58"/>
    </row>
    <row r="261" spans="2:10" ht="12.95" customHeight="1">
      <c r="B261" s="54" t="str">
        <f>VLOOKUP(C261,SintéticoNC!$B$4:$C$82,2,FALSE)</f>
        <v>Junior Lourenço</v>
      </c>
      <c r="C261" s="30" t="s">
        <v>242</v>
      </c>
      <c r="D261" s="29" t="s">
        <v>36</v>
      </c>
      <c r="E261" s="29" t="s">
        <v>24</v>
      </c>
      <c r="F261" s="64"/>
      <c r="G261" s="64">
        <f>I184*ÍndiceCorreçãoNC!$C$6</f>
        <v>3580.1026354944502</v>
      </c>
      <c r="H261" s="64">
        <f t="shared" si="4"/>
        <v>0</v>
      </c>
      <c r="I261" s="64">
        <f t="shared" si="5"/>
        <v>359102.67020911636</v>
      </c>
      <c r="J261" s="58"/>
    </row>
    <row r="262" spans="2:10" ht="12.95" customHeight="1">
      <c r="B262" s="54" t="str">
        <f>VLOOKUP(C262,SintéticoNC!$B$4:$C$82,2,FALSE)</f>
        <v>Leo de Brito</v>
      </c>
      <c r="C262" s="30" t="s">
        <v>243</v>
      </c>
      <c r="D262" s="29" t="s">
        <v>36</v>
      </c>
      <c r="E262" s="29" t="s">
        <v>24</v>
      </c>
      <c r="F262" s="64"/>
      <c r="G262" s="64">
        <f>I185*ÍndiceCorreçãoNC!$C$6</f>
        <v>4462.1569080075751</v>
      </c>
      <c r="H262" s="64">
        <f t="shared" si="4"/>
        <v>0</v>
      </c>
      <c r="I262" s="64">
        <f t="shared" si="5"/>
        <v>447577.24113020295</v>
      </c>
      <c r="J262" s="58"/>
    </row>
    <row r="263" spans="2:10" ht="12.95" customHeight="1">
      <c r="B263" s="54" t="str">
        <f>VLOOKUP(C263,SintéticoNC!$B$4:$C$82,2,FALSE)</f>
        <v>Leur Lomanto</v>
      </c>
      <c r="C263" s="30" t="s">
        <v>244</v>
      </c>
      <c r="D263" s="29" t="s">
        <v>36</v>
      </c>
      <c r="E263" s="29" t="s">
        <v>24</v>
      </c>
      <c r="F263" s="64"/>
      <c r="G263" s="64">
        <f>I186*ÍndiceCorreçãoNC!$C$6</f>
        <v>685.9507780934631</v>
      </c>
      <c r="H263" s="64">
        <f t="shared" si="4"/>
        <v>0</v>
      </c>
      <c r="I263" s="64">
        <f t="shared" si="5"/>
        <v>68804.38387525818</v>
      </c>
      <c r="J263" s="58"/>
    </row>
    <row r="264" spans="2:10" ht="12.95" customHeight="1">
      <c r="B264" s="54" t="str">
        <f>VLOOKUP(C264,SintéticoNC!$B$4:$C$82,2,FALSE)</f>
        <v>Luciano Bivar</v>
      </c>
      <c r="C264" s="30" t="s">
        <v>245</v>
      </c>
      <c r="D264" s="29" t="s">
        <v>36</v>
      </c>
      <c r="E264" s="29" t="s">
        <v>24</v>
      </c>
      <c r="F264" s="64"/>
      <c r="G264" s="64">
        <f>I187*ÍndiceCorreçãoNC!$C$6</f>
        <v>33.758707515258521</v>
      </c>
      <c r="H264" s="64">
        <f t="shared" si="4"/>
        <v>0</v>
      </c>
      <c r="I264" s="64">
        <f t="shared" si="5"/>
        <v>3386.1716397031746</v>
      </c>
      <c r="J264" s="58"/>
    </row>
    <row r="265" spans="2:10" ht="12.95" customHeight="1">
      <c r="B265" s="54" t="str">
        <f>VLOOKUP(C265,SintéticoNC!$B$4:$C$82,2,FALSE)</f>
        <v>Luis Tibé</v>
      </c>
      <c r="C265" s="30" t="s">
        <v>246</v>
      </c>
      <c r="D265" s="29" t="s">
        <v>36</v>
      </c>
      <c r="E265" s="29" t="s">
        <v>24</v>
      </c>
      <c r="F265" s="64"/>
      <c r="G265" s="64">
        <f>I188*ÍndiceCorreçãoNC!$C$6</f>
        <v>2148.0615812966698</v>
      </c>
      <c r="H265" s="64">
        <f t="shared" si="4"/>
        <v>0</v>
      </c>
      <c r="I265" s="64">
        <f t="shared" si="5"/>
        <v>215461.6021254698</v>
      </c>
      <c r="J265" s="58"/>
    </row>
    <row r="266" spans="2:10" ht="12.95" customHeight="1">
      <c r="B266" s="54" t="str">
        <f>VLOOKUP(C266,SintéticoNC!$B$4:$C$82,2,FALSE)</f>
        <v>Mara Rocha</v>
      </c>
      <c r="C266" s="30" t="s">
        <v>247</v>
      </c>
      <c r="D266" s="29" t="s">
        <v>36</v>
      </c>
      <c r="E266" s="29" t="s">
        <v>24</v>
      </c>
      <c r="F266" s="64"/>
      <c r="G266" s="64">
        <f>I189*ÍndiceCorreçãoNC!$C$6</f>
        <v>4237.7529616820566</v>
      </c>
      <c r="H266" s="64">
        <f t="shared" si="4"/>
        <v>0</v>
      </c>
      <c r="I266" s="64">
        <f t="shared" si="5"/>
        <v>425068.37349830405</v>
      </c>
      <c r="J266" s="58"/>
    </row>
    <row r="267" spans="2:10" ht="12.95" customHeight="1">
      <c r="B267" s="54" t="str">
        <f>VLOOKUP(C267,SintéticoNC!$B$4:$C$82,2,FALSE)</f>
        <v>Marx Beltrão</v>
      </c>
      <c r="C267" s="30" t="s">
        <v>248</v>
      </c>
      <c r="D267" s="29" t="s">
        <v>36</v>
      </c>
      <c r="E267" s="29" t="s">
        <v>24</v>
      </c>
      <c r="F267" s="64"/>
      <c r="G267" s="64">
        <f>I190*ÍndiceCorreçãoNC!$C$6</f>
        <v>2148.0615812966698</v>
      </c>
      <c r="H267" s="64">
        <f t="shared" si="4"/>
        <v>0</v>
      </c>
      <c r="I267" s="64">
        <f t="shared" si="5"/>
        <v>215461.6021254698</v>
      </c>
      <c r="J267" s="58"/>
    </row>
    <row r="268" spans="2:10" ht="12.95" customHeight="1">
      <c r="B268" s="54" t="str">
        <f>VLOOKUP(C268,SintéticoNC!$B$4:$C$82,2,FALSE)</f>
        <v>Ministério das Comunicações</v>
      </c>
      <c r="C268" s="30" t="s">
        <v>250</v>
      </c>
      <c r="D268" s="29" t="s">
        <v>36</v>
      </c>
      <c r="E268" s="29" t="s">
        <v>24</v>
      </c>
      <c r="F268" s="64"/>
      <c r="G268" s="64">
        <f>I191*ÍndiceCorreçãoNC!$C$6</f>
        <v>159728.89504801497</v>
      </c>
      <c r="H268" s="64">
        <f t="shared" si="4"/>
        <v>0</v>
      </c>
      <c r="I268" s="64">
        <f t="shared" si="5"/>
        <v>16021628.026139531</v>
      </c>
      <c r="J268" s="58"/>
    </row>
    <row r="269" spans="2:10" ht="12.95" customHeight="1">
      <c r="B269" s="54" t="str">
        <f>VLOOKUP(C269,SintéticoNC!$B$4:$C$82,2,FALSE)</f>
        <v>Ministério das Comunicações</v>
      </c>
      <c r="C269" s="30" t="s">
        <v>251</v>
      </c>
      <c r="D269" s="29" t="s">
        <v>36</v>
      </c>
      <c r="E269" s="29" t="s">
        <v>24</v>
      </c>
      <c r="F269" s="64"/>
      <c r="G269" s="64">
        <f>I192*ÍndiceCorreçãoNC!$C$6</f>
        <v>38270.778317981254</v>
      </c>
      <c r="H269" s="64">
        <f t="shared" si="4"/>
        <v>0</v>
      </c>
      <c r="I269" s="64">
        <f t="shared" si="5"/>
        <v>3838755.5006702063</v>
      </c>
      <c r="J269" s="58"/>
    </row>
    <row r="270" spans="2:10" ht="12.95" customHeight="1">
      <c r="B270" s="54" t="str">
        <f>VLOOKUP(C270,SintéticoNC!$B$4:$C$82,2,FALSE)</f>
        <v>Ministério das Comunicações</v>
      </c>
      <c r="C270" s="30" t="s">
        <v>252</v>
      </c>
      <c r="D270" s="29" t="s">
        <v>36</v>
      </c>
      <c r="E270" s="29" t="s">
        <v>24</v>
      </c>
      <c r="F270" s="64"/>
      <c r="G270" s="64">
        <f>I193*ÍndiceCorreçãoNC!$C$6</f>
        <v>103771.09088389711</v>
      </c>
      <c r="H270" s="64">
        <f t="shared" si="4"/>
        <v>0</v>
      </c>
      <c r="I270" s="64">
        <f t="shared" si="5"/>
        <v>10408773.049539605</v>
      </c>
      <c r="J270" s="58"/>
    </row>
    <row r="271" spans="2:10" ht="12.95" customHeight="1">
      <c r="B271" s="54" t="str">
        <f>VLOOKUP(C271,SintéticoNC!$B$4:$C$82,2,FALSE)</f>
        <v>Ministério da Educação</v>
      </c>
      <c r="C271" s="30" t="s">
        <v>253</v>
      </c>
      <c r="D271" s="29" t="s">
        <v>36</v>
      </c>
      <c r="E271" s="29" t="s">
        <v>24</v>
      </c>
      <c r="F271" s="64"/>
      <c r="G271" s="64">
        <f>I194*ÍndiceCorreçãoNC!$C$6</f>
        <v>174991.24522511521</v>
      </c>
      <c r="H271" s="64">
        <f t="shared" si="4"/>
        <v>0</v>
      </c>
      <c r="I271" s="64">
        <f t="shared" si="5"/>
        <v>17552520.087145019</v>
      </c>
      <c r="J271" s="58"/>
    </row>
    <row r="272" spans="2:10" ht="12.95" customHeight="1">
      <c r="B272" s="54" t="str">
        <f>VLOOKUP(C272,SintéticoNC!$B$4:$C$82,2,FALSE)</f>
        <v>Ministério da Educação</v>
      </c>
      <c r="C272" s="30" t="s">
        <v>254</v>
      </c>
      <c r="D272" s="29" t="s">
        <v>36</v>
      </c>
      <c r="E272" s="29" t="s">
        <v>24</v>
      </c>
      <c r="F272" s="64"/>
      <c r="G272" s="64">
        <f>I195*ÍndiceCorreçãoNC!$C$6</f>
        <v>38198.138554362522</v>
      </c>
      <c r="H272" s="64">
        <f t="shared" si="4"/>
        <v>0</v>
      </c>
      <c r="I272" s="64">
        <f t="shared" si="5"/>
        <v>3831469.3595355283</v>
      </c>
      <c r="J272" s="58"/>
    </row>
    <row r="273" spans="2:10" ht="12.95" customHeight="1">
      <c r="B273" s="54" t="str">
        <f>VLOOKUP(C273,SintéticoNC!$B$4:$C$82,2,FALSE)</f>
        <v>Ministério da Justiça</v>
      </c>
      <c r="C273" s="30" t="s">
        <v>255</v>
      </c>
      <c r="D273" s="29" t="s">
        <v>36</v>
      </c>
      <c r="E273" s="29" t="s">
        <v>24</v>
      </c>
      <c r="F273" s="64"/>
      <c r="G273" s="64">
        <f>I196*ÍndiceCorreçãoNC!$C$6</f>
        <v>6495.3490802503156</v>
      </c>
      <c r="H273" s="64">
        <f t="shared" ref="H273:H336" si="6">IF(I196&gt;F273,F273,I196)</f>
        <v>0</v>
      </c>
      <c r="I273" s="64">
        <f t="shared" si="5"/>
        <v>651516.85192848498</v>
      </c>
      <c r="J273" s="58"/>
    </row>
    <row r="274" spans="2:10" ht="12.95" customHeight="1">
      <c r="B274" s="54" t="str">
        <f>VLOOKUP(C274,SintéticoNC!$B$4:$C$82,2,FALSE)</f>
        <v>Ministério do Meio Ambiente</v>
      </c>
      <c r="C274" s="30" t="s">
        <v>256</v>
      </c>
      <c r="D274" s="29" t="s">
        <v>36</v>
      </c>
      <c r="E274" s="29" t="s">
        <v>24</v>
      </c>
      <c r="F274" s="64"/>
      <c r="G274" s="64">
        <f>I197*ÍndiceCorreçãoNC!$C$6</f>
        <v>1118.6523597284108</v>
      </c>
      <c r="H274" s="64">
        <f t="shared" si="6"/>
        <v>0</v>
      </c>
      <c r="I274" s="64">
        <f t="shared" ref="I274:I337" si="7">I197+G274-H274</f>
        <v>112206.57347403694</v>
      </c>
      <c r="J274" s="58"/>
    </row>
    <row r="275" spans="2:10" ht="12.95" customHeight="1">
      <c r="B275" s="54" t="str">
        <f>VLOOKUP(C275,SintéticoNC!$B$4:$C$82,2,FALSE)</f>
        <v>Perpétua Almeida</v>
      </c>
      <c r="C275" s="30" t="s">
        <v>257</v>
      </c>
      <c r="D275" s="29" t="s">
        <v>36</v>
      </c>
      <c r="E275" s="29" t="s">
        <v>24</v>
      </c>
      <c r="F275" s="64"/>
      <c r="G275" s="64">
        <f>I198*ÍndiceCorreçãoNC!$C$6</f>
        <v>4296.1231625933397</v>
      </c>
      <c r="H275" s="64">
        <f t="shared" si="6"/>
        <v>0</v>
      </c>
      <c r="I275" s="64">
        <f t="shared" si="7"/>
        <v>430923.2042509396</v>
      </c>
      <c r="J275" s="58"/>
    </row>
    <row r="276" spans="2:10" ht="12.95" customHeight="1">
      <c r="B276" s="54" t="str">
        <f>VLOOKUP(C276,SintéticoNC!$B$4:$C$82,2,FALSE)</f>
        <v>PRF RO</v>
      </c>
      <c r="C276" s="30" t="s">
        <v>258</v>
      </c>
      <c r="D276" s="29" t="s">
        <v>36</v>
      </c>
      <c r="E276" s="29" t="s">
        <v>24</v>
      </c>
      <c r="F276" s="64"/>
      <c r="G276" s="64">
        <f>I199*ÍndiceCorreçãoNC!$C$6</f>
        <v>481.49786170128255</v>
      </c>
      <c r="H276" s="64">
        <f t="shared" si="6"/>
        <v>0</v>
      </c>
      <c r="I276" s="64">
        <f t="shared" si="7"/>
        <v>48296.706949863765</v>
      </c>
      <c r="J276" s="58"/>
    </row>
    <row r="277" spans="2:10" ht="12.95" customHeight="1">
      <c r="B277" s="54" t="str">
        <f>VLOOKUP(C277,SintéticoNC!$B$4:$C$82,2,FALSE)</f>
        <v>Senador Confúcio Moura</v>
      </c>
      <c r="C277" s="30" t="s">
        <v>259</v>
      </c>
      <c r="D277" s="29" t="s">
        <v>36</v>
      </c>
      <c r="E277" s="29" t="s">
        <v>24</v>
      </c>
      <c r="F277" s="64"/>
      <c r="G277" s="64">
        <f>I200*ÍndiceCorreçãoNC!$C$6</f>
        <v>3559.6730132899556</v>
      </c>
      <c r="H277" s="64">
        <f t="shared" si="6"/>
        <v>0</v>
      </c>
      <c r="I277" s="64">
        <f t="shared" si="7"/>
        <v>357053.47424130741</v>
      </c>
      <c r="J277" s="58"/>
    </row>
    <row r="278" spans="2:10" ht="12.95" customHeight="1">
      <c r="B278" s="54" t="str">
        <f>VLOOKUP(C278,SintéticoNC!$B$4:$C$82,2,FALSE)</f>
        <v>Sérgio Petecão</v>
      </c>
      <c r="C278" s="30" t="s">
        <v>260</v>
      </c>
      <c r="D278" s="29" t="s">
        <v>36</v>
      </c>
      <c r="E278" s="29" t="s">
        <v>24</v>
      </c>
      <c r="F278" s="64"/>
      <c r="G278" s="64">
        <f>I201*ÍndiceCorreçãoNC!$C$6</f>
        <v>2957.3308106638301</v>
      </c>
      <c r="H278" s="64">
        <f t="shared" si="6"/>
        <v>0</v>
      </c>
      <c r="I278" s="64">
        <f t="shared" si="7"/>
        <v>296635.45962960937</v>
      </c>
      <c r="J278" s="58"/>
    </row>
    <row r="279" spans="2:10" ht="12.95" customHeight="1">
      <c r="B279" s="54" t="str">
        <f>VLOOKUP(C279,SintéticoNC!$B$4:$C$82,2,FALSE)</f>
        <v>Soraya Thronicke</v>
      </c>
      <c r="C279" s="30" t="s">
        <v>261</v>
      </c>
      <c r="D279" s="29" t="s">
        <v>36</v>
      </c>
      <c r="E279" s="29" t="s">
        <v>24</v>
      </c>
      <c r="F279" s="64"/>
      <c r="G279" s="64">
        <f>I202*ÍndiceCorreçãoNC!$C$6</f>
        <v>3580.1026354944502</v>
      </c>
      <c r="H279" s="64">
        <f t="shared" si="6"/>
        <v>0</v>
      </c>
      <c r="I279" s="64">
        <f t="shared" si="7"/>
        <v>359102.67020911636</v>
      </c>
      <c r="J279" s="58"/>
    </row>
    <row r="280" spans="2:10" ht="12.95" customHeight="1">
      <c r="B280" s="54" t="str">
        <f>VLOOKUP(C280,SintéticoNC!$B$4:$C$82,2,FALSE)</f>
        <v>Uldurico Junior</v>
      </c>
      <c r="C280" s="30" t="s">
        <v>262</v>
      </c>
      <c r="D280" s="29" t="s">
        <v>36</v>
      </c>
      <c r="E280" s="29" t="s">
        <v>24</v>
      </c>
      <c r="F280" s="64"/>
      <c r="G280" s="64">
        <f>I203*ÍndiceCorreçãoNC!$C$6</f>
        <v>3206.5267083124209</v>
      </c>
      <c r="H280" s="64">
        <f t="shared" si="6"/>
        <v>0</v>
      </c>
      <c r="I280" s="64">
        <f t="shared" si="7"/>
        <v>321631.08723077382</v>
      </c>
      <c r="J280" s="58"/>
    </row>
    <row r="281" spans="2:10" ht="12.95" customHeight="1">
      <c r="B281" s="54" t="str">
        <f>VLOOKUP(C281,SintéticoNC!$B$4:$C$82,2,FALSE)</f>
        <v>Bancada de Alagoas</v>
      </c>
      <c r="C281" s="30" t="s">
        <v>263</v>
      </c>
      <c r="D281" s="29" t="s">
        <v>39</v>
      </c>
      <c r="E281" s="29" t="s">
        <v>24</v>
      </c>
      <c r="F281" s="64"/>
      <c r="G281" s="64">
        <f>I204*ÍndiceCorreçãoNC!$C$6</f>
        <v>6309.2823257409436</v>
      </c>
      <c r="H281" s="64">
        <f t="shared" si="6"/>
        <v>0</v>
      </c>
      <c r="I281" s="64">
        <f t="shared" si="7"/>
        <v>632853.40141200786</v>
      </c>
      <c r="J281" s="58"/>
    </row>
    <row r="282" spans="2:10" ht="12.95" customHeight="1">
      <c r="B282" s="54" t="str">
        <f>VLOOKUP(C282,SintéticoNC!$B$4:$C$82,2,FALSE)</f>
        <v>Bancada de Alagoas</v>
      </c>
      <c r="C282" s="30" t="s">
        <v>264</v>
      </c>
      <c r="D282" s="29" t="s">
        <v>39</v>
      </c>
      <c r="E282" s="29" t="s">
        <v>24</v>
      </c>
      <c r="F282" s="64"/>
      <c r="G282" s="64">
        <f>I205*ÍndiceCorreçãoNC!$C$6</f>
        <v>1815.9940904681994</v>
      </c>
      <c r="H282" s="64">
        <f t="shared" si="6"/>
        <v>0</v>
      </c>
      <c r="I282" s="64">
        <f t="shared" si="7"/>
        <v>182153.52836694306</v>
      </c>
      <c r="J282" s="58"/>
    </row>
    <row r="283" spans="2:10" ht="12.95" customHeight="1">
      <c r="B283" s="54" t="str">
        <f>VLOOKUP(C283,SintéticoNC!$B$4:$C$82,2,FALSE)</f>
        <v>Bancada de Alagoas</v>
      </c>
      <c r="C283" s="30" t="s">
        <v>265</v>
      </c>
      <c r="D283" s="29" t="s">
        <v>39</v>
      </c>
      <c r="E283" s="29" t="s">
        <v>24</v>
      </c>
      <c r="F283" s="64"/>
      <c r="G283" s="64">
        <f>I206*ÍndiceCorreçãoNC!$C$6</f>
        <v>7782.8318162922824</v>
      </c>
      <c r="H283" s="64">
        <f t="shared" si="6"/>
        <v>0</v>
      </c>
      <c r="I283" s="64">
        <f t="shared" si="7"/>
        <v>780657.97871547029</v>
      </c>
      <c r="J283" s="58"/>
    </row>
    <row r="284" spans="2:10" ht="12.95" customHeight="1">
      <c r="B284" s="54" t="str">
        <f>VLOOKUP(C284,SintéticoNC!$B$4:$C$82,2,FALSE)</f>
        <v>Bancada de Minas Gerais</v>
      </c>
      <c r="C284" s="30" t="s">
        <v>266</v>
      </c>
      <c r="D284" s="29" t="s">
        <v>39</v>
      </c>
      <c r="E284" s="29" t="s">
        <v>24</v>
      </c>
      <c r="F284" s="64"/>
      <c r="G284" s="64">
        <f>I207*ÍndiceCorreçãoNC!$C$6</f>
        <v>53960.967259626494</v>
      </c>
      <c r="H284" s="64">
        <f t="shared" si="6"/>
        <v>0</v>
      </c>
      <c r="I284" s="64">
        <f t="shared" si="7"/>
        <v>5412561.9857605947</v>
      </c>
      <c r="J284" s="58"/>
    </row>
    <row r="285" spans="2:10" ht="12.95" customHeight="1">
      <c r="B285" s="54" t="str">
        <f>VLOOKUP(C285,SintéticoNC!$B$4:$C$82,2,FALSE)</f>
        <v>Bancada de São Paulo</v>
      </c>
      <c r="C285" s="30" t="s">
        <v>267</v>
      </c>
      <c r="D285" s="29" t="s">
        <v>39</v>
      </c>
      <c r="E285" s="29" t="s">
        <v>24</v>
      </c>
      <c r="F285" s="64"/>
      <c r="G285" s="64">
        <f>I208*ÍndiceCorreçãoNC!$C$6</f>
        <v>7214.9964069755979</v>
      </c>
      <c r="H285" s="64">
        <f t="shared" si="6"/>
        <v>0</v>
      </c>
      <c r="I285" s="64">
        <f t="shared" si="7"/>
        <v>723701.1725883896</v>
      </c>
      <c r="J285" s="58"/>
    </row>
    <row r="286" spans="2:10" ht="12.95" customHeight="1">
      <c r="B286" s="54" t="str">
        <f>VLOOKUP(C286,SintéticoNC!$B$4:$C$82,2,FALSE)</f>
        <v>Bancada do Espírito Santo</v>
      </c>
      <c r="C286" s="30" t="s">
        <v>268</v>
      </c>
      <c r="D286" s="29" t="s">
        <v>39</v>
      </c>
      <c r="E286" s="29" t="s">
        <v>24</v>
      </c>
      <c r="F286" s="64"/>
      <c r="G286" s="64">
        <f>I209*ÍndiceCorreçãoNC!$C$6</f>
        <v>8125.2764162091426</v>
      </c>
      <c r="H286" s="64">
        <f t="shared" si="6"/>
        <v>0</v>
      </c>
      <c r="I286" s="64">
        <f t="shared" si="7"/>
        <v>815006.92977895099</v>
      </c>
      <c r="J286" s="58"/>
    </row>
    <row r="287" spans="2:10" ht="12.95" customHeight="1">
      <c r="B287" s="54" t="str">
        <f>VLOOKUP(C287,SintéticoNC!$B$4:$C$82,2,FALSE)</f>
        <v>Bancada do Espírito Santo</v>
      </c>
      <c r="C287" s="30" t="s">
        <v>269</v>
      </c>
      <c r="D287" s="29" t="s">
        <v>39</v>
      </c>
      <c r="E287" s="29" t="s">
        <v>24</v>
      </c>
      <c r="F287" s="64"/>
      <c r="G287" s="64">
        <f>I210*ÍndiceCorreçãoNC!$C$6</f>
        <v>8718.3696052758769</v>
      </c>
      <c r="H287" s="64">
        <f t="shared" si="6"/>
        <v>0</v>
      </c>
      <c r="I287" s="64">
        <f t="shared" si="7"/>
        <v>874497.22085751663</v>
      </c>
      <c r="J287" s="58"/>
    </row>
    <row r="288" spans="2:10" ht="12.95" customHeight="1">
      <c r="B288" s="54" t="str">
        <f>VLOOKUP(C288,SintéticoNC!$B$4:$C$82,2,FALSE)</f>
        <v>Bancada do Pará</v>
      </c>
      <c r="C288" s="30" t="s">
        <v>270</v>
      </c>
      <c r="D288" s="29" t="s">
        <v>39</v>
      </c>
      <c r="E288" s="29" t="s">
        <v>24</v>
      </c>
      <c r="F288" s="64"/>
      <c r="G288" s="64">
        <f>I211*ÍndiceCorreçãoNC!$C$6</f>
        <v>1909.3880722637064</v>
      </c>
      <c r="H288" s="64">
        <f t="shared" si="6"/>
        <v>0</v>
      </c>
      <c r="I288" s="64">
        <f t="shared" si="7"/>
        <v>191521.4241115287</v>
      </c>
      <c r="J288" s="58"/>
    </row>
    <row r="289" spans="2:10" ht="12.95" customHeight="1">
      <c r="B289" s="54" t="str">
        <f>VLOOKUP(C289,SintéticoNC!$B$4:$C$82,2,FALSE)</f>
        <v>Bancada do Pará</v>
      </c>
      <c r="C289" s="30" t="s">
        <v>271</v>
      </c>
      <c r="D289" s="29" t="s">
        <v>39</v>
      </c>
      <c r="E289" s="29" t="s">
        <v>24</v>
      </c>
      <c r="F289" s="64"/>
      <c r="G289" s="64">
        <f>I212*ÍndiceCorreçãoNC!$C$6</f>
        <v>3242.0164213947132</v>
      </c>
      <c r="H289" s="64">
        <f t="shared" si="6"/>
        <v>0</v>
      </c>
      <c r="I289" s="64">
        <f t="shared" si="7"/>
        <v>325190.8876137163</v>
      </c>
      <c r="J289" s="58"/>
    </row>
    <row r="290" spans="2:10" ht="12.95" customHeight="1">
      <c r="B290" s="54" t="str">
        <f>VLOOKUP(C290,SintéticoNC!$B$4:$C$82,2,FALSE)</f>
        <v>Coronel Chrisóstomo</v>
      </c>
      <c r="C290" s="30" t="s">
        <v>272</v>
      </c>
      <c r="D290" s="29" t="s">
        <v>39</v>
      </c>
      <c r="E290" s="29" t="s">
        <v>24</v>
      </c>
      <c r="F290" s="64"/>
      <c r="G290" s="64">
        <f>I213*ÍndiceCorreçãoNC!$C$6</f>
        <v>638.19220893596719</v>
      </c>
      <c r="H290" s="64">
        <f t="shared" si="6"/>
        <v>0</v>
      </c>
      <c r="I290" s="64">
        <f t="shared" si="7"/>
        <v>64013.954254668562</v>
      </c>
      <c r="J290" s="58"/>
    </row>
    <row r="291" spans="2:10" ht="12.95" customHeight="1">
      <c r="B291" s="54" t="str">
        <f>VLOOKUP(C291,SintéticoNC!$B$4:$C$82,2,FALSE)</f>
        <v>Dimas Fabiano</v>
      </c>
      <c r="C291" s="30" t="s">
        <v>273</v>
      </c>
      <c r="D291" s="29" t="s">
        <v>39</v>
      </c>
      <c r="E291" s="29" t="s">
        <v>24</v>
      </c>
      <c r="F291" s="64"/>
      <c r="G291" s="64">
        <f>I214*ÍndiceCorreçãoNC!$C$6</f>
        <v>965.07114522024301</v>
      </c>
      <c r="H291" s="64">
        <f t="shared" si="6"/>
        <v>0</v>
      </c>
      <c r="I291" s="64">
        <f t="shared" si="7"/>
        <v>96801.58936071831</v>
      </c>
      <c r="J291" s="58"/>
    </row>
    <row r="292" spans="2:10" ht="12.95" customHeight="1">
      <c r="B292" s="54" t="str">
        <f>VLOOKUP(C292,SintéticoNC!$B$4:$C$82,2,FALSE)</f>
        <v>Edna Henrique</v>
      </c>
      <c r="C292" s="30" t="s">
        <v>274</v>
      </c>
      <c r="D292" s="29" t="s">
        <v>39</v>
      </c>
      <c r="E292" s="29" t="s">
        <v>24</v>
      </c>
      <c r="F292" s="64"/>
      <c r="G292" s="64">
        <f>I215*ÍndiceCorreçãoNC!$C$6</f>
        <v>954.69403613185318</v>
      </c>
      <c r="H292" s="64">
        <f t="shared" si="6"/>
        <v>0</v>
      </c>
      <c r="I292" s="64">
        <f t="shared" si="7"/>
        <v>95760.71205576435</v>
      </c>
      <c r="J292" s="58"/>
    </row>
    <row r="293" spans="2:10" ht="12.95" customHeight="1">
      <c r="B293" s="54" t="str">
        <f>VLOOKUP(C293,SintéticoNC!$B$4:$C$82,2,FALSE)</f>
        <v>Fabio Reis</v>
      </c>
      <c r="C293" s="30" t="s">
        <v>275</v>
      </c>
      <c r="D293" s="29" t="s">
        <v>39</v>
      </c>
      <c r="E293" s="29" t="s">
        <v>24</v>
      </c>
      <c r="F293" s="64"/>
      <c r="G293" s="64">
        <f>I216*ÍndiceCorreçãoNC!$C$6</f>
        <v>434.59332862176109</v>
      </c>
      <c r="H293" s="64">
        <f t="shared" si="6"/>
        <v>0</v>
      </c>
      <c r="I293" s="64">
        <f t="shared" si="7"/>
        <v>43591.941531471864</v>
      </c>
      <c r="J293" s="58"/>
    </row>
    <row r="294" spans="2:10" ht="12.95" customHeight="1">
      <c r="B294" s="54" t="str">
        <f>VLOOKUP(C294,SintéticoNC!$B$4:$C$82,2,FALSE)</f>
        <v>Flavia Arruda</v>
      </c>
      <c r="C294" s="30" t="s">
        <v>276</v>
      </c>
      <c r="D294" s="29" t="s">
        <v>39</v>
      </c>
      <c r="E294" s="29" t="s">
        <v>24</v>
      </c>
      <c r="F294" s="64"/>
      <c r="G294" s="64">
        <f>I217*ÍndiceCorreçãoNC!$C$6</f>
        <v>3824.4212918714975</v>
      </c>
      <c r="H294" s="64">
        <f t="shared" si="6"/>
        <v>0</v>
      </c>
      <c r="I294" s="64">
        <f t="shared" si="7"/>
        <v>383609.08547695243</v>
      </c>
      <c r="J294" s="58"/>
    </row>
    <row r="295" spans="2:10" ht="12.95" customHeight="1">
      <c r="B295" s="54" t="str">
        <f>VLOOKUP(C295,SintéticoNC!$B$4:$C$82,2,FALSE)</f>
        <v>General Girão</v>
      </c>
      <c r="C295" s="30" t="s">
        <v>277</v>
      </c>
      <c r="D295" s="29" t="s">
        <v>39</v>
      </c>
      <c r="E295" s="29" t="s">
        <v>24</v>
      </c>
      <c r="F295" s="64"/>
      <c r="G295" s="64">
        <f>I218*ÍndiceCorreçãoNC!$C$6</f>
        <v>965.07114522024301</v>
      </c>
      <c r="H295" s="64">
        <f t="shared" si="6"/>
        <v>0</v>
      </c>
      <c r="I295" s="64">
        <f t="shared" si="7"/>
        <v>96801.58936071831</v>
      </c>
      <c r="J295" s="58"/>
    </row>
    <row r="296" spans="2:10" ht="12.95" customHeight="1">
      <c r="B296" s="54" t="str">
        <f>VLOOKUP(C296,SintéticoNC!$B$4:$C$82,2,FALSE)</f>
        <v>José Nunes</v>
      </c>
      <c r="C296" s="30" t="s">
        <v>278</v>
      </c>
      <c r="D296" s="29" t="s">
        <v>39</v>
      </c>
      <c r="E296" s="29" t="s">
        <v>24</v>
      </c>
      <c r="F296" s="64"/>
      <c r="G296" s="64">
        <f>I219*ÍndiceCorreçãoNC!$C$6</f>
        <v>965.07114522024301</v>
      </c>
      <c r="H296" s="64">
        <f t="shared" si="6"/>
        <v>0</v>
      </c>
      <c r="I296" s="64">
        <f t="shared" si="7"/>
        <v>96801.58936071831</v>
      </c>
      <c r="J296" s="58"/>
    </row>
    <row r="297" spans="2:10" ht="12.95" customHeight="1">
      <c r="B297" s="54" t="str">
        <f>VLOOKUP(C297,SintéticoNC!$B$4:$C$82,2,FALSE)</f>
        <v>Josivaldo JP</v>
      </c>
      <c r="C297" s="30" t="s">
        <v>279</v>
      </c>
      <c r="D297" s="29" t="s">
        <v>39</v>
      </c>
      <c r="E297" s="29" t="s">
        <v>24</v>
      </c>
      <c r="F297" s="64"/>
      <c r="G297" s="64">
        <f>I220*ÍndiceCorreçãoNC!$C$6</f>
        <v>498.10123624270602</v>
      </c>
      <c r="H297" s="64">
        <f t="shared" si="6"/>
        <v>0</v>
      </c>
      <c r="I297" s="64">
        <f t="shared" si="7"/>
        <v>49962.110637790094</v>
      </c>
      <c r="J297" s="58"/>
    </row>
    <row r="298" spans="2:10" ht="12.95" customHeight="1">
      <c r="B298" s="54" t="str">
        <f>VLOOKUP(C298,SintéticoNC!$B$4:$C$82,2,FALSE)</f>
        <v>Junior Lourenço</v>
      </c>
      <c r="C298" s="30" t="s">
        <v>280</v>
      </c>
      <c r="D298" s="29" t="s">
        <v>39</v>
      </c>
      <c r="E298" s="29" t="s">
        <v>24</v>
      </c>
      <c r="F298" s="64"/>
      <c r="G298" s="64">
        <f>I221*ÍndiceCorreçãoNC!$C$6</f>
        <v>1608.4519087004048</v>
      </c>
      <c r="H298" s="64">
        <f t="shared" si="6"/>
        <v>0</v>
      </c>
      <c r="I298" s="64">
        <f t="shared" si="7"/>
        <v>161335.98226786384</v>
      </c>
      <c r="J298" s="58"/>
    </row>
    <row r="299" spans="2:10" ht="12.95" customHeight="1">
      <c r="B299" s="54" t="str">
        <f>VLOOKUP(C299,SintéticoNC!$B$4:$C$82,2,FALSE)</f>
        <v>Leo de Brito</v>
      </c>
      <c r="C299" s="30" t="s">
        <v>281</v>
      </c>
      <c r="D299" s="29" t="s">
        <v>39</v>
      </c>
      <c r="E299" s="29" t="s">
        <v>24</v>
      </c>
      <c r="F299" s="64"/>
      <c r="G299" s="64">
        <f>I222*ÍndiceCorreçãoNC!$C$6</f>
        <v>1764.1085450262508</v>
      </c>
      <c r="H299" s="64">
        <f t="shared" si="6"/>
        <v>0</v>
      </c>
      <c r="I299" s="64">
        <f t="shared" si="7"/>
        <v>176949.14184217327</v>
      </c>
      <c r="J299" s="58"/>
    </row>
    <row r="300" spans="2:10" ht="12.95" customHeight="1">
      <c r="B300" s="54" t="str">
        <f>VLOOKUP(C300,SintéticoNC!$B$4:$C$82,2,FALSE)</f>
        <v>Luciano Bivar</v>
      </c>
      <c r="C300" s="30" t="s">
        <v>282</v>
      </c>
      <c r="D300" s="29" t="s">
        <v>39</v>
      </c>
      <c r="E300" s="29" t="s">
        <v>24</v>
      </c>
      <c r="F300" s="64"/>
      <c r="G300" s="64">
        <f>I223*ÍndiceCorreçãoNC!$C$6</f>
        <v>965.07114522024301</v>
      </c>
      <c r="H300" s="64">
        <f t="shared" si="6"/>
        <v>0</v>
      </c>
      <c r="I300" s="64">
        <f t="shared" si="7"/>
        <v>96801.58936071831</v>
      </c>
      <c r="J300" s="58"/>
    </row>
    <row r="301" spans="2:10" ht="12.95" customHeight="1">
      <c r="B301" s="54" t="str">
        <f>VLOOKUP(C301,SintéticoNC!$B$4:$C$82,2,FALSE)</f>
        <v>Luis Tibé</v>
      </c>
      <c r="C301" s="30" t="s">
        <v>283</v>
      </c>
      <c r="D301" s="29" t="s">
        <v>39</v>
      </c>
      <c r="E301" s="29" t="s">
        <v>24</v>
      </c>
      <c r="F301" s="64"/>
      <c r="G301" s="64">
        <f>I224*ÍndiceCorreçãoNC!$C$6</f>
        <v>965.07114522024301</v>
      </c>
      <c r="H301" s="64">
        <f t="shared" si="6"/>
        <v>0</v>
      </c>
      <c r="I301" s="64">
        <f t="shared" si="7"/>
        <v>96801.58936071831</v>
      </c>
      <c r="J301" s="58"/>
    </row>
    <row r="302" spans="2:10" ht="12.95" customHeight="1">
      <c r="B302" s="54" t="str">
        <f>VLOOKUP(C302,SintéticoNC!$B$4:$C$82,2,FALSE)</f>
        <v>Mara Rocha</v>
      </c>
      <c r="C302" s="30" t="s">
        <v>284</v>
      </c>
      <c r="D302" s="29" t="s">
        <v>39</v>
      </c>
      <c r="E302" s="29" t="s">
        <v>24</v>
      </c>
      <c r="F302" s="64"/>
      <c r="G302" s="64">
        <f>I225*ÍndiceCorreçãoNC!$C$6</f>
        <v>1764.1085450262508</v>
      </c>
      <c r="H302" s="64">
        <f t="shared" si="6"/>
        <v>0</v>
      </c>
      <c r="I302" s="64">
        <f t="shared" si="7"/>
        <v>176949.14184217327</v>
      </c>
      <c r="J302" s="58"/>
    </row>
    <row r="303" spans="2:10" ht="12.95" customHeight="1">
      <c r="B303" s="54" t="str">
        <f>VLOOKUP(C303,SintéticoNC!$B$4:$C$82,2,FALSE)</f>
        <v>Marx Beltrão</v>
      </c>
      <c r="C303" s="30" t="s">
        <v>285</v>
      </c>
      <c r="D303" s="29" t="s">
        <v>39</v>
      </c>
      <c r="E303" s="29" t="s">
        <v>24</v>
      </c>
      <c r="F303" s="64"/>
      <c r="G303" s="64">
        <f>I226*ÍndiceCorreçãoNC!$C$6</f>
        <v>965.07114522024301</v>
      </c>
      <c r="H303" s="64">
        <f t="shared" si="6"/>
        <v>0</v>
      </c>
      <c r="I303" s="64">
        <f t="shared" si="7"/>
        <v>96801.58936071831</v>
      </c>
      <c r="J303" s="58"/>
    </row>
    <row r="304" spans="2:10" ht="12.95" customHeight="1">
      <c r="B304" s="54" t="str">
        <f>VLOOKUP(C304,SintéticoNC!$B$4:$C$82,2,FALSE)</f>
        <v>Perpétua Almeida</v>
      </c>
      <c r="C304" s="30" t="s">
        <v>286</v>
      </c>
      <c r="D304" s="29" t="s">
        <v>39</v>
      </c>
      <c r="E304" s="29" t="s">
        <v>24</v>
      </c>
      <c r="F304" s="64"/>
      <c r="G304" s="64">
        <f>I227*ÍndiceCorreçãoNC!$C$6</f>
        <v>2002.7405456228605</v>
      </c>
      <c r="H304" s="64">
        <f t="shared" si="6"/>
        <v>0</v>
      </c>
      <c r="I304" s="64">
        <f t="shared" si="7"/>
        <v>200885.15634689454</v>
      </c>
      <c r="J304" s="58"/>
    </row>
    <row r="305" spans="2:10" ht="12.95" customHeight="1">
      <c r="B305" s="54" t="str">
        <f>VLOOKUP(C305,SintéticoNC!$B$4:$C$82,2,FALSE)</f>
        <v>Sérgio Petecão</v>
      </c>
      <c r="C305" s="30" t="s">
        <v>287</v>
      </c>
      <c r="D305" s="29" t="s">
        <v>39</v>
      </c>
      <c r="E305" s="29" t="s">
        <v>24</v>
      </c>
      <c r="F305" s="64"/>
      <c r="G305" s="64">
        <f>I228*ÍndiceCorreçãoNC!$C$6</f>
        <v>1376.149944647713</v>
      </c>
      <c r="H305" s="64">
        <f t="shared" si="6"/>
        <v>0</v>
      </c>
      <c r="I305" s="64">
        <f t="shared" si="7"/>
        <v>138034.90291916451</v>
      </c>
      <c r="J305" s="58"/>
    </row>
    <row r="306" spans="2:10" ht="12.95" customHeight="1">
      <c r="B306" s="54" t="str">
        <f>VLOOKUP(C306,SintéticoNC!$B$4:$C$82,2,FALSE)</f>
        <v>Uldurico Junior</v>
      </c>
      <c r="C306" s="30" t="s">
        <v>288</v>
      </c>
      <c r="D306" s="29" t="s">
        <v>39</v>
      </c>
      <c r="E306" s="29" t="s">
        <v>24</v>
      </c>
      <c r="F306" s="64"/>
      <c r="G306" s="64">
        <f>I229*ÍndiceCorreçãoNC!$C$6</f>
        <v>1463.1723814629488</v>
      </c>
      <c r="H306" s="64">
        <f t="shared" si="6"/>
        <v>0</v>
      </c>
      <c r="I306" s="64">
        <f t="shared" si="7"/>
        <v>146763.69999850838</v>
      </c>
      <c r="J306" s="58"/>
    </row>
    <row r="307" spans="2:10" ht="12.95" customHeight="1">
      <c r="B307" s="54" t="str">
        <f>VLOOKUP(C307,SintéticoNC!$B$4:$C$82,2,FALSE)</f>
        <v>Soraya Thronicke</v>
      </c>
      <c r="C307" s="30" t="s">
        <v>289</v>
      </c>
      <c r="D307" s="29" t="s">
        <v>39</v>
      </c>
      <c r="E307" s="29" t="s">
        <v>24</v>
      </c>
      <c r="F307" s="64"/>
      <c r="G307" s="64">
        <f>I230*ÍndiceCorreçãoNC!$C$6</f>
        <v>1608.4519087004048</v>
      </c>
      <c r="H307" s="64">
        <f t="shared" si="6"/>
        <v>0</v>
      </c>
      <c r="I307" s="64">
        <f t="shared" si="7"/>
        <v>161335.98226786384</v>
      </c>
      <c r="J307" s="58"/>
    </row>
    <row r="308" spans="2:10" ht="12.95" customHeight="1">
      <c r="B308" s="54" t="str">
        <f>VLOOKUP(C308,SintéticoNC!$B$4:$C$82,2,FALSE)</f>
        <v>MCom</v>
      </c>
      <c r="C308" s="30" t="s">
        <v>290</v>
      </c>
      <c r="D308" s="29" t="s">
        <v>39</v>
      </c>
      <c r="E308" s="29" t="s">
        <v>24</v>
      </c>
      <c r="F308" s="64"/>
      <c r="G308" s="64">
        <f>I231*ÍndiceCorreçãoNC!$C$6</f>
        <v>5188.5545441948552</v>
      </c>
      <c r="H308" s="64">
        <f t="shared" si="6"/>
        <v>0</v>
      </c>
      <c r="I308" s="64">
        <f t="shared" si="7"/>
        <v>520438.65247698023</v>
      </c>
      <c r="J308" s="58"/>
    </row>
    <row r="309" spans="2:10" ht="12.95" customHeight="1">
      <c r="B309" s="54" t="str">
        <f>VLOOKUP(C309,SintéticoNC!$B$4:$C$82,2,FALSE)</f>
        <v>Cabo Junio Amaral</v>
      </c>
      <c r="C309" s="30" t="s">
        <v>291</v>
      </c>
      <c r="D309" s="29" t="s">
        <v>39</v>
      </c>
      <c r="E309" s="29" t="s">
        <v>24</v>
      </c>
      <c r="F309" s="64"/>
      <c r="G309" s="64">
        <f>I232*ÍndiceCorreçãoNC!$C$6</f>
        <v>965.07114522024301</v>
      </c>
      <c r="H309" s="64">
        <f t="shared" si="6"/>
        <v>0</v>
      </c>
      <c r="I309" s="64">
        <f t="shared" si="7"/>
        <v>96801.58936071831</v>
      </c>
      <c r="J309" s="58"/>
    </row>
    <row r="310" spans="2:10" ht="12.95" customHeight="1">
      <c r="B310" s="54" t="str">
        <f>VLOOKUP(C310,SintéticoNC!$B$4:$C$82,2,FALSE)</f>
        <v>Leur Lomanto</v>
      </c>
      <c r="C310" s="30" t="s">
        <v>292</v>
      </c>
      <c r="D310" s="29" t="s">
        <v>39</v>
      </c>
      <c r="E310" s="29" t="s">
        <v>24</v>
      </c>
      <c r="F310" s="64"/>
      <c r="G310" s="64">
        <f>I233*ÍndiceCorreçãoNC!$C$6</f>
        <v>290.55905447491187</v>
      </c>
      <c r="H310" s="64">
        <f t="shared" si="6"/>
        <v>0</v>
      </c>
      <c r="I310" s="64">
        <f t="shared" si="7"/>
        <v>29144.564538710889</v>
      </c>
      <c r="J310" s="58"/>
    </row>
    <row r="311" spans="2:10" ht="12.95" customHeight="1">
      <c r="B311" s="54" t="str">
        <f>VLOOKUP(C311,SintéticoNC!$B$4:$C$82,2,FALSE)</f>
        <v>Bancada de Alagoas</v>
      </c>
      <c r="C311" s="30" t="s">
        <v>215</v>
      </c>
      <c r="D311" s="29" t="s">
        <v>36</v>
      </c>
      <c r="E311" s="29" t="s">
        <v>25</v>
      </c>
      <c r="F311" s="64">
        <v>160000</v>
      </c>
      <c r="G311" s="64">
        <f>I234*ÍndiceCorreçãoNC!$C$7</f>
        <v>13332.354958656175</v>
      </c>
      <c r="H311" s="64">
        <f t="shared" si="6"/>
        <v>160000</v>
      </c>
      <c r="I311" s="64">
        <f t="shared" si="7"/>
        <v>1175846.7594585761</v>
      </c>
      <c r="J311" s="58"/>
    </row>
    <row r="312" spans="2:10" ht="12.95" customHeight="1">
      <c r="B312" s="54" t="str">
        <f>VLOOKUP(C312,SintéticoNC!$B$4:$C$82,2,FALSE)</f>
        <v>Bancada de Alagoas</v>
      </c>
      <c r="C312" s="30" t="s">
        <v>216</v>
      </c>
      <c r="D312" s="29" t="s">
        <v>36</v>
      </c>
      <c r="E312" s="29" t="s">
        <v>25</v>
      </c>
      <c r="F312" s="64"/>
      <c r="G312" s="64">
        <f>I235*ÍndiceCorreçãoNC!$C$7</f>
        <v>5502.6093169942505</v>
      </c>
      <c r="H312" s="64">
        <f t="shared" si="6"/>
        <v>0</v>
      </c>
      <c r="I312" s="64">
        <f t="shared" si="7"/>
        <v>551338.66803485109</v>
      </c>
      <c r="J312" s="58"/>
    </row>
    <row r="313" spans="2:10" ht="12.95" customHeight="1">
      <c r="B313" s="54" t="str">
        <f>VLOOKUP(C313,SintéticoNC!$B$4:$C$82,2,FALSE)</f>
        <v>Bancada de Alagoas</v>
      </c>
      <c r="C313" s="30" t="s">
        <v>217</v>
      </c>
      <c r="D313" s="29" t="s">
        <v>36</v>
      </c>
      <c r="E313" s="29" t="s">
        <v>25</v>
      </c>
      <c r="F313" s="64"/>
      <c r="G313" s="64">
        <f>I236*ÍndiceCorreçãoNC!$C$7</f>
        <v>54835.243707208916</v>
      </c>
      <c r="H313" s="64">
        <f t="shared" si="6"/>
        <v>0</v>
      </c>
      <c r="I313" s="64">
        <f t="shared" si="7"/>
        <v>5494264.3544632746</v>
      </c>
      <c r="J313" s="58"/>
    </row>
    <row r="314" spans="2:10" ht="12.95" customHeight="1">
      <c r="B314" s="54" t="str">
        <f>VLOOKUP(C314,SintéticoNC!$B$4:$C$82,2,FALSE)</f>
        <v>Bancada de Minas Gerais</v>
      </c>
      <c r="C314" s="30" t="s">
        <v>218</v>
      </c>
      <c r="D314" s="29" t="s">
        <v>36</v>
      </c>
      <c r="E314" s="29" t="s">
        <v>25</v>
      </c>
      <c r="F314" s="64"/>
      <c r="G314" s="64">
        <f>I237*ÍndiceCorreçãoNC!$C$7</f>
        <v>139330.85698122249</v>
      </c>
      <c r="H314" s="64">
        <f t="shared" si="6"/>
        <v>0</v>
      </c>
      <c r="I314" s="64">
        <f t="shared" si="7"/>
        <v>13960374.92011934</v>
      </c>
      <c r="J314" s="58"/>
    </row>
    <row r="315" spans="2:10" ht="12.95" customHeight="1">
      <c r="B315" s="54" t="str">
        <f>VLOOKUP(C315,SintéticoNC!$B$4:$C$82,2,FALSE)</f>
        <v>Bancada de São Paulo</v>
      </c>
      <c r="C315" s="30" t="s">
        <v>219</v>
      </c>
      <c r="D315" s="29" t="s">
        <v>36</v>
      </c>
      <c r="E315" s="29" t="s">
        <v>25</v>
      </c>
      <c r="F315" s="64"/>
      <c r="G315" s="64">
        <f>I238*ÍndiceCorreçãoNC!$C$7</f>
        <v>16209.423672270541</v>
      </c>
      <c r="H315" s="64">
        <f t="shared" si="6"/>
        <v>0</v>
      </c>
      <c r="I315" s="64">
        <f t="shared" si="7"/>
        <v>1624117.1310275602</v>
      </c>
      <c r="J315" s="58"/>
    </row>
    <row r="316" spans="2:10" ht="12.95" customHeight="1">
      <c r="B316" s="54" t="str">
        <f>VLOOKUP(C316,SintéticoNC!$B$4:$C$82,2,FALSE)</f>
        <v>Bancada do Espírito Santo</v>
      </c>
      <c r="C316" s="30" t="s">
        <v>220</v>
      </c>
      <c r="D316" s="29" t="s">
        <v>36</v>
      </c>
      <c r="E316" s="29" t="s">
        <v>25</v>
      </c>
      <c r="F316" s="64"/>
      <c r="G316" s="64">
        <f>I239*ÍndiceCorreçãoNC!$C$7</f>
        <v>14805.990091451993</v>
      </c>
      <c r="H316" s="64">
        <f t="shared" si="6"/>
        <v>0</v>
      </c>
      <c r="I316" s="64">
        <f t="shared" si="7"/>
        <v>1483498.8976497736</v>
      </c>
      <c r="J316" s="58"/>
    </row>
    <row r="317" spans="2:10" ht="12.95" customHeight="1">
      <c r="B317" s="54" t="str">
        <f>VLOOKUP(C317,SintéticoNC!$B$4:$C$82,2,FALSE)</f>
        <v>Bancada do Espírito Santo</v>
      </c>
      <c r="C317" s="30" t="s">
        <v>221</v>
      </c>
      <c r="D317" s="29" t="s">
        <v>36</v>
      </c>
      <c r="E317" s="29" t="s">
        <v>25</v>
      </c>
      <c r="F317" s="64"/>
      <c r="G317" s="64">
        <f>I240*ÍndiceCorreçãoNC!$C$7</f>
        <v>23557.127987513522</v>
      </c>
      <c r="H317" s="64">
        <f t="shared" si="6"/>
        <v>0</v>
      </c>
      <c r="I317" s="64">
        <f t="shared" si="7"/>
        <v>2360326.6776091545</v>
      </c>
      <c r="J317" s="58"/>
    </row>
    <row r="318" spans="2:10" ht="12.95" customHeight="1">
      <c r="B318" s="54" t="str">
        <f>VLOOKUP(C318,SintéticoNC!$B$4:$C$82,2,FALSE)</f>
        <v>Bancada do Espírito Santo</v>
      </c>
      <c r="C318" s="30" t="s">
        <v>222</v>
      </c>
      <c r="D318" s="29" t="s">
        <v>36</v>
      </c>
      <c r="E318" s="29" t="s">
        <v>25</v>
      </c>
      <c r="F318" s="64"/>
      <c r="G318" s="64">
        <f>I241*ÍndiceCorreçãoNC!$C$7</f>
        <v>28877.156446163572</v>
      </c>
      <c r="H318" s="64">
        <f t="shared" si="6"/>
        <v>0</v>
      </c>
      <c r="I318" s="64">
        <f t="shared" si="7"/>
        <v>2893371.4996794625</v>
      </c>
      <c r="J318" s="58"/>
    </row>
    <row r="319" spans="2:10" ht="12.95" customHeight="1">
      <c r="B319" s="54" t="str">
        <f>VLOOKUP(C319,SintéticoNC!$B$4:$C$82,2,FALSE)</f>
        <v>Bancada do Maranhão</v>
      </c>
      <c r="C319" s="30" t="s">
        <v>223</v>
      </c>
      <c r="D319" s="29" t="s">
        <v>36</v>
      </c>
      <c r="E319" s="29" t="s">
        <v>25</v>
      </c>
      <c r="F319" s="64"/>
      <c r="G319" s="64">
        <f>I242*ÍndiceCorreçãoNC!$C$7</f>
        <v>7869.8645838018456</v>
      </c>
      <c r="H319" s="64">
        <f t="shared" si="6"/>
        <v>0</v>
      </c>
      <c r="I319" s="64">
        <f t="shared" si="7"/>
        <v>788527.84329927212</v>
      </c>
      <c r="J319" s="58"/>
    </row>
    <row r="320" spans="2:10" ht="12.95" customHeight="1">
      <c r="B320" s="54" t="str">
        <f>VLOOKUP(C320,SintéticoNC!$B$4:$C$82,2,FALSE)</f>
        <v>Bancada do Pará</v>
      </c>
      <c r="C320" s="30" t="s">
        <v>224</v>
      </c>
      <c r="D320" s="29" t="s">
        <v>36</v>
      </c>
      <c r="E320" s="29" t="s">
        <v>25</v>
      </c>
      <c r="F320" s="64"/>
      <c r="G320" s="64">
        <f>I243*ÍndiceCorreçãoNC!$C$7</f>
        <v>5141.6448614172059</v>
      </c>
      <c r="H320" s="64">
        <f t="shared" si="6"/>
        <v>0</v>
      </c>
      <c r="I320" s="64">
        <f t="shared" si="7"/>
        <v>515171.52428885782</v>
      </c>
      <c r="J320" s="58"/>
    </row>
    <row r="321" spans="2:10" ht="12.95" customHeight="1">
      <c r="B321" s="54" t="str">
        <f>VLOOKUP(C321,SintéticoNC!$B$4:$C$82,2,FALSE)</f>
        <v>Bancada do Pará</v>
      </c>
      <c r="C321" s="30" t="s">
        <v>225</v>
      </c>
      <c r="D321" s="29" t="s">
        <v>36</v>
      </c>
      <c r="E321" s="29" t="s">
        <v>25</v>
      </c>
      <c r="F321" s="64"/>
      <c r="G321" s="64">
        <f>I244*ÍndiceCorreçãoNC!$C$7</f>
        <v>8724.0072199638053</v>
      </c>
      <c r="H321" s="64">
        <f t="shared" si="6"/>
        <v>0</v>
      </c>
      <c r="I321" s="64">
        <f t="shared" si="7"/>
        <v>874109.39855868649</v>
      </c>
      <c r="J321" s="58"/>
    </row>
    <row r="322" spans="2:10" ht="12.95" customHeight="1">
      <c r="B322" s="54" t="str">
        <f>VLOOKUP(C322,SintéticoNC!$B$4:$C$82,2,FALSE)</f>
        <v>Cabo Junio Amaral</v>
      </c>
      <c r="C322" s="30" t="s">
        <v>226</v>
      </c>
      <c r="D322" s="29" t="s">
        <v>36</v>
      </c>
      <c r="E322" s="29" t="s">
        <v>25</v>
      </c>
      <c r="F322" s="64"/>
      <c r="G322" s="64">
        <f>I245*ÍndiceCorreçãoNC!$C$7</f>
        <v>2172.0826251293092</v>
      </c>
      <c r="H322" s="64">
        <f t="shared" si="6"/>
        <v>0</v>
      </c>
      <c r="I322" s="64">
        <f t="shared" si="7"/>
        <v>217633.68475059912</v>
      </c>
      <c r="J322" s="58"/>
    </row>
    <row r="323" spans="2:10" ht="12.95" customHeight="1">
      <c r="B323" s="54" t="str">
        <f>VLOOKUP(C323,SintéticoNC!$B$4:$C$82,2,FALSE)</f>
        <v>Celso Sabino</v>
      </c>
      <c r="C323" s="30" t="s">
        <v>227</v>
      </c>
      <c r="D323" s="29" t="s">
        <v>36</v>
      </c>
      <c r="E323" s="29" t="s">
        <v>25</v>
      </c>
      <c r="F323" s="64"/>
      <c r="G323" s="64">
        <f>I246*ÍndiceCorreçãoNC!$C$7</f>
        <v>1019.9104207408567</v>
      </c>
      <c r="H323" s="64">
        <f t="shared" si="6"/>
        <v>0</v>
      </c>
      <c r="I323" s="64">
        <f t="shared" si="7"/>
        <v>102190.80085323747</v>
      </c>
      <c r="J323" s="58"/>
    </row>
    <row r="324" spans="2:10" ht="12.95" customHeight="1">
      <c r="B324" s="54" t="str">
        <f>VLOOKUP(C324,SintéticoNC!$B$4:$C$82,2,FALSE)</f>
        <v>Coronel Chrisóstomo</v>
      </c>
      <c r="C324" s="30" t="s">
        <v>228</v>
      </c>
      <c r="D324" s="29" t="s">
        <v>36</v>
      </c>
      <c r="E324" s="29" t="s">
        <v>25</v>
      </c>
      <c r="F324" s="64"/>
      <c r="G324" s="64">
        <f>I247*ÍndiceCorreçãoNC!$C$7</f>
        <v>1453.3016598087406</v>
      </c>
      <c r="H324" s="64">
        <f t="shared" si="6"/>
        <v>0</v>
      </c>
      <c r="I324" s="64">
        <f t="shared" si="7"/>
        <v>145614.80839593222</v>
      </c>
      <c r="J324" s="58"/>
    </row>
    <row r="325" spans="2:10" ht="12.95" customHeight="1">
      <c r="B325" s="54" t="str">
        <f>VLOOKUP(C325,SintéticoNC!$B$4:$C$82,2,FALSE)</f>
        <v>Dimas Fabiano</v>
      </c>
      <c r="C325" s="30" t="s">
        <v>229</v>
      </c>
      <c r="D325" s="29" t="s">
        <v>36</v>
      </c>
      <c r="E325" s="29" t="s">
        <v>25</v>
      </c>
      <c r="F325" s="64"/>
      <c r="G325" s="64">
        <f>I248*ÍndiceCorreçãoNC!$C$7</f>
        <v>2172.0826251293092</v>
      </c>
      <c r="H325" s="64">
        <f t="shared" si="6"/>
        <v>0</v>
      </c>
      <c r="I325" s="64">
        <f t="shared" si="7"/>
        <v>217633.68475059912</v>
      </c>
      <c r="J325" s="58"/>
    </row>
    <row r="326" spans="2:10" ht="12.95" customHeight="1">
      <c r="B326" s="54" t="str">
        <f>VLOOKUP(C326,SintéticoNC!$B$4:$C$82,2,FALSE)</f>
        <v>Edna Henrique</v>
      </c>
      <c r="C326" s="30" t="s">
        <v>230</v>
      </c>
      <c r="D326" s="29" t="s">
        <v>36</v>
      </c>
      <c r="E326" s="29" t="s">
        <v>25</v>
      </c>
      <c r="F326" s="64"/>
      <c r="G326" s="64">
        <f>I249*ÍndiceCorreçãoNC!$C$7</f>
        <v>2182.5757779077117</v>
      </c>
      <c r="H326" s="64">
        <f t="shared" si="6"/>
        <v>0</v>
      </c>
      <c r="I326" s="64">
        <f t="shared" si="7"/>
        <v>218685.05520833147</v>
      </c>
      <c r="J326" s="58"/>
    </row>
    <row r="327" spans="2:10" ht="12.95" customHeight="1">
      <c r="B327" s="54" t="str">
        <f>VLOOKUP(C327,SintéticoNC!$B$4:$C$82,2,FALSE)</f>
        <v>Elias Vaz</v>
      </c>
      <c r="C327" s="30" t="s">
        <v>231</v>
      </c>
      <c r="D327" s="29" t="s">
        <v>36</v>
      </c>
      <c r="E327" s="29" t="s">
        <v>25</v>
      </c>
      <c r="F327" s="64"/>
      <c r="G327" s="64">
        <f>I250*ÍndiceCorreçãoNC!$C$7</f>
        <v>4197.2611113609846</v>
      </c>
      <c r="H327" s="64">
        <f t="shared" si="6"/>
        <v>0</v>
      </c>
      <c r="I327" s="64">
        <f t="shared" si="7"/>
        <v>420548.1830929452</v>
      </c>
      <c r="J327" s="58"/>
    </row>
    <row r="328" spans="2:10" ht="12.95" customHeight="1">
      <c r="B328" s="54" t="str">
        <f>VLOOKUP(C328,SintéticoNC!$B$4:$C$82,2,FALSE)</f>
        <v>Expedito Netto</v>
      </c>
      <c r="C328" s="30" t="s">
        <v>232</v>
      </c>
      <c r="D328" s="29" t="s">
        <v>36</v>
      </c>
      <c r="E328" s="29" t="s">
        <v>25</v>
      </c>
      <c r="F328" s="64"/>
      <c r="G328" s="64">
        <f>I251*ÍndiceCorreçãoNC!$C$7</f>
        <v>2952.1356278796361</v>
      </c>
      <c r="H328" s="64">
        <f t="shared" si="6"/>
        <v>0</v>
      </c>
      <c r="I328" s="64">
        <f t="shared" si="7"/>
        <v>295791.76553687506</v>
      </c>
      <c r="J328" s="58"/>
    </row>
    <row r="329" spans="2:10" ht="12.95" customHeight="1">
      <c r="B329" s="54" t="str">
        <f>VLOOKUP(C329,SintéticoNC!$B$4:$C$82,2,FALSE)</f>
        <v>Fabio Reis</v>
      </c>
      <c r="C329" s="30" t="s">
        <v>233</v>
      </c>
      <c r="D329" s="29" t="s">
        <v>36</v>
      </c>
      <c r="E329" s="29" t="s">
        <v>25</v>
      </c>
      <c r="F329" s="64"/>
      <c r="G329" s="64">
        <f>I252*ÍndiceCorreçãoNC!$C$7</f>
        <v>856.11503408971657</v>
      </c>
      <c r="H329" s="64">
        <f t="shared" si="6"/>
        <v>0</v>
      </c>
      <c r="I329" s="64">
        <f t="shared" si="7"/>
        <v>85779.181364354285</v>
      </c>
      <c r="J329" s="58"/>
    </row>
    <row r="330" spans="2:10" ht="12.95" customHeight="1">
      <c r="B330" s="54" t="str">
        <f>VLOOKUP(C330,SintéticoNC!$B$4:$C$82,2,FALSE)</f>
        <v>Flavia Arruda</v>
      </c>
      <c r="C330" s="30" t="s">
        <v>234</v>
      </c>
      <c r="D330" s="29" t="s">
        <v>36</v>
      </c>
      <c r="E330" s="29" t="s">
        <v>25</v>
      </c>
      <c r="F330" s="64"/>
      <c r="G330" s="64">
        <f>I253*ÍndiceCorreçãoNC!$C$7</f>
        <v>9248.8504827565775</v>
      </c>
      <c r="H330" s="64">
        <f t="shared" si="6"/>
        <v>0</v>
      </c>
      <c r="I330" s="64">
        <f t="shared" si="7"/>
        <v>926696.5201887018</v>
      </c>
      <c r="J330" s="58"/>
    </row>
    <row r="331" spans="2:10" ht="12.95" customHeight="1">
      <c r="B331" s="54" t="str">
        <f>VLOOKUP(C331,SintéticoNC!$B$4:$C$82,2,FALSE)</f>
        <v>Flaviano Melo</v>
      </c>
      <c r="C331" s="30" t="s">
        <v>235</v>
      </c>
      <c r="D331" s="29" t="s">
        <v>36</v>
      </c>
      <c r="E331" s="29" t="s">
        <v>25</v>
      </c>
      <c r="F331" s="64"/>
      <c r="G331" s="64">
        <f>I254*ÍndiceCorreçãoNC!$C$7</f>
        <v>692.54808337456234</v>
      </c>
      <c r="H331" s="64">
        <f t="shared" si="6"/>
        <v>0</v>
      </c>
      <c r="I331" s="64">
        <f t="shared" si="7"/>
        <v>69390.450210335955</v>
      </c>
      <c r="J331" s="58"/>
    </row>
    <row r="332" spans="2:10" ht="12.95" customHeight="1">
      <c r="B332" s="54" t="str">
        <f>VLOOKUP(C332,SintéticoNC!$B$4:$C$82,2,FALSE)</f>
        <v>Flaviano Melo</v>
      </c>
      <c r="C332" s="30" t="s">
        <v>236</v>
      </c>
      <c r="D332" s="29" t="s">
        <v>36</v>
      </c>
      <c r="E332" s="29" t="s">
        <v>25</v>
      </c>
      <c r="F332" s="64"/>
      <c r="G332" s="64">
        <f>I255*ÍndiceCorreçãoNC!$C$7</f>
        <v>5275.9154542326987</v>
      </c>
      <c r="H332" s="64">
        <f t="shared" si="6"/>
        <v>0</v>
      </c>
      <c r="I332" s="64">
        <f t="shared" si="7"/>
        <v>528624.88169341022</v>
      </c>
      <c r="J332" s="58"/>
    </row>
    <row r="333" spans="2:10" ht="12.95" customHeight="1">
      <c r="B333" s="54" t="str">
        <f>VLOOKUP(C333,SintéticoNC!$B$4:$C$82,2,FALSE)</f>
        <v>General Girão</v>
      </c>
      <c r="C333" s="30" t="s">
        <v>237</v>
      </c>
      <c r="D333" s="29" t="s">
        <v>36</v>
      </c>
      <c r="E333" s="29" t="s">
        <v>25</v>
      </c>
      <c r="F333" s="64"/>
      <c r="G333" s="64">
        <f>I256*ÍndiceCorreçãoNC!$C$7</f>
        <v>2172.0826251293092</v>
      </c>
      <c r="H333" s="64">
        <f t="shared" si="6"/>
        <v>0</v>
      </c>
      <c r="I333" s="64">
        <f t="shared" si="7"/>
        <v>217633.68475059912</v>
      </c>
      <c r="J333" s="58"/>
    </row>
    <row r="334" spans="2:10" ht="12.95" customHeight="1">
      <c r="B334" s="54" t="str">
        <f>VLOOKUP(C334,SintéticoNC!$B$4:$C$82,2,FALSE)</f>
        <v>João Roma</v>
      </c>
      <c r="C334" s="30" t="s">
        <v>238</v>
      </c>
      <c r="D334" s="29" t="s">
        <v>36</v>
      </c>
      <c r="E334" s="29" t="s">
        <v>25</v>
      </c>
      <c r="F334" s="64"/>
      <c r="G334" s="64">
        <f>I257*ÍndiceCorreçãoNC!$C$7</f>
        <v>757.26785601272093</v>
      </c>
      <c r="H334" s="64">
        <f t="shared" si="6"/>
        <v>0</v>
      </c>
      <c r="I334" s="64">
        <f t="shared" si="7"/>
        <v>75875.103433242199</v>
      </c>
      <c r="J334" s="58"/>
    </row>
    <row r="335" spans="2:10" ht="12.95" customHeight="1">
      <c r="B335" s="54" t="str">
        <f>VLOOKUP(C335,SintéticoNC!$B$4:$C$82,2,FALSE)</f>
        <v>Joenia Wapichana</v>
      </c>
      <c r="C335" s="30" t="s">
        <v>239</v>
      </c>
      <c r="D335" s="29" t="s">
        <v>36</v>
      </c>
      <c r="E335" s="29" t="s">
        <v>25</v>
      </c>
      <c r="F335" s="64"/>
      <c r="G335" s="64">
        <f>I258*ÍndiceCorreçãoNC!$C$7</f>
        <v>95.471111102072513</v>
      </c>
      <c r="H335" s="64">
        <f t="shared" si="6"/>
        <v>0</v>
      </c>
      <c r="I335" s="64">
        <f t="shared" si="7"/>
        <v>9565.8100000412851</v>
      </c>
      <c r="J335" s="58"/>
    </row>
    <row r="336" spans="2:10" ht="12.95" customHeight="1">
      <c r="B336" s="54" t="str">
        <f>VLOOKUP(C336,SintéticoNC!$B$4:$C$82,2,FALSE)</f>
        <v>José Nunes</v>
      </c>
      <c r="C336" s="30" t="s">
        <v>240</v>
      </c>
      <c r="D336" s="29" t="s">
        <v>36</v>
      </c>
      <c r="E336" s="29" t="s">
        <v>25</v>
      </c>
      <c r="F336" s="64"/>
      <c r="G336" s="64">
        <f>I259*ÍndiceCorreçãoNC!$C$7</f>
        <v>2172.0826251293092</v>
      </c>
      <c r="H336" s="64">
        <f t="shared" si="6"/>
        <v>0</v>
      </c>
      <c r="I336" s="64">
        <f t="shared" si="7"/>
        <v>217633.68475059912</v>
      </c>
      <c r="J336" s="58"/>
    </row>
    <row r="337" spans="2:10" ht="12.95" customHeight="1">
      <c r="B337" s="54" t="str">
        <f>VLOOKUP(C337,SintéticoNC!$B$4:$C$82,2,FALSE)</f>
        <v>Josivaldo JP</v>
      </c>
      <c r="C337" s="30" t="s">
        <v>241</v>
      </c>
      <c r="D337" s="29" t="s">
        <v>36</v>
      </c>
      <c r="E337" s="29" t="s">
        <v>25</v>
      </c>
      <c r="F337" s="64"/>
      <c r="G337" s="64">
        <f>I260*ÍndiceCorreçãoNC!$C$7</f>
        <v>1070.301583397051</v>
      </c>
      <c r="H337" s="64">
        <f t="shared" ref="H337:H400" si="8">IF(I260&gt;F337,F337,I260)</f>
        <v>0</v>
      </c>
      <c r="I337" s="64">
        <f t="shared" si="7"/>
        <v>107239.78668870102</v>
      </c>
      <c r="J337" s="58"/>
    </row>
    <row r="338" spans="2:10" ht="12.95" customHeight="1">
      <c r="B338" s="54" t="str">
        <f>VLOOKUP(C338,SintéticoNC!$B$4:$C$82,2,FALSE)</f>
        <v>Junior Lourenço</v>
      </c>
      <c r="C338" s="30" t="s">
        <v>242</v>
      </c>
      <c r="D338" s="29" t="s">
        <v>36</v>
      </c>
      <c r="E338" s="29" t="s">
        <v>25</v>
      </c>
      <c r="F338" s="64"/>
      <c r="G338" s="64">
        <f>I261*ÍndiceCorreçãoNC!$C$7</f>
        <v>3620.1377085488489</v>
      </c>
      <c r="H338" s="64">
        <f t="shared" si="8"/>
        <v>0</v>
      </c>
      <c r="I338" s="64">
        <f t="shared" ref="I338:I401" si="9">I261+G338-H338</f>
        <v>362722.80791766522</v>
      </c>
      <c r="J338" s="58"/>
    </row>
    <row r="339" spans="2:10" ht="12.95" customHeight="1">
      <c r="B339" s="54" t="str">
        <f>VLOOKUP(C339,SintéticoNC!$B$4:$C$82,2,FALSE)</f>
        <v>Leo de Brito</v>
      </c>
      <c r="C339" s="30" t="s">
        <v>243</v>
      </c>
      <c r="D339" s="29" t="s">
        <v>36</v>
      </c>
      <c r="E339" s="29" t="s">
        <v>25</v>
      </c>
      <c r="F339" s="64"/>
      <c r="G339" s="64">
        <f>I262*ÍndiceCorreçãoNC!$C$7</f>
        <v>4512.0556947130581</v>
      </c>
      <c r="H339" s="64">
        <f t="shared" si="8"/>
        <v>0</v>
      </c>
      <c r="I339" s="64">
        <f t="shared" si="9"/>
        <v>452089.29682491603</v>
      </c>
      <c r="J339" s="58"/>
    </row>
    <row r="340" spans="2:10" ht="12.95" customHeight="1">
      <c r="B340" s="54" t="str">
        <f>VLOOKUP(C340,SintéticoNC!$B$4:$C$82,2,FALSE)</f>
        <v>Leur Lomanto</v>
      </c>
      <c r="C340" s="30" t="s">
        <v>244</v>
      </c>
      <c r="D340" s="29" t="s">
        <v>36</v>
      </c>
      <c r="E340" s="29" t="s">
        <v>25</v>
      </c>
      <c r="F340" s="64"/>
      <c r="G340" s="64">
        <f>I263*ÍndiceCorreçãoNC!$C$7</f>
        <v>693.62153290379297</v>
      </c>
      <c r="H340" s="64">
        <f t="shared" si="8"/>
        <v>0</v>
      </c>
      <c r="I340" s="64">
        <f t="shared" si="9"/>
        <v>69498.005408161975</v>
      </c>
      <c r="J340" s="58"/>
    </row>
    <row r="341" spans="2:10" ht="12.95" customHeight="1">
      <c r="B341" s="54" t="str">
        <f>VLOOKUP(C341,SintéticoNC!$B$4:$C$82,2,FALSE)</f>
        <v>Luciano Bivar</v>
      </c>
      <c r="C341" s="30" t="s">
        <v>245</v>
      </c>
      <c r="D341" s="29" t="s">
        <v>36</v>
      </c>
      <c r="E341" s="29" t="s">
        <v>25</v>
      </c>
      <c r="F341" s="64"/>
      <c r="G341" s="64">
        <f>I264*ÍndiceCorreçãoNC!$C$7</f>
        <v>34.136219687171099</v>
      </c>
      <c r="H341" s="64">
        <f t="shared" si="8"/>
        <v>0</v>
      </c>
      <c r="I341" s="64">
        <f t="shared" si="9"/>
        <v>3420.3078593903456</v>
      </c>
      <c r="J341" s="58"/>
    </row>
    <row r="342" spans="2:10" ht="12.95" customHeight="1">
      <c r="B342" s="54" t="str">
        <f>VLOOKUP(C342,SintéticoNC!$B$4:$C$82,2,FALSE)</f>
        <v>Luis Tibé</v>
      </c>
      <c r="C342" s="30" t="s">
        <v>246</v>
      </c>
      <c r="D342" s="29" t="s">
        <v>36</v>
      </c>
      <c r="E342" s="29" t="s">
        <v>25</v>
      </c>
      <c r="F342" s="64"/>
      <c r="G342" s="64">
        <f>I265*ÍndiceCorreçãoNC!$C$7</f>
        <v>2172.0826251293092</v>
      </c>
      <c r="H342" s="64">
        <f t="shared" si="8"/>
        <v>0</v>
      </c>
      <c r="I342" s="64">
        <f t="shared" si="9"/>
        <v>217633.68475059912</v>
      </c>
      <c r="J342" s="58"/>
    </row>
    <row r="343" spans="2:10" ht="12.95" customHeight="1">
      <c r="B343" s="54" t="str">
        <f>VLOOKUP(C343,SintéticoNC!$B$4:$C$82,2,FALSE)</f>
        <v>Mara Rocha</v>
      </c>
      <c r="C343" s="30" t="s">
        <v>247</v>
      </c>
      <c r="D343" s="29" t="s">
        <v>36</v>
      </c>
      <c r="E343" s="29" t="s">
        <v>25</v>
      </c>
      <c r="F343" s="64"/>
      <c r="G343" s="64">
        <f>I266*ÍndiceCorreçãoNC!$C$7</f>
        <v>4285.1423151953823</v>
      </c>
      <c r="H343" s="64">
        <f t="shared" si="8"/>
        <v>0</v>
      </c>
      <c r="I343" s="64">
        <f t="shared" si="9"/>
        <v>429353.51581349946</v>
      </c>
      <c r="J343" s="58"/>
    </row>
    <row r="344" spans="2:10" ht="12.95" customHeight="1">
      <c r="B344" s="54" t="str">
        <f>VLOOKUP(C344,SintéticoNC!$B$4:$C$82,2,FALSE)</f>
        <v>Marx Beltrão</v>
      </c>
      <c r="C344" s="30" t="s">
        <v>248</v>
      </c>
      <c r="D344" s="29" t="s">
        <v>36</v>
      </c>
      <c r="E344" s="29" t="s">
        <v>25</v>
      </c>
      <c r="F344" s="64"/>
      <c r="G344" s="64">
        <f>I267*ÍndiceCorreçãoNC!$C$7</f>
        <v>2172.0826251293092</v>
      </c>
      <c r="H344" s="64">
        <f t="shared" si="8"/>
        <v>0</v>
      </c>
      <c r="I344" s="64">
        <f t="shared" si="9"/>
        <v>217633.68475059912</v>
      </c>
      <c r="J344" s="58"/>
    </row>
    <row r="345" spans="2:10" ht="12.95" customHeight="1">
      <c r="B345" s="54" t="str">
        <f>VLOOKUP(C345,SintéticoNC!$B$4:$C$82,2,FALSE)</f>
        <v>Ministério das Comunicações</v>
      </c>
      <c r="C345" s="30" t="s">
        <v>250</v>
      </c>
      <c r="D345" s="29" t="s">
        <v>36</v>
      </c>
      <c r="E345" s="29" t="s">
        <v>25</v>
      </c>
      <c r="F345" s="64"/>
      <c r="G345" s="64">
        <f>I268*ÍndiceCorreçãoNC!$C$7</f>
        <v>161515.08908579079</v>
      </c>
      <c r="H345" s="64">
        <f t="shared" si="8"/>
        <v>0</v>
      </c>
      <c r="I345" s="64">
        <f t="shared" si="9"/>
        <v>16183143.115225323</v>
      </c>
      <c r="J345" s="58"/>
    </row>
    <row r="346" spans="2:10" ht="12.95" customHeight="1">
      <c r="B346" s="54" t="str">
        <f>VLOOKUP(C346,SintéticoNC!$B$4:$C$82,2,FALSE)</f>
        <v>Ministério das Comunicações</v>
      </c>
      <c r="C346" s="30" t="s">
        <v>251</v>
      </c>
      <c r="D346" s="29" t="s">
        <v>36</v>
      </c>
      <c r="E346" s="29" t="s">
        <v>25</v>
      </c>
      <c r="F346" s="64"/>
      <c r="G346" s="64">
        <f>I269*ÍndiceCorreçãoNC!$C$7</f>
        <v>38698.747446748275</v>
      </c>
      <c r="H346" s="64">
        <f t="shared" si="8"/>
        <v>0</v>
      </c>
      <c r="I346" s="64">
        <f t="shared" si="9"/>
        <v>3877454.2481169547</v>
      </c>
      <c r="J346" s="58"/>
    </row>
    <row r="347" spans="2:10" ht="12.95" customHeight="1">
      <c r="B347" s="54" t="str">
        <f>VLOOKUP(C347,SintéticoNC!$B$4:$C$82,2,FALSE)</f>
        <v>Ministério das Comunicações</v>
      </c>
      <c r="C347" s="30" t="s">
        <v>252</v>
      </c>
      <c r="D347" s="29" t="s">
        <v>36</v>
      </c>
      <c r="E347" s="29" t="s">
        <v>25</v>
      </c>
      <c r="F347" s="64"/>
      <c r="G347" s="64">
        <f>I270*ÍndiceCorreçãoNC!$C$7</f>
        <v>104931.52778402461</v>
      </c>
      <c r="H347" s="64">
        <f t="shared" si="8"/>
        <v>0</v>
      </c>
      <c r="I347" s="64">
        <f t="shared" si="9"/>
        <v>10513704.57732363</v>
      </c>
      <c r="J347" s="58"/>
    </row>
    <row r="348" spans="2:10" ht="12.95" customHeight="1">
      <c r="B348" s="54" t="str">
        <f>VLOOKUP(C348,SintéticoNC!$B$4:$C$82,2,FALSE)</f>
        <v>Ministério da Educação</v>
      </c>
      <c r="C348" s="30" t="s">
        <v>253</v>
      </c>
      <c r="D348" s="29" t="s">
        <v>36</v>
      </c>
      <c r="E348" s="29" t="s">
        <v>25</v>
      </c>
      <c r="F348" s="64"/>
      <c r="G348" s="64">
        <f>I271*ÍndiceCorreçãoNC!$C$7</f>
        <v>176948.11294645086</v>
      </c>
      <c r="H348" s="64">
        <f t="shared" si="8"/>
        <v>0</v>
      </c>
      <c r="I348" s="64">
        <f t="shared" si="9"/>
        <v>17729468.20009147</v>
      </c>
      <c r="J348" s="58"/>
    </row>
    <row r="349" spans="2:10" ht="12.95" customHeight="1">
      <c r="B349" s="54" t="str">
        <f>VLOOKUP(C349,SintéticoNC!$B$4:$C$82,2,FALSE)</f>
        <v>Ministério da Educação</v>
      </c>
      <c r="C349" s="30" t="s">
        <v>254</v>
      </c>
      <c r="D349" s="29" t="s">
        <v>36</v>
      </c>
      <c r="E349" s="29" t="s">
        <v>25</v>
      </c>
      <c r="F349" s="64"/>
      <c r="G349" s="64">
        <f>I272*ÍndiceCorreçãoNC!$C$7</f>
        <v>38625.295377299459</v>
      </c>
      <c r="H349" s="64">
        <f t="shared" si="8"/>
        <v>0</v>
      </c>
      <c r="I349" s="64">
        <f t="shared" si="9"/>
        <v>3870094.654912828</v>
      </c>
      <c r="J349" s="58"/>
    </row>
    <row r="350" spans="2:10" ht="12.95" customHeight="1">
      <c r="B350" s="54" t="str">
        <f>VLOOKUP(C350,SintéticoNC!$B$4:$C$82,2,FALSE)</f>
        <v>Ministério da Justiça</v>
      </c>
      <c r="C350" s="30" t="s">
        <v>255</v>
      </c>
      <c r="D350" s="29" t="s">
        <v>36</v>
      </c>
      <c r="E350" s="29" t="s">
        <v>25</v>
      </c>
      <c r="F350" s="64"/>
      <c r="G350" s="64">
        <f>I273*ÍndiceCorreçãoNC!$C$7</f>
        <v>6567.9843651618421</v>
      </c>
      <c r="H350" s="64">
        <f t="shared" si="8"/>
        <v>0</v>
      </c>
      <c r="I350" s="64">
        <f t="shared" si="9"/>
        <v>658084.83629364683</v>
      </c>
      <c r="J350" s="58"/>
    </row>
    <row r="351" spans="2:10" ht="12.95" customHeight="1">
      <c r="B351" s="54" t="str">
        <f>VLOOKUP(C351,SintéticoNC!$B$4:$C$82,2,FALSE)</f>
        <v>Ministério do Meio Ambiente</v>
      </c>
      <c r="C351" s="30" t="s">
        <v>256</v>
      </c>
      <c r="D351" s="29" t="s">
        <v>36</v>
      </c>
      <c r="E351" s="29" t="s">
        <v>25</v>
      </c>
      <c r="F351" s="64"/>
      <c r="G351" s="64">
        <f>I274*ÍndiceCorreçãoNC!$C$7</f>
        <v>1131.1618695117852</v>
      </c>
      <c r="H351" s="64">
        <f t="shared" si="8"/>
        <v>0</v>
      </c>
      <c r="I351" s="64">
        <f t="shared" si="9"/>
        <v>113337.73534354872</v>
      </c>
      <c r="J351" s="58"/>
    </row>
    <row r="352" spans="2:10" ht="12.95" customHeight="1">
      <c r="B352" s="54" t="str">
        <f>VLOOKUP(C352,SintéticoNC!$B$4:$C$82,2,FALSE)</f>
        <v>Perpétua Almeida</v>
      </c>
      <c r="C352" s="30" t="s">
        <v>257</v>
      </c>
      <c r="D352" s="29" t="s">
        <v>36</v>
      </c>
      <c r="E352" s="29" t="s">
        <v>25</v>
      </c>
      <c r="F352" s="64"/>
      <c r="G352" s="64">
        <f>I275*ÍndiceCorreçãoNC!$C$7</f>
        <v>4344.1652502586185</v>
      </c>
      <c r="H352" s="64">
        <f t="shared" si="8"/>
        <v>0</v>
      </c>
      <c r="I352" s="64">
        <f t="shared" si="9"/>
        <v>435267.36950119823</v>
      </c>
      <c r="J352" s="58"/>
    </row>
    <row r="353" spans="2:10" ht="12.95" customHeight="1">
      <c r="B353" s="54" t="str">
        <f>VLOOKUP(C353,SintéticoNC!$B$4:$C$82,2,FALSE)</f>
        <v>PRF RO</v>
      </c>
      <c r="C353" s="30" t="s">
        <v>258</v>
      </c>
      <c r="D353" s="29" t="s">
        <v>36</v>
      </c>
      <c r="E353" s="29" t="s">
        <v>25</v>
      </c>
      <c r="F353" s="64"/>
      <c r="G353" s="64">
        <f>I276*ÍndiceCorreçãoNC!$C$7</f>
        <v>486.88228891787418</v>
      </c>
      <c r="H353" s="64">
        <f t="shared" si="8"/>
        <v>0</v>
      </c>
      <c r="I353" s="64">
        <f t="shared" si="9"/>
        <v>48783.589238781642</v>
      </c>
      <c r="J353" s="58"/>
    </row>
    <row r="354" spans="2:10" ht="12.95" customHeight="1">
      <c r="B354" s="54" t="str">
        <f>VLOOKUP(C354,SintéticoNC!$B$4:$C$82,2,FALSE)</f>
        <v>Senador Confúcio Moura</v>
      </c>
      <c r="C354" s="30" t="s">
        <v>259</v>
      </c>
      <c r="D354" s="29" t="s">
        <v>36</v>
      </c>
      <c r="E354" s="29" t="s">
        <v>25</v>
      </c>
      <c r="F354" s="64"/>
      <c r="G354" s="64">
        <f>I277*ÍndiceCorreçãoNC!$C$7</f>
        <v>3599.4796288109528</v>
      </c>
      <c r="H354" s="64">
        <f t="shared" si="8"/>
        <v>0</v>
      </c>
      <c r="I354" s="64">
        <f t="shared" si="9"/>
        <v>360652.95387011836</v>
      </c>
      <c r="J354" s="58"/>
    </row>
    <row r="355" spans="2:10" ht="12.95" customHeight="1">
      <c r="B355" s="54" t="str">
        <f>VLOOKUP(C355,SintéticoNC!$B$4:$C$82,2,FALSE)</f>
        <v>Sérgio Petecão</v>
      </c>
      <c r="C355" s="30" t="s">
        <v>260</v>
      </c>
      <c r="D355" s="29" t="s">
        <v>36</v>
      </c>
      <c r="E355" s="29" t="s">
        <v>25</v>
      </c>
      <c r="F355" s="64"/>
      <c r="G355" s="64">
        <f>I278*ÍndiceCorreçãoNC!$C$7</f>
        <v>2990.4016377058038</v>
      </c>
      <c r="H355" s="64">
        <f t="shared" si="8"/>
        <v>0</v>
      </c>
      <c r="I355" s="64">
        <f t="shared" si="9"/>
        <v>299625.86126731517</v>
      </c>
      <c r="J355" s="58"/>
    </row>
    <row r="356" spans="2:10" ht="12.95" customHeight="1">
      <c r="B356" s="54" t="str">
        <f>VLOOKUP(C356,SintéticoNC!$B$4:$C$82,2,FALSE)</f>
        <v>Soraya Thronicke</v>
      </c>
      <c r="C356" s="30" t="s">
        <v>261</v>
      </c>
      <c r="D356" s="29" t="s">
        <v>36</v>
      </c>
      <c r="E356" s="29" t="s">
        <v>25</v>
      </c>
      <c r="F356" s="64"/>
      <c r="G356" s="64">
        <f>I279*ÍndiceCorreçãoNC!$C$7</f>
        <v>3620.1377085488489</v>
      </c>
      <c r="H356" s="64">
        <f t="shared" si="8"/>
        <v>0</v>
      </c>
      <c r="I356" s="64">
        <f t="shared" si="9"/>
        <v>362722.80791766522</v>
      </c>
      <c r="J356" s="58"/>
    </row>
    <row r="357" spans="2:10" ht="12.95" customHeight="1">
      <c r="B357" s="54" t="str">
        <f>VLOOKUP(C357,SintéticoNC!$B$4:$C$82,2,FALSE)</f>
        <v>Uldurico Junior</v>
      </c>
      <c r="C357" s="30" t="s">
        <v>262</v>
      </c>
      <c r="D357" s="29" t="s">
        <v>36</v>
      </c>
      <c r="E357" s="29" t="s">
        <v>25</v>
      </c>
      <c r="F357" s="64"/>
      <c r="G357" s="64">
        <f>I280*ÍndiceCorreçãoNC!$C$7</f>
        <v>3242.3842085263609</v>
      </c>
      <c r="H357" s="64">
        <f t="shared" si="8"/>
        <v>0</v>
      </c>
      <c r="I357" s="64">
        <f t="shared" si="9"/>
        <v>324873.47143930016</v>
      </c>
      <c r="J357" s="58"/>
    </row>
    <row r="358" spans="2:10" ht="12.95" customHeight="1">
      <c r="B358" s="54" t="str">
        <f>VLOOKUP(C358,SintéticoNC!$B$4:$C$82,2,FALSE)</f>
        <v>Bancada de Alagoas</v>
      </c>
      <c r="C358" s="30" t="s">
        <v>263</v>
      </c>
      <c r="D358" s="29" t="s">
        <v>39</v>
      </c>
      <c r="E358" s="29" t="s">
        <v>25</v>
      </c>
      <c r="F358" s="64"/>
      <c r="G358" s="64">
        <f>I281*ÍndiceCorreçãoNC!$C$7</f>
        <v>6379.8368892686949</v>
      </c>
      <c r="H358" s="64">
        <f t="shared" si="8"/>
        <v>0</v>
      </c>
      <c r="I358" s="64">
        <f t="shared" si="9"/>
        <v>639233.23830127658</v>
      </c>
      <c r="J358" s="58"/>
    </row>
    <row r="359" spans="2:10" ht="12.95" customHeight="1">
      <c r="B359" s="54" t="str">
        <f>VLOOKUP(C359,SintéticoNC!$B$4:$C$82,2,FALSE)</f>
        <v>Bancada de Alagoas</v>
      </c>
      <c r="C359" s="30" t="s">
        <v>264</v>
      </c>
      <c r="D359" s="29" t="s">
        <v>39</v>
      </c>
      <c r="E359" s="29" t="s">
        <v>25</v>
      </c>
      <c r="F359" s="64"/>
      <c r="G359" s="64">
        <f>I282*ÍndiceCorreçãoNC!$C$7</f>
        <v>1836.3017362204305</v>
      </c>
      <c r="H359" s="64">
        <f t="shared" si="8"/>
        <v>0</v>
      </c>
      <c r="I359" s="64">
        <f t="shared" si="9"/>
        <v>183989.83010316349</v>
      </c>
      <c r="J359" s="58"/>
    </row>
    <row r="360" spans="2:10" ht="12.95" customHeight="1">
      <c r="B360" s="54" t="str">
        <f>VLOOKUP(C360,SintéticoNC!$B$4:$C$82,2,FALSE)</f>
        <v>Bancada de Alagoas</v>
      </c>
      <c r="C360" s="30" t="s">
        <v>265</v>
      </c>
      <c r="D360" s="29" t="s">
        <v>39</v>
      </c>
      <c r="E360" s="29" t="s">
        <v>25</v>
      </c>
      <c r="F360" s="64"/>
      <c r="G360" s="64">
        <f>I283*ÍndiceCorreçãoNC!$C$7</f>
        <v>7869.8645838018456</v>
      </c>
      <c r="H360" s="64">
        <f t="shared" si="8"/>
        <v>0</v>
      </c>
      <c r="I360" s="64">
        <f t="shared" si="9"/>
        <v>788527.84329927212</v>
      </c>
      <c r="J360" s="58"/>
    </row>
    <row r="361" spans="2:10" ht="12.95" customHeight="1">
      <c r="B361" s="54" t="str">
        <f>VLOOKUP(C361,SintéticoNC!$B$4:$C$82,2,FALSE)</f>
        <v>Bancada de Minas Gerais</v>
      </c>
      <c r="C361" s="30" t="s">
        <v>266</v>
      </c>
      <c r="D361" s="29" t="s">
        <v>39</v>
      </c>
      <c r="E361" s="29" t="s">
        <v>25</v>
      </c>
      <c r="F361" s="64"/>
      <c r="G361" s="64">
        <f>I284*ÍndiceCorreçãoNC!$C$7</f>
        <v>54564.394447692801</v>
      </c>
      <c r="H361" s="64">
        <f t="shared" si="8"/>
        <v>0</v>
      </c>
      <c r="I361" s="64">
        <f t="shared" si="9"/>
        <v>5467126.3802082874</v>
      </c>
      <c r="J361" s="58"/>
    </row>
    <row r="362" spans="2:10" ht="12.95" customHeight="1">
      <c r="B362" s="54" t="str">
        <f>VLOOKUP(C362,SintéticoNC!$B$4:$C$82,2,FALSE)</f>
        <v>Bancada de São Paulo</v>
      </c>
      <c r="C362" s="30" t="s">
        <v>267</v>
      </c>
      <c r="D362" s="29" t="s">
        <v>39</v>
      </c>
      <c r="E362" s="29" t="s">
        <v>25</v>
      </c>
      <c r="F362" s="64"/>
      <c r="G362" s="64">
        <f>I285*ÍndiceCorreçãoNC!$C$7</f>
        <v>7295.6792637676626</v>
      </c>
      <c r="H362" s="64">
        <f t="shared" si="8"/>
        <v>0</v>
      </c>
      <c r="I362" s="64">
        <f t="shared" si="9"/>
        <v>730996.85185215727</v>
      </c>
      <c r="J362" s="58"/>
    </row>
    <row r="363" spans="2:10" ht="12.95" customHeight="1">
      <c r="B363" s="54" t="str">
        <f>VLOOKUP(C363,SintéticoNC!$B$4:$C$82,2,FALSE)</f>
        <v>Bancada do Espírito Santo</v>
      </c>
      <c r="C363" s="30" t="s">
        <v>268</v>
      </c>
      <c r="D363" s="29" t="s">
        <v>39</v>
      </c>
      <c r="E363" s="29" t="s">
        <v>25</v>
      </c>
      <c r="F363" s="64"/>
      <c r="G363" s="64">
        <f>I286*ÍndiceCorreçãoNC!$C$7</f>
        <v>8216.1386254891258</v>
      </c>
      <c r="H363" s="64">
        <f t="shared" si="8"/>
        <v>0</v>
      </c>
      <c r="I363" s="64">
        <f t="shared" si="9"/>
        <v>823223.06840444007</v>
      </c>
      <c r="J363" s="58"/>
    </row>
    <row r="364" spans="2:10" ht="12.95" customHeight="1">
      <c r="B364" s="54" t="str">
        <f>VLOOKUP(C364,SintéticoNC!$B$4:$C$82,2,FALSE)</f>
        <v>Bancada do Espírito Santo</v>
      </c>
      <c r="C364" s="30" t="s">
        <v>269</v>
      </c>
      <c r="D364" s="29" t="s">
        <v>39</v>
      </c>
      <c r="E364" s="29" t="s">
        <v>25</v>
      </c>
      <c r="F364" s="64"/>
      <c r="G364" s="64">
        <f>I287*ÍndiceCorreçãoNC!$C$7</f>
        <v>8815.8641744544129</v>
      </c>
      <c r="H364" s="64">
        <f t="shared" si="8"/>
        <v>0</v>
      </c>
      <c r="I364" s="64">
        <f t="shared" si="9"/>
        <v>883313.08503197099</v>
      </c>
      <c r="J364" s="58"/>
    </row>
    <row r="365" spans="2:10" ht="12.95" customHeight="1">
      <c r="B365" s="54" t="str">
        <f>VLOOKUP(C365,SintéticoNC!$B$4:$C$82,2,FALSE)</f>
        <v>Bancada do Pará</v>
      </c>
      <c r="C365" s="30" t="s">
        <v>270</v>
      </c>
      <c r="D365" s="29" t="s">
        <v>39</v>
      </c>
      <c r="E365" s="29" t="s">
        <v>25</v>
      </c>
      <c r="F365" s="64"/>
      <c r="G365" s="64">
        <f>I288*ÍndiceCorreçãoNC!$C$7</f>
        <v>1930.7401112260525</v>
      </c>
      <c r="H365" s="64">
        <f t="shared" si="8"/>
        <v>0</v>
      </c>
      <c r="I365" s="64">
        <f t="shared" si="9"/>
        <v>193452.16422275474</v>
      </c>
      <c r="J365" s="58"/>
    </row>
    <row r="366" spans="2:10" ht="12.95" customHeight="1">
      <c r="B366" s="54" t="str">
        <f>VLOOKUP(C366,SintéticoNC!$B$4:$C$82,2,FALSE)</f>
        <v>Bancada do Pará</v>
      </c>
      <c r="C366" s="30" t="s">
        <v>271</v>
      </c>
      <c r="D366" s="29" t="s">
        <v>39</v>
      </c>
      <c r="E366" s="29" t="s">
        <v>25</v>
      </c>
      <c r="F366" s="64"/>
      <c r="G366" s="64">
        <f>I289*ÍndiceCorreçãoNC!$C$7</f>
        <v>3278.2707910284967</v>
      </c>
      <c r="H366" s="64">
        <f t="shared" si="8"/>
        <v>0</v>
      </c>
      <c r="I366" s="64">
        <f t="shared" si="9"/>
        <v>328469.15840474481</v>
      </c>
      <c r="J366" s="58"/>
    </row>
    <row r="367" spans="2:10" ht="12.95" customHeight="1">
      <c r="B367" s="54" t="str">
        <f>VLOOKUP(C367,SintéticoNC!$B$4:$C$82,2,FALSE)</f>
        <v>Coronel Chrisóstomo</v>
      </c>
      <c r="C367" s="30" t="s">
        <v>272</v>
      </c>
      <c r="D367" s="29" t="s">
        <v>39</v>
      </c>
      <c r="E367" s="29" t="s">
        <v>25</v>
      </c>
      <c r="F367" s="64"/>
      <c r="G367" s="64">
        <f>I290*ÍndiceCorreçãoNC!$C$7</f>
        <v>645.32889587175134</v>
      </c>
      <c r="H367" s="64">
        <f t="shared" si="8"/>
        <v>0</v>
      </c>
      <c r="I367" s="64">
        <f t="shared" si="9"/>
        <v>64659.283150540316</v>
      </c>
      <c r="J367" s="58"/>
    </row>
    <row r="368" spans="2:10" ht="12.95" customHeight="1">
      <c r="B368" s="54" t="str">
        <f>VLOOKUP(C368,SintéticoNC!$B$4:$C$82,2,FALSE)</f>
        <v>Dimas Fabiano</v>
      </c>
      <c r="C368" s="30" t="s">
        <v>273</v>
      </c>
      <c r="D368" s="29" t="s">
        <v>39</v>
      </c>
      <c r="E368" s="29" t="s">
        <v>25</v>
      </c>
      <c r="F368" s="64"/>
      <c r="G368" s="64">
        <f>I291*ÍndiceCorreçãoNC!$C$7</f>
        <v>975.86320839142877</v>
      </c>
      <c r="H368" s="64">
        <f t="shared" si="8"/>
        <v>0</v>
      </c>
      <c r="I368" s="64">
        <f t="shared" si="9"/>
        <v>97777.452569109737</v>
      </c>
      <c r="J368" s="58"/>
    </row>
    <row r="369" spans="2:10" ht="12.95" customHeight="1">
      <c r="B369" s="54" t="str">
        <f>VLOOKUP(C369,SintéticoNC!$B$4:$C$82,2,FALSE)</f>
        <v>Edna Henrique</v>
      </c>
      <c r="C369" s="30" t="s">
        <v>274</v>
      </c>
      <c r="D369" s="29" t="s">
        <v>39</v>
      </c>
      <c r="E369" s="29" t="s">
        <v>25</v>
      </c>
      <c r="F369" s="64"/>
      <c r="G369" s="64">
        <f>I292*ÍndiceCorreçãoNC!$C$7</f>
        <v>965.37005561302624</v>
      </c>
      <c r="H369" s="64">
        <f t="shared" si="8"/>
        <v>0</v>
      </c>
      <c r="I369" s="64">
        <f t="shared" si="9"/>
        <v>96726.082111377371</v>
      </c>
      <c r="J369" s="58"/>
    </row>
    <row r="370" spans="2:10" ht="12.95" customHeight="1">
      <c r="B370" s="54" t="str">
        <f>VLOOKUP(C370,SintéticoNC!$B$4:$C$82,2,FALSE)</f>
        <v>Fabio Reis</v>
      </c>
      <c r="C370" s="30" t="s">
        <v>275</v>
      </c>
      <c r="D370" s="29" t="s">
        <v>39</v>
      </c>
      <c r="E370" s="29" t="s">
        <v>25</v>
      </c>
      <c r="F370" s="64"/>
      <c r="G370" s="64">
        <f>I293*ÍndiceCorreçãoNC!$C$7</f>
        <v>439.45323835949506</v>
      </c>
      <c r="H370" s="64">
        <f t="shared" si="8"/>
        <v>0</v>
      </c>
      <c r="I370" s="64">
        <f t="shared" si="9"/>
        <v>44031.394769831357</v>
      </c>
      <c r="J370" s="58"/>
    </row>
    <row r="371" spans="2:10" ht="12.95" customHeight="1">
      <c r="B371" s="54" t="str">
        <f>VLOOKUP(C371,SintéticoNC!$B$4:$C$82,2,FALSE)</f>
        <v>Flavia Arruda</v>
      </c>
      <c r="C371" s="30" t="s">
        <v>276</v>
      </c>
      <c r="D371" s="29" t="s">
        <v>39</v>
      </c>
      <c r="E371" s="29" t="s">
        <v>25</v>
      </c>
      <c r="F371" s="64"/>
      <c r="G371" s="64">
        <f>I294*ÍndiceCorreçãoNC!$C$7</f>
        <v>3867.1884975635567</v>
      </c>
      <c r="H371" s="64">
        <f t="shared" si="8"/>
        <v>0</v>
      </c>
      <c r="I371" s="64">
        <f t="shared" si="9"/>
        <v>387476.27397451596</v>
      </c>
      <c r="J371" s="58"/>
    </row>
    <row r="372" spans="2:10" ht="12.95" customHeight="1">
      <c r="B372" s="54" t="str">
        <f>VLOOKUP(C372,SintéticoNC!$B$4:$C$82,2,FALSE)</f>
        <v>General Girão</v>
      </c>
      <c r="C372" s="30" t="s">
        <v>277</v>
      </c>
      <c r="D372" s="29" t="s">
        <v>39</v>
      </c>
      <c r="E372" s="29" t="s">
        <v>25</v>
      </c>
      <c r="F372" s="64"/>
      <c r="G372" s="64">
        <f>I295*ÍndiceCorreçãoNC!$C$7</f>
        <v>975.86320839142877</v>
      </c>
      <c r="H372" s="64">
        <f t="shared" si="8"/>
        <v>0</v>
      </c>
      <c r="I372" s="64">
        <f t="shared" si="9"/>
        <v>97777.452569109737</v>
      </c>
      <c r="J372" s="58"/>
    </row>
    <row r="373" spans="2:10" ht="12.95" customHeight="1">
      <c r="B373" s="54" t="str">
        <f>VLOOKUP(C373,SintéticoNC!$B$4:$C$82,2,FALSE)</f>
        <v>José Nunes</v>
      </c>
      <c r="C373" s="30" t="s">
        <v>278</v>
      </c>
      <c r="D373" s="29" t="s">
        <v>39</v>
      </c>
      <c r="E373" s="29" t="s">
        <v>25</v>
      </c>
      <c r="F373" s="64"/>
      <c r="G373" s="64">
        <f>I296*ÍndiceCorreçãoNC!$C$7</f>
        <v>975.86320839142877</v>
      </c>
      <c r="H373" s="64">
        <f t="shared" si="8"/>
        <v>0</v>
      </c>
      <c r="I373" s="64">
        <f t="shared" si="9"/>
        <v>97777.452569109737</v>
      </c>
      <c r="J373" s="58"/>
    </row>
    <row r="374" spans="2:10" ht="12.95" customHeight="1">
      <c r="B374" s="54" t="str">
        <f>VLOOKUP(C374,SintéticoNC!$B$4:$C$82,2,FALSE)</f>
        <v>Josivaldo JP</v>
      </c>
      <c r="C374" s="30" t="s">
        <v>279</v>
      </c>
      <c r="D374" s="29" t="s">
        <v>39</v>
      </c>
      <c r="E374" s="29" t="s">
        <v>25</v>
      </c>
      <c r="F374" s="64"/>
      <c r="G374" s="64">
        <f>I297*ÍndiceCorreçãoNC!$C$7</f>
        <v>503.67133336331807</v>
      </c>
      <c r="H374" s="64">
        <f t="shared" si="8"/>
        <v>0</v>
      </c>
      <c r="I374" s="64">
        <f t="shared" si="9"/>
        <v>50465.78197115341</v>
      </c>
      <c r="J374" s="58"/>
    </row>
    <row r="375" spans="2:10" ht="12.95" customHeight="1">
      <c r="B375" s="54" t="str">
        <f>VLOOKUP(C375,SintéticoNC!$B$4:$C$82,2,FALSE)</f>
        <v>Junior Lourenço</v>
      </c>
      <c r="C375" s="30" t="s">
        <v>280</v>
      </c>
      <c r="D375" s="29" t="s">
        <v>39</v>
      </c>
      <c r="E375" s="29" t="s">
        <v>25</v>
      </c>
      <c r="F375" s="64"/>
      <c r="G375" s="64">
        <f>I298*ÍndiceCorreçãoNC!$C$7</f>
        <v>1626.4386806523812</v>
      </c>
      <c r="H375" s="64">
        <f t="shared" si="8"/>
        <v>0</v>
      </c>
      <c r="I375" s="64">
        <f t="shared" si="9"/>
        <v>162962.42094851623</v>
      </c>
      <c r="J375" s="58"/>
    </row>
    <row r="376" spans="2:10" ht="12.95" customHeight="1">
      <c r="B376" s="54" t="str">
        <f>VLOOKUP(C376,SintéticoNC!$B$4:$C$82,2,FALSE)</f>
        <v>Leo de Brito</v>
      </c>
      <c r="C376" s="30" t="s">
        <v>281</v>
      </c>
      <c r="D376" s="29" t="s">
        <v>39</v>
      </c>
      <c r="E376" s="29" t="s">
        <v>25</v>
      </c>
      <c r="F376" s="64"/>
      <c r="G376" s="64">
        <f>I299*ÍndiceCorreçãoNC!$C$7</f>
        <v>1783.8359723284182</v>
      </c>
      <c r="H376" s="64">
        <f t="shared" si="8"/>
        <v>0</v>
      </c>
      <c r="I376" s="64">
        <f t="shared" si="9"/>
        <v>178732.97781450168</v>
      </c>
      <c r="J376" s="58"/>
    </row>
    <row r="377" spans="2:10" ht="12.95" customHeight="1">
      <c r="B377" s="54" t="str">
        <f>VLOOKUP(C377,SintéticoNC!$B$4:$C$82,2,FALSE)</f>
        <v>Luciano Bivar</v>
      </c>
      <c r="C377" s="30" t="s">
        <v>282</v>
      </c>
      <c r="D377" s="29" t="s">
        <v>39</v>
      </c>
      <c r="E377" s="29" t="s">
        <v>25</v>
      </c>
      <c r="F377" s="64"/>
      <c r="G377" s="64">
        <f>I300*ÍndiceCorreçãoNC!$C$7</f>
        <v>975.86320839142877</v>
      </c>
      <c r="H377" s="64">
        <f t="shared" si="8"/>
        <v>0</v>
      </c>
      <c r="I377" s="64">
        <f t="shared" si="9"/>
        <v>97777.452569109737</v>
      </c>
      <c r="J377" s="58"/>
    </row>
    <row r="378" spans="2:10" ht="12.95" customHeight="1">
      <c r="B378" s="54" t="str">
        <f>VLOOKUP(C378,SintéticoNC!$B$4:$C$82,2,FALSE)</f>
        <v>Luis Tibé</v>
      </c>
      <c r="C378" s="30" t="s">
        <v>283</v>
      </c>
      <c r="D378" s="29" t="s">
        <v>39</v>
      </c>
      <c r="E378" s="29" t="s">
        <v>25</v>
      </c>
      <c r="F378" s="64"/>
      <c r="G378" s="64">
        <f>I301*ÍndiceCorreçãoNC!$C$7</f>
        <v>975.86320839142877</v>
      </c>
      <c r="H378" s="64">
        <f t="shared" si="8"/>
        <v>0</v>
      </c>
      <c r="I378" s="64">
        <f t="shared" si="9"/>
        <v>97777.452569109737</v>
      </c>
      <c r="J378" s="58"/>
    </row>
    <row r="379" spans="2:10" ht="12.95" customHeight="1">
      <c r="B379" s="54" t="str">
        <f>VLOOKUP(C379,SintéticoNC!$B$4:$C$82,2,FALSE)</f>
        <v>Mara Rocha</v>
      </c>
      <c r="C379" s="30" t="s">
        <v>284</v>
      </c>
      <c r="D379" s="29" t="s">
        <v>39</v>
      </c>
      <c r="E379" s="29" t="s">
        <v>25</v>
      </c>
      <c r="F379" s="64"/>
      <c r="G379" s="64">
        <f>I302*ÍndiceCorreçãoNC!$C$7</f>
        <v>1783.8359723284182</v>
      </c>
      <c r="H379" s="64">
        <f t="shared" si="8"/>
        <v>0</v>
      </c>
      <c r="I379" s="64">
        <f t="shared" si="9"/>
        <v>178732.97781450168</v>
      </c>
      <c r="J379" s="58"/>
    </row>
    <row r="380" spans="2:10" ht="12.95" customHeight="1">
      <c r="B380" s="54" t="str">
        <f>VLOOKUP(C380,SintéticoNC!$B$4:$C$82,2,FALSE)</f>
        <v>Marx Beltrão</v>
      </c>
      <c r="C380" s="30" t="s">
        <v>285</v>
      </c>
      <c r="D380" s="29" t="s">
        <v>39</v>
      </c>
      <c r="E380" s="29" t="s">
        <v>25</v>
      </c>
      <c r="F380" s="64"/>
      <c r="G380" s="64">
        <f>I303*ÍndiceCorreçãoNC!$C$7</f>
        <v>975.86320839142877</v>
      </c>
      <c r="H380" s="64">
        <f t="shared" si="8"/>
        <v>0</v>
      </c>
      <c r="I380" s="64">
        <f t="shared" si="9"/>
        <v>97777.452569109737</v>
      </c>
      <c r="J380" s="58"/>
    </row>
    <row r="381" spans="2:10" ht="12.95" customHeight="1">
      <c r="B381" s="54" t="str">
        <f>VLOOKUP(C381,SintéticoNC!$B$4:$C$82,2,FALSE)</f>
        <v>Perpétua Almeida</v>
      </c>
      <c r="C381" s="30" t="s">
        <v>286</v>
      </c>
      <c r="D381" s="29" t="s">
        <v>39</v>
      </c>
      <c r="E381" s="29" t="s">
        <v>25</v>
      </c>
      <c r="F381" s="64"/>
      <c r="G381" s="64">
        <f>I304*ÍndiceCorreçãoNC!$C$7</f>
        <v>2025.1365136205611</v>
      </c>
      <c r="H381" s="64">
        <f t="shared" si="8"/>
        <v>0</v>
      </c>
      <c r="I381" s="64">
        <f t="shared" si="9"/>
        <v>202910.2928605151</v>
      </c>
      <c r="J381" s="58"/>
    </row>
    <row r="382" spans="2:10" ht="12.95" customHeight="1">
      <c r="B382" s="54" t="str">
        <f>VLOOKUP(C382,SintéticoNC!$B$4:$C$82,2,FALSE)</f>
        <v>Sérgio Petecão</v>
      </c>
      <c r="C382" s="30" t="s">
        <v>287</v>
      </c>
      <c r="D382" s="29" t="s">
        <v>39</v>
      </c>
      <c r="E382" s="29" t="s">
        <v>25</v>
      </c>
      <c r="F382" s="64"/>
      <c r="G382" s="64">
        <f>I305*ÍndiceCorreçãoNC!$C$7</f>
        <v>1391.538962555064</v>
      </c>
      <c r="H382" s="64">
        <f t="shared" si="8"/>
        <v>0</v>
      </c>
      <c r="I382" s="64">
        <f t="shared" si="9"/>
        <v>139426.44188171957</v>
      </c>
      <c r="J382" s="58"/>
    </row>
    <row r="383" spans="2:10" ht="12.95" customHeight="1">
      <c r="B383" s="54" t="str">
        <f>VLOOKUP(C383,SintéticoNC!$B$4:$C$82,2,FALSE)</f>
        <v>Uldurico Junior</v>
      </c>
      <c r="C383" s="30" t="s">
        <v>288</v>
      </c>
      <c r="D383" s="29" t="s">
        <v>39</v>
      </c>
      <c r="E383" s="29" t="s">
        <v>25</v>
      </c>
      <c r="F383" s="64"/>
      <c r="G383" s="64">
        <f>I306*ÍndiceCorreçãoNC!$C$7</f>
        <v>1479.5345417547464</v>
      </c>
      <c r="H383" s="64">
        <f t="shared" si="8"/>
        <v>0</v>
      </c>
      <c r="I383" s="64">
        <f t="shared" si="9"/>
        <v>148243.23454026313</v>
      </c>
      <c r="J383" s="58"/>
    </row>
    <row r="384" spans="2:10" ht="12.95" customHeight="1">
      <c r="B384" s="54" t="str">
        <f>VLOOKUP(C384,SintéticoNC!$B$4:$C$82,2,FALSE)</f>
        <v>Soraya Thronicke</v>
      </c>
      <c r="C384" s="30" t="s">
        <v>289</v>
      </c>
      <c r="D384" s="29" t="s">
        <v>39</v>
      </c>
      <c r="E384" s="29" t="s">
        <v>25</v>
      </c>
      <c r="F384" s="64"/>
      <c r="G384" s="64">
        <f>I307*ÍndiceCorreçãoNC!$C$7</f>
        <v>1626.4386806523812</v>
      </c>
      <c r="H384" s="64">
        <f t="shared" si="8"/>
        <v>0</v>
      </c>
      <c r="I384" s="64">
        <f t="shared" si="9"/>
        <v>162962.42094851623</v>
      </c>
      <c r="J384" s="58"/>
    </row>
    <row r="385" spans="2:10" ht="12.95" customHeight="1">
      <c r="B385" s="54" t="str">
        <f>VLOOKUP(C385,SintéticoNC!$B$4:$C$82,2,FALSE)</f>
        <v>MCom</v>
      </c>
      <c r="C385" s="30" t="s">
        <v>290</v>
      </c>
      <c r="D385" s="29" t="s">
        <v>39</v>
      </c>
      <c r="E385" s="29" t="s">
        <v>25</v>
      </c>
      <c r="F385" s="64"/>
      <c r="G385" s="64">
        <f>I308*ÍndiceCorreçãoNC!$C$7</f>
        <v>5246.5763892012301</v>
      </c>
      <c r="H385" s="64">
        <f t="shared" si="8"/>
        <v>0</v>
      </c>
      <c r="I385" s="64">
        <f t="shared" si="9"/>
        <v>525685.22886618145</v>
      </c>
      <c r="J385" s="58"/>
    </row>
    <row r="386" spans="2:10" ht="12.95" customHeight="1">
      <c r="B386" s="54" t="str">
        <f>VLOOKUP(C386,SintéticoNC!$B$4:$C$82,2,FALSE)</f>
        <v>Cabo Junio Amaral</v>
      </c>
      <c r="C386" s="30" t="s">
        <v>291</v>
      </c>
      <c r="D386" s="29" t="s">
        <v>39</v>
      </c>
      <c r="E386" s="29" t="s">
        <v>25</v>
      </c>
      <c r="F386" s="64"/>
      <c r="G386" s="64">
        <f>I309*ÍndiceCorreçãoNC!$C$7</f>
        <v>975.86320839142877</v>
      </c>
      <c r="H386" s="64">
        <f t="shared" si="8"/>
        <v>0</v>
      </c>
      <c r="I386" s="64">
        <f t="shared" si="9"/>
        <v>97777.452569109737</v>
      </c>
      <c r="J386" s="58"/>
    </row>
    <row r="387" spans="2:10" ht="12.95" customHeight="1">
      <c r="B387" s="54" t="str">
        <f>VLOOKUP(C387,SintéticoNC!$B$4:$C$82,2,FALSE)</f>
        <v>Leur Lomanto</v>
      </c>
      <c r="C387" s="30" t="s">
        <v>292</v>
      </c>
      <c r="D387" s="29" t="s">
        <v>39</v>
      </c>
      <c r="E387" s="29" t="s">
        <v>25</v>
      </c>
      <c r="F387" s="64"/>
      <c r="G387" s="64">
        <f>I310*ÍndiceCorreçãoNC!$C$7</f>
        <v>293.80827779526885</v>
      </c>
      <c r="H387" s="64">
        <f t="shared" si="8"/>
        <v>0</v>
      </c>
      <c r="I387" s="64">
        <f t="shared" si="9"/>
        <v>29438.372816506158</v>
      </c>
      <c r="J387" s="58"/>
    </row>
    <row r="388" spans="2:10" ht="12.95" customHeight="1">
      <c r="B388" s="54" t="str">
        <f>VLOOKUP(C388,SintéticoNC!$B$4:$C$82,2,FALSE)</f>
        <v>Bancada de Alagoas</v>
      </c>
      <c r="C388" s="30" t="s">
        <v>215</v>
      </c>
      <c r="D388" s="29" t="s">
        <v>36</v>
      </c>
      <c r="E388" s="29" t="s">
        <v>26</v>
      </c>
      <c r="F388" s="64">
        <v>150000</v>
      </c>
      <c r="G388" s="64">
        <f>I311*ÍndiceCorreçãoNC!$C$8</f>
        <v>11853.788753261395</v>
      </c>
      <c r="H388" s="64">
        <f t="shared" si="8"/>
        <v>150000</v>
      </c>
      <c r="I388" s="64">
        <f t="shared" si="9"/>
        <v>1037700.5482118374</v>
      </c>
      <c r="J388" s="58"/>
    </row>
    <row r="389" spans="2:10" ht="12.95" customHeight="1">
      <c r="B389" s="54" t="str">
        <f>VLOOKUP(C389,SintéticoNC!$B$4:$C$82,2,FALSE)</f>
        <v>Bancada de Alagoas</v>
      </c>
      <c r="C389" s="30" t="s">
        <v>216</v>
      </c>
      <c r="D389" s="29" t="s">
        <v>36</v>
      </c>
      <c r="E389" s="29" t="s">
        <v>26</v>
      </c>
      <c r="F389" s="64"/>
      <c r="G389" s="64">
        <f>I312*ÍndiceCorreçãoNC!$C$8</f>
        <v>5558.081484528574</v>
      </c>
      <c r="H389" s="64">
        <f t="shared" si="8"/>
        <v>0</v>
      </c>
      <c r="I389" s="64">
        <f t="shared" si="9"/>
        <v>556896.74951937969</v>
      </c>
      <c r="J389" s="58"/>
    </row>
    <row r="390" spans="2:10" ht="12.95" customHeight="1">
      <c r="B390" s="54" t="str">
        <f>VLOOKUP(C390,SintéticoNC!$B$4:$C$82,2,FALSE)</f>
        <v>Bancada de Alagoas</v>
      </c>
      <c r="C390" s="30" t="s">
        <v>217</v>
      </c>
      <c r="D390" s="29" t="s">
        <v>36</v>
      </c>
      <c r="E390" s="29" t="s">
        <v>26</v>
      </c>
      <c r="F390" s="64"/>
      <c r="G390" s="64">
        <f>I313*ÍndiceCorreçãoNC!$C$8</f>
        <v>55388.041416527907</v>
      </c>
      <c r="H390" s="64">
        <f t="shared" si="8"/>
        <v>0</v>
      </c>
      <c r="I390" s="64">
        <f t="shared" si="9"/>
        <v>5549652.3958798023</v>
      </c>
      <c r="J390" s="58"/>
    </row>
    <row r="391" spans="2:10" ht="12.95" customHeight="1">
      <c r="B391" s="54" t="str">
        <f>VLOOKUP(C391,SintéticoNC!$B$4:$C$82,2,FALSE)</f>
        <v>Bancada de Minas Gerais</v>
      </c>
      <c r="C391" s="30" t="s">
        <v>218</v>
      </c>
      <c r="D391" s="29" t="s">
        <v>36</v>
      </c>
      <c r="E391" s="29" t="s">
        <v>26</v>
      </c>
      <c r="F391" s="64"/>
      <c r="G391" s="64">
        <f>I314*ÍndiceCorreçãoNC!$C$8</f>
        <v>140735.46054217184</v>
      </c>
      <c r="H391" s="64">
        <f t="shared" si="8"/>
        <v>0</v>
      </c>
      <c r="I391" s="64">
        <f t="shared" si="9"/>
        <v>14101110.380661512</v>
      </c>
      <c r="J391" s="58"/>
    </row>
    <row r="392" spans="2:10" ht="12.95" customHeight="1">
      <c r="B392" s="54" t="str">
        <f>VLOOKUP(C392,SintéticoNC!$B$4:$C$82,2,FALSE)</f>
        <v>Bancada de São Paulo</v>
      </c>
      <c r="C392" s="30" t="s">
        <v>219</v>
      </c>
      <c r="D392" s="29" t="s">
        <v>36</v>
      </c>
      <c r="E392" s="29" t="s">
        <v>26</v>
      </c>
      <c r="F392" s="64"/>
      <c r="G392" s="64">
        <f>I315*ÍndiceCorreçãoNC!$C$8</f>
        <v>16372.831941653943</v>
      </c>
      <c r="H392" s="64">
        <f t="shared" si="8"/>
        <v>0</v>
      </c>
      <c r="I392" s="64">
        <f t="shared" si="9"/>
        <v>1640489.9629692142</v>
      </c>
      <c r="J392" s="58"/>
    </row>
    <row r="393" spans="2:10" ht="12.95" customHeight="1">
      <c r="B393" s="54" t="str">
        <f>VLOOKUP(C393,SintéticoNC!$B$4:$C$82,2,FALSE)</f>
        <v>Bancada do Espírito Santo</v>
      </c>
      <c r="C393" s="30" t="s">
        <v>220</v>
      </c>
      <c r="D393" s="29" t="s">
        <v>36</v>
      </c>
      <c r="E393" s="29" t="s">
        <v>26</v>
      </c>
      <c r="F393" s="64"/>
      <c r="G393" s="64">
        <f>I316*ÍndiceCorreçãoNC!$C$8</f>
        <v>14955.250254321994</v>
      </c>
      <c r="H393" s="64">
        <f t="shared" si="8"/>
        <v>0</v>
      </c>
      <c r="I393" s="64">
        <f t="shared" si="9"/>
        <v>1498454.1479040957</v>
      </c>
      <c r="J393" s="58"/>
    </row>
    <row r="394" spans="2:10" ht="12.95" customHeight="1">
      <c r="B394" s="54" t="str">
        <f>VLOOKUP(C394,SintéticoNC!$B$4:$C$82,2,FALSE)</f>
        <v>Bancada do Espírito Santo</v>
      </c>
      <c r="C394" s="30" t="s">
        <v>221</v>
      </c>
      <c r="D394" s="29" t="s">
        <v>36</v>
      </c>
      <c r="E394" s="29" t="s">
        <v>26</v>
      </c>
      <c r="F394" s="64"/>
      <c r="G394" s="64">
        <f>I317*ÍndiceCorreçãoNC!$C$8</f>
        <v>23794.608948830373</v>
      </c>
      <c r="H394" s="64">
        <f t="shared" si="8"/>
        <v>0</v>
      </c>
      <c r="I394" s="64">
        <f t="shared" si="9"/>
        <v>2384121.286557985</v>
      </c>
      <c r="J394" s="58"/>
    </row>
    <row r="395" spans="2:10" ht="12.95" customHeight="1">
      <c r="B395" s="54" t="str">
        <f>VLOOKUP(C395,SintéticoNC!$B$4:$C$82,2,FALSE)</f>
        <v>Bancada do Espírito Santo</v>
      </c>
      <c r="C395" s="30" t="s">
        <v>222</v>
      </c>
      <c r="D395" s="29" t="s">
        <v>36</v>
      </c>
      <c r="E395" s="29" t="s">
        <v>26</v>
      </c>
      <c r="F395" s="64"/>
      <c r="G395" s="64">
        <f>I318*ÍndiceCorreçãoNC!$C$8</f>
        <v>29168.268965336832</v>
      </c>
      <c r="H395" s="64">
        <f t="shared" si="8"/>
        <v>0</v>
      </c>
      <c r="I395" s="64">
        <f t="shared" si="9"/>
        <v>2922539.7686447995</v>
      </c>
      <c r="J395" s="58"/>
    </row>
    <row r="396" spans="2:10" ht="12.95" customHeight="1">
      <c r="B396" s="54" t="str">
        <f>VLOOKUP(C396,SintéticoNC!$B$4:$C$82,2,FALSE)</f>
        <v>Bancada do Maranhão</v>
      </c>
      <c r="C396" s="30" t="s">
        <v>223</v>
      </c>
      <c r="D396" s="29" t="s">
        <v>36</v>
      </c>
      <c r="E396" s="29" t="s">
        <v>26</v>
      </c>
      <c r="F396" s="64"/>
      <c r="G396" s="64">
        <f>I319*ÍndiceCorreçãoNC!$C$8</f>
        <v>7949.201207849791</v>
      </c>
      <c r="H396" s="64">
        <f t="shared" si="8"/>
        <v>0</v>
      </c>
      <c r="I396" s="64">
        <f t="shared" si="9"/>
        <v>796477.0445071219</v>
      </c>
      <c r="J396" s="58"/>
    </row>
    <row r="397" spans="2:10" ht="12.95" customHeight="1">
      <c r="B397" s="54" t="str">
        <f>VLOOKUP(C397,SintéticoNC!$B$4:$C$82,2,FALSE)</f>
        <v>Bancada do Pará</v>
      </c>
      <c r="C397" s="30" t="s">
        <v>224</v>
      </c>
      <c r="D397" s="29" t="s">
        <v>36</v>
      </c>
      <c r="E397" s="29" t="s">
        <v>26</v>
      </c>
      <c r="F397" s="64"/>
      <c r="G397" s="64">
        <f>I320*ÍndiceCorreçãoNC!$C$8</f>
        <v>5193.4781224618637</v>
      </c>
      <c r="H397" s="64">
        <f t="shared" si="8"/>
        <v>0</v>
      </c>
      <c r="I397" s="64">
        <f t="shared" si="9"/>
        <v>520365.0024113197</v>
      </c>
      <c r="J397" s="58"/>
    </row>
    <row r="398" spans="2:10" ht="12.95" customHeight="1">
      <c r="B398" s="54" t="str">
        <f>VLOOKUP(C398,SintéticoNC!$B$4:$C$82,2,FALSE)</f>
        <v>Bancada do Pará</v>
      </c>
      <c r="C398" s="30" t="s">
        <v>225</v>
      </c>
      <c r="D398" s="29" t="s">
        <v>36</v>
      </c>
      <c r="E398" s="29" t="s">
        <v>26</v>
      </c>
      <c r="F398" s="64"/>
      <c r="G398" s="64">
        <f>I321*ÍndiceCorreçãoNC!$C$8</f>
        <v>8811.9545122750878</v>
      </c>
      <c r="H398" s="64">
        <f t="shared" si="8"/>
        <v>0</v>
      </c>
      <c r="I398" s="64">
        <f t="shared" si="9"/>
        <v>882921.35307096154</v>
      </c>
      <c r="J398" s="58"/>
    </row>
    <row r="399" spans="2:10" ht="12.95" customHeight="1">
      <c r="B399" s="54" t="str">
        <f>VLOOKUP(C399,SintéticoNC!$B$4:$C$82,2,FALSE)</f>
        <v>Cabo Junio Amaral</v>
      </c>
      <c r="C399" s="30" t="s">
        <v>226</v>
      </c>
      <c r="D399" s="29" t="s">
        <v>36</v>
      </c>
      <c r="E399" s="29" t="s">
        <v>26</v>
      </c>
      <c r="F399" s="64"/>
      <c r="G399" s="64">
        <f>I322*ÍndiceCorreçãoNC!$C$8</f>
        <v>2193.9795333665425</v>
      </c>
      <c r="H399" s="64">
        <f t="shared" si="8"/>
        <v>0</v>
      </c>
      <c r="I399" s="64">
        <f t="shared" si="9"/>
        <v>219827.66428396566</v>
      </c>
      <c r="J399" s="58"/>
    </row>
    <row r="400" spans="2:10" ht="12.95" customHeight="1">
      <c r="B400" s="54" t="str">
        <f>VLOOKUP(C400,SintéticoNC!$B$4:$C$82,2,FALSE)</f>
        <v>Celso Sabino</v>
      </c>
      <c r="C400" s="30" t="s">
        <v>227</v>
      </c>
      <c r="D400" s="29" t="s">
        <v>36</v>
      </c>
      <c r="E400" s="29" t="s">
        <v>26</v>
      </c>
      <c r="F400" s="64"/>
      <c r="G400" s="64">
        <f>I323*ÍndiceCorreçãoNC!$C$8</f>
        <v>1030.1922049763116</v>
      </c>
      <c r="H400" s="64">
        <f t="shared" si="8"/>
        <v>0</v>
      </c>
      <c r="I400" s="64">
        <f t="shared" si="9"/>
        <v>103220.99305821377</v>
      </c>
      <c r="J400" s="58"/>
    </row>
    <row r="401" spans="2:10" ht="12.95" customHeight="1">
      <c r="B401" s="54" t="str">
        <f>VLOOKUP(C401,SintéticoNC!$B$4:$C$82,2,FALSE)</f>
        <v>Coronel Chrisóstomo</v>
      </c>
      <c r="C401" s="30" t="s">
        <v>228</v>
      </c>
      <c r="D401" s="29" t="s">
        <v>36</v>
      </c>
      <c r="E401" s="29" t="s">
        <v>26</v>
      </c>
      <c r="F401" s="64"/>
      <c r="G401" s="64">
        <f>I324*ÍndiceCorreçãoNC!$C$8</f>
        <v>1467.9524897162612</v>
      </c>
      <c r="H401" s="64">
        <f t="shared" ref="H401:H464" si="10">IF(I324&gt;F401,F401,I324)</f>
        <v>0</v>
      </c>
      <c r="I401" s="64">
        <f t="shared" si="9"/>
        <v>147082.76088564849</v>
      </c>
      <c r="J401" s="58"/>
    </row>
    <row r="402" spans="2:10" ht="12.95" customHeight="1">
      <c r="B402" s="54" t="str">
        <f>VLOOKUP(C402,SintéticoNC!$B$4:$C$82,2,FALSE)</f>
        <v>Dimas Fabiano</v>
      </c>
      <c r="C402" s="30" t="s">
        <v>229</v>
      </c>
      <c r="D402" s="29" t="s">
        <v>36</v>
      </c>
      <c r="E402" s="29" t="s">
        <v>26</v>
      </c>
      <c r="F402" s="64"/>
      <c r="G402" s="64">
        <f>I325*ÍndiceCorreçãoNC!$C$8</f>
        <v>2193.9795333665425</v>
      </c>
      <c r="H402" s="64">
        <f t="shared" si="10"/>
        <v>0</v>
      </c>
      <c r="I402" s="64">
        <f t="shared" ref="I402:I465" si="11">I325+G402-H402</f>
        <v>219827.66428396566</v>
      </c>
      <c r="J402" s="58"/>
    </row>
    <row r="403" spans="2:10" ht="12.95" customHeight="1">
      <c r="B403" s="54" t="str">
        <f>VLOOKUP(C403,SintéticoNC!$B$4:$C$82,2,FALSE)</f>
        <v>Edna Henrique</v>
      </c>
      <c r="C403" s="30" t="s">
        <v>230</v>
      </c>
      <c r="D403" s="29" t="s">
        <v>36</v>
      </c>
      <c r="E403" s="29" t="s">
        <v>26</v>
      </c>
      <c r="F403" s="64"/>
      <c r="G403" s="64">
        <f>I326*ÍndiceCorreçãoNC!$C$8</f>
        <v>2204.578468310342</v>
      </c>
      <c r="H403" s="64">
        <f t="shared" si="10"/>
        <v>0</v>
      </c>
      <c r="I403" s="64">
        <f t="shared" si="11"/>
        <v>220889.63367664182</v>
      </c>
      <c r="J403" s="58"/>
    </row>
    <row r="404" spans="2:10" ht="12.95" customHeight="1">
      <c r="B404" s="54" t="str">
        <f>VLOOKUP(C404,SintéticoNC!$B$4:$C$82,2,FALSE)</f>
        <v>Elias Vaz</v>
      </c>
      <c r="C404" s="30" t="s">
        <v>231</v>
      </c>
      <c r="D404" s="29" t="s">
        <v>36</v>
      </c>
      <c r="E404" s="29" t="s">
        <v>26</v>
      </c>
      <c r="F404" s="64"/>
      <c r="G404" s="64">
        <f>I327*ÍndiceCorreçãoNC!$C$8</f>
        <v>4239.573977519889</v>
      </c>
      <c r="H404" s="64">
        <f t="shared" si="10"/>
        <v>0</v>
      </c>
      <c r="I404" s="64">
        <f t="shared" si="11"/>
        <v>424787.75707046507</v>
      </c>
      <c r="J404" s="58"/>
    </row>
    <row r="405" spans="2:10" ht="12.95" customHeight="1">
      <c r="B405" s="54" t="str">
        <f>VLOOKUP(C405,SintéticoNC!$B$4:$C$82,2,FALSE)</f>
        <v>Expedito Netto</v>
      </c>
      <c r="C405" s="30" t="s">
        <v>232</v>
      </c>
      <c r="D405" s="29" t="s">
        <v>36</v>
      </c>
      <c r="E405" s="29" t="s">
        <v>26</v>
      </c>
      <c r="F405" s="64"/>
      <c r="G405" s="64">
        <f>I328*ÍndiceCorreçãoNC!$C$8</f>
        <v>2981.8963018980562</v>
      </c>
      <c r="H405" s="64">
        <f t="shared" si="10"/>
        <v>0</v>
      </c>
      <c r="I405" s="64">
        <f t="shared" si="11"/>
        <v>298773.66183877311</v>
      </c>
      <c r="J405" s="58"/>
    </row>
    <row r="406" spans="2:10" ht="12.95" customHeight="1">
      <c r="B406" s="54" t="str">
        <f>VLOOKUP(C406,SintéticoNC!$B$4:$C$82,2,FALSE)</f>
        <v>Fabio Reis</v>
      </c>
      <c r="C406" s="30" t="s">
        <v>233</v>
      </c>
      <c r="D406" s="29" t="s">
        <v>36</v>
      </c>
      <c r="E406" s="29" t="s">
        <v>26</v>
      </c>
      <c r="F406" s="64"/>
      <c r="G406" s="64">
        <f>I329*ÍndiceCorreçãoNC!$C$8</f>
        <v>864.74558622668326</v>
      </c>
      <c r="H406" s="64">
        <f t="shared" si="10"/>
        <v>0</v>
      </c>
      <c r="I406" s="64">
        <f t="shared" si="11"/>
        <v>86643.926950580964</v>
      </c>
      <c r="J406" s="58"/>
    </row>
    <row r="407" spans="2:10" ht="12.95" customHeight="1">
      <c r="B407" s="54" t="str">
        <f>VLOOKUP(C407,SintéticoNC!$B$4:$C$82,2,FALSE)</f>
        <v>Flavia Arruda</v>
      </c>
      <c r="C407" s="30" t="s">
        <v>234</v>
      </c>
      <c r="D407" s="29" t="s">
        <v>36</v>
      </c>
      <c r="E407" s="29" t="s">
        <v>26</v>
      </c>
      <c r="F407" s="64"/>
      <c r="G407" s="64">
        <f>I330*ÍndiceCorreçãoNC!$C$8</f>
        <v>9342.0887546242284</v>
      </c>
      <c r="H407" s="64">
        <f t="shared" si="10"/>
        <v>0</v>
      </c>
      <c r="I407" s="64">
        <f t="shared" si="11"/>
        <v>936038.60894332605</v>
      </c>
      <c r="J407" s="58"/>
    </row>
    <row r="408" spans="2:10" ht="12.95" customHeight="1">
      <c r="B408" s="54" t="str">
        <f>VLOOKUP(C408,SintéticoNC!$B$4:$C$82,2,FALSE)</f>
        <v>Flaviano Melo</v>
      </c>
      <c r="C408" s="30" t="s">
        <v>235</v>
      </c>
      <c r="D408" s="29" t="s">
        <v>36</v>
      </c>
      <c r="E408" s="29" t="s">
        <v>26</v>
      </c>
      <c r="F408" s="64"/>
      <c r="G408" s="64">
        <f>I331*ÍndiceCorreçãoNC!$C$8</f>
        <v>699.52970629078163</v>
      </c>
      <c r="H408" s="64">
        <f t="shared" si="10"/>
        <v>0</v>
      </c>
      <c r="I408" s="64">
        <f t="shared" si="11"/>
        <v>70089.979916626733</v>
      </c>
      <c r="J408" s="58"/>
    </row>
    <row r="409" spans="2:10" ht="12.95" customHeight="1">
      <c r="B409" s="54" t="str">
        <f>VLOOKUP(C409,SintéticoNC!$B$4:$C$82,2,FALSE)</f>
        <v>Flaviano Melo</v>
      </c>
      <c r="C409" s="30" t="s">
        <v>236</v>
      </c>
      <c r="D409" s="29" t="s">
        <v>36</v>
      </c>
      <c r="E409" s="29" t="s">
        <v>26</v>
      </c>
      <c r="F409" s="64"/>
      <c r="G409" s="64">
        <f>I332*ÍndiceCorreçãoNC!$C$8</f>
        <v>5329.1023059814233</v>
      </c>
      <c r="H409" s="64">
        <f t="shared" si="10"/>
        <v>0</v>
      </c>
      <c r="I409" s="64">
        <f t="shared" si="11"/>
        <v>533953.98399939167</v>
      </c>
      <c r="J409" s="58"/>
    </row>
    <row r="410" spans="2:10" ht="12.95" customHeight="1">
      <c r="B410" s="54" t="str">
        <f>VLOOKUP(C410,SintéticoNC!$B$4:$C$82,2,FALSE)</f>
        <v>General Girão</v>
      </c>
      <c r="C410" s="30" t="s">
        <v>237</v>
      </c>
      <c r="D410" s="29" t="s">
        <v>36</v>
      </c>
      <c r="E410" s="29" t="s">
        <v>26</v>
      </c>
      <c r="F410" s="64"/>
      <c r="G410" s="64">
        <f>I333*ÍndiceCorreçãoNC!$C$8</f>
        <v>2193.9795333665425</v>
      </c>
      <c r="H410" s="64">
        <f t="shared" si="10"/>
        <v>0</v>
      </c>
      <c r="I410" s="64">
        <f t="shared" si="11"/>
        <v>219827.66428396566</v>
      </c>
      <c r="J410" s="58"/>
    </row>
    <row r="411" spans="2:10" ht="12.95" customHeight="1">
      <c r="B411" s="54" t="str">
        <f>VLOOKUP(C411,SintéticoNC!$B$4:$C$82,2,FALSE)</f>
        <v>João Roma</v>
      </c>
      <c r="C411" s="30" t="s">
        <v>238</v>
      </c>
      <c r="D411" s="29" t="s">
        <v>36</v>
      </c>
      <c r="E411" s="29" t="s">
        <v>26</v>
      </c>
      <c r="F411" s="64"/>
      <c r="G411" s="64">
        <f>I334*ÍndiceCorreçãoNC!$C$8</f>
        <v>764.90192322649898</v>
      </c>
      <c r="H411" s="64">
        <f t="shared" si="10"/>
        <v>0</v>
      </c>
      <c r="I411" s="64">
        <f t="shared" si="11"/>
        <v>76640.005356468697</v>
      </c>
      <c r="J411" s="58"/>
    </row>
    <row r="412" spans="2:10" ht="12.95" customHeight="1">
      <c r="B412" s="54" t="str">
        <f>VLOOKUP(C412,SintéticoNC!$B$4:$C$82,2,FALSE)</f>
        <v>Joenia Wapichana</v>
      </c>
      <c r="C412" s="30" t="s">
        <v>239</v>
      </c>
      <c r="D412" s="29" t="s">
        <v>36</v>
      </c>
      <c r="E412" s="29" t="s">
        <v>26</v>
      </c>
      <c r="F412" s="64"/>
      <c r="G412" s="64">
        <f>I335*ÍndiceCorreçãoNC!$C$8</f>
        <v>96.433561671366263</v>
      </c>
      <c r="H412" s="64">
        <f t="shared" si="10"/>
        <v>0</v>
      </c>
      <c r="I412" s="64">
        <f t="shared" si="11"/>
        <v>9662.2435617126521</v>
      </c>
      <c r="J412" s="58"/>
    </row>
    <row r="413" spans="2:10" ht="12.95" customHeight="1">
      <c r="B413" s="54" t="str">
        <f>VLOOKUP(C413,SintéticoNC!$B$4:$C$82,2,FALSE)</f>
        <v>José Nunes</v>
      </c>
      <c r="C413" s="30" t="s">
        <v>240</v>
      </c>
      <c r="D413" s="29" t="s">
        <v>36</v>
      </c>
      <c r="E413" s="29" t="s">
        <v>26</v>
      </c>
      <c r="F413" s="64"/>
      <c r="G413" s="64">
        <f>I336*ÍndiceCorreçãoNC!$C$8</f>
        <v>2193.9795333665425</v>
      </c>
      <c r="H413" s="64">
        <f t="shared" si="10"/>
        <v>0</v>
      </c>
      <c r="I413" s="64">
        <f t="shared" si="11"/>
        <v>219827.66428396566</v>
      </c>
      <c r="J413" s="58"/>
    </row>
    <row r="414" spans="2:10" ht="12.95" customHeight="1">
      <c r="B414" s="54" t="str">
        <f>VLOOKUP(C414,SintéticoNC!$B$4:$C$82,2,FALSE)</f>
        <v>Josivaldo JP</v>
      </c>
      <c r="C414" s="30" t="s">
        <v>241</v>
      </c>
      <c r="D414" s="29" t="s">
        <v>36</v>
      </c>
      <c r="E414" s="29" t="s">
        <v>26</v>
      </c>
      <c r="F414" s="64"/>
      <c r="G414" s="64">
        <f>I337*ÍndiceCorreçãoNC!$C$8</f>
        <v>1081.0913642675716</v>
      </c>
      <c r="H414" s="64">
        <f t="shared" si="10"/>
        <v>0</v>
      </c>
      <c r="I414" s="64">
        <f t="shared" si="11"/>
        <v>108320.87805296859</v>
      </c>
      <c r="J414" s="58"/>
    </row>
    <row r="415" spans="2:10" ht="12.95" customHeight="1">
      <c r="B415" s="54" t="str">
        <f>VLOOKUP(C415,SintéticoNC!$B$4:$C$82,2,FALSE)</f>
        <v>Junior Lourenço</v>
      </c>
      <c r="C415" s="30" t="s">
        <v>242</v>
      </c>
      <c r="D415" s="29" t="s">
        <v>36</v>
      </c>
      <c r="E415" s="29" t="s">
        <v>26</v>
      </c>
      <c r="F415" s="64"/>
      <c r="G415" s="64">
        <f>I338*ÍndiceCorreçãoNC!$C$8</f>
        <v>3656.6325556109041</v>
      </c>
      <c r="H415" s="64">
        <f t="shared" si="10"/>
        <v>0</v>
      </c>
      <c r="I415" s="64">
        <f t="shared" si="11"/>
        <v>366379.44047327613</v>
      </c>
      <c r="J415" s="58"/>
    </row>
    <row r="416" spans="2:10" ht="12.95" customHeight="1">
      <c r="B416" s="54" t="str">
        <f>VLOOKUP(C416,SintéticoNC!$B$4:$C$82,2,FALSE)</f>
        <v>Leo de Brito</v>
      </c>
      <c r="C416" s="30" t="s">
        <v>243</v>
      </c>
      <c r="D416" s="29" t="s">
        <v>36</v>
      </c>
      <c r="E416" s="29" t="s">
        <v>26</v>
      </c>
      <c r="F416" s="64"/>
      <c r="G416" s="64">
        <f>I339*ÍndiceCorreçãoNC!$C$8</f>
        <v>4557.54202583388</v>
      </c>
      <c r="H416" s="64">
        <f t="shared" si="10"/>
        <v>0</v>
      </c>
      <c r="I416" s="64">
        <f t="shared" si="11"/>
        <v>456646.83885074989</v>
      </c>
      <c r="J416" s="58"/>
    </row>
    <row r="417" spans="2:10" ht="12.95" customHeight="1">
      <c r="B417" s="54" t="str">
        <f>VLOOKUP(C417,SintéticoNC!$B$4:$C$82,2,FALSE)</f>
        <v>Leur Lomanto</v>
      </c>
      <c r="C417" s="30" t="s">
        <v>244</v>
      </c>
      <c r="D417" s="29" t="s">
        <v>36</v>
      </c>
      <c r="E417" s="29" t="s">
        <v>26</v>
      </c>
      <c r="F417" s="64"/>
      <c r="G417" s="64">
        <f>I340*ÍndiceCorreçãoNC!$C$8</f>
        <v>700.61397733553235</v>
      </c>
      <c r="H417" s="64">
        <f t="shared" si="10"/>
        <v>0</v>
      </c>
      <c r="I417" s="64">
        <f t="shared" si="11"/>
        <v>70198.619385497514</v>
      </c>
      <c r="J417" s="58"/>
    </row>
    <row r="418" spans="2:10" ht="12.95" customHeight="1">
      <c r="B418" s="54" t="str">
        <f>VLOOKUP(C418,SintéticoNC!$B$4:$C$82,2,FALSE)</f>
        <v>Luciano Bivar</v>
      </c>
      <c r="C418" s="30" t="s">
        <v>245</v>
      </c>
      <c r="D418" s="29" t="s">
        <v>36</v>
      </c>
      <c r="E418" s="29" t="s">
        <v>26</v>
      </c>
      <c r="F418" s="64"/>
      <c r="G418" s="64">
        <f>I341*ÍndiceCorreçãoNC!$C$8</f>
        <v>34.480349169819817</v>
      </c>
      <c r="H418" s="64">
        <f t="shared" si="10"/>
        <v>0</v>
      </c>
      <c r="I418" s="64">
        <f t="shared" si="11"/>
        <v>3454.7882085601655</v>
      </c>
      <c r="J418" s="58"/>
    </row>
    <row r="419" spans="2:10" ht="12.95" customHeight="1">
      <c r="B419" s="54" t="str">
        <f>VLOOKUP(C419,SintéticoNC!$B$4:$C$82,2,FALSE)</f>
        <v>Luis Tibé</v>
      </c>
      <c r="C419" s="30" t="s">
        <v>246</v>
      </c>
      <c r="D419" s="29" t="s">
        <v>36</v>
      </c>
      <c r="E419" s="29" t="s">
        <v>26</v>
      </c>
      <c r="F419" s="64"/>
      <c r="G419" s="64">
        <f>I342*ÍndiceCorreçãoNC!$C$8</f>
        <v>2193.9795333665425</v>
      </c>
      <c r="H419" s="64">
        <f t="shared" si="10"/>
        <v>0</v>
      </c>
      <c r="I419" s="64">
        <f t="shared" si="11"/>
        <v>219827.66428396566</v>
      </c>
      <c r="J419" s="58"/>
    </row>
    <row r="420" spans="2:10" ht="12.95" customHeight="1">
      <c r="B420" s="54" t="str">
        <f>VLOOKUP(C420,SintéticoNC!$B$4:$C$82,2,FALSE)</f>
        <v>Mara Rocha</v>
      </c>
      <c r="C420" s="30" t="s">
        <v>247</v>
      </c>
      <c r="D420" s="29" t="s">
        <v>36</v>
      </c>
      <c r="E420" s="29" t="s">
        <v>26</v>
      </c>
      <c r="F420" s="64"/>
      <c r="G420" s="64">
        <f>I343*ÍndiceCorreçãoNC!$C$8</f>
        <v>4328.3411175677056</v>
      </c>
      <c r="H420" s="64">
        <f t="shared" si="10"/>
        <v>0</v>
      </c>
      <c r="I420" s="64">
        <f t="shared" si="11"/>
        <v>433681.85693106719</v>
      </c>
      <c r="J420" s="58"/>
    </row>
    <row r="421" spans="2:10" ht="12.95" customHeight="1">
      <c r="B421" s="54" t="str">
        <f>VLOOKUP(C421,SintéticoNC!$B$4:$C$82,2,FALSE)</f>
        <v>Marx Beltrão</v>
      </c>
      <c r="C421" s="30" t="s">
        <v>248</v>
      </c>
      <c r="D421" s="29" t="s">
        <v>36</v>
      </c>
      <c r="E421" s="29" t="s">
        <v>26</v>
      </c>
      <c r="F421" s="64"/>
      <c r="G421" s="64">
        <f>I344*ÍndiceCorreçãoNC!$C$8</f>
        <v>2193.9795333665425</v>
      </c>
      <c r="H421" s="64">
        <f t="shared" si="10"/>
        <v>0</v>
      </c>
      <c r="I421" s="64">
        <f t="shared" si="11"/>
        <v>219827.66428396566</v>
      </c>
      <c r="J421" s="58"/>
    </row>
    <row r="422" spans="2:10" ht="12.95" customHeight="1">
      <c r="B422" s="54" t="str">
        <f>VLOOKUP(C422,SintéticoNC!$B$4:$C$82,2,FALSE)</f>
        <v>Ministério das Comunicações</v>
      </c>
      <c r="C422" s="30" t="s">
        <v>250</v>
      </c>
      <c r="D422" s="29" t="s">
        <v>36</v>
      </c>
      <c r="E422" s="29" t="s">
        <v>26</v>
      </c>
      <c r="F422" s="64"/>
      <c r="G422" s="64">
        <f>I345*ÍndiceCorreçãoNC!$C$8</f>
        <v>163143.33335409046</v>
      </c>
      <c r="H422" s="64">
        <f t="shared" si="10"/>
        <v>0</v>
      </c>
      <c r="I422" s="64">
        <f t="shared" si="11"/>
        <v>16346286.448579414</v>
      </c>
      <c r="J422" s="58"/>
    </row>
    <row r="423" spans="2:10" ht="12.95" customHeight="1">
      <c r="B423" s="54" t="str">
        <f>VLOOKUP(C423,SintéticoNC!$B$4:$C$82,2,FALSE)</f>
        <v>Ministério das Comunicações</v>
      </c>
      <c r="C423" s="30" t="s">
        <v>251</v>
      </c>
      <c r="D423" s="29" t="s">
        <v>36</v>
      </c>
      <c r="E423" s="29" t="s">
        <v>26</v>
      </c>
      <c r="F423" s="64"/>
      <c r="G423" s="64">
        <f>I346*ÍndiceCorreçãoNC!$C$8</f>
        <v>39088.872072733378</v>
      </c>
      <c r="H423" s="64">
        <f t="shared" si="10"/>
        <v>0</v>
      </c>
      <c r="I423" s="64">
        <f t="shared" si="11"/>
        <v>3916543.1201896882</v>
      </c>
      <c r="J423" s="58"/>
    </row>
    <row r="424" spans="2:10" ht="12.95" customHeight="1">
      <c r="B424" s="54" t="str">
        <f>VLOOKUP(C424,SintéticoNC!$B$4:$C$82,2,FALSE)</f>
        <v>Ministério das Comunicações</v>
      </c>
      <c r="C424" s="30" t="s">
        <v>252</v>
      </c>
      <c r="D424" s="29" t="s">
        <v>36</v>
      </c>
      <c r="E424" s="29" t="s">
        <v>26</v>
      </c>
      <c r="F424" s="64"/>
      <c r="G424" s="64">
        <f>I347*ÍndiceCorreçãoNC!$C$8</f>
        <v>105989.34943799724</v>
      </c>
      <c r="H424" s="64">
        <f t="shared" si="10"/>
        <v>0</v>
      </c>
      <c r="I424" s="64">
        <f t="shared" si="11"/>
        <v>10619693.926761627</v>
      </c>
      <c r="J424" s="58"/>
    </row>
    <row r="425" spans="2:10" ht="12.95" customHeight="1">
      <c r="B425" s="54" t="str">
        <f>VLOOKUP(C425,SintéticoNC!$B$4:$C$82,2,FALSE)</f>
        <v>Ministério da Educação</v>
      </c>
      <c r="C425" s="30" t="s">
        <v>253</v>
      </c>
      <c r="D425" s="29" t="s">
        <v>36</v>
      </c>
      <c r="E425" s="29" t="s">
        <v>26</v>
      </c>
      <c r="F425" s="64"/>
      <c r="G425" s="64">
        <f>I348*ÍndiceCorreçãoNC!$C$8</f>
        <v>178731.93854641361</v>
      </c>
      <c r="H425" s="64">
        <f t="shared" si="10"/>
        <v>0</v>
      </c>
      <c r="I425" s="64">
        <f t="shared" si="11"/>
        <v>17908200.138637885</v>
      </c>
      <c r="J425" s="58"/>
    </row>
    <row r="426" spans="2:10" ht="12.95" customHeight="1">
      <c r="B426" s="54" t="str">
        <f>VLOOKUP(C426,SintéticoNC!$B$4:$C$82,2,FALSE)</f>
        <v>Ministério da Educação</v>
      </c>
      <c r="C426" s="30" t="s">
        <v>254</v>
      </c>
      <c r="D426" s="29" t="s">
        <v>36</v>
      </c>
      <c r="E426" s="29" t="s">
        <v>26</v>
      </c>
      <c r="F426" s="64"/>
      <c r="G426" s="64">
        <f>I349*ÍndiceCorreçãoNC!$C$8</f>
        <v>39014.679528126777</v>
      </c>
      <c r="H426" s="64">
        <f t="shared" si="10"/>
        <v>0</v>
      </c>
      <c r="I426" s="64">
        <f t="shared" si="11"/>
        <v>3909109.334440955</v>
      </c>
      <c r="J426" s="58"/>
    </row>
    <row r="427" spans="2:10" ht="12.95" customHeight="1">
      <c r="B427" s="54" t="str">
        <f>VLOOKUP(C427,SintéticoNC!$B$4:$C$82,2,FALSE)</f>
        <v>Ministério da Justiça</v>
      </c>
      <c r="C427" s="30" t="s">
        <v>255</v>
      </c>
      <c r="D427" s="29" t="s">
        <v>36</v>
      </c>
      <c r="E427" s="29" t="s">
        <v>26</v>
      </c>
      <c r="F427" s="64"/>
      <c r="G427" s="64">
        <f>I350*ÍndiceCorreçãoNC!$C$8</f>
        <v>6634.1966488400321</v>
      </c>
      <c r="H427" s="64">
        <f t="shared" si="10"/>
        <v>0</v>
      </c>
      <c r="I427" s="64">
        <f t="shared" si="11"/>
        <v>664719.03294248681</v>
      </c>
      <c r="J427" s="58"/>
    </row>
    <row r="428" spans="2:10" ht="12.95" customHeight="1">
      <c r="B428" s="54" t="str">
        <f>VLOOKUP(C428,SintéticoNC!$B$4:$C$82,2,FALSE)</f>
        <v>Ministério do Meio Ambiente</v>
      </c>
      <c r="C428" s="30" t="s">
        <v>256</v>
      </c>
      <c r="D428" s="29" t="s">
        <v>36</v>
      </c>
      <c r="E428" s="29" t="s">
        <v>26</v>
      </c>
      <c r="F428" s="64"/>
      <c r="G428" s="64">
        <f>I351*ÍndiceCorreçãoNC!$C$8</f>
        <v>1142.5651869416099</v>
      </c>
      <c r="H428" s="64">
        <f t="shared" si="10"/>
        <v>0</v>
      </c>
      <c r="I428" s="64">
        <f t="shared" si="11"/>
        <v>114480.30053049032</v>
      </c>
      <c r="J428" s="58"/>
    </row>
    <row r="429" spans="2:10" ht="12.95" customHeight="1">
      <c r="B429" s="54" t="str">
        <f>VLOOKUP(C429,SintéticoNC!$B$4:$C$82,2,FALSE)</f>
        <v>Perpétua Almeida</v>
      </c>
      <c r="C429" s="30" t="s">
        <v>257</v>
      </c>
      <c r="D429" s="29" t="s">
        <v>36</v>
      </c>
      <c r="E429" s="29" t="s">
        <v>26</v>
      </c>
      <c r="F429" s="64"/>
      <c r="G429" s="64">
        <f>I352*ÍndiceCorreçãoNC!$C$8</f>
        <v>4387.9590667330849</v>
      </c>
      <c r="H429" s="64">
        <f t="shared" si="10"/>
        <v>0</v>
      </c>
      <c r="I429" s="64">
        <f t="shared" si="11"/>
        <v>439655.32856793131</v>
      </c>
      <c r="J429" s="58"/>
    </row>
    <row r="430" spans="2:10" ht="12.95" customHeight="1">
      <c r="B430" s="54" t="str">
        <f>VLOOKUP(C430,SintéticoNC!$B$4:$C$82,2,FALSE)</f>
        <v>PRF RO</v>
      </c>
      <c r="C430" s="30" t="s">
        <v>258</v>
      </c>
      <c r="D430" s="29" t="s">
        <v>36</v>
      </c>
      <c r="E430" s="29" t="s">
        <v>26</v>
      </c>
      <c r="F430" s="64"/>
      <c r="G430" s="64">
        <f>I353*ÍndiceCorreçãoNC!$C$8</f>
        <v>491.7905813923071</v>
      </c>
      <c r="H430" s="64">
        <f t="shared" si="10"/>
        <v>0</v>
      </c>
      <c r="I430" s="64">
        <f t="shared" si="11"/>
        <v>49275.379820173948</v>
      </c>
      <c r="J430" s="58"/>
    </row>
    <row r="431" spans="2:10" ht="12.95" customHeight="1">
      <c r="B431" s="54" t="str">
        <f>VLOOKUP(C431,SintéticoNC!$B$4:$C$82,2,FALSE)</f>
        <v>Senador Confúcio Moura</v>
      </c>
      <c r="C431" s="30" t="s">
        <v>259</v>
      </c>
      <c r="D431" s="29" t="s">
        <v>36</v>
      </c>
      <c r="E431" s="29" t="s">
        <v>26</v>
      </c>
      <c r="F431" s="64"/>
      <c r="G431" s="64">
        <f>I354*ÍndiceCorreçãoNC!$C$8</f>
        <v>3635.7662204083467</v>
      </c>
      <c r="H431" s="64">
        <f t="shared" si="10"/>
        <v>0</v>
      </c>
      <c r="I431" s="64">
        <f t="shared" si="11"/>
        <v>364288.72009052674</v>
      </c>
      <c r="J431" s="58"/>
    </row>
    <row r="432" spans="2:10" ht="12.95" customHeight="1">
      <c r="B432" s="54" t="str">
        <f>VLOOKUP(C432,SintéticoNC!$B$4:$C$82,2,FALSE)</f>
        <v>Sérgio Petecão</v>
      </c>
      <c r="C432" s="30" t="s">
        <v>260</v>
      </c>
      <c r="D432" s="29" t="s">
        <v>36</v>
      </c>
      <c r="E432" s="29" t="s">
        <v>26</v>
      </c>
      <c r="F432" s="64"/>
      <c r="G432" s="64">
        <f>I355*ÍndiceCorreçãoNC!$C$8</f>
        <v>3020.5480738937076</v>
      </c>
      <c r="H432" s="64">
        <f t="shared" si="10"/>
        <v>0</v>
      </c>
      <c r="I432" s="64">
        <f t="shared" si="11"/>
        <v>302646.40934120887</v>
      </c>
      <c r="J432" s="58"/>
    </row>
    <row r="433" spans="2:10" ht="12.95" customHeight="1">
      <c r="B433" s="54" t="str">
        <f>VLOOKUP(C433,SintéticoNC!$B$4:$C$82,2,FALSE)</f>
        <v>Soraya Thronicke</v>
      </c>
      <c r="C433" s="30" t="s">
        <v>261</v>
      </c>
      <c r="D433" s="29" t="s">
        <v>36</v>
      </c>
      <c r="E433" s="29" t="s">
        <v>26</v>
      </c>
      <c r="F433" s="64"/>
      <c r="G433" s="64">
        <f>I356*ÍndiceCorreçãoNC!$C$8</f>
        <v>3656.6325556109041</v>
      </c>
      <c r="H433" s="64">
        <f t="shared" si="10"/>
        <v>0</v>
      </c>
      <c r="I433" s="64">
        <f t="shared" si="11"/>
        <v>366379.44047327613</v>
      </c>
      <c r="J433" s="58"/>
    </row>
    <row r="434" spans="2:10" ht="12.95" customHeight="1">
      <c r="B434" s="54" t="str">
        <f>VLOOKUP(C434,SintéticoNC!$B$4:$C$82,2,FALSE)</f>
        <v>Uldurico Junior</v>
      </c>
      <c r="C434" s="30" t="s">
        <v>262</v>
      </c>
      <c r="D434" s="29" t="s">
        <v>36</v>
      </c>
      <c r="E434" s="29" t="s">
        <v>26</v>
      </c>
      <c r="F434" s="64"/>
      <c r="G434" s="64">
        <f>I357*ÍndiceCorreçãoNC!$C$8</f>
        <v>3275.0708976341143</v>
      </c>
      <c r="H434" s="64">
        <f t="shared" si="10"/>
        <v>0</v>
      </c>
      <c r="I434" s="64">
        <f t="shared" si="11"/>
        <v>328148.5423369343</v>
      </c>
      <c r="J434" s="58"/>
    </row>
    <row r="435" spans="2:10" ht="12.95" customHeight="1">
      <c r="B435" s="54" t="str">
        <f>VLOOKUP(C435,SintéticoNC!$B$4:$C$82,2,FALSE)</f>
        <v>Bancada de Alagoas</v>
      </c>
      <c r="C435" s="30" t="s">
        <v>263</v>
      </c>
      <c r="D435" s="29" t="s">
        <v>39</v>
      </c>
      <c r="E435" s="29" t="s">
        <v>26</v>
      </c>
      <c r="F435" s="64"/>
      <c r="G435" s="64">
        <f>I358*ÍndiceCorreçãoNC!$C$8</f>
        <v>6444.1524458302301</v>
      </c>
      <c r="H435" s="64">
        <f t="shared" si="10"/>
        <v>0</v>
      </c>
      <c r="I435" s="64">
        <f t="shared" si="11"/>
        <v>645677.39074710687</v>
      </c>
      <c r="J435" s="58"/>
    </row>
    <row r="436" spans="2:10" ht="12.95" customHeight="1">
      <c r="B436" s="54" t="str">
        <f>VLOOKUP(C436,SintéticoNC!$B$4:$C$82,2,FALSE)</f>
        <v>Bancada de Alagoas</v>
      </c>
      <c r="C436" s="30" t="s">
        <v>264</v>
      </c>
      <c r="D436" s="29" t="s">
        <v>39</v>
      </c>
      <c r="E436" s="29" t="s">
        <v>26</v>
      </c>
      <c r="F436" s="64"/>
      <c r="G436" s="64">
        <f>I359*ÍndiceCorreçãoNC!$C$8</f>
        <v>1854.8136151649512</v>
      </c>
      <c r="H436" s="64">
        <f t="shared" si="10"/>
        <v>0</v>
      </c>
      <c r="I436" s="64">
        <f t="shared" si="11"/>
        <v>185844.64371832844</v>
      </c>
      <c r="J436" s="58"/>
    </row>
    <row r="437" spans="2:10" ht="12.95" customHeight="1">
      <c r="B437" s="54" t="str">
        <f>VLOOKUP(C437,SintéticoNC!$B$4:$C$82,2,FALSE)</f>
        <v>Bancada de Alagoas</v>
      </c>
      <c r="C437" s="30" t="s">
        <v>265</v>
      </c>
      <c r="D437" s="29" t="s">
        <v>39</v>
      </c>
      <c r="E437" s="29" t="s">
        <v>26</v>
      </c>
      <c r="F437" s="64"/>
      <c r="G437" s="64">
        <f>I360*ÍndiceCorreçãoNC!$C$8</f>
        <v>7949.201207849791</v>
      </c>
      <c r="H437" s="64">
        <f t="shared" si="10"/>
        <v>0</v>
      </c>
      <c r="I437" s="64">
        <f t="shared" si="11"/>
        <v>796477.0445071219</v>
      </c>
      <c r="J437" s="58"/>
    </row>
    <row r="438" spans="2:10" ht="12.95" customHeight="1">
      <c r="B438" s="54" t="str">
        <f>VLOOKUP(C438,SintéticoNC!$B$4:$C$82,2,FALSE)</f>
        <v>Bancada de Minas Gerais</v>
      </c>
      <c r="C438" s="30" t="s">
        <v>266</v>
      </c>
      <c r="D438" s="29" t="s">
        <v>39</v>
      </c>
      <c r="E438" s="29" t="s">
        <v>26</v>
      </c>
      <c r="F438" s="64"/>
      <c r="G438" s="64">
        <f>I361*ÍndiceCorreçãoNC!$C$8</f>
        <v>55114.461707758557</v>
      </c>
      <c r="H438" s="64">
        <f t="shared" si="10"/>
        <v>0</v>
      </c>
      <c r="I438" s="64">
        <f t="shared" si="11"/>
        <v>5522240.8419160461</v>
      </c>
      <c r="J438" s="58"/>
    </row>
    <row r="439" spans="2:10" ht="12.95" customHeight="1">
      <c r="B439" s="54" t="str">
        <f>VLOOKUP(C439,SintéticoNC!$B$4:$C$82,2,FALSE)</f>
        <v>Bancada de São Paulo</v>
      </c>
      <c r="C439" s="30" t="s">
        <v>267</v>
      </c>
      <c r="D439" s="29" t="s">
        <v>39</v>
      </c>
      <c r="E439" s="29" t="s">
        <v>26</v>
      </c>
      <c r="F439" s="64"/>
      <c r="G439" s="64">
        <f>I362*ÍndiceCorreçãoNC!$C$8</f>
        <v>7369.2274877250702</v>
      </c>
      <c r="H439" s="64">
        <f t="shared" si="10"/>
        <v>0</v>
      </c>
      <c r="I439" s="64">
        <f t="shared" si="11"/>
        <v>738366.07933988236</v>
      </c>
      <c r="J439" s="58"/>
    </row>
    <row r="440" spans="2:10" ht="12.95" customHeight="1">
      <c r="B440" s="54" t="str">
        <f>VLOOKUP(C440,SintéticoNC!$B$4:$C$82,2,FALSE)</f>
        <v>Bancada do Espírito Santo</v>
      </c>
      <c r="C440" s="30" t="s">
        <v>268</v>
      </c>
      <c r="D440" s="29" t="s">
        <v>39</v>
      </c>
      <c r="E440" s="29" t="s">
        <v>26</v>
      </c>
      <c r="F440" s="64"/>
      <c r="G440" s="64">
        <f>I363*ÍndiceCorreçãoNC!$C$8</f>
        <v>8298.9660609951807</v>
      </c>
      <c r="H440" s="64">
        <f t="shared" si="10"/>
        <v>0</v>
      </c>
      <c r="I440" s="64">
        <f t="shared" si="11"/>
        <v>831522.03446543519</v>
      </c>
      <c r="J440" s="58"/>
    </row>
    <row r="441" spans="2:10" ht="12.95" customHeight="1">
      <c r="B441" s="54" t="str">
        <f>VLOOKUP(C441,SintéticoNC!$B$4:$C$82,2,FALSE)</f>
        <v>Bancada do Espírito Santo</v>
      </c>
      <c r="C441" s="30" t="s">
        <v>269</v>
      </c>
      <c r="D441" s="29" t="s">
        <v>39</v>
      </c>
      <c r="E441" s="29" t="s">
        <v>26</v>
      </c>
      <c r="F441" s="64"/>
      <c r="G441" s="64">
        <f>I364*ÍndiceCorreçãoNC!$C$8</f>
        <v>8904.7374827837612</v>
      </c>
      <c r="H441" s="64">
        <f t="shared" si="10"/>
        <v>0</v>
      </c>
      <c r="I441" s="64">
        <f t="shared" si="11"/>
        <v>892217.82251475472</v>
      </c>
      <c r="J441" s="58"/>
    </row>
    <row r="442" spans="2:10" ht="12.95" customHeight="1">
      <c r="B442" s="54" t="str">
        <f>VLOOKUP(C442,SintéticoNC!$B$4:$C$82,2,FALSE)</f>
        <v>Bancada do Pará</v>
      </c>
      <c r="C442" s="30" t="s">
        <v>270</v>
      </c>
      <c r="D442" s="29" t="s">
        <v>39</v>
      </c>
      <c r="E442" s="29" t="s">
        <v>26</v>
      </c>
      <c r="F442" s="64"/>
      <c r="G442" s="64">
        <f>I365*ÍndiceCorreçãoNC!$C$8</f>
        <v>1950.2040296591485</v>
      </c>
      <c r="H442" s="64">
        <f t="shared" si="10"/>
        <v>0</v>
      </c>
      <c r="I442" s="64">
        <f t="shared" si="11"/>
        <v>195402.3682524139</v>
      </c>
      <c r="J442" s="58"/>
    </row>
    <row r="443" spans="2:10" ht="12.95" customHeight="1">
      <c r="B443" s="54" t="str">
        <f>VLOOKUP(C443,SintéticoNC!$B$4:$C$82,2,FALSE)</f>
        <v>Bancada do Pará</v>
      </c>
      <c r="C443" s="30" t="s">
        <v>271</v>
      </c>
      <c r="D443" s="29" t="s">
        <v>39</v>
      </c>
      <c r="E443" s="29" t="s">
        <v>26</v>
      </c>
      <c r="F443" s="64"/>
      <c r="G443" s="64">
        <f>I366*ÍndiceCorreçãoNC!$C$8</f>
        <v>3311.3192551419093</v>
      </c>
      <c r="H443" s="64">
        <f t="shared" si="10"/>
        <v>0</v>
      </c>
      <c r="I443" s="64">
        <f t="shared" si="11"/>
        <v>331780.4776598867</v>
      </c>
      <c r="J443" s="58"/>
    </row>
    <row r="444" spans="2:10" ht="12.95" customHeight="1">
      <c r="B444" s="54" t="str">
        <f>VLOOKUP(C444,SintéticoNC!$B$4:$C$82,2,FALSE)</f>
        <v>Coronel Chrisóstomo</v>
      </c>
      <c r="C444" s="30" t="s">
        <v>272</v>
      </c>
      <c r="D444" s="29" t="s">
        <v>39</v>
      </c>
      <c r="E444" s="29" t="s">
        <v>26</v>
      </c>
      <c r="F444" s="64"/>
      <c r="G444" s="64">
        <f>I367*ÍndiceCorreçãoNC!$C$8</f>
        <v>651.83449904368285</v>
      </c>
      <c r="H444" s="64">
        <f t="shared" si="10"/>
        <v>0</v>
      </c>
      <c r="I444" s="64">
        <f t="shared" si="11"/>
        <v>65311.117649583997</v>
      </c>
      <c r="J444" s="58"/>
    </row>
    <row r="445" spans="2:10" ht="12.95" customHeight="1">
      <c r="B445" s="54" t="str">
        <f>VLOOKUP(C445,SintéticoNC!$B$4:$C$82,2,FALSE)</f>
        <v>Dimas Fabiano</v>
      </c>
      <c r="C445" s="30" t="s">
        <v>273</v>
      </c>
      <c r="D445" s="29" t="s">
        <v>39</v>
      </c>
      <c r="E445" s="29" t="s">
        <v>26</v>
      </c>
      <c r="F445" s="64"/>
      <c r="G445" s="64">
        <f>I368*ÍndiceCorreçãoNC!$C$8</f>
        <v>985.70094977337396</v>
      </c>
      <c r="H445" s="64">
        <f t="shared" si="10"/>
        <v>0</v>
      </c>
      <c r="I445" s="64">
        <f t="shared" si="11"/>
        <v>98763.153518883104</v>
      </c>
      <c r="J445" s="58"/>
    </row>
    <row r="446" spans="2:10" ht="12.95" customHeight="1">
      <c r="B446" s="54" t="str">
        <f>VLOOKUP(C446,SintéticoNC!$B$4:$C$82,2,FALSE)</f>
        <v>Edna Henrique</v>
      </c>
      <c r="C446" s="30" t="s">
        <v>274</v>
      </c>
      <c r="D446" s="29" t="s">
        <v>39</v>
      </c>
      <c r="E446" s="29" t="s">
        <v>26</v>
      </c>
      <c r="F446" s="64"/>
      <c r="G446" s="64">
        <f>I369*ÍndiceCorreçãoNC!$C$8</f>
        <v>975.10201482957427</v>
      </c>
      <c r="H446" s="64">
        <f t="shared" si="10"/>
        <v>0</v>
      </c>
      <c r="I446" s="64">
        <f t="shared" si="11"/>
        <v>97701.18412620695</v>
      </c>
      <c r="J446" s="58"/>
    </row>
    <row r="447" spans="2:10" ht="12.95" customHeight="1">
      <c r="B447" s="54" t="str">
        <f>VLOOKUP(C447,SintéticoNC!$B$4:$C$82,2,FALSE)</f>
        <v>Fabio Reis</v>
      </c>
      <c r="C447" s="30" t="s">
        <v>275</v>
      </c>
      <c r="D447" s="29" t="s">
        <v>39</v>
      </c>
      <c r="E447" s="29" t="s">
        <v>26</v>
      </c>
      <c r="F447" s="64"/>
      <c r="G447" s="64">
        <f>I370*ÍndiceCorreçãoNC!$C$8</f>
        <v>443.88339544633232</v>
      </c>
      <c r="H447" s="64">
        <f t="shared" si="10"/>
        <v>0</v>
      </c>
      <c r="I447" s="64">
        <f t="shared" si="11"/>
        <v>44475.27816527769</v>
      </c>
      <c r="J447" s="58"/>
    </row>
    <row r="448" spans="2:10" ht="12.95" customHeight="1">
      <c r="B448" s="54" t="str">
        <f>VLOOKUP(C448,SintéticoNC!$B$4:$C$82,2,FALSE)</f>
        <v>Flavia Arruda</v>
      </c>
      <c r="C448" s="30" t="s">
        <v>276</v>
      </c>
      <c r="D448" s="29" t="s">
        <v>39</v>
      </c>
      <c r="E448" s="29" t="s">
        <v>26</v>
      </c>
      <c r="F448" s="64"/>
      <c r="G448" s="64">
        <f>I371*ÍndiceCorreçãoNC!$C$8</f>
        <v>3906.173879927725</v>
      </c>
      <c r="H448" s="64">
        <f t="shared" si="10"/>
        <v>0</v>
      </c>
      <c r="I448" s="64">
        <f t="shared" si="11"/>
        <v>391382.44785444369</v>
      </c>
      <c r="J448" s="58"/>
    </row>
    <row r="449" spans="2:10" ht="12.95" customHeight="1">
      <c r="B449" s="54" t="str">
        <f>VLOOKUP(C449,SintéticoNC!$B$4:$C$82,2,FALSE)</f>
        <v>General Girão</v>
      </c>
      <c r="C449" s="30" t="s">
        <v>277</v>
      </c>
      <c r="D449" s="29" t="s">
        <v>39</v>
      </c>
      <c r="E449" s="29" t="s">
        <v>26</v>
      </c>
      <c r="F449" s="64"/>
      <c r="G449" s="64">
        <f>I372*ÍndiceCorreçãoNC!$C$8</f>
        <v>985.70094977337396</v>
      </c>
      <c r="H449" s="64">
        <f t="shared" si="10"/>
        <v>0</v>
      </c>
      <c r="I449" s="64">
        <f t="shared" si="11"/>
        <v>98763.153518883104</v>
      </c>
      <c r="J449" s="58"/>
    </row>
    <row r="450" spans="2:10" ht="12.95" customHeight="1">
      <c r="B450" s="54" t="str">
        <f>VLOOKUP(C450,SintéticoNC!$B$4:$C$82,2,FALSE)</f>
        <v>José Nunes</v>
      </c>
      <c r="C450" s="30" t="s">
        <v>278</v>
      </c>
      <c r="D450" s="29" t="s">
        <v>39</v>
      </c>
      <c r="E450" s="29" t="s">
        <v>26</v>
      </c>
      <c r="F450" s="64"/>
      <c r="G450" s="64">
        <f>I373*ÍndiceCorreçãoNC!$C$8</f>
        <v>985.70094977337396</v>
      </c>
      <c r="H450" s="64">
        <f t="shared" si="10"/>
        <v>0</v>
      </c>
      <c r="I450" s="64">
        <f t="shared" si="11"/>
        <v>98763.153518883104</v>
      </c>
      <c r="J450" s="58"/>
    </row>
    <row r="451" spans="2:10" ht="12.95" customHeight="1">
      <c r="B451" s="54" t="str">
        <f>VLOOKUP(C451,SintéticoNC!$B$4:$C$82,2,FALSE)</f>
        <v>Josivaldo JP</v>
      </c>
      <c r="C451" s="30" t="s">
        <v>279</v>
      </c>
      <c r="D451" s="29" t="s">
        <v>39</v>
      </c>
      <c r="E451" s="29" t="s">
        <v>26</v>
      </c>
      <c r="F451" s="64"/>
      <c r="G451" s="64">
        <f>I374*ÍndiceCorreçãoNC!$C$8</f>
        <v>508.74887730238657</v>
      </c>
      <c r="H451" s="64">
        <f t="shared" si="10"/>
        <v>0</v>
      </c>
      <c r="I451" s="64">
        <f t="shared" si="11"/>
        <v>50974.530848455797</v>
      </c>
      <c r="J451" s="58"/>
    </row>
    <row r="452" spans="2:10" ht="12.95" customHeight="1">
      <c r="B452" s="54" t="str">
        <f>VLOOKUP(C452,SintéticoNC!$B$4:$C$82,2,FALSE)</f>
        <v>Junior Lourenço</v>
      </c>
      <c r="C452" s="30" t="s">
        <v>280</v>
      </c>
      <c r="D452" s="29" t="s">
        <v>39</v>
      </c>
      <c r="E452" s="29" t="s">
        <v>26</v>
      </c>
      <c r="F452" s="64"/>
      <c r="G452" s="64">
        <f>I375*ÍndiceCorreçãoNC!$C$8</f>
        <v>1642.8349162889567</v>
      </c>
      <c r="H452" s="64">
        <f t="shared" si="10"/>
        <v>0</v>
      </c>
      <c r="I452" s="64">
        <f t="shared" si="11"/>
        <v>164605.25586480519</v>
      </c>
      <c r="J452" s="58"/>
    </row>
    <row r="453" spans="2:10" ht="12.95" customHeight="1">
      <c r="B453" s="54" t="str">
        <f>VLOOKUP(C453,SintéticoNC!$B$4:$C$82,2,FALSE)</f>
        <v>Leo de Brito</v>
      </c>
      <c r="C453" s="30" t="s">
        <v>281</v>
      </c>
      <c r="D453" s="29" t="s">
        <v>39</v>
      </c>
      <c r="E453" s="29" t="s">
        <v>26</v>
      </c>
      <c r="F453" s="64"/>
      <c r="G453" s="64">
        <f>I376*ÍndiceCorreçãoNC!$C$8</f>
        <v>1801.8189404459524</v>
      </c>
      <c r="H453" s="64">
        <f t="shared" si="10"/>
        <v>0</v>
      </c>
      <c r="I453" s="64">
        <f t="shared" si="11"/>
        <v>180534.79675494763</v>
      </c>
      <c r="J453" s="58"/>
    </row>
    <row r="454" spans="2:10" ht="12.95" customHeight="1">
      <c r="B454" s="54" t="str">
        <f>VLOOKUP(C454,SintéticoNC!$B$4:$C$82,2,FALSE)</f>
        <v>Luciano Bivar</v>
      </c>
      <c r="C454" s="30" t="s">
        <v>282</v>
      </c>
      <c r="D454" s="29" t="s">
        <v>39</v>
      </c>
      <c r="E454" s="29" t="s">
        <v>26</v>
      </c>
      <c r="F454" s="64"/>
      <c r="G454" s="64">
        <f>I377*ÍndiceCorreçãoNC!$C$8</f>
        <v>985.70094977337396</v>
      </c>
      <c r="H454" s="64">
        <f t="shared" si="10"/>
        <v>0</v>
      </c>
      <c r="I454" s="64">
        <f t="shared" si="11"/>
        <v>98763.153518883104</v>
      </c>
      <c r="J454" s="58"/>
    </row>
    <row r="455" spans="2:10" ht="12.95" customHeight="1">
      <c r="B455" s="54" t="str">
        <f>VLOOKUP(C455,SintéticoNC!$B$4:$C$82,2,FALSE)</f>
        <v>Luis Tibé</v>
      </c>
      <c r="C455" s="30" t="s">
        <v>283</v>
      </c>
      <c r="D455" s="29" t="s">
        <v>39</v>
      </c>
      <c r="E455" s="29" t="s">
        <v>26</v>
      </c>
      <c r="F455" s="64"/>
      <c r="G455" s="64">
        <f>I378*ÍndiceCorreçãoNC!$C$8</f>
        <v>985.70094977337396</v>
      </c>
      <c r="H455" s="64">
        <f t="shared" si="10"/>
        <v>0</v>
      </c>
      <c r="I455" s="64">
        <f t="shared" si="11"/>
        <v>98763.153518883104</v>
      </c>
      <c r="J455" s="58"/>
    </row>
    <row r="456" spans="2:10" ht="12.95" customHeight="1">
      <c r="B456" s="54" t="str">
        <f>VLOOKUP(C456,SintéticoNC!$B$4:$C$82,2,FALSE)</f>
        <v>Mara Rocha</v>
      </c>
      <c r="C456" s="30" t="s">
        <v>284</v>
      </c>
      <c r="D456" s="29" t="s">
        <v>39</v>
      </c>
      <c r="E456" s="29" t="s">
        <v>26</v>
      </c>
      <c r="F456" s="64"/>
      <c r="G456" s="64">
        <f>I379*ÍndiceCorreçãoNC!$C$8</f>
        <v>1801.8189404459524</v>
      </c>
      <c r="H456" s="64">
        <f t="shared" si="10"/>
        <v>0</v>
      </c>
      <c r="I456" s="64">
        <f t="shared" si="11"/>
        <v>180534.79675494763</v>
      </c>
      <c r="J456" s="58"/>
    </row>
    <row r="457" spans="2:10" ht="12.95" customHeight="1">
      <c r="B457" s="54" t="str">
        <f>VLOOKUP(C457,SintéticoNC!$B$4:$C$82,2,FALSE)</f>
        <v>Marx Beltrão</v>
      </c>
      <c r="C457" s="30" t="s">
        <v>285</v>
      </c>
      <c r="D457" s="29" t="s">
        <v>39</v>
      </c>
      <c r="E457" s="29" t="s">
        <v>26</v>
      </c>
      <c r="F457" s="64"/>
      <c r="G457" s="64">
        <f>I380*ÍndiceCorreçãoNC!$C$8</f>
        <v>985.70094977337396</v>
      </c>
      <c r="H457" s="64">
        <f t="shared" si="10"/>
        <v>0</v>
      </c>
      <c r="I457" s="64">
        <f t="shared" si="11"/>
        <v>98763.153518883104</v>
      </c>
      <c r="J457" s="58"/>
    </row>
    <row r="458" spans="2:10" ht="12.95" customHeight="1">
      <c r="B458" s="54" t="str">
        <f>VLOOKUP(C458,SintéticoNC!$B$4:$C$82,2,FALSE)</f>
        <v>Perpétua Almeida</v>
      </c>
      <c r="C458" s="30" t="s">
        <v>286</v>
      </c>
      <c r="D458" s="29" t="s">
        <v>39</v>
      </c>
      <c r="E458" s="29" t="s">
        <v>26</v>
      </c>
      <c r="F458" s="64"/>
      <c r="G458" s="64">
        <f>I381*ÍndiceCorreçãoNC!$C$8</f>
        <v>2045.5520484135709</v>
      </c>
      <c r="H458" s="64">
        <f t="shared" si="10"/>
        <v>0</v>
      </c>
      <c r="I458" s="64">
        <f t="shared" si="11"/>
        <v>204955.84490892867</v>
      </c>
      <c r="J458" s="58"/>
    </row>
    <row r="459" spans="2:10" ht="12.95" customHeight="1">
      <c r="B459" s="54" t="str">
        <f>VLOOKUP(C459,SintéticoNC!$B$4:$C$82,2,FALSE)</f>
        <v>Sérgio Petecão</v>
      </c>
      <c r="C459" s="30" t="s">
        <v>287</v>
      </c>
      <c r="D459" s="29" t="s">
        <v>39</v>
      </c>
      <c r="E459" s="29" t="s">
        <v>26</v>
      </c>
      <c r="F459" s="64"/>
      <c r="G459" s="64">
        <f>I382*ÍndiceCorreçãoNC!$C$8</f>
        <v>1405.5671586370563</v>
      </c>
      <c r="H459" s="64">
        <f t="shared" si="10"/>
        <v>0</v>
      </c>
      <c r="I459" s="64">
        <f t="shared" si="11"/>
        <v>140832.00904035661</v>
      </c>
      <c r="J459" s="58"/>
    </row>
    <row r="460" spans="2:10" ht="12.95" customHeight="1">
      <c r="B460" s="54" t="str">
        <f>VLOOKUP(C460,SintéticoNC!$B$4:$C$82,2,FALSE)</f>
        <v>Uldurico Junior</v>
      </c>
      <c r="C460" s="30" t="s">
        <v>288</v>
      </c>
      <c r="D460" s="29" t="s">
        <v>39</v>
      </c>
      <c r="E460" s="29" t="s">
        <v>26</v>
      </c>
      <c r="F460" s="64"/>
      <c r="G460" s="64">
        <f>I383*ÍndiceCorreçãoNC!$C$8</f>
        <v>1494.4498270757604</v>
      </c>
      <c r="H460" s="64">
        <f t="shared" si="10"/>
        <v>0</v>
      </c>
      <c r="I460" s="64">
        <f t="shared" si="11"/>
        <v>149737.68436733889</v>
      </c>
      <c r="J460" s="58"/>
    </row>
    <row r="461" spans="2:10" ht="12.95" customHeight="1">
      <c r="B461" s="54" t="str">
        <f>VLOOKUP(C461,SintéticoNC!$B$4:$C$82,2,FALSE)</f>
        <v>Soraya Thronicke</v>
      </c>
      <c r="C461" s="30" t="s">
        <v>289</v>
      </c>
      <c r="D461" s="29" t="s">
        <v>39</v>
      </c>
      <c r="E461" s="29" t="s">
        <v>26</v>
      </c>
      <c r="F461" s="64"/>
      <c r="G461" s="64">
        <f>I384*ÍndiceCorreçãoNC!$C$8</f>
        <v>1642.8349162889567</v>
      </c>
      <c r="H461" s="64">
        <f t="shared" si="10"/>
        <v>0</v>
      </c>
      <c r="I461" s="64">
        <f t="shared" si="11"/>
        <v>164605.25586480519</v>
      </c>
      <c r="J461" s="58"/>
    </row>
    <row r="462" spans="2:10" ht="12.95" customHeight="1">
      <c r="B462" s="54" t="str">
        <f>VLOOKUP(C462,SintéticoNC!$B$4:$C$82,2,FALSE)</f>
        <v>MCom</v>
      </c>
      <c r="C462" s="30" t="s">
        <v>290</v>
      </c>
      <c r="D462" s="29" t="s">
        <v>39</v>
      </c>
      <c r="E462" s="29" t="s">
        <v>26</v>
      </c>
      <c r="F462" s="64"/>
      <c r="G462" s="64">
        <f>I385*ÍndiceCorreçãoNC!$C$8</f>
        <v>5299.4674718998613</v>
      </c>
      <c r="H462" s="64">
        <f t="shared" si="10"/>
        <v>0</v>
      </c>
      <c r="I462" s="64">
        <f t="shared" si="11"/>
        <v>530984.69633808127</v>
      </c>
      <c r="J462" s="58"/>
    </row>
    <row r="463" spans="2:10" ht="12.95" customHeight="1">
      <c r="B463" s="54" t="str">
        <f>VLOOKUP(C463,SintéticoNC!$B$4:$C$82,2,FALSE)</f>
        <v>Cabo Junio Amaral</v>
      </c>
      <c r="C463" s="30" t="s">
        <v>291</v>
      </c>
      <c r="D463" s="29" t="s">
        <v>39</v>
      </c>
      <c r="E463" s="29" t="s">
        <v>26</v>
      </c>
      <c r="F463" s="64"/>
      <c r="G463" s="64">
        <f>I386*ÍndiceCorreçãoNC!$C$8</f>
        <v>985.70094977337396</v>
      </c>
      <c r="H463" s="64">
        <f t="shared" si="10"/>
        <v>0</v>
      </c>
      <c r="I463" s="64">
        <f t="shared" si="11"/>
        <v>98763.153518883104</v>
      </c>
      <c r="J463" s="58"/>
    </row>
    <row r="464" spans="2:10" ht="12.95" customHeight="1">
      <c r="B464" s="54" t="str">
        <f>VLOOKUP(C464,SintéticoNC!$B$4:$C$82,2,FALSE)</f>
        <v>Leur Lomanto</v>
      </c>
      <c r="C464" s="30" t="s">
        <v>292</v>
      </c>
      <c r="D464" s="29" t="s">
        <v>39</v>
      </c>
      <c r="E464" s="29" t="s">
        <v>26</v>
      </c>
      <c r="F464" s="64"/>
      <c r="G464" s="64">
        <f>I387*ÍndiceCorreçãoNC!$C$8</f>
        <v>296.77017842639219</v>
      </c>
      <c r="H464" s="64">
        <f t="shared" si="10"/>
        <v>0</v>
      </c>
      <c r="I464" s="64">
        <f t="shared" si="11"/>
        <v>29735.14299493255</v>
      </c>
      <c r="J464" s="58"/>
    </row>
    <row r="465" spans="2:10" ht="12.95" customHeight="1">
      <c r="B465" s="54" t="str">
        <f>VLOOKUP(C465,SintéticoNC!$B$4:$C$82,2,FALSE)</f>
        <v>Bancada de Alagoas</v>
      </c>
      <c r="C465" s="30" t="s">
        <v>215</v>
      </c>
      <c r="D465" s="29" t="s">
        <v>36</v>
      </c>
      <c r="E465" s="29" t="s">
        <v>27</v>
      </c>
      <c r="F465" s="64">
        <v>150000</v>
      </c>
      <c r="G465" s="64">
        <f>I388*ÍndiceCorreçãoNC!$C$9</f>
        <v>10457.289195023539</v>
      </c>
      <c r="H465" s="64">
        <f t="shared" ref="H465:H528" si="12">IF(I388&gt;F465,F465,I388)</f>
        <v>150000</v>
      </c>
      <c r="I465" s="64">
        <f t="shared" si="11"/>
        <v>898157.83740686101</v>
      </c>
      <c r="J465" s="58"/>
    </row>
    <row r="466" spans="2:10" ht="12.95" customHeight="1">
      <c r="B466" s="54" t="str">
        <f>VLOOKUP(C466,SintéticoNC!$B$4:$C$82,2,FALSE)</f>
        <v>Bancada de Alagoas</v>
      </c>
      <c r="C466" s="30" t="s">
        <v>216</v>
      </c>
      <c r="D466" s="29" t="s">
        <v>36</v>
      </c>
      <c r="E466" s="29" t="s">
        <v>27</v>
      </c>
      <c r="F466" s="64"/>
      <c r="G466" s="64">
        <f>I389*ÍndiceCorreçãoNC!$C$9</f>
        <v>5612.0528909115474</v>
      </c>
      <c r="H466" s="64">
        <f t="shared" si="12"/>
        <v>0</v>
      </c>
      <c r="I466" s="64">
        <f t="shared" ref="I466:I529" si="13">I389+G466-H466</f>
        <v>562508.80241029128</v>
      </c>
      <c r="J466" s="58"/>
    </row>
    <row r="467" spans="2:10" ht="12.95" customHeight="1">
      <c r="B467" s="54" t="str">
        <f>VLOOKUP(C467,SintéticoNC!$B$4:$C$82,2,FALSE)</f>
        <v>Bancada de Alagoas</v>
      </c>
      <c r="C467" s="30" t="s">
        <v>217</v>
      </c>
      <c r="D467" s="29" t="s">
        <v>36</v>
      </c>
      <c r="E467" s="29" t="s">
        <v>27</v>
      </c>
      <c r="F467" s="64"/>
      <c r="G467" s="64">
        <f>I390*ÍndiceCorreçãoNC!$C$9</f>
        <v>55925.883565904369</v>
      </c>
      <c r="H467" s="64">
        <f t="shared" si="12"/>
        <v>0</v>
      </c>
      <c r="I467" s="64">
        <f t="shared" si="13"/>
        <v>5605578.2794457069</v>
      </c>
      <c r="J467" s="58"/>
    </row>
    <row r="468" spans="2:10" ht="12.95" customHeight="1">
      <c r="B468" s="54" t="str">
        <f>VLOOKUP(C468,SintéticoNC!$B$4:$C$82,2,FALSE)</f>
        <v>Bancada de Minas Gerais</v>
      </c>
      <c r="C468" s="30" t="s">
        <v>218</v>
      </c>
      <c r="D468" s="29" t="s">
        <v>36</v>
      </c>
      <c r="E468" s="29" t="s">
        <v>27</v>
      </c>
      <c r="F468" s="64"/>
      <c r="G468" s="64">
        <f>I391*ÍndiceCorreçãoNC!$C$9</f>
        <v>142102.06352461458</v>
      </c>
      <c r="H468" s="64">
        <f t="shared" si="12"/>
        <v>0</v>
      </c>
      <c r="I468" s="64">
        <f t="shared" si="13"/>
        <v>14243212.444186127</v>
      </c>
      <c r="J468" s="58"/>
    </row>
    <row r="469" spans="2:10" ht="12.95" customHeight="1">
      <c r="B469" s="54" t="str">
        <f>VLOOKUP(C469,SintéticoNC!$B$4:$C$82,2,FALSE)</f>
        <v>Bancada de São Paulo</v>
      </c>
      <c r="C469" s="30" t="s">
        <v>219</v>
      </c>
      <c r="D469" s="29" t="s">
        <v>36</v>
      </c>
      <c r="E469" s="29" t="s">
        <v>27</v>
      </c>
      <c r="F469" s="64"/>
      <c r="G469" s="64">
        <f>I392*ÍndiceCorreçãoNC!$C$9</f>
        <v>16531.819313253818</v>
      </c>
      <c r="H469" s="64">
        <f t="shared" si="12"/>
        <v>0</v>
      </c>
      <c r="I469" s="64">
        <f t="shared" si="13"/>
        <v>1657021.7822824679</v>
      </c>
      <c r="J469" s="58"/>
    </row>
    <row r="470" spans="2:10" ht="12.95" customHeight="1">
      <c r="B470" s="54" t="str">
        <f>VLOOKUP(C470,SintéticoNC!$B$4:$C$82,2,FALSE)</f>
        <v>Bancada do Espírito Santo</v>
      </c>
      <c r="C470" s="30" t="s">
        <v>220</v>
      </c>
      <c r="D470" s="29" t="s">
        <v>36</v>
      </c>
      <c r="E470" s="29" t="s">
        <v>27</v>
      </c>
      <c r="F470" s="64"/>
      <c r="G470" s="64">
        <f>I393*ÍndiceCorreçãoNC!$C$9</f>
        <v>15100.472286651293</v>
      </c>
      <c r="H470" s="64">
        <f t="shared" si="12"/>
        <v>0</v>
      </c>
      <c r="I470" s="64">
        <f t="shared" si="13"/>
        <v>1513554.6201907471</v>
      </c>
      <c r="J470" s="58"/>
    </row>
    <row r="471" spans="2:10" ht="12.95" customHeight="1">
      <c r="B471" s="54" t="str">
        <f>VLOOKUP(C471,SintéticoNC!$B$4:$C$82,2,FALSE)</f>
        <v>Bancada do Espírito Santo</v>
      </c>
      <c r="C471" s="30" t="s">
        <v>221</v>
      </c>
      <c r="D471" s="29" t="s">
        <v>36</v>
      </c>
      <c r="E471" s="29" t="s">
        <v>27</v>
      </c>
      <c r="F471" s="64"/>
      <c r="G471" s="64">
        <f>I394*ÍndiceCorreçãoNC!$C$9</f>
        <v>24025.665026881052</v>
      </c>
      <c r="H471" s="64">
        <f t="shared" si="12"/>
        <v>0</v>
      </c>
      <c r="I471" s="64">
        <f t="shared" si="13"/>
        <v>2408146.9515848663</v>
      </c>
      <c r="J471" s="58"/>
    </row>
    <row r="472" spans="2:10" ht="12.95" customHeight="1">
      <c r="B472" s="54" t="str">
        <f>VLOOKUP(C472,SintéticoNC!$B$4:$C$82,2,FALSE)</f>
        <v>Bancada do Espírito Santo</v>
      </c>
      <c r="C472" s="30" t="s">
        <v>222</v>
      </c>
      <c r="D472" s="29" t="s">
        <v>36</v>
      </c>
      <c r="E472" s="29" t="s">
        <v>27</v>
      </c>
      <c r="F472" s="64"/>
      <c r="G472" s="64">
        <f>I395*ÍndiceCorreçãoNC!$C$9</f>
        <v>29451.505636515212</v>
      </c>
      <c r="H472" s="64">
        <f t="shared" si="12"/>
        <v>0</v>
      </c>
      <c r="I472" s="64">
        <f t="shared" si="13"/>
        <v>2951991.2742813146</v>
      </c>
      <c r="J472" s="58"/>
    </row>
    <row r="473" spans="2:10" ht="12.95" customHeight="1">
      <c r="B473" s="54" t="str">
        <f>VLOOKUP(C473,SintéticoNC!$B$4:$C$82,2,FALSE)</f>
        <v>Bancada do Maranhão</v>
      </c>
      <c r="C473" s="30" t="s">
        <v>223</v>
      </c>
      <c r="D473" s="29" t="s">
        <v>36</v>
      </c>
      <c r="E473" s="29" t="s">
        <v>27</v>
      </c>
      <c r="F473" s="64"/>
      <c r="G473" s="64">
        <f>I396*ÍndiceCorreçãoNC!$C$9</f>
        <v>8026.3914343700608</v>
      </c>
      <c r="H473" s="64">
        <f t="shared" si="12"/>
        <v>0</v>
      </c>
      <c r="I473" s="64">
        <f t="shared" si="13"/>
        <v>804503.43594149197</v>
      </c>
      <c r="J473" s="58"/>
    </row>
    <row r="474" spans="2:10" ht="12.95" customHeight="1">
      <c r="B474" s="54" t="str">
        <f>VLOOKUP(C474,SintéticoNC!$B$4:$C$82,2,FALSE)</f>
        <v>Bancada do Pará</v>
      </c>
      <c r="C474" s="30" t="s">
        <v>224</v>
      </c>
      <c r="D474" s="29" t="s">
        <v>36</v>
      </c>
      <c r="E474" s="29" t="s">
        <v>27</v>
      </c>
      <c r="F474" s="64"/>
      <c r="G474" s="64">
        <f>I397*ÍndiceCorreçãoNC!$C$9</f>
        <v>5243.9090704551072</v>
      </c>
      <c r="H474" s="64">
        <f t="shared" si="12"/>
        <v>0</v>
      </c>
      <c r="I474" s="64">
        <f t="shared" si="13"/>
        <v>525608.91148177476</v>
      </c>
      <c r="J474" s="58"/>
    </row>
    <row r="475" spans="2:10" ht="12.95" customHeight="1">
      <c r="B475" s="54" t="str">
        <f>VLOOKUP(C475,SintéticoNC!$B$4:$C$82,2,FALSE)</f>
        <v>Bancada do Pará</v>
      </c>
      <c r="C475" s="30" t="s">
        <v>225</v>
      </c>
      <c r="D475" s="29" t="s">
        <v>36</v>
      </c>
      <c r="E475" s="29" t="s">
        <v>27</v>
      </c>
      <c r="F475" s="64"/>
      <c r="G475" s="64">
        <f>I398*ÍndiceCorreçãoNC!$C$9</f>
        <v>8897.5224513803587</v>
      </c>
      <c r="H475" s="64">
        <f t="shared" si="12"/>
        <v>0</v>
      </c>
      <c r="I475" s="64">
        <f t="shared" si="13"/>
        <v>891818.87552234193</v>
      </c>
      <c r="J475" s="58"/>
    </row>
    <row r="476" spans="2:10" ht="12.95" customHeight="1">
      <c r="B476" s="54" t="str">
        <f>VLOOKUP(C476,SintéticoNC!$B$4:$C$82,2,FALSE)</f>
        <v>Cabo Junio Amaral</v>
      </c>
      <c r="C476" s="30" t="s">
        <v>226</v>
      </c>
      <c r="D476" s="29" t="s">
        <v>36</v>
      </c>
      <c r="E476" s="29" t="s">
        <v>27</v>
      </c>
      <c r="F476" s="64"/>
      <c r="G476" s="64">
        <f>I399*ÍndiceCorreçãoNC!$C$9</f>
        <v>2215.2840358861367</v>
      </c>
      <c r="H476" s="64">
        <f t="shared" si="12"/>
        <v>0</v>
      </c>
      <c r="I476" s="64">
        <f t="shared" si="13"/>
        <v>222042.9483198518</v>
      </c>
      <c r="J476" s="58"/>
    </row>
    <row r="477" spans="2:10" ht="12.95" customHeight="1">
      <c r="B477" s="54" t="str">
        <f>VLOOKUP(C477,SintéticoNC!$B$4:$C$82,2,FALSE)</f>
        <v>Celso Sabino</v>
      </c>
      <c r="C477" s="30" t="s">
        <v>227</v>
      </c>
      <c r="D477" s="29" t="s">
        <v>36</v>
      </c>
      <c r="E477" s="29" t="s">
        <v>27</v>
      </c>
      <c r="F477" s="64"/>
      <c r="G477" s="64">
        <f>I400*ÍndiceCorreçãoNC!$C$9</f>
        <v>1040.1958226458471</v>
      </c>
      <c r="H477" s="64">
        <f t="shared" si="12"/>
        <v>0</v>
      </c>
      <c r="I477" s="64">
        <f t="shared" si="13"/>
        <v>104261.18888085963</v>
      </c>
      <c r="J477" s="58"/>
    </row>
    <row r="478" spans="2:10" ht="12.95" customHeight="1">
      <c r="B478" s="54" t="str">
        <f>VLOOKUP(C478,SintéticoNC!$B$4:$C$82,2,FALSE)</f>
        <v>Coronel Chrisóstomo</v>
      </c>
      <c r="C478" s="30" t="s">
        <v>228</v>
      </c>
      <c r="D478" s="29" t="s">
        <v>36</v>
      </c>
      <c r="E478" s="29" t="s">
        <v>27</v>
      </c>
      <c r="F478" s="64"/>
      <c r="G478" s="64">
        <f>I401*ÍndiceCorreçãoNC!$C$9</f>
        <v>1482.2069515470043</v>
      </c>
      <c r="H478" s="64">
        <f t="shared" si="12"/>
        <v>0</v>
      </c>
      <c r="I478" s="64">
        <f t="shared" si="13"/>
        <v>148564.96783719549</v>
      </c>
      <c r="J478" s="58"/>
    </row>
    <row r="479" spans="2:10" ht="12.95" customHeight="1">
      <c r="B479" s="54" t="str">
        <f>VLOOKUP(C479,SintéticoNC!$B$4:$C$82,2,FALSE)</f>
        <v>Dimas Fabiano</v>
      </c>
      <c r="C479" s="30" t="s">
        <v>229</v>
      </c>
      <c r="D479" s="29" t="s">
        <v>36</v>
      </c>
      <c r="E479" s="29" t="s">
        <v>27</v>
      </c>
      <c r="F479" s="64"/>
      <c r="G479" s="64">
        <f>I402*ÍndiceCorreçãoNC!$C$9</f>
        <v>2215.2840358861367</v>
      </c>
      <c r="H479" s="64">
        <f t="shared" si="12"/>
        <v>0</v>
      </c>
      <c r="I479" s="64">
        <f t="shared" si="13"/>
        <v>222042.9483198518</v>
      </c>
      <c r="J479" s="58"/>
    </row>
    <row r="480" spans="2:10" ht="12.95" customHeight="1">
      <c r="B480" s="54" t="str">
        <f>VLOOKUP(C480,SintéticoNC!$B$4:$C$82,2,FALSE)</f>
        <v>Edna Henrique</v>
      </c>
      <c r="C480" s="30" t="s">
        <v>230</v>
      </c>
      <c r="D480" s="29" t="s">
        <v>36</v>
      </c>
      <c r="E480" s="29" t="s">
        <v>27</v>
      </c>
      <c r="F480" s="64"/>
      <c r="G480" s="64">
        <f>I403*ÍndiceCorreçãoNC!$C$9</f>
        <v>2225.9858911319639</v>
      </c>
      <c r="H480" s="64">
        <f t="shared" si="12"/>
        <v>0</v>
      </c>
      <c r="I480" s="64">
        <f t="shared" si="13"/>
        <v>223115.6195677738</v>
      </c>
      <c r="J480" s="58"/>
    </row>
    <row r="481" spans="2:10" ht="12.95" customHeight="1">
      <c r="B481" s="54" t="str">
        <f>VLOOKUP(C481,SintéticoNC!$B$4:$C$82,2,FALSE)</f>
        <v>Elias Vaz</v>
      </c>
      <c r="C481" s="30" t="s">
        <v>231</v>
      </c>
      <c r="D481" s="29" t="s">
        <v>36</v>
      </c>
      <c r="E481" s="29" t="s">
        <v>27</v>
      </c>
      <c r="F481" s="64"/>
      <c r="G481" s="64">
        <f>I404*ÍndiceCorreçãoNC!$C$9</f>
        <v>4280.7420983306993</v>
      </c>
      <c r="H481" s="64">
        <f t="shared" si="12"/>
        <v>0</v>
      </c>
      <c r="I481" s="64">
        <f t="shared" si="13"/>
        <v>429068.49916879577</v>
      </c>
      <c r="J481" s="58"/>
    </row>
    <row r="482" spans="2:10" ht="12.95" customHeight="1">
      <c r="B482" s="54" t="str">
        <f>VLOOKUP(C482,SintéticoNC!$B$4:$C$82,2,FALSE)</f>
        <v>Expedito Netto</v>
      </c>
      <c r="C482" s="30" t="s">
        <v>232</v>
      </c>
      <c r="D482" s="29" t="s">
        <v>36</v>
      </c>
      <c r="E482" s="29" t="s">
        <v>27</v>
      </c>
      <c r="F482" s="64"/>
      <c r="G482" s="64">
        <f>I405*ÍndiceCorreçãoNC!$C$9</f>
        <v>3010.8518214509104</v>
      </c>
      <c r="H482" s="64">
        <f t="shared" si="12"/>
        <v>0</v>
      </c>
      <c r="I482" s="64">
        <f t="shared" si="13"/>
        <v>301784.51366022404</v>
      </c>
      <c r="J482" s="58"/>
    </row>
    <row r="483" spans="2:10" ht="12.95" customHeight="1">
      <c r="B483" s="54" t="str">
        <f>VLOOKUP(C483,SintéticoNC!$B$4:$C$82,2,FALSE)</f>
        <v>Fabio Reis</v>
      </c>
      <c r="C483" s="30" t="s">
        <v>233</v>
      </c>
      <c r="D483" s="29" t="s">
        <v>36</v>
      </c>
      <c r="E483" s="29" t="s">
        <v>27</v>
      </c>
      <c r="F483" s="64"/>
      <c r="G483" s="64">
        <f>I406*ÍndiceCorreçãoNC!$C$9</f>
        <v>873.1426447408553</v>
      </c>
      <c r="H483" s="64">
        <f t="shared" si="12"/>
        <v>0</v>
      </c>
      <c r="I483" s="64">
        <f t="shared" si="13"/>
        <v>87517.069595321824</v>
      </c>
      <c r="J483" s="58"/>
    </row>
    <row r="484" spans="2:10" ht="12.95" customHeight="1">
      <c r="B484" s="54" t="str">
        <f>VLOOKUP(C484,SintéticoNC!$B$4:$C$82,2,FALSE)</f>
        <v>Flavia Arruda</v>
      </c>
      <c r="C484" s="30" t="s">
        <v>234</v>
      </c>
      <c r="D484" s="29" t="s">
        <v>36</v>
      </c>
      <c r="E484" s="29" t="s">
        <v>27</v>
      </c>
      <c r="F484" s="64"/>
      <c r="G484" s="64">
        <f>I407*ÍndiceCorreçãoNC!$C$9</f>
        <v>9432.8045294909934</v>
      </c>
      <c r="H484" s="64">
        <f t="shared" si="12"/>
        <v>0</v>
      </c>
      <c r="I484" s="64">
        <f t="shared" si="13"/>
        <v>945471.41347281705</v>
      </c>
      <c r="J484" s="58"/>
    </row>
    <row r="485" spans="2:10" ht="12.95" customHeight="1">
      <c r="B485" s="54" t="str">
        <f>VLOOKUP(C485,SintéticoNC!$B$4:$C$82,2,FALSE)</f>
        <v>Flaviano Melo</v>
      </c>
      <c r="C485" s="30" t="s">
        <v>235</v>
      </c>
      <c r="D485" s="29" t="s">
        <v>36</v>
      </c>
      <c r="E485" s="29" t="s">
        <v>27</v>
      </c>
      <c r="F485" s="64"/>
      <c r="G485" s="64">
        <f>I408*ÍndiceCorreçãoNC!$C$9</f>
        <v>706.3224462245654</v>
      </c>
      <c r="H485" s="64">
        <f t="shared" si="12"/>
        <v>0</v>
      </c>
      <c r="I485" s="64">
        <f t="shared" si="13"/>
        <v>70796.302362851304</v>
      </c>
      <c r="J485" s="58"/>
    </row>
    <row r="486" spans="2:10" ht="12.95" customHeight="1">
      <c r="B486" s="54" t="str">
        <f>VLOOKUP(C486,SintéticoNC!$B$4:$C$82,2,FALSE)</f>
        <v>Flaviano Melo</v>
      </c>
      <c r="C486" s="30" t="s">
        <v>236</v>
      </c>
      <c r="D486" s="29" t="s">
        <v>36</v>
      </c>
      <c r="E486" s="29" t="s">
        <v>27</v>
      </c>
      <c r="F486" s="64"/>
      <c r="G486" s="64">
        <f>I409*ÍndiceCorreçãoNC!$C$9</f>
        <v>5380.8502242178101</v>
      </c>
      <c r="H486" s="64">
        <f t="shared" si="12"/>
        <v>0</v>
      </c>
      <c r="I486" s="64">
        <f t="shared" si="13"/>
        <v>539334.83422360953</v>
      </c>
      <c r="J486" s="58"/>
    </row>
    <row r="487" spans="2:10" ht="12.95" customHeight="1">
      <c r="B487" s="54" t="str">
        <f>VLOOKUP(C487,SintéticoNC!$B$4:$C$82,2,FALSE)</f>
        <v>General Girão</v>
      </c>
      <c r="C487" s="30" t="s">
        <v>237</v>
      </c>
      <c r="D487" s="29" t="s">
        <v>36</v>
      </c>
      <c r="E487" s="29" t="s">
        <v>27</v>
      </c>
      <c r="F487" s="64"/>
      <c r="G487" s="64">
        <f>I410*ÍndiceCorreçãoNC!$C$9</f>
        <v>2215.2840358861367</v>
      </c>
      <c r="H487" s="64">
        <f t="shared" si="12"/>
        <v>0</v>
      </c>
      <c r="I487" s="64">
        <f t="shared" si="13"/>
        <v>222042.9483198518</v>
      </c>
      <c r="J487" s="58"/>
    </row>
    <row r="488" spans="2:10" ht="12.95" customHeight="1">
      <c r="B488" s="54" t="str">
        <f>VLOOKUP(C488,SintéticoNC!$B$4:$C$82,2,FALSE)</f>
        <v>João Roma</v>
      </c>
      <c r="C488" s="30" t="s">
        <v>238</v>
      </c>
      <c r="D488" s="29" t="s">
        <v>36</v>
      </c>
      <c r="E488" s="29" t="s">
        <v>27</v>
      </c>
      <c r="F488" s="64"/>
      <c r="G488" s="64">
        <f>I411*ÍndiceCorreçãoNC!$C$9</f>
        <v>772.32945602832808</v>
      </c>
      <c r="H488" s="64">
        <f t="shared" si="12"/>
        <v>0</v>
      </c>
      <c r="I488" s="64">
        <f t="shared" si="13"/>
        <v>77412.334812497022</v>
      </c>
      <c r="J488" s="58"/>
    </row>
    <row r="489" spans="2:10" ht="12.95" customHeight="1">
      <c r="B489" s="54" t="str">
        <f>VLOOKUP(C489,SintéticoNC!$B$4:$C$82,2,FALSE)</f>
        <v>Joenia Wapichana</v>
      </c>
      <c r="C489" s="30" t="s">
        <v>239</v>
      </c>
      <c r="D489" s="29" t="s">
        <v>36</v>
      </c>
      <c r="E489" s="29" t="s">
        <v>27</v>
      </c>
      <c r="F489" s="64"/>
      <c r="G489" s="64">
        <f>I412*ÍndiceCorreçãoNC!$C$9</f>
        <v>97.369973805735015</v>
      </c>
      <c r="H489" s="64">
        <f t="shared" si="12"/>
        <v>0</v>
      </c>
      <c r="I489" s="64">
        <f t="shared" si="13"/>
        <v>9759.6135355183869</v>
      </c>
      <c r="J489" s="58"/>
    </row>
    <row r="490" spans="2:10" ht="12.95" customHeight="1">
      <c r="B490" s="54" t="str">
        <f>VLOOKUP(C490,SintéticoNC!$B$4:$C$82,2,FALSE)</f>
        <v>José Nunes</v>
      </c>
      <c r="C490" s="30" t="s">
        <v>240</v>
      </c>
      <c r="D490" s="29" t="s">
        <v>36</v>
      </c>
      <c r="E490" s="29" t="s">
        <v>27</v>
      </c>
      <c r="F490" s="64"/>
      <c r="G490" s="64">
        <f>I413*ÍndiceCorreçãoNC!$C$9</f>
        <v>2215.2840358861367</v>
      </c>
      <c r="H490" s="64">
        <f t="shared" si="12"/>
        <v>0</v>
      </c>
      <c r="I490" s="64">
        <f t="shared" si="13"/>
        <v>222042.9483198518</v>
      </c>
      <c r="J490" s="58"/>
    </row>
    <row r="491" spans="2:10" ht="12.95" customHeight="1">
      <c r="B491" s="54" t="str">
        <f>VLOOKUP(C491,SintéticoNC!$B$4:$C$82,2,FALSE)</f>
        <v>Josivaldo JP</v>
      </c>
      <c r="C491" s="30" t="s">
        <v>241</v>
      </c>
      <c r="D491" s="29" t="s">
        <v>36</v>
      </c>
      <c r="E491" s="29" t="s">
        <v>27</v>
      </c>
      <c r="F491" s="64"/>
      <c r="G491" s="64">
        <f>I414*ÍndiceCorreçãoNC!$C$9</f>
        <v>1091.5892350743284</v>
      </c>
      <c r="H491" s="64">
        <f t="shared" si="12"/>
        <v>0</v>
      </c>
      <c r="I491" s="64">
        <f t="shared" si="13"/>
        <v>109412.46728804291</v>
      </c>
      <c r="J491" s="58"/>
    </row>
    <row r="492" spans="2:10" ht="12.95" customHeight="1">
      <c r="B492" s="54" t="str">
        <f>VLOOKUP(C492,SintéticoNC!$B$4:$C$82,2,FALSE)</f>
        <v>Junior Lourenço</v>
      </c>
      <c r="C492" s="30" t="s">
        <v>242</v>
      </c>
      <c r="D492" s="29" t="s">
        <v>36</v>
      </c>
      <c r="E492" s="29" t="s">
        <v>27</v>
      </c>
      <c r="F492" s="64"/>
      <c r="G492" s="64">
        <f>I415*ÍndiceCorreçãoNC!$C$9</f>
        <v>3692.1400598102286</v>
      </c>
      <c r="H492" s="64">
        <f t="shared" si="12"/>
        <v>0</v>
      </c>
      <c r="I492" s="64">
        <f t="shared" si="13"/>
        <v>370071.58053308638</v>
      </c>
      <c r="J492" s="58"/>
    </row>
    <row r="493" spans="2:10" ht="12.95" customHeight="1">
      <c r="B493" s="54" t="str">
        <f>VLOOKUP(C493,SintéticoNC!$B$4:$C$82,2,FALSE)</f>
        <v>Leo de Brito</v>
      </c>
      <c r="C493" s="30" t="s">
        <v>243</v>
      </c>
      <c r="D493" s="29" t="s">
        <v>36</v>
      </c>
      <c r="E493" s="29" t="s">
        <v>27</v>
      </c>
      <c r="F493" s="64"/>
      <c r="G493" s="64">
        <f>I416*ÍndiceCorreçãoNC!$C$9</f>
        <v>4601.7977557055019</v>
      </c>
      <c r="H493" s="64">
        <f t="shared" si="12"/>
        <v>0</v>
      </c>
      <c r="I493" s="64">
        <f t="shared" si="13"/>
        <v>461248.63660645537</v>
      </c>
      <c r="J493" s="58"/>
    </row>
    <row r="494" spans="2:10" ht="12.95" customHeight="1">
      <c r="B494" s="54" t="str">
        <f>VLOOKUP(C494,SintéticoNC!$B$4:$C$82,2,FALSE)</f>
        <v>Leur Lomanto</v>
      </c>
      <c r="C494" s="30" t="s">
        <v>244</v>
      </c>
      <c r="D494" s="29" t="s">
        <v>36</v>
      </c>
      <c r="E494" s="29" t="s">
        <v>27</v>
      </c>
      <c r="F494" s="64"/>
      <c r="G494" s="64">
        <f>I417*ÍndiceCorreçãoNC!$C$9</f>
        <v>707.41724601621354</v>
      </c>
      <c r="H494" s="64">
        <f t="shared" si="12"/>
        <v>0</v>
      </c>
      <c r="I494" s="64">
        <f t="shared" si="13"/>
        <v>70906.036631513722</v>
      </c>
      <c r="J494" s="58"/>
    </row>
    <row r="495" spans="2:10" ht="12.95" customHeight="1">
      <c r="B495" s="54" t="str">
        <f>VLOOKUP(C495,SintéticoNC!$B$4:$C$82,2,FALSE)</f>
        <v>Luciano Bivar</v>
      </c>
      <c r="C495" s="30" t="s">
        <v>245</v>
      </c>
      <c r="D495" s="29" t="s">
        <v>36</v>
      </c>
      <c r="E495" s="29" t="s">
        <v>27</v>
      </c>
      <c r="F495" s="64"/>
      <c r="G495" s="64">
        <f>I418*ÍndiceCorreçãoNC!$C$9</f>
        <v>34.815168467171119</v>
      </c>
      <c r="H495" s="64">
        <f t="shared" si="12"/>
        <v>0</v>
      </c>
      <c r="I495" s="64">
        <f t="shared" si="13"/>
        <v>3489.6033770273366</v>
      </c>
      <c r="J495" s="58"/>
    </row>
    <row r="496" spans="2:10" ht="12.95" customHeight="1">
      <c r="B496" s="54" t="str">
        <f>VLOOKUP(C496,SintéticoNC!$B$4:$C$82,2,FALSE)</f>
        <v>Luis Tibé</v>
      </c>
      <c r="C496" s="30" t="s">
        <v>246</v>
      </c>
      <c r="D496" s="29" t="s">
        <v>36</v>
      </c>
      <c r="E496" s="29" t="s">
        <v>27</v>
      </c>
      <c r="F496" s="64"/>
      <c r="G496" s="64">
        <f>I419*ÍndiceCorreçãoNC!$C$9</f>
        <v>2215.2840358861367</v>
      </c>
      <c r="H496" s="64">
        <f t="shared" si="12"/>
        <v>0</v>
      </c>
      <c r="I496" s="64">
        <f t="shared" si="13"/>
        <v>222042.9483198518</v>
      </c>
      <c r="J496" s="58"/>
    </row>
    <row r="497" spans="2:10" ht="12.95" customHeight="1">
      <c r="B497" s="54" t="str">
        <f>VLOOKUP(C497,SintéticoNC!$B$4:$C$82,2,FALSE)</f>
        <v>Mara Rocha</v>
      </c>
      <c r="C497" s="30" t="s">
        <v>247</v>
      </c>
      <c r="D497" s="29" t="s">
        <v>36</v>
      </c>
      <c r="E497" s="29" t="s">
        <v>27</v>
      </c>
      <c r="F497" s="64"/>
      <c r="G497" s="64">
        <f>I420*ÍndiceCorreçãoNC!$C$9</f>
        <v>4370.3712062000232</v>
      </c>
      <c r="H497" s="64">
        <f t="shared" si="12"/>
        <v>0</v>
      </c>
      <c r="I497" s="64">
        <f t="shared" si="13"/>
        <v>438052.22813726723</v>
      </c>
      <c r="J497" s="58"/>
    </row>
    <row r="498" spans="2:10" ht="12.95" customHeight="1">
      <c r="B498" s="54" t="str">
        <f>VLOOKUP(C498,SintéticoNC!$B$4:$C$82,2,FALSE)</f>
        <v>Marx Beltrão</v>
      </c>
      <c r="C498" s="30" t="s">
        <v>248</v>
      </c>
      <c r="D498" s="29" t="s">
        <v>36</v>
      </c>
      <c r="E498" s="29" t="s">
        <v>27</v>
      </c>
      <c r="F498" s="64"/>
      <c r="G498" s="64">
        <f>I421*ÍndiceCorreçãoNC!$C$9</f>
        <v>2215.2840358861367</v>
      </c>
      <c r="H498" s="64">
        <f t="shared" si="12"/>
        <v>0</v>
      </c>
      <c r="I498" s="64">
        <f t="shared" si="13"/>
        <v>222042.9483198518</v>
      </c>
      <c r="J498" s="58"/>
    </row>
    <row r="499" spans="2:10" ht="12.95" customHeight="1">
      <c r="B499" s="54" t="str">
        <f>VLOOKUP(C499,SintéticoNC!$B$4:$C$82,2,FALSE)</f>
        <v>Ministério das Comunicações</v>
      </c>
      <c r="C499" s="30" t="s">
        <v>250</v>
      </c>
      <c r="D499" s="29" t="s">
        <v>36</v>
      </c>
      <c r="E499" s="29" t="s">
        <v>27</v>
      </c>
      <c r="F499" s="64"/>
      <c r="G499" s="64">
        <f>I422*ÍndiceCorreçãoNC!$C$9</f>
        <v>164727.52659912227</v>
      </c>
      <c r="H499" s="64">
        <f t="shared" si="12"/>
        <v>0</v>
      </c>
      <c r="I499" s="64">
        <f t="shared" si="13"/>
        <v>16511013.975178536</v>
      </c>
      <c r="J499" s="58"/>
    </row>
    <row r="500" spans="2:10" ht="12.95" customHeight="1">
      <c r="B500" s="54" t="str">
        <f>VLOOKUP(C500,SintéticoNC!$B$4:$C$82,2,FALSE)</f>
        <v>Ministério das Comunicações</v>
      </c>
      <c r="C500" s="30" t="s">
        <v>251</v>
      </c>
      <c r="D500" s="29" t="s">
        <v>36</v>
      </c>
      <c r="E500" s="29" t="s">
        <v>27</v>
      </c>
      <c r="F500" s="64"/>
      <c r="G500" s="64">
        <f>I423*ÍndiceCorreçãoNC!$C$9</f>
        <v>39468.44214660905</v>
      </c>
      <c r="H500" s="64">
        <f t="shared" si="12"/>
        <v>0</v>
      </c>
      <c r="I500" s="64">
        <f t="shared" si="13"/>
        <v>3956011.5623362972</v>
      </c>
      <c r="J500" s="58"/>
    </row>
    <row r="501" spans="2:10" ht="12.95" customHeight="1">
      <c r="B501" s="54" t="str">
        <f>VLOOKUP(C501,SintéticoNC!$B$4:$C$82,2,FALSE)</f>
        <v>Ministério das Comunicações</v>
      </c>
      <c r="C501" s="30" t="s">
        <v>252</v>
      </c>
      <c r="D501" s="29" t="s">
        <v>36</v>
      </c>
      <c r="E501" s="29" t="s">
        <v>27</v>
      </c>
      <c r="F501" s="64"/>
      <c r="G501" s="64">
        <f>I424*ÍndiceCorreçãoNC!$C$9</f>
        <v>107018.5524582675</v>
      </c>
      <c r="H501" s="64">
        <f t="shared" si="12"/>
        <v>0</v>
      </c>
      <c r="I501" s="64">
        <f t="shared" si="13"/>
        <v>10726712.479219895</v>
      </c>
      <c r="J501" s="58"/>
    </row>
    <row r="502" spans="2:10" ht="12.95" customHeight="1">
      <c r="B502" s="54" t="str">
        <f>VLOOKUP(C502,SintéticoNC!$B$4:$C$82,2,FALSE)</f>
        <v>Ministério da Educação</v>
      </c>
      <c r="C502" s="30" t="s">
        <v>253</v>
      </c>
      <c r="D502" s="29" t="s">
        <v>36</v>
      </c>
      <c r="E502" s="29" t="s">
        <v>27</v>
      </c>
      <c r="F502" s="64"/>
      <c r="G502" s="64">
        <f>I425*ÍndiceCorreçãoNC!$C$9</f>
        <v>180467.50397771518</v>
      </c>
      <c r="H502" s="64">
        <f t="shared" si="12"/>
        <v>0</v>
      </c>
      <c r="I502" s="64">
        <f t="shared" si="13"/>
        <v>18088667.642615601</v>
      </c>
      <c r="J502" s="58"/>
    </row>
    <row r="503" spans="2:10" ht="12.95" customHeight="1">
      <c r="B503" s="54" t="str">
        <f>VLOOKUP(C503,SintéticoNC!$B$4:$C$82,2,FALSE)</f>
        <v>Ministério da Educação</v>
      </c>
      <c r="C503" s="30" t="s">
        <v>254</v>
      </c>
      <c r="D503" s="29" t="s">
        <v>36</v>
      </c>
      <c r="E503" s="29" t="s">
        <v>27</v>
      </c>
      <c r="F503" s="64"/>
      <c r="G503" s="64">
        <f>I426*ÍndiceCorreçãoNC!$C$9</f>
        <v>39393.529159888269</v>
      </c>
      <c r="H503" s="64">
        <f t="shared" si="12"/>
        <v>0</v>
      </c>
      <c r="I503" s="64">
        <f t="shared" si="13"/>
        <v>3948502.8636008431</v>
      </c>
      <c r="J503" s="58"/>
    </row>
    <row r="504" spans="2:10" ht="12.95" customHeight="1">
      <c r="B504" s="54" t="str">
        <f>VLOOKUP(C504,SintéticoNC!$B$4:$C$82,2,FALSE)</f>
        <v>Ministério da Justiça</v>
      </c>
      <c r="C504" s="30" t="s">
        <v>255</v>
      </c>
      <c r="D504" s="29" t="s">
        <v>36</v>
      </c>
      <c r="E504" s="29" t="s">
        <v>27</v>
      </c>
      <c r="F504" s="64"/>
      <c r="G504" s="64">
        <f>I427*ÍndiceCorreçãoNC!$C$9</f>
        <v>6698.61760494796</v>
      </c>
      <c r="H504" s="64">
        <f t="shared" si="12"/>
        <v>0</v>
      </c>
      <c r="I504" s="64">
        <f t="shared" si="13"/>
        <v>671417.65054743481</v>
      </c>
      <c r="J504" s="58"/>
    </row>
    <row r="505" spans="2:10" ht="12.95" customHeight="1">
      <c r="B505" s="54" t="str">
        <f>VLOOKUP(C505,SintéticoNC!$B$4:$C$82,2,FALSE)</f>
        <v>Ministério do Meio Ambiente</v>
      </c>
      <c r="C505" s="30" t="s">
        <v>256</v>
      </c>
      <c r="D505" s="29" t="s">
        <v>36</v>
      </c>
      <c r="E505" s="29" t="s">
        <v>27</v>
      </c>
      <c r="F505" s="64"/>
      <c r="G505" s="64">
        <f>I428*ÍndiceCorreçãoNC!$C$9</f>
        <v>1153.6599955001234</v>
      </c>
      <c r="H505" s="64">
        <f t="shared" si="12"/>
        <v>0</v>
      </c>
      <c r="I505" s="64">
        <f t="shared" si="13"/>
        <v>115633.96052599045</v>
      </c>
      <c r="J505" s="58"/>
    </row>
    <row r="506" spans="2:10" ht="12.95" customHeight="1">
      <c r="B506" s="54" t="str">
        <f>VLOOKUP(C506,SintéticoNC!$B$4:$C$82,2,FALSE)</f>
        <v>Perpétua Almeida</v>
      </c>
      <c r="C506" s="30" t="s">
        <v>257</v>
      </c>
      <c r="D506" s="29" t="s">
        <v>36</v>
      </c>
      <c r="E506" s="29" t="s">
        <v>27</v>
      </c>
      <c r="F506" s="64"/>
      <c r="G506" s="64">
        <f>I429*ÍndiceCorreçãoNC!$C$9</f>
        <v>4430.5680717722735</v>
      </c>
      <c r="H506" s="64">
        <f t="shared" si="12"/>
        <v>0</v>
      </c>
      <c r="I506" s="64">
        <f t="shared" si="13"/>
        <v>444085.8966397036</v>
      </c>
      <c r="J506" s="58"/>
    </row>
    <row r="507" spans="2:10" ht="12.95" customHeight="1">
      <c r="B507" s="54" t="str">
        <f>VLOOKUP(C507,SintéticoNC!$B$4:$C$82,2,FALSE)</f>
        <v>PRF RO</v>
      </c>
      <c r="C507" s="30" t="s">
        <v>258</v>
      </c>
      <c r="D507" s="29" t="s">
        <v>36</v>
      </c>
      <c r="E507" s="29" t="s">
        <v>27</v>
      </c>
      <c r="F507" s="64"/>
      <c r="G507" s="64">
        <f>I430*ÍndiceCorreçãoNC!$C$9</f>
        <v>496.56608340636114</v>
      </c>
      <c r="H507" s="64">
        <f t="shared" si="12"/>
        <v>0</v>
      </c>
      <c r="I507" s="64">
        <f t="shared" si="13"/>
        <v>49771.945903580308</v>
      </c>
      <c r="J507" s="58"/>
    </row>
    <row r="508" spans="2:10" ht="12.95" customHeight="1">
      <c r="B508" s="54" t="str">
        <f>VLOOKUP(C508,SintéticoNC!$B$4:$C$82,2,FALSE)</f>
        <v>Senador Confúcio Moura</v>
      </c>
      <c r="C508" s="30" t="s">
        <v>259</v>
      </c>
      <c r="D508" s="29" t="s">
        <v>36</v>
      </c>
      <c r="E508" s="29" t="s">
        <v>27</v>
      </c>
      <c r="F508" s="64"/>
      <c r="G508" s="64">
        <f>I431*ÍndiceCorreçãoNC!$C$9</f>
        <v>3671.0711033506645</v>
      </c>
      <c r="H508" s="64">
        <f t="shared" si="12"/>
        <v>0</v>
      </c>
      <c r="I508" s="64">
        <f t="shared" si="13"/>
        <v>367959.79119387741</v>
      </c>
      <c r="J508" s="58"/>
    </row>
    <row r="509" spans="2:10" ht="12.95" customHeight="1">
      <c r="B509" s="54" t="str">
        <f>VLOOKUP(C509,SintéticoNC!$B$4:$C$82,2,FALSE)</f>
        <v>Sérgio Petecão</v>
      </c>
      <c r="C509" s="30" t="s">
        <v>260</v>
      </c>
      <c r="D509" s="29" t="s">
        <v>36</v>
      </c>
      <c r="E509" s="29" t="s">
        <v>27</v>
      </c>
      <c r="F509" s="64"/>
      <c r="G509" s="64">
        <f>I432*ÍndiceCorreçãoNC!$C$9</f>
        <v>3049.8789190871817</v>
      </c>
      <c r="H509" s="64">
        <f t="shared" si="12"/>
        <v>0</v>
      </c>
      <c r="I509" s="64">
        <f t="shared" si="13"/>
        <v>305696.28826029605</v>
      </c>
      <c r="J509" s="58"/>
    </row>
    <row r="510" spans="2:10" ht="12.95" customHeight="1">
      <c r="B510" s="54" t="str">
        <f>VLOOKUP(C510,SintéticoNC!$B$4:$C$82,2,FALSE)</f>
        <v>Soraya Thronicke</v>
      </c>
      <c r="C510" s="30" t="s">
        <v>261</v>
      </c>
      <c r="D510" s="29" t="s">
        <v>36</v>
      </c>
      <c r="E510" s="29" t="s">
        <v>27</v>
      </c>
      <c r="F510" s="64"/>
      <c r="G510" s="64">
        <f>I433*ÍndiceCorreçãoNC!$C$9</f>
        <v>3692.1400598102286</v>
      </c>
      <c r="H510" s="64">
        <f t="shared" si="12"/>
        <v>0</v>
      </c>
      <c r="I510" s="64">
        <f t="shared" si="13"/>
        <v>370071.58053308638</v>
      </c>
      <c r="J510" s="58"/>
    </row>
    <row r="511" spans="2:10" ht="12.95" customHeight="1">
      <c r="B511" s="54" t="str">
        <f>VLOOKUP(C511,SintéticoNC!$B$4:$C$82,2,FALSE)</f>
        <v>Uldurico Junior</v>
      </c>
      <c r="C511" s="30" t="s">
        <v>262</v>
      </c>
      <c r="D511" s="29" t="s">
        <v>36</v>
      </c>
      <c r="E511" s="29" t="s">
        <v>27</v>
      </c>
      <c r="F511" s="64"/>
      <c r="G511" s="64">
        <f>I434*ÍndiceCorreçãoNC!$C$9</f>
        <v>3306.873270960466</v>
      </c>
      <c r="H511" s="64">
        <f t="shared" si="12"/>
        <v>0</v>
      </c>
      <c r="I511" s="64">
        <f t="shared" si="13"/>
        <v>331455.41560789477</v>
      </c>
      <c r="J511" s="58"/>
    </row>
    <row r="512" spans="2:10" ht="12.95" customHeight="1">
      <c r="B512" s="54" t="str">
        <f>VLOOKUP(C512,SintéticoNC!$B$4:$C$82,2,FALSE)</f>
        <v>Bancada de Alagoas</v>
      </c>
      <c r="C512" s="30" t="s">
        <v>263</v>
      </c>
      <c r="D512" s="29" t="s">
        <v>39</v>
      </c>
      <c r="E512" s="29" t="s">
        <v>27</v>
      </c>
      <c r="F512" s="64"/>
      <c r="G512" s="64">
        <f>I435*ÍndiceCorreçãoNC!$C$9</f>
        <v>6506.7279894626636</v>
      </c>
      <c r="H512" s="64">
        <f t="shared" si="12"/>
        <v>0</v>
      </c>
      <c r="I512" s="64">
        <f t="shared" si="13"/>
        <v>652184.11873656954</v>
      </c>
      <c r="J512" s="58"/>
    </row>
    <row r="513" spans="2:10" ht="12.95" customHeight="1">
      <c r="B513" s="54" t="str">
        <f>VLOOKUP(C513,SintéticoNC!$B$4:$C$82,2,FALSE)</f>
        <v>Bancada de Alagoas</v>
      </c>
      <c r="C513" s="30" t="s">
        <v>264</v>
      </c>
      <c r="D513" s="29" t="s">
        <v>39</v>
      </c>
      <c r="E513" s="29" t="s">
        <v>27</v>
      </c>
      <c r="F513" s="64"/>
      <c r="G513" s="64">
        <f>I436*ÍndiceCorreçãoNC!$C$9</f>
        <v>1872.8246680196808</v>
      </c>
      <c r="H513" s="64">
        <f t="shared" si="12"/>
        <v>0</v>
      </c>
      <c r="I513" s="64">
        <f t="shared" si="13"/>
        <v>187717.46838634813</v>
      </c>
      <c r="J513" s="58"/>
    </row>
    <row r="514" spans="2:10" ht="12.95" customHeight="1">
      <c r="B514" s="54" t="str">
        <f>VLOOKUP(C514,SintéticoNC!$B$4:$C$82,2,FALSE)</f>
        <v>Bancada de Alagoas</v>
      </c>
      <c r="C514" s="30" t="s">
        <v>265</v>
      </c>
      <c r="D514" s="29" t="s">
        <v>39</v>
      </c>
      <c r="E514" s="29" t="s">
        <v>27</v>
      </c>
      <c r="F514" s="64"/>
      <c r="G514" s="64">
        <f>I437*ÍndiceCorreçãoNC!$C$9</f>
        <v>8026.3914343700608</v>
      </c>
      <c r="H514" s="64">
        <f t="shared" si="12"/>
        <v>0</v>
      </c>
      <c r="I514" s="64">
        <f t="shared" si="13"/>
        <v>804503.43594149197</v>
      </c>
      <c r="J514" s="58"/>
    </row>
    <row r="515" spans="2:10" ht="12.95" customHeight="1">
      <c r="B515" s="54" t="str">
        <f>VLOOKUP(C515,SintéticoNC!$B$4:$C$82,2,FALSE)</f>
        <v>Bancada de Minas Gerais</v>
      </c>
      <c r="C515" s="30" t="s">
        <v>266</v>
      </c>
      <c r="D515" s="29" t="s">
        <v>39</v>
      </c>
      <c r="E515" s="29" t="s">
        <v>27</v>
      </c>
      <c r="F515" s="64"/>
      <c r="G515" s="64">
        <f>I438*ÍndiceCorreçãoNC!$C$9</f>
        <v>55649.647278299097</v>
      </c>
      <c r="H515" s="64">
        <f t="shared" si="12"/>
        <v>0</v>
      </c>
      <c r="I515" s="64">
        <f t="shared" si="13"/>
        <v>5577890.4891943457</v>
      </c>
      <c r="J515" s="58"/>
    </row>
    <row r="516" spans="2:10" ht="12.95" customHeight="1">
      <c r="B516" s="54" t="str">
        <f>VLOOKUP(C516,SintéticoNC!$B$4:$C$82,2,FALSE)</f>
        <v>Bancada de São Paulo</v>
      </c>
      <c r="C516" s="30" t="s">
        <v>267</v>
      </c>
      <c r="D516" s="29" t="s">
        <v>39</v>
      </c>
      <c r="E516" s="29" t="s">
        <v>27</v>
      </c>
      <c r="F516" s="64"/>
      <c r="G516" s="64">
        <f>I439*ÍndiceCorreçãoNC!$C$9</f>
        <v>7440.7859153184218</v>
      </c>
      <c r="H516" s="64">
        <f t="shared" si="12"/>
        <v>0</v>
      </c>
      <c r="I516" s="64">
        <f t="shared" si="13"/>
        <v>745806.86525520077</v>
      </c>
      <c r="J516" s="58"/>
    </row>
    <row r="517" spans="2:10" ht="12.95" customHeight="1">
      <c r="B517" s="54" t="str">
        <f>VLOOKUP(C517,SintéticoNC!$B$4:$C$82,2,FALSE)</f>
        <v>Bancada do Espírito Santo</v>
      </c>
      <c r="C517" s="30" t="s">
        <v>268</v>
      </c>
      <c r="D517" s="29" t="s">
        <v>39</v>
      </c>
      <c r="E517" s="29" t="s">
        <v>27</v>
      </c>
      <c r="F517" s="64"/>
      <c r="G517" s="64">
        <f>I440*ÍndiceCorreçãoNC!$C$9</f>
        <v>8379.5526574823434</v>
      </c>
      <c r="H517" s="64">
        <f t="shared" si="12"/>
        <v>0</v>
      </c>
      <c r="I517" s="64">
        <f t="shared" si="13"/>
        <v>839901.58712291752</v>
      </c>
      <c r="J517" s="58"/>
    </row>
    <row r="518" spans="2:10" ht="12.95" customHeight="1">
      <c r="B518" s="54" t="str">
        <f>VLOOKUP(C518,SintéticoNC!$B$4:$C$82,2,FALSE)</f>
        <v>Bancada do Espírito Santo</v>
      </c>
      <c r="C518" s="30" t="s">
        <v>269</v>
      </c>
      <c r="D518" s="29" t="s">
        <v>39</v>
      </c>
      <c r="E518" s="29" t="s">
        <v>27</v>
      </c>
      <c r="F518" s="64"/>
      <c r="G518" s="64">
        <f>I441*ÍndiceCorreçãoNC!$C$9</f>
        <v>8991.206385183772</v>
      </c>
      <c r="H518" s="64">
        <f t="shared" si="12"/>
        <v>0</v>
      </c>
      <c r="I518" s="64">
        <f t="shared" si="13"/>
        <v>901209.02889993845</v>
      </c>
      <c r="J518" s="58"/>
    </row>
    <row r="519" spans="2:10" ht="12.95" customHeight="1">
      <c r="B519" s="54" t="str">
        <f>VLOOKUP(C519,SintéticoNC!$B$4:$C$82,2,FALSE)</f>
        <v>Bancada do Pará</v>
      </c>
      <c r="C519" s="30" t="s">
        <v>270</v>
      </c>
      <c r="D519" s="29" t="s">
        <v>39</v>
      </c>
      <c r="E519" s="29" t="s">
        <v>27</v>
      </c>
      <c r="F519" s="64"/>
      <c r="G519" s="64">
        <f>I442*ÍndiceCorreçãoNC!$C$9</f>
        <v>1969.1413652321216</v>
      </c>
      <c r="H519" s="64">
        <f t="shared" si="12"/>
        <v>0</v>
      </c>
      <c r="I519" s="64">
        <f t="shared" si="13"/>
        <v>197371.50961764602</v>
      </c>
      <c r="J519" s="58"/>
    </row>
    <row r="520" spans="2:10" ht="12.95" customHeight="1">
      <c r="B520" s="54" t="str">
        <f>VLOOKUP(C520,SintéticoNC!$B$4:$C$82,2,FALSE)</f>
        <v>Bancada do Pará</v>
      </c>
      <c r="C520" s="30" t="s">
        <v>271</v>
      </c>
      <c r="D520" s="29" t="s">
        <v>39</v>
      </c>
      <c r="E520" s="29" t="s">
        <v>27</v>
      </c>
      <c r="F520" s="64"/>
      <c r="G520" s="64">
        <f>I443*ÍndiceCorreçãoNC!$C$9</f>
        <v>3343.4736159011927</v>
      </c>
      <c r="H520" s="64">
        <f t="shared" si="12"/>
        <v>0</v>
      </c>
      <c r="I520" s="64">
        <f t="shared" si="13"/>
        <v>335123.9512757879</v>
      </c>
      <c r="J520" s="58"/>
    </row>
    <row r="521" spans="2:10" ht="12.95" customHeight="1">
      <c r="B521" s="54" t="str">
        <f>VLOOKUP(C521,SintéticoNC!$B$4:$C$82,2,FALSE)</f>
        <v>Coronel Chrisóstomo</v>
      </c>
      <c r="C521" s="30" t="s">
        <v>272</v>
      </c>
      <c r="D521" s="29" t="s">
        <v>39</v>
      </c>
      <c r="E521" s="29" t="s">
        <v>27</v>
      </c>
      <c r="F521" s="64"/>
      <c r="G521" s="64">
        <f>I444*ÍndiceCorreçãoNC!$C$9</f>
        <v>658.16409761834495</v>
      </c>
      <c r="H521" s="64">
        <f t="shared" si="12"/>
        <v>0</v>
      </c>
      <c r="I521" s="64">
        <f t="shared" si="13"/>
        <v>65969.281747202345</v>
      </c>
      <c r="J521" s="58"/>
    </row>
    <row r="522" spans="2:10" ht="12.95" customHeight="1">
      <c r="B522" s="54" t="str">
        <f>VLOOKUP(C522,SintéticoNC!$B$4:$C$82,2,FALSE)</f>
        <v>Dimas Fabiano</v>
      </c>
      <c r="C522" s="30" t="s">
        <v>273</v>
      </c>
      <c r="D522" s="29" t="s">
        <v>39</v>
      </c>
      <c r="E522" s="29" t="s">
        <v>27</v>
      </c>
      <c r="F522" s="64"/>
      <c r="G522" s="64">
        <f>I445*ÍndiceCorreçãoNC!$C$9</f>
        <v>995.27253786188737</v>
      </c>
      <c r="H522" s="64">
        <f t="shared" si="12"/>
        <v>0</v>
      </c>
      <c r="I522" s="64">
        <f t="shared" si="13"/>
        <v>99758.426056744996</v>
      </c>
      <c r="J522" s="58"/>
    </row>
    <row r="523" spans="2:10" ht="12.95" customHeight="1">
      <c r="B523" s="54" t="str">
        <f>VLOOKUP(C523,SintéticoNC!$B$4:$C$82,2,FALSE)</f>
        <v>Edna Henrique</v>
      </c>
      <c r="C523" s="30" t="s">
        <v>274</v>
      </c>
      <c r="D523" s="29" t="s">
        <v>39</v>
      </c>
      <c r="E523" s="29" t="s">
        <v>27</v>
      </c>
      <c r="F523" s="64"/>
      <c r="G523" s="64">
        <f>I446*ÍndiceCorreçãoNC!$C$9</f>
        <v>984.57068261606082</v>
      </c>
      <c r="H523" s="64">
        <f t="shared" si="12"/>
        <v>0</v>
      </c>
      <c r="I523" s="64">
        <f t="shared" si="13"/>
        <v>98685.754808823011</v>
      </c>
      <c r="J523" s="58"/>
    </row>
    <row r="524" spans="2:10" ht="12.95" customHeight="1">
      <c r="B524" s="54" t="str">
        <f>VLOOKUP(C524,SintéticoNC!$B$4:$C$82,2,FALSE)</f>
        <v>Fabio Reis</v>
      </c>
      <c r="C524" s="30" t="s">
        <v>275</v>
      </c>
      <c r="D524" s="29" t="s">
        <v>39</v>
      </c>
      <c r="E524" s="29" t="s">
        <v>27</v>
      </c>
      <c r="F524" s="64"/>
      <c r="G524" s="64">
        <f>I447*ÍndiceCorreçãoNC!$C$9</f>
        <v>448.19369769522422</v>
      </c>
      <c r="H524" s="64">
        <f t="shared" si="12"/>
        <v>0</v>
      </c>
      <c r="I524" s="64">
        <f t="shared" si="13"/>
        <v>44923.471862972918</v>
      </c>
      <c r="J524" s="58"/>
    </row>
    <row r="525" spans="2:10" ht="12.95" customHeight="1">
      <c r="B525" s="54" t="str">
        <f>VLOOKUP(C525,SintéticoNC!$B$4:$C$82,2,FALSE)</f>
        <v>Flavia Arruda</v>
      </c>
      <c r="C525" s="30" t="s">
        <v>276</v>
      </c>
      <c r="D525" s="29" t="s">
        <v>39</v>
      </c>
      <c r="E525" s="29" t="s">
        <v>27</v>
      </c>
      <c r="F525" s="64"/>
      <c r="G525" s="64">
        <f>I448*ÍndiceCorreçãoNC!$C$9</f>
        <v>3944.1045397179732</v>
      </c>
      <c r="H525" s="64">
        <f t="shared" si="12"/>
        <v>0</v>
      </c>
      <c r="I525" s="64">
        <f t="shared" si="13"/>
        <v>395326.55239416164</v>
      </c>
      <c r="J525" s="58"/>
    </row>
    <row r="526" spans="2:10" ht="12.95" customHeight="1">
      <c r="B526" s="54" t="str">
        <f>VLOOKUP(C526,SintéticoNC!$B$4:$C$82,2,FALSE)</f>
        <v>General Girão</v>
      </c>
      <c r="C526" s="30" t="s">
        <v>277</v>
      </c>
      <c r="D526" s="29" t="s">
        <v>39</v>
      </c>
      <c r="E526" s="29" t="s">
        <v>27</v>
      </c>
      <c r="F526" s="64"/>
      <c r="G526" s="64">
        <f>I449*ÍndiceCorreçãoNC!$C$9</f>
        <v>995.27253786188737</v>
      </c>
      <c r="H526" s="64">
        <f t="shared" si="12"/>
        <v>0</v>
      </c>
      <c r="I526" s="64">
        <f t="shared" si="13"/>
        <v>99758.426056744996</v>
      </c>
      <c r="J526" s="58"/>
    </row>
    <row r="527" spans="2:10" ht="12.95" customHeight="1">
      <c r="B527" s="54" t="str">
        <f>VLOOKUP(C527,SintéticoNC!$B$4:$C$82,2,FALSE)</f>
        <v>José Nunes</v>
      </c>
      <c r="C527" s="30" t="s">
        <v>278</v>
      </c>
      <c r="D527" s="29" t="s">
        <v>39</v>
      </c>
      <c r="E527" s="29" t="s">
        <v>27</v>
      </c>
      <c r="F527" s="64"/>
      <c r="G527" s="64">
        <f>I450*ÍndiceCorreçãoNC!$C$9</f>
        <v>995.27253786188737</v>
      </c>
      <c r="H527" s="64">
        <f t="shared" si="12"/>
        <v>0</v>
      </c>
      <c r="I527" s="64">
        <f t="shared" si="13"/>
        <v>99758.426056744996</v>
      </c>
      <c r="J527" s="58"/>
    </row>
    <row r="528" spans="2:10" ht="12.95" customHeight="1">
      <c r="B528" s="54" t="str">
        <f>VLOOKUP(C528,SintéticoNC!$B$4:$C$82,2,FALSE)</f>
        <v>Josivaldo JP</v>
      </c>
      <c r="C528" s="30" t="s">
        <v>279</v>
      </c>
      <c r="D528" s="29" t="s">
        <v>39</v>
      </c>
      <c r="E528" s="29" t="s">
        <v>27</v>
      </c>
      <c r="F528" s="64"/>
      <c r="G528" s="64">
        <f>I451*ÍndiceCorreçãoNC!$C$9</f>
        <v>513.68905179968385</v>
      </c>
      <c r="H528" s="64">
        <f t="shared" si="12"/>
        <v>0</v>
      </c>
      <c r="I528" s="64">
        <f t="shared" si="13"/>
        <v>51488.219900255484</v>
      </c>
      <c r="J528" s="58"/>
    </row>
    <row r="529" spans="2:10" ht="12.95" customHeight="1">
      <c r="B529" s="54" t="str">
        <f>VLOOKUP(C529,SintéticoNC!$B$4:$C$82,2,FALSE)</f>
        <v>Junior Lourenço</v>
      </c>
      <c r="C529" s="30" t="s">
        <v>280</v>
      </c>
      <c r="D529" s="29" t="s">
        <v>39</v>
      </c>
      <c r="E529" s="29" t="s">
        <v>27</v>
      </c>
      <c r="F529" s="64"/>
      <c r="G529" s="64">
        <f>I452*ÍndiceCorreçãoNC!$C$9</f>
        <v>1658.7875631031459</v>
      </c>
      <c r="H529" s="64">
        <f t="shared" ref="H529:H592" si="14">IF(I452&gt;F529,F529,I452)</f>
        <v>0</v>
      </c>
      <c r="I529" s="64">
        <f t="shared" si="13"/>
        <v>166264.04342790833</v>
      </c>
      <c r="J529" s="58"/>
    </row>
    <row r="530" spans="2:10" ht="12.95" customHeight="1">
      <c r="B530" s="54" t="str">
        <f>VLOOKUP(C530,SintéticoNC!$B$4:$C$82,2,FALSE)</f>
        <v>Leo de Brito</v>
      </c>
      <c r="C530" s="30" t="s">
        <v>281</v>
      </c>
      <c r="D530" s="29" t="s">
        <v>39</v>
      </c>
      <c r="E530" s="29" t="s">
        <v>27</v>
      </c>
      <c r="F530" s="64"/>
      <c r="G530" s="64">
        <f>I453*ÍndiceCorreçãoNC!$C$9</f>
        <v>1819.3153917905472</v>
      </c>
      <c r="H530" s="64">
        <f t="shared" si="14"/>
        <v>0</v>
      </c>
      <c r="I530" s="64">
        <f t="shared" ref="I530:I593" si="15">I453+G530-H530</f>
        <v>182354.11214673819</v>
      </c>
      <c r="J530" s="58"/>
    </row>
    <row r="531" spans="2:10" ht="12.95" customHeight="1">
      <c r="B531" s="54" t="str">
        <f>VLOOKUP(C531,SintéticoNC!$B$4:$C$82,2,FALSE)</f>
        <v>Luciano Bivar</v>
      </c>
      <c r="C531" s="30" t="s">
        <v>282</v>
      </c>
      <c r="D531" s="29" t="s">
        <v>39</v>
      </c>
      <c r="E531" s="29" t="s">
        <v>27</v>
      </c>
      <c r="F531" s="64"/>
      <c r="G531" s="64">
        <f>I454*ÍndiceCorreçãoNC!$C$9</f>
        <v>995.27253786188737</v>
      </c>
      <c r="H531" s="64">
        <f t="shared" si="14"/>
        <v>0</v>
      </c>
      <c r="I531" s="64">
        <f t="shared" si="15"/>
        <v>99758.426056744996</v>
      </c>
      <c r="J531" s="58"/>
    </row>
    <row r="532" spans="2:10" ht="12.95" customHeight="1">
      <c r="B532" s="54" t="str">
        <f>VLOOKUP(C532,SintéticoNC!$B$4:$C$82,2,FALSE)</f>
        <v>Luis Tibé</v>
      </c>
      <c r="C532" s="30" t="s">
        <v>283</v>
      </c>
      <c r="D532" s="29" t="s">
        <v>39</v>
      </c>
      <c r="E532" s="29" t="s">
        <v>27</v>
      </c>
      <c r="F532" s="64"/>
      <c r="G532" s="64">
        <f>I455*ÍndiceCorreçãoNC!$C$9</f>
        <v>995.27253786188737</v>
      </c>
      <c r="H532" s="64">
        <f t="shared" si="14"/>
        <v>0</v>
      </c>
      <c r="I532" s="64">
        <f t="shared" si="15"/>
        <v>99758.426056744996</v>
      </c>
      <c r="J532" s="58"/>
    </row>
    <row r="533" spans="2:10" ht="12.95" customHeight="1">
      <c r="B533" s="54" t="str">
        <f>VLOOKUP(C533,SintéticoNC!$B$4:$C$82,2,FALSE)</f>
        <v>Mara Rocha</v>
      </c>
      <c r="C533" s="30" t="s">
        <v>284</v>
      </c>
      <c r="D533" s="29" t="s">
        <v>39</v>
      </c>
      <c r="E533" s="29" t="s">
        <v>27</v>
      </c>
      <c r="F533" s="64"/>
      <c r="G533" s="64">
        <f>I456*ÍndiceCorreçãoNC!$C$9</f>
        <v>1819.3153917905472</v>
      </c>
      <c r="H533" s="64">
        <f t="shared" si="14"/>
        <v>0</v>
      </c>
      <c r="I533" s="64">
        <f t="shared" si="15"/>
        <v>182354.11214673819</v>
      </c>
      <c r="J533" s="58"/>
    </row>
    <row r="534" spans="2:10" ht="12.95" customHeight="1">
      <c r="B534" s="54" t="str">
        <f>VLOOKUP(C534,SintéticoNC!$B$4:$C$82,2,FALSE)</f>
        <v>Marx Beltrão</v>
      </c>
      <c r="C534" s="30" t="s">
        <v>285</v>
      </c>
      <c r="D534" s="29" t="s">
        <v>39</v>
      </c>
      <c r="E534" s="29" t="s">
        <v>27</v>
      </c>
      <c r="F534" s="64"/>
      <c r="G534" s="64">
        <f>I457*ÍndiceCorreçãoNC!$C$9</f>
        <v>995.27253786188737</v>
      </c>
      <c r="H534" s="64">
        <f t="shared" si="14"/>
        <v>0</v>
      </c>
      <c r="I534" s="64">
        <f t="shared" si="15"/>
        <v>99758.426056744996</v>
      </c>
      <c r="J534" s="58"/>
    </row>
    <row r="535" spans="2:10" ht="12.95" customHeight="1">
      <c r="B535" s="54" t="str">
        <f>VLOOKUP(C535,SintéticoNC!$B$4:$C$82,2,FALSE)</f>
        <v>Perpétua Almeida</v>
      </c>
      <c r="C535" s="30" t="s">
        <v>286</v>
      </c>
      <c r="D535" s="29" t="s">
        <v>39</v>
      </c>
      <c r="E535" s="29" t="s">
        <v>27</v>
      </c>
      <c r="F535" s="64"/>
      <c r="G535" s="64">
        <f>I458*ÍndiceCorreçãoNC!$C$9</f>
        <v>2065.415255023579</v>
      </c>
      <c r="H535" s="64">
        <f t="shared" si="14"/>
        <v>0</v>
      </c>
      <c r="I535" s="64">
        <f t="shared" si="15"/>
        <v>207021.26016395225</v>
      </c>
      <c r="J535" s="58"/>
    </row>
    <row r="536" spans="2:10" ht="12.95" customHeight="1">
      <c r="B536" s="54" t="str">
        <f>VLOOKUP(C536,SintéticoNC!$B$4:$C$82,2,FALSE)</f>
        <v>Sérgio Petecão</v>
      </c>
      <c r="C536" s="30" t="s">
        <v>287</v>
      </c>
      <c r="D536" s="29" t="s">
        <v>39</v>
      </c>
      <c r="E536" s="29" t="s">
        <v>27</v>
      </c>
      <c r="F536" s="64"/>
      <c r="G536" s="64">
        <f>I459*ÍndiceCorreçãoNC!$C$9</f>
        <v>1419.2158315700683</v>
      </c>
      <c r="H536" s="64">
        <f t="shared" si="14"/>
        <v>0</v>
      </c>
      <c r="I536" s="64">
        <f t="shared" si="15"/>
        <v>142251.22487192668</v>
      </c>
      <c r="J536" s="58"/>
    </row>
    <row r="537" spans="2:10" ht="12.95" customHeight="1">
      <c r="B537" s="54" t="str">
        <f>VLOOKUP(C537,SintéticoNC!$B$4:$C$82,2,FALSE)</f>
        <v>Uldurico Junior</v>
      </c>
      <c r="C537" s="30" t="s">
        <v>288</v>
      </c>
      <c r="D537" s="29" t="s">
        <v>39</v>
      </c>
      <c r="E537" s="29" t="s">
        <v>27</v>
      </c>
      <c r="F537" s="64"/>
      <c r="G537" s="64">
        <f>I460*ÍndiceCorreçãoNC!$C$9</f>
        <v>1508.9615896615712</v>
      </c>
      <c r="H537" s="64">
        <f t="shared" si="14"/>
        <v>0</v>
      </c>
      <c r="I537" s="64">
        <f t="shared" si="15"/>
        <v>151246.64595700047</v>
      </c>
      <c r="J537" s="58"/>
    </row>
    <row r="538" spans="2:10" ht="12.95" customHeight="1">
      <c r="B538" s="54" t="str">
        <f>VLOOKUP(C538,SintéticoNC!$B$4:$C$82,2,FALSE)</f>
        <v>Soraya Thronicke</v>
      </c>
      <c r="C538" s="30" t="s">
        <v>289</v>
      </c>
      <c r="D538" s="29" t="s">
        <v>39</v>
      </c>
      <c r="E538" s="29" t="s">
        <v>27</v>
      </c>
      <c r="F538" s="64"/>
      <c r="G538" s="64">
        <f>I461*ÍndiceCorreçãoNC!$C$9</f>
        <v>1658.7875631031459</v>
      </c>
      <c r="H538" s="64">
        <f t="shared" si="14"/>
        <v>0</v>
      </c>
      <c r="I538" s="64">
        <f t="shared" si="15"/>
        <v>166264.04342790833</v>
      </c>
      <c r="J538" s="58"/>
    </row>
    <row r="539" spans="2:10" ht="12.95" customHeight="1">
      <c r="B539" s="54" t="str">
        <f>VLOOKUP(C539,SintéticoNC!$B$4:$C$82,2,FALSE)</f>
        <v>MCom</v>
      </c>
      <c r="C539" s="30" t="s">
        <v>290</v>
      </c>
      <c r="D539" s="29" t="s">
        <v>39</v>
      </c>
      <c r="E539" s="29" t="s">
        <v>27</v>
      </c>
      <c r="F539" s="64"/>
      <c r="G539" s="64">
        <f>I462*ÍndiceCorreçãoNC!$C$9</f>
        <v>5350.9276229133739</v>
      </c>
      <c r="H539" s="64">
        <f t="shared" si="14"/>
        <v>0</v>
      </c>
      <c r="I539" s="64">
        <f t="shared" si="15"/>
        <v>536335.62396099465</v>
      </c>
      <c r="J539" s="58"/>
    </row>
    <row r="540" spans="2:10" ht="12.95" customHeight="1">
      <c r="B540" s="54" t="str">
        <f>VLOOKUP(C540,SintéticoNC!$B$4:$C$82,2,FALSE)</f>
        <v>Cabo Junio Amaral</v>
      </c>
      <c r="C540" s="30" t="s">
        <v>291</v>
      </c>
      <c r="D540" s="29" t="s">
        <v>39</v>
      </c>
      <c r="E540" s="29" t="s">
        <v>27</v>
      </c>
      <c r="F540" s="64"/>
      <c r="G540" s="64">
        <f>I463*ÍndiceCorreçãoNC!$C$9</f>
        <v>995.27253786188737</v>
      </c>
      <c r="H540" s="64">
        <f t="shared" si="14"/>
        <v>0</v>
      </c>
      <c r="I540" s="64">
        <f t="shared" si="15"/>
        <v>99758.426056744996</v>
      </c>
      <c r="J540" s="58"/>
    </row>
    <row r="541" spans="2:10" ht="12.95" customHeight="1">
      <c r="B541" s="54" t="str">
        <f>VLOOKUP(C541,SintéticoNC!$B$4:$C$82,2,FALSE)</f>
        <v>Leur Lomanto</v>
      </c>
      <c r="C541" s="30" t="s">
        <v>292</v>
      </c>
      <c r="D541" s="29" t="s">
        <v>39</v>
      </c>
      <c r="E541" s="29" t="s">
        <v>27</v>
      </c>
      <c r="F541" s="64"/>
      <c r="G541" s="64">
        <f>I464*ÍndiceCorreçãoNC!$C$9</f>
        <v>299.65194688314892</v>
      </c>
      <c r="H541" s="64">
        <f t="shared" si="14"/>
        <v>0</v>
      </c>
      <c r="I541" s="64">
        <f t="shared" si="15"/>
        <v>30034.7949418157</v>
      </c>
      <c r="J541" s="58"/>
    </row>
    <row r="542" spans="2:10" ht="12.95" customHeight="1">
      <c r="B542" s="54" t="str">
        <f>VLOOKUP(C542,SintéticoNC!$B$4:$C$82,2,FALSE)</f>
        <v>Bancada de Alagoas</v>
      </c>
      <c r="C542" s="30" t="s">
        <v>215</v>
      </c>
      <c r="D542" s="29" t="s">
        <v>36</v>
      </c>
      <c r="E542" s="29" t="s">
        <v>28</v>
      </c>
      <c r="F542" s="64">
        <v>15000</v>
      </c>
      <c r="G542" s="64">
        <f>I465*ÍndiceCorreçãoNC!$C$10</f>
        <v>9057.7119462188857</v>
      </c>
      <c r="H542" s="64">
        <f t="shared" si="14"/>
        <v>15000</v>
      </c>
      <c r="I542" s="64">
        <f t="shared" si="15"/>
        <v>892215.54935307987</v>
      </c>
      <c r="J542" s="58"/>
    </row>
    <row r="543" spans="2:10" ht="12.95" customHeight="1">
      <c r="B543" s="54" t="str">
        <f>VLOOKUP(C543,SintéticoNC!$B$4:$C$82,2,FALSE)</f>
        <v>Bancada de Alagoas</v>
      </c>
      <c r="C543" s="30" t="s">
        <v>216</v>
      </c>
      <c r="D543" s="29" t="s">
        <v>36</v>
      </c>
      <c r="E543" s="29" t="s">
        <v>28</v>
      </c>
      <c r="F543" s="64"/>
      <c r="G543" s="64">
        <f>I466*ÍndiceCorreçãoNC!$C$10</f>
        <v>5672.7698487331081</v>
      </c>
      <c r="H543" s="64">
        <f t="shared" si="14"/>
        <v>0</v>
      </c>
      <c r="I543" s="64">
        <f t="shared" si="15"/>
        <v>568181.57225902437</v>
      </c>
      <c r="J543" s="58"/>
    </row>
    <row r="544" spans="2:10" ht="12.95" customHeight="1">
      <c r="B544" s="54" t="str">
        <f>VLOOKUP(C544,SintéticoNC!$B$4:$C$82,2,FALSE)</f>
        <v>Bancada de Alagoas</v>
      </c>
      <c r="C544" s="30" t="s">
        <v>217</v>
      </c>
      <c r="D544" s="29" t="s">
        <v>36</v>
      </c>
      <c r="E544" s="29" t="s">
        <v>28</v>
      </c>
      <c r="F544" s="64"/>
      <c r="G544" s="64">
        <f>I467*ÍndiceCorreçãoNC!$C$10</f>
        <v>56530.947270685843</v>
      </c>
      <c r="H544" s="64">
        <f t="shared" si="14"/>
        <v>0</v>
      </c>
      <c r="I544" s="64">
        <f t="shared" si="15"/>
        <v>5662109.2267163927</v>
      </c>
      <c r="J544" s="58"/>
    </row>
    <row r="545" spans="2:10" ht="12.95" customHeight="1">
      <c r="B545" s="54" t="str">
        <f>VLOOKUP(C545,SintéticoNC!$B$4:$C$82,2,FALSE)</f>
        <v>Bancada de Minas Gerais</v>
      </c>
      <c r="C545" s="30" t="s">
        <v>218</v>
      </c>
      <c r="D545" s="29" t="s">
        <v>36</v>
      </c>
      <c r="E545" s="29" t="s">
        <v>28</v>
      </c>
      <c r="F545" s="64"/>
      <c r="G545" s="64">
        <f>I468*ÍndiceCorreçãoNC!$C$10</f>
        <v>143639.4697403246</v>
      </c>
      <c r="H545" s="64">
        <f t="shared" si="14"/>
        <v>0</v>
      </c>
      <c r="I545" s="64">
        <f t="shared" si="15"/>
        <v>14386851.913926451</v>
      </c>
      <c r="J545" s="58"/>
    </row>
    <row r="546" spans="2:10" ht="12.95" customHeight="1">
      <c r="B546" s="54" t="str">
        <f>VLOOKUP(C546,SintéticoNC!$B$4:$C$82,2,FALSE)</f>
        <v>Bancada de São Paulo</v>
      </c>
      <c r="C546" s="30" t="s">
        <v>219</v>
      </c>
      <c r="D546" s="29" t="s">
        <v>36</v>
      </c>
      <c r="E546" s="29" t="s">
        <v>28</v>
      </c>
      <c r="F546" s="64"/>
      <c r="G546" s="64">
        <f>I469*ÍndiceCorreçãoNC!$C$10</f>
        <v>16710.677530641977</v>
      </c>
      <c r="H546" s="64">
        <f t="shared" si="14"/>
        <v>0</v>
      </c>
      <c r="I546" s="64">
        <f t="shared" si="15"/>
        <v>1673732.4598131098</v>
      </c>
      <c r="J546" s="58"/>
    </row>
    <row r="547" spans="2:10" ht="12.95" customHeight="1">
      <c r="B547" s="54" t="str">
        <f>VLOOKUP(C547,SintéticoNC!$B$4:$C$82,2,FALSE)</f>
        <v>Bancada do Espírito Santo</v>
      </c>
      <c r="C547" s="30" t="s">
        <v>220</v>
      </c>
      <c r="D547" s="29" t="s">
        <v>36</v>
      </c>
      <c r="E547" s="29" t="s">
        <v>28</v>
      </c>
      <c r="F547" s="64"/>
      <c r="G547" s="64">
        <f>I470*ÍndiceCorreçãoNC!$C$10</f>
        <v>15263.844720364285</v>
      </c>
      <c r="H547" s="64">
        <f t="shared" si="14"/>
        <v>0</v>
      </c>
      <c r="I547" s="64">
        <f t="shared" si="15"/>
        <v>1528818.4649111114</v>
      </c>
      <c r="J547" s="58"/>
    </row>
    <row r="548" spans="2:10" ht="12.95" customHeight="1">
      <c r="B548" s="54" t="str">
        <f>VLOOKUP(C548,SintéticoNC!$B$4:$C$82,2,FALSE)</f>
        <v>Bancada do Espírito Santo</v>
      </c>
      <c r="C548" s="30" t="s">
        <v>221</v>
      </c>
      <c r="D548" s="29" t="s">
        <v>36</v>
      </c>
      <c r="E548" s="29" t="s">
        <v>28</v>
      </c>
      <c r="F548" s="64"/>
      <c r="G548" s="64">
        <f>I471*ÍndiceCorreçãoNC!$C$10</f>
        <v>24285.599371483269</v>
      </c>
      <c r="H548" s="64">
        <f t="shared" si="14"/>
        <v>0</v>
      </c>
      <c r="I548" s="64">
        <f t="shared" si="15"/>
        <v>2432432.5509563494</v>
      </c>
      <c r="J548" s="58"/>
    </row>
    <row r="549" spans="2:10" ht="12.95" customHeight="1">
      <c r="B549" s="54" t="str">
        <f>VLOOKUP(C549,SintéticoNC!$B$4:$C$82,2,FALSE)</f>
        <v>Bancada do Espírito Santo</v>
      </c>
      <c r="C549" s="30" t="s">
        <v>222</v>
      </c>
      <c r="D549" s="29" t="s">
        <v>36</v>
      </c>
      <c r="E549" s="29" t="s">
        <v>28</v>
      </c>
      <c r="F549" s="64"/>
      <c r="G549" s="64">
        <f>I472*ÍndiceCorreçãoNC!$C$10</f>
        <v>29770.142303038734</v>
      </c>
      <c r="H549" s="64">
        <f t="shared" si="14"/>
        <v>0</v>
      </c>
      <c r="I549" s="64">
        <f t="shared" si="15"/>
        <v>2981761.4165843534</v>
      </c>
      <c r="J549" s="58"/>
    </row>
    <row r="550" spans="2:10" ht="12.95" customHeight="1">
      <c r="B550" s="54" t="str">
        <f>VLOOKUP(C550,SintéticoNC!$B$4:$C$82,2,FALSE)</f>
        <v>Bancada do Maranhão</v>
      </c>
      <c r="C550" s="30" t="s">
        <v>223</v>
      </c>
      <c r="D550" s="29" t="s">
        <v>36</v>
      </c>
      <c r="E550" s="29" t="s">
        <v>28</v>
      </c>
      <c r="F550" s="64"/>
      <c r="G550" s="64">
        <f>I473*ÍndiceCorreçãoNC!$C$10</f>
        <v>8113.2291886915145</v>
      </c>
      <c r="H550" s="64">
        <f t="shared" si="14"/>
        <v>0</v>
      </c>
      <c r="I550" s="64">
        <f t="shared" si="15"/>
        <v>812616.66513018345</v>
      </c>
      <c r="J550" s="58"/>
    </row>
    <row r="551" spans="2:10" ht="12.95" customHeight="1">
      <c r="B551" s="54" t="str">
        <f>VLOOKUP(C551,SintéticoNC!$B$4:$C$82,2,FALSE)</f>
        <v>Bancada do Pará</v>
      </c>
      <c r="C551" s="30" t="s">
        <v>224</v>
      </c>
      <c r="D551" s="29" t="s">
        <v>36</v>
      </c>
      <c r="E551" s="29" t="s">
        <v>28</v>
      </c>
      <c r="F551" s="64"/>
      <c r="G551" s="64">
        <f>I474*ÍndiceCorreçãoNC!$C$10</f>
        <v>5300.643069945123</v>
      </c>
      <c r="H551" s="64">
        <f t="shared" si="14"/>
        <v>0</v>
      </c>
      <c r="I551" s="64">
        <f t="shared" si="15"/>
        <v>530909.55455171992</v>
      </c>
      <c r="J551" s="58"/>
    </row>
    <row r="552" spans="2:10" ht="12.95" customHeight="1">
      <c r="B552" s="54" t="str">
        <f>VLOOKUP(C552,SintéticoNC!$B$4:$C$82,2,FALSE)</f>
        <v>Bancada do Pará</v>
      </c>
      <c r="C552" s="30" t="s">
        <v>225</v>
      </c>
      <c r="D552" s="29" t="s">
        <v>36</v>
      </c>
      <c r="E552" s="29" t="s">
        <v>28</v>
      </c>
      <c r="F552" s="64"/>
      <c r="G552" s="64">
        <f>I475*ÍndiceCorreçãoNC!$C$10</f>
        <v>8993.7849966375015</v>
      </c>
      <c r="H552" s="64">
        <f t="shared" si="14"/>
        <v>0</v>
      </c>
      <c r="I552" s="64">
        <f t="shared" si="15"/>
        <v>900812.66051897942</v>
      </c>
      <c r="J552" s="58"/>
    </row>
    <row r="553" spans="2:10" ht="12.95" customHeight="1">
      <c r="B553" s="54" t="str">
        <f>VLOOKUP(C553,SintéticoNC!$B$4:$C$82,2,FALSE)</f>
        <v>Cabo Junio Amaral</v>
      </c>
      <c r="C553" s="30" t="s">
        <v>226</v>
      </c>
      <c r="D553" s="29" t="s">
        <v>36</v>
      </c>
      <c r="E553" s="29" t="s">
        <v>28</v>
      </c>
      <c r="F553" s="64"/>
      <c r="G553" s="64">
        <f>I476*ÍndiceCorreçãoNC!$C$10</f>
        <v>2239.2512560788582</v>
      </c>
      <c r="H553" s="64">
        <f t="shared" si="14"/>
        <v>0</v>
      </c>
      <c r="I553" s="64">
        <f t="shared" si="15"/>
        <v>224282.19957593066</v>
      </c>
      <c r="J553" s="58"/>
    </row>
    <row r="554" spans="2:10" ht="12.95" customHeight="1">
      <c r="B554" s="54" t="str">
        <f>VLOOKUP(C554,SintéticoNC!$B$4:$C$82,2,FALSE)</f>
        <v>Celso Sabino</v>
      </c>
      <c r="C554" s="30" t="s">
        <v>227</v>
      </c>
      <c r="D554" s="29" t="s">
        <v>36</v>
      </c>
      <c r="E554" s="29" t="s">
        <v>28</v>
      </c>
      <c r="F554" s="64"/>
      <c r="G554" s="64">
        <f>I477*ÍndiceCorreçãoNC!$C$10</f>
        <v>1051.4497304612976</v>
      </c>
      <c r="H554" s="64">
        <f t="shared" si="14"/>
        <v>0</v>
      </c>
      <c r="I554" s="64">
        <f t="shared" si="15"/>
        <v>105312.63861132093</v>
      </c>
      <c r="J554" s="58"/>
    </row>
    <row r="555" spans="2:10" ht="12.95" customHeight="1">
      <c r="B555" s="54" t="str">
        <f>VLOOKUP(C555,SintéticoNC!$B$4:$C$82,2,FALSE)</f>
        <v>Coronel Chrisóstomo</v>
      </c>
      <c r="C555" s="30" t="s">
        <v>228</v>
      </c>
      <c r="D555" s="29" t="s">
        <v>36</v>
      </c>
      <c r="E555" s="29" t="s">
        <v>28</v>
      </c>
      <c r="F555" s="64"/>
      <c r="G555" s="64">
        <f>I478*ÍndiceCorreçãoNC!$C$10</f>
        <v>1498.2429901783662</v>
      </c>
      <c r="H555" s="64">
        <f t="shared" si="14"/>
        <v>0</v>
      </c>
      <c r="I555" s="64">
        <f t="shared" si="15"/>
        <v>150063.21082737387</v>
      </c>
      <c r="J555" s="58"/>
    </row>
    <row r="556" spans="2:10" ht="12.95" customHeight="1">
      <c r="B556" s="54" t="str">
        <f>VLOOKUP(C556,SintéticoNC!$B$4:$C$82,2,FALSE)</f>
        <v>Dimas Fabiano</v>
      </c>
      <c r="C556" s="30" t="s">
        <v>229</v>
      </c>
      <c r="D556" s="29" t="s">
        <v>36</v>
      </c>
      <c r="E556" s="29" t="s">
        <v>28</v>
      </c>
      <c r="F556" s="64"/>
      <c r="G556" s="64">
        <f>I479*ÍndiceCorreçãoNC!$C$10</f>
        <v>2239.2512560788582</v>
      </c>
      <c r="H556" s="64">
        <f t="shared" si="14"/>
        <v>0</v>
      </c>
      <c r="I556" s="64">
        <f t="shared" si="15"/>
        <v>224282.19957593066</v>
      </c>
      <c r="J556" s="58"/>
    </row>
    <row r="557" spans="2:10" ht="12.95" customHeight="1">
      <c r="B557" s="54" t="str">
        <f>VLOOKUP(C557,SintéticoNC!$B$4:$C$82,2,FALSE)</f>
        <v>Edna Henrique</v>
      </c>
      <c r="C557" s="30" t="s">
        <v>230</v>
      </c>
      <c r="D557" s="29" t="s">
        <v>36</v>
      </c>
      <c r="E557" s="29" t="s">
        <v>28</v>
      </c>
      <c r="F557" s="64"/>
      <c r="G557" s="64">
        <f>I480*ÍndiceCorreçãoNC!$C$10</f>
        <v>2250.0688949971136</v>
      </c>
      <c r="H557" s="64">
        <f t="shared" si="14"/>
        <v>0</v>
      </c>
      <c r="I557" s="64">
        <f t="shared" si="15"/>
        <v>225365.68846277092</v>
      </c>
      <c r="J557" s="58"/>
    </row>
    <row r="558" spans="2:10" ht="12.95" customHeight="1">
      <c r="B558" s="54" t="str">
        <f>VLOOKUP(C558,SintéticoNC!$B$4:$C$82,2,FALSE)</f>
        <v>Elias Vaz</v>
      </c>
      <c r="C558" s="30" t="s">
        <v>231</v>
      </c>
      <c r="D558" s="29" t="s">
        <v>36</v>
      </c>
      <c r="E558" s="29" t="s">
        <v>28</v>
      </c>
      <c r="F558" s="64"/>
      <c r="G558" s="64">
        <f>I481*ÍndiceCorreçãoNC!$C$10</f>
        <v>4327.0555673021418</v>
      </c>
      <c r="H558" s="64">
        <f t="shared" si="14"/>
        <v>0</v>
      </c>
      <c r="I558" s="64">
        <f t="shared" si="15"/>
        <v>433395.55473609793</v>
      </c>
      <c r="J558" s="58"/>
    </row>
    <row r="559" spans="2:10" ht="12.95" customHeight="1">
      <c r="B559" s="54" t="str">
        <f>VLOOKUP(C559,SintéticoNC!$B$4:$C$82,2,FALSE)</f>
        <v>Expedito Netto</v>
      </c>
      <c r="C559" s="30" t="s">
        <v>232</v>
      </c>
      <c r="D559" s="29" t="s">
        <v>36</v>
      </c>
      <c r="E559" s="29" t="s">
        <v>28</v>
      </c>
      <c r="F559" s="64"/>
      <c r="G559" s="64">
        <f>I482*ÍndiceCorreçãoNC!$C$10</f>
        <v>3043.4263118563831</v>
      </c>
      <c r="H559" s="64">
        <f t="shared" si="14"/>
        <v>0</v>
      </c>
      <c r="I559" s="64">
        <f t="shared" si="15"/>
        <v>304827.93997208041</v>
      </c>
      <c r="J559" s="58"/>
    </row>
    <row r="560" spans="2:10" ht="12.95" customHeight="1">
      <c r="B560" s="54" t="str">
        <f>VLOOKUP(C560,SintéticoNC!$B$4:$C$82,2,FALSE)</f>
        <v>Fabio Reis</v>
      </c>
      <c r="C560" s="30" t="s">
        <v>233</v>
      </c>
      <c r="D560" s="29" t="s">
        <v>36</v>
      </c>
      <c r="E560" s="29" t="s">
        <v>28</v>
      </c>
      <c r="F560" s="64"/>
      <c r="G560" s="64">
        <f>I483*ÍndiceCorreçãoNC!$C$10</f>
        <v>882.58919953345026</v>
      </c>
      <c r="H560" s="64">
        <f t="shared" si="14"/>
        <v>0</v>
      </c>
      <c r="I560" s="64">
        <f t="shared" si="15"/>
        <v>88399.658794855277</v>
      </c>
      <c r="J560" s="58"/>
    </row>
    <row r="561" spans="2:10" ht="12.95" customHeight="1">
      <c r="B561" s="54" t="str">
        <f>VLOOKUP(C561,SintéticoNC!$B$4:$C$82,2,FALSE)</f>
        <v>Flavia Arruda</v>
      </c>
      <c r="C561" s="30" t="s">
        <v>234</v>
      </c>
      <c r="D561" s="29" t="s">
        <v>36</v>
      </c>
      <c r="E561" s="29" t="s">
        <v>28</v>
      </c>
      <c r="F561" s="64"/>
      <c r="G561" s="64">
        <f>I484*ÍndiceCorreçãoNC!$C$10</f>
        <v>9534.8583065827315</v>
      </c>
      <c r="H561" s="64">
        <f t="shared" si="14"/>
        <v>0</v>
      </c>
      <c r="I561" s="64">
        <f t="shared" si="15"/>
        <v>955006.27177939983</v>
      </c>
      <c r="J561" s="58"/>
    </row>
    <row r="562" spans="2:10" ht="12.95" customHeight="1">
      <c r="B562" s="54" t="str">
        <f>VLOOKUP(C562,SintéticoNC!$B$4:$C$82,2,FALSE)</f>
        <v>Flaviano Melo</v>
      </c>
      <c r="C562" s="30" t="s">
        <v>235</v>
      </c>
      <c r="D562" s="29" t="s">
        <v>36</v>
      </c>
      <c r="E562" s="29" t="s">
        <v>28</v>
      </c>
      <c r="F562" s="64"/>
      <c r="G562" s="64">
        <f>I485*ÍndiceCorreçãoNC!$C$10</f>
        <v>713.9641686048534</v>
      </c>
      <c r="H562" s="64">
        <f t="shared" si="14"/>
        <v>0</v>
      </c>
      <c r="I562" s="64">
        <f t="shared" si="15"/>
        <v>71510.26653145616</v>
      </c>
      <c r="J562" s="58"/>
    </row>
    <row r="563" spans="2:10" ht="12.95" customHeight="1">
      <c r="B563" s="54" t="str">
        <f>VLOOKUP(C563,SintéticoNC!$B$4:$C$82,2,FALSE)</f>
        <v>Flaviano Melo</v>
      </c>
      <c r="C563" s="30" t="s">
        <v>236</v>
      </c>
      <c r="D563" s="29" t="s">
        <v>36</v>
      </c>
      <c r="E563" s="29" t="s">
        <v>28</v>
      </c>
      <c r="F563" s="64"/>
      <c r="G563" s="64">
        <f>I486*ÍndiceCorreçãoNC!$C$10</f>
        <v>5439.0657938958975</v>
      </c>
      <c r="H563" s="64">
        <f t="shared" si="14"/>
        <v>0</v>
      </c>
      <c r="I563" s="64">
        <f t="shared" si="15"/>
        <v>544773.9000175054</v>
      </c>
      <c r="J563" s="58"/>
    </row>
    <row r="564" spans="2:10" ht="12.95" customHeight="1">
      <c r="B564" s="54" t="str">
        <f>VLOOKUP(C564,SintéticoNC!$B$4:$C$82,2,FALSE)</f>
        <v>General Girão</v>
      </c>
      <c r="C564" s="30" t="s">
        <v>237</v>
      </c>
      <c r="D564" s="29" t="s">
        <v>36</v>
      </c>
      <c r="E564" s="29" t="s">
        <v>28</v>
      </c>
      <c r="F564" s="64"/>
      <c r="G564" s="64">
        <f>I487*ÍndiceCorreçãoNC!$C$10</f>
        <v>2239.2512560788582</v>
      </c>
      <c r="H564" s="64">
        <f t="shared" si="14"/>
        <v>0</v>
      </c>
      <c r="I564" s="64">
        <f t="shared" si="15"/>
        <v>224282.19957593066</v>
      </c>
      <c r="J564" s="58"/>
    </row>
    <row r="565" spans="2:10" ht="12.95" customHeight="1">
      <c r="B565" s="54" t="str">
        <f>VLOOKUP(C565,SintéticoNC!$B$4:$C$82,2,FALSE)</f>
        <v>João Roma</v>
      </c>
      <c r="C565" s="30" t="s">
        <v>238</v>
      </c>
      <c r="D565" s="29" t="s">
        <v>36</v>
      </c>
      <c r="E565" s="29" t="s">
        <v>28</v>
      </c>
      <c r="F565" s="64"/>
      <c r="G565" s="64">
        <f>I488*ÍndiceCorreçãoNC!$C$10</f>
        <v>780.68531010125787</v>
      </c>
      <c r="H565" s="64">
        <f t="shared" si="14"/>
        <v>0</v>
      </c>
      <c r="I565" s="64">
        <f t="shared" si="15"/>
        <v>78193.020122598275</v>
      </c>
      <c r="J565" s="58"/>
    </row>
    <row r="566" spans="2:10" ht="12.95" customHeight="1">
      <c r="B566" s="54" t="str">
        <f>VLOOKUP(C566,SintéticoNC!$B$4:$C$82,2,FALSE)</f>
        <v>Joenia Wapichana</v>
      </c>
      <c r="C566" s="30" t="s">
        <v>239</v>
      </c>
      <c r="D566" s="29" t="s">
        <v>36</v>
      </c>
      <c r="E566" s="29" t="s">
        <v>28</v>
      </c>
      <c r="F566" s="64"/>
      <c r="G566" s="64">
        <f>I489*ÍndiceCorreçãoNC!$C$10</f>
        <v>98.423422286632885</v>
      </c>
      <c r="H566" s="64">
        <f t="shared" si="14"/>
        <v>0</v>
      </c>
      <c r="I566" s="64">
        <f t="shared" si="15"/>
        <v>9858.0369578050195</v>
      </c>
      <c r="J566" s="58"/>
    </row>
    <row r="567" spans="2:10" ht="12.95" customHeight="1">
      <c r="B567" s="54" t="str">
        <f>VLOOKUP(C567,SintéticoNC!$B$4:$C$82,2,FALSE)</f>
        <v>José Nunes</v>
      </c>
      <c r="C567" s="30" t="s">
        <v>240</v>
      </c>
      <c r="D567" s="29" t="s">
        <v>36</v>
      </c>
      <c r="E567" s="29" t="s">
        <v>28</v>
      </c>
      <c r="F567" s="64"/>
      <c r="G567" s="64">
        <f>I490*ÍndiceCorreçãoNC!$C$10</f>
        <v>2239.2512560788582</v>
      </c>
      <c r="H567" s="64">
        <f t="shared" si="14"/>
        <v>0</v>
      </c>
      <c r="I567" s="64">
        <f t="shared" si="15"/>
        <v>224282.19957593066</v>
      </c>
      <c r="J567" s="58"/>
    </row>
    <row r="568" spans="2:10" ht="12.95" customHeight="1">
      <c r="B568" s="54" t="str">
        <f>VLOOKUP(C568,SintéticoNC!$B$4:$C$82,2,FALSE)</f>
        <v>Josivaldo JP</v>
      </c>
      <c r="C568" s="30" t="s">
        <v>241</v>
      </c>
      <c r="D568" s="29" t="s">
        <v>36</v>
      </c>
      <c r="E568" s="29" t="s">
        <v>28</v>
      </c>
      <c r="F568" s="64"/>
      <c r="G568" s="64">
        <f>I491*ÍndiceCorreçãoNC!$C$10</f>
        <v>1103.399169662046</v>
      </c>
      <c r="H568" s="64">
        <f t="shared" si="14"/>
        <v>0</v>
      </c>
      <c r="I568" s="64">
        <f t="shared" si="15"/>
        <v>110515.86645770496</v>
      </c>
      <c r="J568" s="58"/>
    </row>
    <row r="569" spans="2:10" ht="12.95" customHeight="1">
      <c r="B569" s="54" t="str">
        <f>VLOOKUP(C569,SintéticoNC!$B$4:$C$82,2,FALSE)</f>
        <v>Junior Lourenço</v>
      </c>
      <c r="C569" s="30" t="s">
        <v>242</v>
      </c>
      <c r="D569" s="29" t="s">
        <v>36</v>
      </c>
      <c r="E569" s="29" t="s">
        <v>28</v>
      </c>
      <c r="F569" s="64"/>
      <c r="G569" s="64">
        <f>I492*ÍndiceCorreçãoNC!$C$10</f>
        <v>3732.0854267980976</v>
      </c>
      <c r="H569" s="64">
        <f t="shared" si="14"/>
        <v>0</v>
      </c>
      <c r="I569" s="64">
        <f t="shared" si="15"/>
        <v>373803.66595988447</v>
      </c>
      <c r="J569" s="58"/>
    </row>
    <row r="570" spans="2:10" ht="12.95" customHeight="1">
      <c r="B570" s="54" t="str">
        <f>VLOOKUP(C570,SintéticoNC!$B$4:$C$82,2,FALSE)</f>
        <v>Leo de Brito</v>
      </c>
      <c r="C570" s="30" t="s">
        <v>243</v>
      </c>
      <c r="D570" s="29" t="s">
        <v>36</v>
      </c>
      <c r="E570" s="29" t="s">
        <v>28</v>
      </c>
      <c r="F570" s="64"/>
      <c r="G570" s="64">
        <f>I493*ÍndiceCorreçãoNC!$C$10</f>
        <v>4651.5847348498019</v>
      </c>
      <c r="H570" s="64">
        <f t="shared" si="14"/>
        <v>0</v>
      </c>
      <c r="I570" s="64">
        <f t="shared" si="15"/>
        <v>465900.22134130518</v>
      </c>
      <c r="J570" s="58"/>
    </row>
    <row r="571" spans="2:10" ht="12.95" customHeight="1">
      <c r="B571" s="54" t="str">
        <f>VLOOKUP(C571,SintéticoNC!$B$4:$C$82,2,FALSE)</f>
        <v>Leur Lomanto</v>
      </c>
      <c r="C571" s="30" t="s">
        <v>244</v>
      </c>
      <c r="D571" s="29" t="s">
        <v>36</v>
      </c>
      <c r="E571" s="29" t="s">
        <v>28</v>
      </c>
      <c r="F571" s="64"/>
      <c r="G571" s="64">
        <f>I494*ÍndiceCorreçãoNC!$C$10</f>
        <v>715.07081306619091</v>
      </c>
      <c r="H571" s="64">
        <f t="shared" si="14"/>
        <v>0</v>
      </c>
      <c r="I571" s="64">
        <f t="shared" si="15"/>
        <v>71621.107444579917</v>
      </c>
      <c r="J571" s="58"/>
    </row>
    <row r="572" spans="2:10" ht="12.95" customHeight="1">
      <c r="B572" s="54" t="str">
        <f>VLOOKUP(C572,SintéticoNC!$B$4:$C$82,2,FALSE)</f>
        <v>Luciano Bivar</v>
      </c>
      <c r="C572" s="30" t="s">
        <v>245</v>
      </c>
      <c r="D572" s="29" t="s">
        <v>36</v>
      </c>
      <c r="E572" s="29" t="s">
        <v>28</v>
      </c>
      <c r="F572" s="64"/>
      <c r="G572" s="64">
        <f>I495*ÍndiceCorreçãoNC!$C$10</f>
        <v>35.191834752479132</v>
      </c>
      <c r="H572" s="64">
        <f t="shared" si="14"/>
        <v>0</v>
      </c>
      <c r="I572" s="64">
        <f t="shared" si="15"/>
        <v>3524.7952117798159</v>
      </c>
      <c r="J572" s="58"/>
    </row>
    <row r="573" spans="2:10" ht="12.95" customHeight="1">
      <c r="B573" s="54" t="str">
        <f>VLOOKUP(C573,SintéticoNC!$B$4:$C$82,2,FALSE)</f>
        <v>Luis Tibé</v>
      </c>
      <c r="C573" s="30" t="s">
        <v>246</v>
      </c>
      <c r="D573" s="29" t="s">
        <v>36</v>
      </c>
      <c r="E573" s="29" t="s">
        <v>28</v>
      </c>
      <c r="F573" s="64"/>
      <c r="G573" s="64">
        <f>I496*ÍndiceCorreçãoNC!$C$10</f>
        <v>2239.2512560788582</v>
      </c>
      <c r="H573" s="64">
        <f t="shared" si="14"/>
        <v>0</v>
      </c>
      <c r="I573" s="64">
        <f t="shared" si="15"/>
        <v>224282.19957593066</v>
      </c>
      <c r="J573" s="58"/>
    </row>
    <row r="574" spans="2:10" ht="12.95" customHeight="1">
      <c r="B574" s="54" t="str">
        <f>VLOOKUP(C574,SintéticoNC!$B$4:$C$82,2,FALSE)</f>
        <v>Mara Rocha</v>
      </c>
      <c r="C574" s="30" t="s">
        <v>247</v>
      </c>
      <c r="D574" s="29" t="s">
        <v>36</v>
      </c>
      <c r="E574" s="29" t="s">
        <v>28</v>
      </c>
      <c r="F574" s="64"/>
      <c r="G574" s="64">
        <f>I497*ÍndiceCorreçãoNC!$C$10</f>
        <v>4417.654375006422</v>
      </c>
      <c r="H574" s="64">
        <f t="shared" si="14"/>
        <v>0</v>
      </c>
      <c r="I574" s="64">
        <f t="shared" si="15"/>
        <v>442469.88251227367</v>
      </c>
      <c r="J574" s="58"/>
    </row>
    <row r="575" spans="2:10" ht="12.95" customHeight="1">
      <c r="B575" s="54" t="str">
        <f>VLOOKUP(C575,SintéticoNC!$B$4:$C$82,2,FALSE)</f>
        <v>Marx Beltrão</v>
      </c>
      <c r="C575" s="30" t="s">
        <v>248</v>
      </c>
      <c r="D575" s="29" t="s">
        <v>36</v>
      </c>
      <c r="E575" s="29" t="s">
        <v>28</v>
      </c>
      <c r="F575" s="64"/>
      <c r="G575" s="64">
        <f>I498*ÍndiceCorreçãoNC!$C$10</f>
        <v>2239.2512560788582</v>
      </c>
      <c r="H575" s="64">
        <f t="shared" si="14"/>
        <v>0</v>
      </c>
      <c r="I575" s="64">
        <f t="shared" si="15"/>
        <v>224282.19957593066</v>
      </c>
      <c r="J575" s="58"/>
    </row>
    <row r="576" spans="2:10" ht="12.95" customHeight="1">
      <c r="B576" s="54" t="str">
        <f>VLOOKUP(C576,SintéticoNC!$B$4:$C$82,2,FALSE)</f>
        <v>Ministério das Comunicações</v>
      </c>
      <c r="C576" s="30" t="s">
        <v>250</v>
      </c>
      <c r="D576" s="29" t="s">
        <v>36</v>
      </c>
      <c r="E576" s="29" t="s">
        <v>28</v>
      </c>
      <c r="F576" s="64"/>
      <c r="G576" s="64">
        <f>I499*ÍndiceCorreçãoNC!$C$10</f>
        <v>166509.71833519201</v>
      </c>
      <c r="H576" s="64">
        <f t="shared" si="14"/>
        <v>0</v>
      </c>
      <c r="I576" s="64">
        <f t="shared" si="15"/>
        <v>16677523.693513729</v>
      </c>
      <c r="J576" s="58"/>
    </row>
    <row r="577" spans="2:10" ht="12.95" customHeight="1">
      <c r="B577" s="54" t="str">
        <f>VLOOKUP(C577,SintéticoNC!$B$4:$C$82,2,FALSE)</f>
        <v>Ministério das Comunicações</v>
      </c>
      <c r="C577" s="30" t="s">
        <v>251</v>
      </c>
      <c r="D577" s="29" t="s">
        <v>36</v>
      </c>
      <c r="E577" s="29" t="s">
        <v>28</v>
      </c>
      <c r="F577" s="64"/>
      <c r="G577" s="64">
        <f>I500*ÍndiceCorreçãoNC!$C$10</f>
        <v>39895.452330525753</v>
      </c>
      <c r="H577" s="64">
        <f t="shared" si="14"/>
        <v>0</v>
      </c>
      <c r="I577" s="64">
        <f t="shared" si="15"/>
        <v>3995907.0146668232</v>
      </c>
      <c r="J577" s="58"/>
    </row>
    <row r="578" spans="2:10" ht="12.95" customHeight="1">
      <c r="B578" s="54" t="str">
        <f>VLOOKUP(C578,SintéticoNC!$B$4:$C$82,2,FALSE)</f>
        <v>Ministério das Comunicações</v>
      </c>
      <c r="C578" s="30" t="s">
        <v>252</v>
      </c>
      <c r="D578" s="29" t="s">
        <v>36</v>
      </c>
      <c r="E578" s="29" t="s">
        <v>28</v>
      </c>
      <c r="F578" s="64"/>
      <c r="G578" s="64">
        <f>I501*ÍndiceCorreçãoNC!$C$10</f>
        <v>108176.38918255355</v>
      </c>
      <c r="H578" s="64">
        <f t="shared" si="14"/>
        <v>0</v>
      </c>
      <c r="I578" s="64">
        <f t="shared" si="15"/>
        <v>10834888.868402448</v>
      </c>
      <c r="J578" s="58"/>
    </row>
    <row r="579" spans="2:10" ht="12.95" customHeight="1">
      <c r="B579" s="54" t="str">
        <f>VLOOKUP(C579,SintéticoNC!$B$4:$C$82,2,FALSE)</f>
        <v>Ministério da Educação</v>
      </c>
      <c r="C579" s="30" t="s">
        <v>253</v>
      </c>
      <c r="D579" s="29" t="s">
        <v>36</v>
      </c>
      <c r="E579" s="29" t="s">
        <v>28</v>
      </c>
      <c r="F579" s="64"/>
      <c r="G579" s="64">
        <f>I502*ÍndiceCorreçãoNC!$C$10</f>
        <v>182419.9869710459</v>
      </c>
      <c r="H579" s="64">
        <f t="shared" si="14"/>
        <v>0</v>
      </c>
      <c r="I579" s="64">
        <f t="shared" si="15"/>
        <v>18271087.629586648</v>
      </c>
      <c r="J579" s="58"/>
    </row>
    <row r="580" spans="2:10" ht="12.95" customHeight="1">
      <c r="B580" s="54" t="str">
        <f>VLOOKUP(C580,SintéticoNC!$B$4:$C$82,2,FALSE)</f>
        <v>Ministério da Educação</v>
      </c>
      <c r="C580" s="30" t="s">
        <v>254</v>
      </c>
      <c r="D580" s="29" t="s">
        <v>36</v>
      </c>
      <c r="E580" s="29" t="s">
        <v>28</v>
      </c>
      <c r="F580" s="64"/>
      <c r="G580" s="64">
        <f>I503*ÍndiceCorreçãoNC!$C$10</f>
        <v>39819.728858097958</v>
      </c>
      <c r="H580" s="64">
        <f t="shared" si="14"/>
        <v>0</v>
      </c>
      <c r="I580" s="64">
        <f t="shared" si="15"/>
        <v>3988322.592458941</v>
      </c>
      <c r="J580" s="58"/>
    </row>
    <row r="581" spans="2:10" ht="12.95" customHeight="1">
      <c r="B581" s="54" t="str">
        <f>VLOOKUP(C581,SintéticoNC!$B$4:$C$82,2,FALSE)</f>
        <v>Ministério da Justiça</v>
      </c>
      <c r="C581" s="30" t="s">
        <v>255</v>
      </c>
      <c r="D581" s="29" t="s">
        <v>36</v>
      </c>
      <c r="E581" s="29" t="s">
        <v>28</v>
      </c>
      <c r="F581" s="64"/>
      <c r="G581" s="64">
        <f>I504*ÍndiceCorreçãoNC!$C$10</f>
        <v>6771.0901369230332</v>
      </c>
      <c r="H581" s="64">
        <f t="shared" si="14"/>
        <v>0</v>
      </c>
      <c r="I581" s="64">
        <f t="shared" si="15"/>
        <v>678188.74068435782</v>
      </c>
      <c r="J581" s="58"/>
    </row>
    <row r="582" spans="2:10" ht="12.95" customHeight="1">
      <c r="B582" s="54" t="str">
        <f>VLOOKUP(C582,SintéticoNC!$B$4:$C$82,2,FALSE)</f>
        <v>Ministério do Meio Ambiente</v>
      </c>
      <c r="C582" s="30" t="s">
        <v>256</v>
      </c>
      <c r="D582" s="29" t="s">
        <v>36</v>
      </c>
      <c r="E582" s="29" t="s">
        <v>28</v>
      </c>
      <c r="F582" s="64"/>
      <c r="G582" s="64">
        <f>I505*ÍndiceCorreçãoNC!$C$10</f>
        <v>1166.1414753879271</v>
      </c>
      <c r="H582" s="64">
        <f t="shared" si="14"/>
        <v>0</v>
      </c>
      <c r="I582" s="64">
        <f t="shared" si="15"/>
        <v>116800.10200137837</v>
      </c>
      <c r="J582" s="58"/>
    </row>
    <row r="583" spans="2:10" ht="12.95" customHeight="1">
      <c r="B583" s="54" t="str">
        <f>VLOOKUP(C583,SintéticoNC!$B$4:$C$82,2,FALSE)</f>
        <v>Perpétua Almeida</v>
      </c>
      <c r="C583" s="30" t="s">
        <v>257</v>
      </c>
      <c r="D583" s="29" t="s">
        <v>36</v>
      </c>
      <c r="E583" s="29" t="s">
        <v>28</v>
      </c>
      <c r="F583" s="64"/>
      <c r="G583" s="64">
        <f>I506*ÍndiceCorreçãoNC!$C$10</f>
        <v>4478.5025121577164</v>
      </c>
      <c r="H583" s="64">
        <f t="shared" si="14"/>
        <v>0</v>
      </c>
      <c r="I583" s="64">
        <f t="shared" si="15"/>
        <v>448564.39915186132</v>
      </c>
      <c r="J583" s="58"/>
    </row>
    <row r="584" spans="2:10" ht="12.95" customHeight="1">
      <c r="B584" s="54" t="str">
        <f>VLOOKUP(C584,SintéticoNC!$B$4:$C$82,2,FALSE)</f>
        <v>PRF RO</v>
      </c>
      <c r="C584" s="30" t="s">
        <v>258</v>
      </c>
      <c r="D584" s="29" t="s">
        <v>36</v>
      </c>
      <c r="E584" s="29" t="s">
        <v>28</v>
      </c>
      <c r="F584" s="64"/>
      <c r="G584" s="64">
        <f>I507*ÍndiceCorreçãoNC!$C$10</f>
        <v>501.93844580704842</v>
      </c>
      <c r="H584" s="64">
        <f t="shared" si="14"/>
        <v>0</v>
      </c>
      <c r="I584" s="64">
        <f t="shared" si="15"/>
        <v>50273.884349387357</v>
      </c>
      <c r="J584" s="58"/>
    </row>
    <row r="585" spans="2:10" ht="12.95" customHeight="1">
      <c r="B585" s="54" t="str">
        <f>VLOOKUP(C585,SintéticoNC!$B$4:$C$82,2,FALSE)</f>
        <v>Senador Confúcio Moura</v>
      </c>
      <c r="C585" s="30" t="s">
        <v>259</v>
      </c>
      <c r="D585" s="29" t="s">
        <v>36</v>
      </c>
      <c r="E585" s="29" t="s">
        <v>28</v>
      </c>
      <c r="F585" s="64"/>
      <c r="G585" s="64">
        <f>I508*ÍndiceCorreçãoNC!$C$10</f>
        <v>3710.7885247069498</v>
      </c>
      <c r="H585" s="64">
        <f t="shared" si="14"/>
        <v>0</v>
      </c>
      <c r="I585" s="64">
        <f t="shared" si="15"/>
        <v>371670.57971858437</v>
      </c>
      <c r="J585" s="58"/>
    </row>
    <row r="586" spans="2:10" ht="12.95" customHeight="1">
      <c r="B586" s="54" t="str">
        <f>VLOOKUP(C586,SintéticoNC!$B$4:$C$82,2,FALSE)</f>
        <v>Sérgio Petecão</v>
      </c>
      <c r="C586" s="30" t="s">
        <v>260</v>
      </c>
      <c r="D586" s="29" t="s">
        <v>36</v>
      </c>
      <c r="E586" s="29" t="s">
        <v>28</v>
      </c>
      <c r="F586" s="64"/>
      <c r="G586" s="64">
        <f>I509*ÍndiceCorreçãoNC!$C$10</f>
        <v>3082.8756447579203</v>
      </c>
      <c r="H586" s="64">
        <f t="shared" si="14"/>
        <v>0</v>
      </c>
      <c r="I586" s="64">
        <f t="shared" si="15"/>
        <v>308779.16390505398</v>
      </c>
      <c r="J586" s="58"/>
    </row>
    <row r="587" spans="2:10" ht="12.95" customHeight="1">
      <c r="B587" s="54" t="str">
        <f>VLOOKUP(C587,SintéticoNC!$B$4:$C$82,2,FALSE)</f>
        <v>Soraya Thronicke</v>
      </c>
      <c r="C587" s="30" t="s">
        <v>261</v>
      </c>
      <c r="D587" s="29" t="s">
        <v>36</v>
      </c>
      <c r="E587" s="29" t="s">
        <v>28</v>
      </c>
      <c r="F587" s="64"/>
      <c r="G587" s="64">
        <f>I510*ÍndiceCorreçãoNC!$C$10</f>
        <v>3732.0854267980976</v>
      </c>
      <c r="H587" s="64">
        <f t="shared" si="14"/>
        <v>0</v>
      </c>
      <c r="I587" s="64">
        <f t="shared" si="15"/>
        <v>373803.66595988447</v>
      </c>
      <c r="J587" s="58"/>
    </row>
    <row r="588" spans="2:10" ht="12.95" customHeight="1">
      <c r="B588" s="54" t="str">
        <f>VLOOKUP(C588,SintéticoNC!$B$4:$C$82,2,FALSE)</f>
        <v>Uldurico Junior</v>
      </c>
      <c r="C588" s="30" t="s">
        <v>262</v>
      </c>
      <c r="D588" s="29" t="s">
        <v>36</v>
      </c>
      <c r="E588" s="29" t="s">
        <v>28</v>
      </c>
      <c r="F588" s="64"/>
      <c r="G588" s="64">
        <f>I511*ÍndiceCorreçãoNC!$C$10</f>
        <v>3342.6504257409051</v>
      </c>
      <c r="H588" s="64">
        <f t="shared" si="14"/>
        <v>0</v>
      </c>
      <c r="I588" s="64">
        <f t="shared" si="15"/>
        <v>334798.0660336357</v>
      </c>
      <c r="J588" s="58"/>
    </row>
    <row r="589" spans="2:10" ht="12.95" customHeight="1">
      <c r="B589" s="54" t="str">
        <f>VLOOKUP(C589,SintéticoNC!$B$4:$C$82,2,FALSE)</f>
        <v>Bancada de Alagoas</v>
      </c>
      <c r="C589" s="30" t="s">
        <v>263</v>
      </c>
      <c r="D589" s="29" t="s">
        <v>39</v>
      </c>
      <c r="E589" s="29" t="s">
        <v>28</v>
      </c>
      <c r="F589" s="64"/>
      <c r="G589" s="64">
        <f>I512*ÍndiceCorreçãoNC!$C$10</f>
        <v>6577.1244622992554</v>
      </c>
      <c r="H589" s="64">
        <f t="shared" si="14"/>
        <v>0</v>
      </c>
      <c r="I589" s="64">
        <f t="shared" si="15"/>
        <v>658761.24319886882</v>
      </c>
      <c r="J589" s="58"/>
    </row>
    <row r="590" spans="2:10" ht="12.95" customHeight="1">
      <c r="B590" s="54" t="str">
        <f>VLOOKUP(C590,SintéticoNC!$B$4:$C$82,2,FALSE)</f>
        <v>Bancada de Alagoas</v>
      </c>
      <c r="C590" s="30" t="s">
        <v>264</v>
      </c>
      <c r="D590" s="29" t="s">
        <v>39</v>
      </c>
      <c r="E590" s="29" t="s">
        <v>28</v>
      </c>
      <c r="F590" s="64"/>
      <c r="G590" s="64">
        <f>I513*ÍndiceCorreçãoNC!$C$10</f>
        <v>1893.0868106946868</v>
      </c>
      <c r="H590" s="64">
        <f t="shared" si="14"/>
        <v>0</v>
      </c>
      <c r="I590" s="64">
        <f t="shared" si="15"/>
        <v>189610.55519704282</v>
      </c>
      <c r="J590" s="58"/>
    </row>
    <row r="591" spans="2:10" ht="12.95" customHeight="1">
      <c r="B591" s="54" t="str">
        <f>VLOOKUP(C591,SintéticoNC!$B$4:$C$82,2,FALSE)</f>
        <v>Bancada de Alagoas</v>
      </c>
      <c r="C591" s="30" t="s">
        <v>265</v>
      </c>
      <c r="D591" s="29" t="s">
        <v>39</v>
      </c>
      <c r="E591" s="29" t="s">
        <v>28</v>
      </c>
      <c r="F591" s="64"/>
      <c r="G591" s="64">
        <f>I514*ÍndiceCorreçãoNC!$C$10</f>
        <v>8113.2291886915145</v>
      </c>
      <c r="H591" s="64">
        <f t="shared" si="14"/>
        <v>0</v>
      </c>
      <c r="I591" s="64">
        <f t="shared" si="15"/>
        <v>812616.66513018345</v>
      </c>
      <c r="J591" s="58"/>
    </row>
    <row r="592" spans="2:10" ht="12.95" customHeight="1">
      <c r="B592" s="54" t="str">
        <f>VLOOKUP(C592,SintéticoNC!$B$4:$C$82,2,FALSE)</f>
        <v>Bancada de Minas Gerais</v>
      </c>
      <c r="C592" s="30" t="s">
        <v>266</v>
      </c>
      <c r="D592" s="29" t="s">
        <v>39</v>
      </c>
      <c r="E592" s="29" t="s">
        <v>28</v>
      </c>
      <c r="F592" s="64"/>
      <c r="G592" s="64">
        <f>I515*ÍndiceCorreçãoNC!$C$10</f>
        <v>56251.722374927849</v>
      </c>
      <c r="H592" s="64">
        <f t="shared" si="14"/>
        <v>0</v>
      </c>
      <c r="I592" s="64">
        <f t="shared" si="15"/>
        <v>5634142.2115692738</v>
      </c>
      <c r="J592" s="58"/>
    </row>
    <row r="593" spans="2:10" ht="12.95" customHeight="1">
      <c r="B593" s="54" t="str">
        <f>VLOOKUP(C593,SintéticoNC!$B$4:$C$82,2,FALSE)</f>
        <v>Bancada de São Paulo</v>
      </c>
      <c r="C593" s="30" t="s">
        <v>267</v>
      </c>
      <c r="D593" s="29" t="s">
        <v>39</v>
      </c>
      <c r="E593" s="29" t="s">
        <v>28</v>
      </c>
      <c r="F593" s="64"/>
      <c r="G593" s="64">
        <f>I516*ÍndiceCorreçãoNC!$C$10</f>
        <v>7521.2879870845827</v>
      </c>
      <c r="H593" s="64">
        <f t="shared" ref="H593:H656" si="16">IF(I516&gt;F593,F593,I516)</f>
        <v>0</v>
      </c>
      <c r="I593" s="64">
        <f t="shared" si="15"/>
        <v>753328.15324228536</v>
      </c>
      <c r="J593" s="58"/>
    </row>
    <row r="594" spans="2:10" ht="12.95" customHeight="1">
      <c r="B594" s="54" t="str">
        <f>VLOOKUP(C594,SintéticoNC!$B$4:$C$82,2,FALSE)</f>
        <v>Bancada do Espírito Santo</v>
      </c>
      <c r="C594" s="30" t="s">
        <v>268</v>
      </c>
      <c r="D594" s="29" t="s">
        <v>39</v>
      </c>
      <c r="E594" s="29" t="s">
        <v>28</v>
      </c>
      <c r="F594" s="64"/>
      <c r="G594" s="64">
        <f>I517*ÍndiceCorreçãoNC!$C$10</f>
        <v>8470.2112729939399</v>
      </c>
      <c r="H594" s="64">
        <f t="shared" si="16"/>
        <v>0</v>
      </c>
      <c r="I594" s="64">
        <f t="shared" ref="I594:I657" si="17">I517+G594-H594</f>
        <v>848371.79839591146</v>
      </c>
      <c r="J594" s="58"/>
    </row>
    <row r="595" spans="2:10" ht="12.95" customHeight="1">
      <c r="B595" s="54" t="str">
        <f>VLOOKUP(C595,SintéticoNC!$B$4:$C$82,2,FALSE)</f>
        <v>Bancada do Espírito Santo</v>
      </c>
      <c r="C595" s="30" t="s">
        <v>269</v>
      </c>
      <c r="D595" s="29" t="s">
        <v>39</v>
      </c>
      <c r="E595" s="29" t="s">
        <v>28</v>
      </c>
      <c r="F595" s="64"/>
      <c r="G595" s="64">
        <f>I518*ÍndiceCorreçãoNC!$C$10</f>
        <v>9088.4824995515173</v>
      </c>
      <c r="H595" s="64">
        <f t="shared" si="16"/>
        <v>0</v>
      </c>
      <c r="I595" s="64">
        <f t="shared" si="17"/>
        <v>910297.51139948994</v>
      </c>
      <c r="J595" s="58"/>
    </row>
    <row r="596" spans="2:10" ht="12.95" customHeight="1">
      <c r="B596" s="54" t="str">
        <f>VLOOKUP(C596,SintéticoNC!$B$4:$C$82,2,FALSE)</f>
        <v>Bancada do Pará</v>
      </c>
      <c r="C596" s="30" t="s">
        <v>270</v>
      </c>
      <c r="D596" s="29" t="s">
        <v>39</v>
      </c>
      <c r="E596" s="29" t="s">
        <v>28</v>
      </c>
      <c r="F596" s="64"/>
      <c r="G596" s="64">
        <f>I519*ÍndiceCorreçãoNC!$C$10</f>
        <v>1990.445560958985</v>
      </c>
      <c r="H596" s="64">
        <f t="shared" si="16"/>
        <v>0</v>
      </c>
      <c r="I596" s="64">
        <f t="shared" si="17"/>
        <v>199361.95517860501</v>
      </c>
      <c r="J596" s="58"/>
    </row>
    <row r="597" spans="2:10" ht="12.95" customHeight="1">
      <c r="B597" s="54" t="str">
        <f>VLOOKUP(C597,SintéticoNC!$B$4:$C$82,2,FALSE)</f>
        <v>Bancada do Pará</v>
      </c>
      <c r="C597" s="30" t="s">
        <v>271</v>
      </c>
      <c r="D597" s="29" t="s">
        <v>39</v>
      </c>
      <c r="E597" s="29" t="s">
        <v>28</v>
      </c>
      <c r="F597" s="64"/>
      <c r="G597" s="64">
        <f>I520*ÍndiceCorreçãoNC!$C$10</f>
        <v>3379.6467508413375</v>
      </c>
      <c r="H597" s="64">
        <f t="shared" si="16"/>
        <v>0</v>
      </c>
      <c r="I597" s="64">
        <f t="shared" si="17"/>
        <v>338503.59802662925</v>
      </c>
      <c r="J597" s="58"/>
    </row>
    <row r="598" spans="2:10" ht="12.95" customHeight="1">
      <c r="B598" s="54" t="str">
        <f>VLOOKUP(C598,SintéticoNC!$B$4:$C$82,2,FALSE)</f>
        <v>Coronel Chrisóstomo</v>
      </c>
      <c r="C598" s="30" t="s">
        <v>272</v>
      </c>
      <c r="D598" s="29" t="s">
        <v>39</v>
      </c>
      <c r="E598" s="29" t="s">
        <v>28</v>
      </c>
      <c r="F598" s="64"/>
      <c r="G598" s="64">
        <f>I521*ÍndiceCorreçãoNC!$C$10</f>
        <v>665.28479347270422</v>
      </c>
      <c r="H598" s="64">
        <f t="shared" si="16"/>
        <v>0</v>
      </c>
      <c r="I598" s="64">
        <f t="shared" si="17"/>
        <v>66634.566540675049</v>
      </c>
      <c r="J598" s="58"/>
    </row>
    <row r="599" spans="2:10" ht="12.95" customHeight="1">
      <c r="B599" s="54" t="str">
        <f>VLOOKUP(C599,SintéticoNC!$B$4:$C$82,2,FALSE)</f>
        <v>Dimas Fabiano</v>
      </c>
      <c r="C599" s="30" t="s">
        <v>273</v>
      </c>
      <c r="D599" s="29" t="s">
        <v>39</v>
      </c>
      <c r="E599" s="29" t="s">
        <v>28</v>
      </c>
      <c r="F599" s="64"/>
      <c r="G599" s="64">
        <f>I522*ÍndiceCorreçãoNC!$C$10</f>
        <v>1006.0404193977478</v>
      </c>
      <c r="H599" s="64">
        <f t="shared" si="16"/>
        <v>0</v>
      </c>
      <c r="I599" s="64">
        <f t="shared" si="17"/>
        <v>100764.46647614274</v>
      </c>
      <c r="J599" s="58"/>
    </row>
    <row r="600" spans="2:10" ht="12.95" customHeight="1">
      <c r="B600" s="54" t="str">
        <f>VLOOKUP(C600,SintéticoNC!$B$4:$C$82,2,FALSE)</f>
        <v>Edna Henrique</v>
      </c>
      <c r="C600" s="30" t="s">
        <v>274</v>
      </c>
      <c r="D600" s="29" t="s">
        <v>39</v>
      </c>
      <c r="E600" s="29" t="s">
        <v>28</v>
      </c>
      <c r="F600" s="64"/>
      <c r="G600" s="64">
        <f>I523*ÍndiceCorreçãoNC!$C$10</f>
        <v>995.22278047949249</v>
      </c>
      <c r="H600" s="64">
        <f t="shared" si="16"/>
        <v>0</v>
      </c>
      <c r="I600" s="64">
        <f t="shared" si="17"/>
        <v>99680.977589302507</v>
      </c>
      <c r="J600" s="58"/>
    </row>
    <row r="601" spans="2:10" ht="12.95" customHeight="1">
      <c r="B601" s="54" t="str">
        <f>VLOOKUP(C601,SintéticoNC!$B$4:$C$82,2,FALSE)</f>
        <v>Fabio Reis</v>
      </c>
      <c r="C601" s="30" t="s">
        <v>275</v>
      </c>
      <c r="D601" s="29" t="s">
        <v>39</v>
      </c>
      <c r="E601" s="29" t="s">
        <v>28</v>
      </c>
      <c r="F601" s="64"/>
      <c r="G601" s="64">
        <f>I524*ÍndiceCorreçãoNC!$C$10</f>
        <v>453.04271789653427</v>
      </c>
      <c r="H601" s="64">
        <f t="shared" si="16"/>
        <v>0</v>
      </c>
      <c r="I601" s="64">
        <f t="shared" si="17"/>
        <v>45376.514580869451</v>
      </c>
      <c r="J601" s="58"/>
    </row>
    <row r="602" spans="2:10" ht="12.95" customHeight="1">
      <c r="B602" s="54" t="str">
        <f>VLOOKUP(C602,SintéticoNC!$B$4:$C$82,2,FALSE)</f>
        <v>Flavia Arruda</v>
      </c>
      <c r="C602" s="30" t="s">
        <v>276</v>
      </c>
      <c r="D602" s="29" t="s">
        <v>39</v>
      </c>
      <c r="E602" s="29" t="s">
        <v>28</v>
      </c>
      <c r="F602" s="64"/>
      <c r="G602" s="64">
        <f>I525*ÍndiceCorreçãoNC!$C$10</f>
        <v>3986.7759174895009</v>
      </c>
      <c r="H602" s="64">
        <f t="shared" si="16"/>
        <v>0</v>
      </c>
      <c r="I602" s="64">
        <f t="shared" si="17"/>
        <v>399313.32831165113</v>
      </c>
      <c r="J602" s="58"/>
    </row>
    <row r="603" spans="2:10" ht="12.95" customHeight="1">
      <c r="B603" s="54" t="str">
        <f>VLOOKUP(C603,SintéticoNC!$B$4:$C$82,2,FALSE)</f>
        <v>General Girão</v>
      </c>
      <c r="C603" s="30" t="s">
        <v>277</v>
      </c>
      <c r="D603" s="29" t="s">
        <v>39</v>
      </c>
      <c r="E603" s="29" t="s">
        <v>28</v>
      </c>
      <c r="F603" s="64"/>
      <c r="G603" s="64">
        <f>I526*ÍndiceCorreçãoNC!$C$10</f>
        <v>1006.0404193977478</v>
      </c>
      <c r="H603" s="64">
        <f t="shared" si="16"/>
        <v>0</v>
      </c>
      <c r="I603" s="64">
        <f t="shared" si="17"/>
        <v>100764.46647614274</v>
      </c>
      <c r="J603" s="58"/>
    </row>
    <row r="604" spans="2:10" ht="12.95" customHeight="1">
      <c r="B604" s="54" t="str">
        <f>VLOOKUP(C604,SintéticoNC!$B$4:$C$82,2,FALSE)</f>
        <v>José Nunes</v>
      </c>
      <c r="C604" s="30" t="s">
        <v>278</v>
      </c>
      <c r="D604" s="29" t="s">
        <v>39</v>
      </c>
      <c r="E604" s="29" t="s">
        <v>28</v>
      </c>
      <c r="F604" s="64"/>
      <c r="G604" s="64">
        <f>I527*ÍndiceCorreçãoNC!$C$10</f>
        <v>1006.0404193977478</v>
      </c>
      <c r="H604" s="64">
        <f t="shared" si="16"/>
        <v>0</v>
      </c>
      <c r="I604" s="64">
        <f t="shared" si="17"/>
        <v>100764.46647614274</v>
      </c>
      <c r="J604" s="58"/>
    </row>
    <row r="605" spans="2:10" ht="12.95" customHeight="1">
      <c r="B605" s="54" t="str">
        <f>VLOOKUP(C605,SintéticoNC!$B$4:$C$82,2,FALSE)</f>
        <v>Josivaldo JP</v>
      </c>
      <c r="C605" s="30" t="s">
        <v>279</v>
      </c>
      <c r="D605" s="29" t="s">
        <v>39</v>
      </c>
      <c r="E605" s="29" t="s">
        <v>28</v>
      </c>
      <c r="F605" s="64"/>
      <c r="G605" s="64">
        <f>I528*ÍndiceCorreçãoNC!$C$10</f>
        <v>519.24666807625692</v>
      </c>
      <c r="H605" s="64">
        <f t="shared" si="16"/>
        <v>0</v>
      </c>
      <c r="I605" s="64">
        <f t="shared" si="17"/>
        <v>52007.466568331743</v>
      </c>
      <c r="J605" s="58"/>
    </row>
    <row r="606" spans="2:10" ht="12.95" customHeight="1">
      <c r="B606" s="54" t="str">
        <f>VLOOKUP(C606,SintéticoNC!$B$4:$C$82,2,FALSE)</f>
        <v>Junior Lourenço</v>
      </c>
      <c r="C606" s="30" t="s">
        <v>280</v>
      </c>
      <c r="D606" s="29" t="s">
        <v>39</v>
      </c>
      <c r="E606" s="29" t="s">
        <v>28</v>
      </c>
      <c r="F606" s="64"/>
      <c r="G606" s="64">
        <f>I529*ÍndiceCorreçãoNC!$C$10</f>
        <v>1676.7340323295796</v>
      </c>
      <c r="H606" s="64">
        <f t="shared" si="16"/>
        <v>0</v>
      </c>
      <c r="I606" s="64">
        <f t="shared" si="17"/>
        <v>167940.77746023791</v>
      </c>
      <c r="J606" s="58"/>
    </row>
    <row r="607" spans="2:10" ht="12.95" customHeight="1">
      <c r="B607" s="54" t="str">
        <f>VLOOKUP(C607,SintéticoNC!$B$4:$C$82,2,FALSE)</f>
        <v>Leo de Brito</v>
      </c>
      <c r="C607" s="30" t="s">
        <v>281</v>
      </c>
      <c r="D607" s="29" t="s">
        <v>39</v>
      </c>
      <c r="E607" s="29" t="s">
        <v>28</v>
      </c>
      <c r="F607" s="64"/>
      <c r="G607" s="64">
        <f>I530*ÍndiceCorreçãoNC!$C$10</f>
        <v>1838.9986161034101</v>
      </c>
      <c r="H607" s="64">
        <f t="shared" si="16"/>
        <v>0</v>
      </c>
      <c r="I607" s="64">
        <f t="shared" si="17"/>
        <v>184193.11076284159</v>
      </c>
      <c r="J607" s="58"/>
    </row>
    <row r="608" spans="2:10" ht="12.95" customHeight="1">
      <c r="B608" s="54" t="str">
        <f>VLOOKUP(C608,SintéticoNC!$B$4:$C$82,2,FALSE)</f>
        <v>Luciano Bivar</v>
      </c>
      <c r="C608" s="30" t="s">
        <v>282</v>
      </c>
      <c r="D608" s="29" t="s">
        <v>39</v>
      </c>
      <c r="E608" s="29" t="s">
        <v>28</v>
      </c>
      <c r="F608" s="64"/>
      <c r="G608" s="64">
        <f>I531*ÍndiceCorreçãoNC!$C$10</f>
        <v>1006.0404193977478</v>
      </c>
      <c r="H608" s="64">
        <f t="shared" si="16"/>
        <v>0</v>
      </c>
      <c r="I608" s="64">
        <f t="shared" si="17"/>
        <v>100764.46647614274</v>
      </c>
      <c r="J608" s="58"/>
    </row>
    <row r="609" spans="2:10" ht="12.95" customHeight="1">
      <c r="B609" s="54" t="str">
        <f>VLOOKUP(C609,SintéticoNC!$B$4:$C$82,2,FALSE)</f>
        <v>Luis Tibé</v>
      </c>
      <c r="C609" s="30" t="s">
        <v>283</v>
      </c>
      <c r="D609" s="29" t="s">
        <v>39</v>
      </c>
      <c r="E609" s="29" t="s">
        <v>28</v>
      </c>
      <c r="F609" s="64"/>
      <c r="G609" s="64">
        <f>I532*ÍndiceCorreçãoNC!$C$10</f>
        <v>1006.0404193977478</v>
      </c>
      <c r="H609" s="64">
        <f t="shared" si="16"/>
        <v>0</v>
      </c>
      <c r="I609" s="64">
        <f t="shared" si="17"/>
        <v>100764.46647614274</v>
      </c>
      <c r="J609" s="58"/>
    </row>
    <row r="610" spans="2:10" ht="12.95" customHeight="1">
      <c r="B610" s="54" t="str">
        <f>VLOOKUP(C610,SintéticoNC!$B$4:$C$82,2,FALSE)</f>
        <v>Mara Rocha</v>
      </c>
      <c r="C610" s="30" t="s">
        <v>284</v>
      </c>
      <c r="D610" s="29" t="s">
        <v>39</v>
      </c>
      <c r="E610" s="29" t="s">
        <v>28</v>
      </c>
      <c r="F610" s="64"/>
      <c r="G610" s="64">
        <f>I533*ÍndiceCorreçãoNC!$C$10</f>
        <v>1838.9986161034101</v>
      </c>
      <c r="H610" s="64">
        <f t="shared" si="16"/>
        <v>0</v>
      </c>
      <c r="I610" s="64">
        <f t="shared" si="17"/>
        <v>184193.11076284159</v>
      </c>
      <c r="J610" s="58"/>
    </row>
    <row r="611" spans="2:10" ht="12.95" customHeight="1">
      <c r="B611" s="54" t="str">
        <f>VLOOKUP(C611,SintéticoNC!$B$4:$C$82,2,FALSE)</f>
        <v>Marx Beltrão</v>
      </c>
      <c r="C611" s="30" t="s">
        <v>285</v>
      </c>
      <c r="D611" s="29" t="s">
        <v>39</v>
      </c>
      <c r="E611" s="29" t="s">
        <v>28</v>
      </c>
      <c r="F611" s="64"/>
      <c r="G611" s="64">
        <f>I534*ÍndiceCorreçãoNC!$C$10</f>
        <v>1006.0404193977478</v>
      </c>
      <c r="H611" s="64">
        <f t="shared" si="16"/>
        <v>0</v>
      </c>
      <c r="I611" s="64">
        <f t="shared" si="17"/>
        <v>100764.46647614274</v>
      </c>
      <c r="J611" s="58"/>
    </row>
    <row r="612" spans="2:10" ht="12.95" customHeight="1">
      <c r="B612" s="54" t="str">
        <f>VLOOKUP(C612,SintéticoNC!$B$4:$C$82,2,FALSE)</f>
        <v>Perpétua Almeida</v>
      </c>
      <c r="C612" s="30" t="s">
        <v>286</v>
      </c>
      <c r="D612" s="29" t="s">
        <v>39</v>
      </c>
      <c r="E612" s="29" t="s">
        <v>28</v>
      </c>
      <c r="F612" s="64"/>
      <c r="G612" s="64">
        <f>I535*ÍndiceCorreçãoNC!$C$10</f>
        <v>2087.7610406676104</v>
      </c>
      <c r="H612" s="64">
        <f t="shared" si="16"/>
        <v>0</v>
      </c>
      <c r="I612" s="64">
        <f t="shared" si="17"/>
        <v>209109.02120461984</v>
      </c>
      <c r="J612" s="58"/>
    </row>
    <row r="613" spans="2:10" ht="12.95" customHeight="1">
      <c r="B613" s="54" t="str">
        <f>VLOOKUP(C613,SintéticoNC!$B$4:$C$82,2,FALSE)</f>
        <v>Sérgio Petecão</v>
      </c>
      <c r="C613" s="30" t="s">
        <v>287</v>
      </c>
      <c r="D613" s="29" t="s">
        <v>39</v>
      </c>
      <c r="E613" s="29" t="s">
        <v>28</v>
      </c>
      <c r="F613" s="64"/>
      <c r="G613" s="64">
        <f>I536*ÍndiceCorreçãoNC!$C$10</f>
        <v>1434.5703675055154</v>
      </c>
      <c r="H613" s="64">
        <f t="shared" si="16"/>
        <v>0</v>
      </c>
      <c r="I613" s="64">
        <f t="shared" si="17"/>
        <v>143685.79523943219</v>
      </c>
      <c r="J613" s="58"/>
    </row>
    <row r="614" spans="2:10" ht="12.95" customHeight="1">
      <c r="B614" s="54" t="str">
        <f>VLOOKUP(C614,SintéticoNC!$B$4:$C$82,2,FALSE)</f>
        <v>Uldurico Junior</v>
      </c>
      <c r="C614" s="30" t="s">
        <v>288</v>
      </c>
      <c r="D614" s="29" t="s">
        <v>39</v>
      </c>
      <c r="E614" s="29" t="s">
        <v>28</v>
      </c>
      <c r="F614" s="64"/>
      <c r="G614" s="64">
        <f>I537*ÍndiceCorreçãoNC!$C$10</f>
        <v>1525.2870874740045</v>
      </c>
      <c r="H614" s="64">
        <f t="shared" si="16"/>
        <v>0</v>
      </c>
      <c r="I614" s="64">
        <f t="shared" si="17"/>
        <v>152771.93304447448</v>
      </c>
      <c r="J614" s="58"/>
    </row>
    <row r="615" spans="2:10" ht="12.95" customHeight="1">
      <c r="B615" s="54" t="str">
        <f>VLOOKUP(C615,SintéticoNC!$B$4:$C$82,2,FALSE)</f>
        <v>Soraya Thronicke</v>
      </c>
      <c r="C615" s="30" t="s">
        <v>289</v>
      </c>
      <c r="D615" s="29" t="s">
        <v>39</v>
      </c>
      <c r="E615" s="29" t="s">
        <v>28</v>
      </c>
      <c r="F615" s="64"/>
      <c r="G615" s="64">
        <f>I538*ÍndiceCorreçãoNC!$C$10</f>
        <v>1676.7340323295796</v>
      </c>
      <c r="H615" s="64">
        <f t="shared" si="16"/>
        <v>0</v>
      </c>
      <c r="I615" s="64">
        <f t="shared" si="17"/>
        <v>167940.77746023791</v>
      </c>
      <c r="J615" s="58"/>
    </row>
    <row r="616" spans="2:10" ht="12.95" customHeight="1">
      <c r="B616" s="54" t="str">
        <f>VLOOKUP(C616,SintéticoNC!$B$4:$C$82,2,FALSE)</f>
        <v>MCom</v>
      </c>
      <c r="C616" s="30" t="s">
        <v>290</v>
      </c>
      <c r="D616" s="29" t="s">
        <v>39</v>
      </c>
      <c r="E616" s="29" t="s">
        <v>28</v>
      </c>
      <c r="F616" s="64"/>
      <c r="G616" s="64">
        <f>I539*ÍndiceCorreçãoNC!$C$10</f>
        <v>5408.819459127677</v>
      </c>
      <c r="H616" s="64">
        <f t="shared" si="16"/>
        <v>0</v>
      </c>
      <c r="I616" s="64">
        <f t="shared" si="17"/>
        <v>541744.44342012238</v>
      </c>
      <c r="J616" s="58"/>
    </row>
    <row r="617" spans="2:10" ht="12.95" customHeight="1">
      <c r="B617" s="54" t="str">
        <f>VLOOKUP(C617,SintéticoNC!$B$4:$C$82,2,FALSE)</f>
        <v>Cabo Junio Amaral</v>
      </c>
      <c r="C617" s="30" t="s">
        <v>291</v>
      </c>
      <c r="D617" s="29" t="s">
        <v>39</v>
      </c>
      <c r="E617" s="29" t="s">
        <v>28</v>
      </c>
      <c r="F617" s="64"/>
      <c r="G617" s="64">
        <f>I540*ÍndiceCorreçãoNC!$C$10</f>
        <v>1006.0404193977478</v>
      </c>
      <c r="H617" s="64">
        <f t="shared" si="16"/>
        <v>0</v>
      </c>
      <c r="I617" s="64">
        <f t="shared" si="17"/>
        <v>100764.46647614274</v>
      </c>
      <c r="J617" s="58"/>
    </row>
    <row r="618" spans="2:10" ht="12.95" customHeight="1">
      <c r="B618" s="54" t="str">
        <f>VLOOKUP(C618,SintéticoNC!$B$4:$C$82,2,FALSE)</f>
        <v>Leur Lomanto</v>
      </c>
      <c r="C618" s="30" t="s">
        <v>292</v>
      </c>
      <c r="D618" s="29" t="s">
        <v>39</v>
      </c>
      <c r="E618" s="29" t="s">
        <v>28</v>
      </c>
      <c r="F618" s="64"/>
      <c r="G618" s="64">
        <f>I541*ÍndiceCorreçãoNC!$C$10</f>
        <v>302.89388971114988</v>
      </c>
      <c r="H618" s="64">
        <f t="shared" si="16"/>
        <v>0</v>
      </c>
      <c r="I618" s="64">
        <f t="shared" si="17"/>
        <v>30337.688831526852</v>
      </c>
      <c r="J618" s="58"/>
    </row>
    <row r="619" spans="2:10" ht="12.95" customHeight="1">
      <c r="B619" s="54" t="str">
        <f>VLOOKUP(C619,SintéticoNC!$B$4:$C$82,2,FALSE)</f>
        <v>Bancada de Alagoas</v>
      </c>
      <c r="C619" s="30" t="s">
        <v>215</v>
      </c>
      <c r="D619" s="29" t="s">
        <v>36</v>
      </c>
      <c r="E619" s="29" t="s">
        <v>29</v>
      </c>
      <c r="F619" s="64">
        <v>145000</v>
      </c>
      <c r="G619" s="64">
        <f>I542*ÍndiceCorreçãoNC!$C$11</f>
        <v>8991.1834776994692</v>
      </c>
      <c r="H619" s="64">
        <f t="shared" si="16"/>
        <v>145000</v>
      </c>
      <c r="I619" s="64">
        <f t="shared" si="17"/>
        <v>756206.73283077939</v>
      </c>
      <c r="J619" s="58"/>
    </row>
    <row r="620" spans="2:10" ht="12.95" customHeight="1">
      <c r="B620" s="54" t="str">
        <f>VLOOKUP(C620,SintéticoNC!$B$4:$C$82,2,FALSE)</f>
        <v>Bancada de Alagoas</v>
      </c>
      <c r="C620" s="30" t="s">
        <v>216</v>
      </c>
      <c r="D620" s="29" t="s">
        <v>36</v>
      </c>
      <c r="E620" s="29" t="s">
        <v>29</v>
      </c>
      <c r="F620" s="64"/>
      <c r="G620" s="64">
        <f>I543*ÍndiceCorreçãoNC!$C$11</f>
        <v>5725.7741904775867</v>
      </c>
      <c r="H620" s="64">
        <f t="shared" si="16"/>
        <v>0</v>
      </c>
      <c r="I620" s="64">
        <f t="shared" si="17"/>
        <v>573907.34644950193</v>
      </c>
      <c r="J620" s="58"/>
    </row>
    <row r="621" spans="2:10" ht="12.95" customHeight="1">
      <c r="B621" s="54" t="str">
        <f>VLOOKUP(C621,SintéticoNC!$B$4:$C$82,2,FALSE)</f>
        <v>Bancada de Alagoas</v>
      </c>
      <c r="C621" s="30" t="s">
        <v>217</v>
      </c>
      <c r="D621" s="29" t="s">
        <v>36</v>
      </c>
      <c r="E621" s="29" t="s">
        <v>29</v>
      </c>
      <c r="F621" s="64"/>
      <c r="G621" s="64">
        <f>I544*ÍndiceCorreçãoNC!$C$11</f>
        <v>57059.152314813226</v>
      </c>
      <c r="H621" s="64">
        <f t="shared" si="16"/>
        <v>0</v>
      </c>
      <c r="I621" s="64">
        <f t="shared" si="17"/>
        <v>5719168.3790312055</v>
      </c>
      <c r="J621" s="58"/>
    </row>
    <row r="622" spans="2:10" ht="12.95" customHeight="1">
      <c r="B622" s="54" t="str">
        <f>VLOOKUP(C622,SintéticoNC!$B$4:$C$82,2,FALSE)</f>
        <v>Bancada de Minas Gerais</v>
      </c>
      <c r="C622" s="30" t="s">
        <v>218</v>
      </c>
      <c r="D622" s="29" t="s">
        <v>36</v>
      </c>
      <c r="E622" s="29" t="s">
        <v>29</v>
      </c>
      <c r="F622" s="64"/>
      <c r="G622" s="64">
        <f>I545*ÍndiceCorreçãoNC!$C$11</f>
        <v>144981.58580445722</v>
      </c>
      <c r="H622" s="64">
        <f t="shared" si="16"/>
        <v>0</v>
      </c>
      <c r="I622" s="64">
        <f t="shared" si="17"/>
        <v>14531833.499730907</v>
      </c>
      <c r="J622" s="58"/>
    </row>
    <row r="623" spans="2:10" ht="12.95" customHeight="1">
      <c r="B623" s="54" t="str">
        <f>VLOOKUP(C623,SintéticoNC!$B$4:$C$82,2,FALSE)</f>
        <v>Bancada de São Paulo</v>
      </c>
      <c r="C623" s="30" t="s">
        <v>219</v>
      </c>
      <c r="D623" s="29" t="s">
        <v>36</v>
      </c>
      <c r="E623" s="29" t="s">
        <v>29</v>
      </c>
      <c r="F623" s="64"/>
      <c r="G623" s="64">
        <f>I546*ÍndiceCorreçãoNC!$C$11</f>
        <v>16866.816151850755</v>
      </c>
      <c r="H623" s="64">
        <f t="shared" si="16"/>
        <v>0</v>
      </c>
      <c r="I623" s="64">
        <f t="shared" si="17"/>
        <v>1690599.2759649607</v>
      </c>
      <c r="J623" s="58"/>
    </row>
    <row r="624" spans="2:10" ht="12.95" customHeight="1">
      <c r="B624" s="54" t="str">
        <f>VLOOKUP(C624,SintéticoNC!$B$4:$C$82,2,FALSE)</f>
        <v>Bancada do Espírito Santo</v>
      </c>
      <c r="C624" s="30" t="s">
        <v>220</v>
      </c>
      <c r="D624" s="29" t="s">
        <v>36</v>
      </c>
      <c r="E624" s="29" t="s">
        <v>29</v>
      </c>
      <c r="F624" s="64"/>
      <c r="G624" s="64">
        <f>I547*ÍndiceCorreçãoNC!$C$11</f>
        <v>15406.464650921407</v>
      </c>
      <c r="H624" s="64">
        <f t="shared" si="16"/>
        <v>0</v>
      </c>
      <c r="I624" s="64">
        <f t="shared" si="17"/>
        <v>1544224.9295620327</v>
      </c>
      <c r="J624" s="58"/>
    </row>
    <row r="625" spans="2:10" ht="12.95" customHeight="1">
      <c r="B625" s="54" t="str">
        <f>VLOOKUP(C625,SintéticoNC!$B$4:$C$82,2,FALSE)</f>
        <v>Bancada do Espírito Santo</v>
      </c>
      <c r="C625" s="30" t="s">
        <v>221</v>
      </c>
      <c r="D625" s="29" t="s">
        <v>36</v>
      </c>
      <c r="E625" s="29" t="s">
        <v>29</v>
      </c>
      <c r="F625" s="64"/>
      <c r="G625" s="64">
        <f>I548*ÍndiceCorreçãoNC!$C$11</f>
        <v>24512.515365412248</v>
      </c>
      <c r="H625" s="64">
        <f t="shared" si="16"/>
        <v>0</v>
      </c>
      <c r="I625" s="64">
        <f t="shared" si="17"/>
        <v>2456945.0663217618</v>
      </c>
      <c r="J625" s="58"/>
    </row>
    <row r="626" spans="2:10" ht="12.95" customHeight="1">
      <c r="B626" s="54" t="str">
        <f>VLOOKUP(C626,SintéticoNC!$B$4:$C$82,2,FALSE)</f>
        <v>Bancada do Espírito Santo</v>
      </c>
      <c r="C626" s="30" t="s">
        <v>222</v>
      </c>
      <c r="D626" s="29" t="s">
        <v>36</v>
      </c>
      <c r="E626" s="29" t="s">
        <v>29</v>
      </c>
      <c r="F626" s="64"/>
      <c r="G626" s="64">
        <f>I549*ÍndiceCorreçãoNC!$C$11</f>
        <v>30048.303913414031</v>
      </c>
      <c r="H626" s="64">
        <f t="shared" si="16"/>
        <v>0</v>
      </c>
      <c r="I626" s="64">
        <f t="shared" si="17"/>
        <v>3011809.7204977674</v>
      </c>
      <c r="J626" s="58"/>
    </row>
    <row r="627" spans="2:10" ht="12.95" customHeight="1">
      <c r="B627" s="54" t="str">
        <f>VLOOKUP(C627,SintéticoNC!$B$4:$C$82,2,FALSE)</f>
        <v>Bancada do Maranhão</v>
      </c>
      <c r="C627" s="30" t="s">
        <v>223</v>
      </c>
      <c r="D627" s="29" t="s">
        <v>36</v>
      </c>
      <c r="E627" s="29" t="s">
        <v>29</v>
      </c>
      <c r="F627" s="64"/>
      <c r="G627" s="64">
        <f>I550*ÍndiceCorreçãoNC!$C$11</f>
        <v>8189.0363136121077</v>
      </c>
      <c r="H627" s="64">
        <f t="shared" si="16"/>
        <v>0</v>
      </c>
      <c r="I627" s="64">
        <f t="shared" si="17"/>
        <v>820805.70144379558</v>
      </c>
      <c r="J627" s="58"/>
    </row>
    <row r="628" spans="2:10" ht="12.95" customHeight="1">
      <c r="B628" s="54" t="str">
        <f>VLOOKUP(C628,SintéticoNC!$B$4:$C$82,2,FALSE)</f>
        <v>Bancada do Pará</v>
      </c>
      <c r="C628" s="30" t="s">
        <v>224</v>
      </c>
      <c r="D628" s="29" t="s">
        <v>36</v>
      </c>
      <c r="E628" s="29" t="s">
        <v>29</v>
      </c>
      <c r="F628" s="64"/>
      <c r="G628" s="64">
        <f>I551*ÍndiceCorreçãoNC!$C$11</f>
        <v>5350.170391559911</v>
      </c>
      <c r="H628" s="64">
        <f t="shared" si="16"/>
        <v>0</v>
      </c>
      <c r="I628" s="64">
        <f t="shared" si="17"/>
        <v>536259.72494327987</v>
      </c>
      <c r="J628" s="58"/>
    </row>
    <row r="629" spans="2:10" ht="12.95" customHeight="1">
      <c r="B629" s="54" t="str">
        <f>VLOOKUP(C629,SintéticoNC!$B$4:$C$82,2,FALSE)</f>
        <v>Bancada do Pará</v>
      </c>
      <c r="C629" s="30" t="s">
        <v>225</v>
      </c>
      <c r="D629" s="29" t="s">
        <v>36</v>
      </c>
      <c r="E629" s="29" t="s">
        <v>29</v>
      </c>
      <c r="F629" s="64"/>
      <c r="G629" s="64">
        <f>I552*ÍndiceCorreçãoNC!$C$11</f>
        <v>9077.8197215161435</v>
      </c>
      <c r="H629" s="64">
        <f t="shared" si="16"/>
        <v>0</v>
      </c>
      <c r="I629" s="64">
        <f t="shared" si="17"/>
        <v>909890.48024049553</v>
      </c>
      <c r="J629" s="58"/>
    </row>
    <row r="630" spans="2:10" ht="12.95" customHeight="1">
      <c r="B630" s="54" t="str">
        <f>VLOOKUP(C630,SintéticoNC!$B$4:$C$82,2,FALSE)</f>
        <v>Cabo Junio Amaral</v>
      </c>
      <c r="C630" s="30" t="s">
        <v>226</v>
      </c>
      <c r="D630" s="29" t="s">
        <v>36</v>
      </c>
      <c r="E630" s="29" t="s">
        <v>29</v>
      </c>
      <c r="F630" s="64"/>
      <c r="G630" s="64">
        <f>I553*ÍndiceCorreçãoNC!$C$11</f>
        <v>2260.174022556942</v>
      </c>
      <c r="H630" s="64">
        <f t="shared" si="16"/>
        <v>0</v>
      </c>
      <c r="I630" s="64">
        <f t="shared" si="17"/>
        <v>226542.37359848761</v>
      </c>
      <c r="J630" s="58"/>
    </row>
    <row r="631" spans="2:10" ht="12.95" customHeight="1">
      <c r="B631" s="54" t="str">
        <f>VLOOKUP(C631,SintéticoNC!$B$4:$C$82,2,FALSE)</f>
        <v>Celso Sabino</v>
      </c>
      <c r="C631" s="30" t="s">
        <v>227</v>
      </c>
      <c r="D631" s="29" t="s">
        <v>36</v>
      </c>
      <c r="E631" s="29" t="s">
        <v>29</v>
      </c>
      <c r="F631" s="64"/>
      <c r="G631" s="64">
        <f>I554*ÍndiceCorreçãoNC!$C$11</f>
        <v>1061.2741023865851</v>
      </c>
      <c r="H631" s="64">
        <f t="shared" si="16"/>
        <v>0</v>
      </c>
      <c r="I631" s="64">
        <f t="shared" si="17"/>
        <v>106373.91271370751</v>
      </c>
      <c r="J631" s="58"/>
    </row>
    <row r="632" spans="2:10" ht="12.95" customHeight="1">
      <c r="B632" s="54" t="str">
        <f>VLOOKUP(C632,SintéticoNC!$B$4:$C$82,2,FALSE)</f>
        <v>Coronel Chrisóstomo</v>
      </c>
      <c r="C632" s="30" t="s">
        <v>228</v>
      </c>
      <c r="D632" s="29" t="s">
        <v>36</v>
      </c>
      <c r="E632" s="29" t="s">
        <v>29</v>
      </c>
      <c r="F632" s="64"/>
      <c r="G632" s="64">
        <f>I555*ÍndiceCorreçãoNC!$C$11</f>
        <v>1512.242039247036</v>
      </c>
      <c r="H632" s="64">
        <f t="shared" si="16"/>
        <v>0</v>
      </c>
      <c r="I632" s="64">
        <f t="shared" si="17"/>
        <v>151575.45286662091</v>
      </c>
      <c r="J632" s="58"/>
    </row>
    <row r="633" spans="2:10" ht="12.95" customHeight="1">
      <c r="B633" s="54" t="str">
        <f>VLOOKUP(C633,SintéticoNC!$B$4:$C$82,2,FALSE)</f>
        <v>Dimas Fabiano</v>
      </c>
      <c r="C633" s="30" t="s">
        <v>229</v>
      </c>
      <c r="D633" s="29" t="s">
        <v>36</v>
      </c>
      <c r="E633" s="29" t="s">
        <v>29</v>
      </c>
      <c r="F633" s="64"/>
      <c r="G633" s="64">
        <f>I556*ÍndiceCorreçãoNC!$C$11</f>
        <v>2260.174022556942</v>
      </c>
      <c r="H633" s="64">
        <f t="shared" si="16"/>
        <v>0</v>
      </c>
      <c r="I633" s="64">
        <f t="shared" si="17"/>
        <v>226542.37359848761</v>
      </c>
      <c r="J633" s="58"/>
    </row>
    <row r="634" spans="2:10" ht="12.95" customHeight="1">
      <c r="B634" s="54" t="str">
        <f>VLOOKUP(C634,SintéticoNC!$B$4:$C$82,2,FALSE)</f>
        <v>Edna Henrique</v>
      </c>
      <c r="C634" s="30" t="s">
        <v>230</v>
      </c>
      <c r="D634" s="29" t="s">
        <v>36</v>
      </c>
      <c r="E634" s="29" t="s">
        <v>29</v>
      </c>
      <c r="F634" s="64"/>
      <c r="G634" s="64">
        <f>I557*ÍndiceCorreçãoNC!$C$11</f>
        <v>2271.0927376417585</v>
      </c>
      <c r="H634" s="64">
        <f t="shared" si="16"/>
        <v>0</v>
      </c>
      <c r="I634" s="64">
        <f t="shared" si="17"/>
        <v>227636.78120041269</v>
      </c>
      <c r="J634" s="58"/>
    </row>
    <row r="635" spans="2:10" ht="12.95" customHeight="1">
      <c r="B635" s="54" t="str">
        <f>VLOOKUP(C635,SintéticoNC!$B$4:$C$82,2,FALSE)</f>
        <v>Elias Vaz</v>
      </c>
      <c r="C635" s="30" t="s">
        <v>231</v>
      </c>
      <c r="D635" s="29" t="s">
        <v>36</v>
      </c>
      <c r="E635" s="29" t="s">
        <v>29</v>
      </c>
      <c r="F635" s="64"/>
      <c r="G635" s="64">
        <f>I558*ÍndiceCorreçãoNC!$C$11</f>
        <v>4367.4860339264587</v>
      </c>
      <c r="H635" s="64">
        <f t="shared" si="16"/>
        <v>0</v>
      </c>
      <c r="I635" s="64">
        <f t="shared" si="17"/>
        <v>437763.04077002441</v>
      </c>
      <c r="J635" s="58"/>
    </row>
    <row r="636" spans="2:10" ht="12.95" customHeight="1">
      <c r="B636" s="54" t="str">
        <f>VLOOKUP(C636,SintéticoNC!$B$4:$C$82,2,FALSE)</f>
        <v>Expedito Netto</v>
      </c>
      <c r="C636" s="30" t="s">
        <v>232</v>
      </c>
      <c r="D636" s="29" t="s">
        <v>36</v>
      </c>
      <c r="E636" s="29" t="s">
        <v>29</v>
      </c>
      <c r="F636" s="64"/>
      <c r="G636" s="64">
        <f>I559*ÍndiceCorreçãoNC!$C$11</f>
        <v>3071.8630037387093</v>
      </c>
      <c r="H636" s="64">
        <f t="shared" si="16"/>
        <v>0</v>
      </c>
      <c r="I636" s="64">
        <f t="shared" si="17"/>
        <v>307899.8029758191</v>
      </c>
      <c r="J636" s="58"/>
    </row>
    <row r="637" spans="2:10" ht="12.95" customHeight="1">
      <c r="B637" s="54" t="str">
        <f>VLOOKUP(C637,SintéticoNC!$B$4:$C$82,2,FALSE)</f>
        <v>Fabio Reis</v>
      </c>
      <c r="C637" s="30" t="s">
        <v>233</v>
      </c>
      <c r="D637" s="29" t="s">
        <v>36</v>
      </c>
      <c r="E637" s="29" t="s">
        <v>29</v>
      </c>
      <c r="F637" s="64"/>
      <c r="G637" s="64">
        <f>I560*ÍndiceCorreçãoNC!$C$11</f>
        <v>890.83579877852708</v>
      </c>
      <c r="H637" s="64">
        <f t="shared" si="16"/>
        <v>0</v>
      </c>
      <c r="I637" s="64">
        <f t="shared" si="17"/>
        <v>89290.494593633804</v>
      </c>
      <c r="J637" s="58"/>
    </row>
    <row r="638" spans="2:10" ht="12.95" customHeight="1">
      <c r="B638" s="54" t="str">
        <f>VLOOKUP(C638,SintéticoNC!$B$4:$C$82,2,FALSE)</f>
        <v>Flavia Arruda</v>
      </c>
      <c r="C638" s="30" t="s">
        <v>234</v>
      </c>
      <c r="D638" s="29" t="s">
        <v>36</v>
      </c>
      <c r="E638" s="29" t="s">
        <v>29</v>
      </c>
      <c r="F638" s="64"/>
      <c r="G638" s="64">
        <f>I561*ÍndiceCorreçãoNC!$C$11</f>
        <v>9623.9486278267996</v>
      </c>
      <c r="H638" s="64">
        <f t="shared" si="16"/>
        <v>0</v>
      </c>
      <c r="I638" s="64">
        <f t="shared" si="17"/>
        <v>964630.22040722659</v>
      </c>
      <c r="J638" s="58"/>
    </row>
    <row r="639" spans="2:10" ht="12.95" customHeight="1">
      <c r="B639" s="54" t="str">
        <f>VLOOKUP(C639,SintéticoNC!$B$4:$C$82,2,FALSE)</f>
        <v>Flaviano Melo</v>
      </c>
      <c r="C639" s="30" t="s">
        <v>235</v>
      </c>
      <c r="D639" s="29" t="s">
        <v>36</v>
      </c>
      <c r="E639" s="29" t="s">
        <v>29</v>
      </c>
      <c r="F639" s="64"/>
      <c r="G639" s="64">
        <f>I562*ÍndiceCorreçãoNC!$C$11</f>
        <v>720.63519559786573</v>
      </c>
      <c r="H639" s="64">
        <f t="shared" si="16"/>
        <v>0</v>
      </c>
      <c r="I639" s="64">
        <f t="shared" si="17"/>
        <v>72230.901727054021</v>
      </c>
      <c r="J639" s="58"/>
    </row>
    <row r="640" spans="2:10" ht="12.95" customHeight="1">
      <c r="B640" s="54" t="str">
        <f>VLOOKUP(C640,SintéticoNC!$B$4:$C$82,2,FALSE)</f>
        <v>Flaviano Melo</v>
      </c>
      <c r="C640" s="30" t="s">
        <v>236</v>
      </c>
      <c r="D640" s="29" t="s">
        <v>36</v>
      </c>
      <c r="E640" s="29" t="s">
        <v>29</v>
      </c>
      <c r="F640" s="64"/>
      <c r="G640" s="64">
        <f>I563*ÍndiceCorreçãoNC!$C$11</f>
        <v>5489.88648815952</v>
      </c>
      <c r="H640" s="64">
        <f t="shared" si="16"/>
        <v>0</v>
      </c>
      <c r="I640" s="64">
        <f t="shared" si="17"/>
        <v>550263.78650566493</v>
      </c>
      <c r="J640" s="58"/>
    </row>
    <row r="641" spans="2:10" ht="12.95" customHeight="1">
      <c r="B641" s="54" t="str">
        <f>VLOOKUP(C641,SintéticoNC!$B$4:$C$82,2,FALSE)</f>
        <v>General Girão</v>
      </c>
      <c r="C641" s="30" t="s">
        <v>237</v>
      </c>
      <c r="D641" s="29" t="s">
        <v>36</v>
      </c>
      <c r="E641" s="29" t="s">
        <v>29</v>
      </c>
      <c r="F641" s="64"/>
      <c r="G641" s="64">
        <f>I564*ÍndiceCorreçãoNC!$C$11</f>
        <v>2260.174022556942</v>
      </c>
      <c r="H641" s="64">
        <f t="shared" si="16"/>
        <v>0</v>
      </c>
      <c r="I641" s="64">
        <f t="shared" si="17"/>
        <v>226542.37359848761</v>
      </c>
      <c r="J641" s="58"/>
    </row>
    <row r="642" spans="2:10" ht="12.95" customHeight="1">
      <c r="B642" s="54" t="str">
        <f>VLOOKUP(C642,SintéticoNC!$B$4:$C$82,2,FALSE)</f>
        <v>João Roma</v>
      </c>
      <c r="C642" s="30" t="s">
        <v>238</v>
      </c>
      <c r="D642" s="29" t="s">
        <v>36</v>
      </c>
      <c r="E642" s="29" t="s">
        <v>29</v>
      </c>
      <c r="F642" s="64"/>
      <c r="G642" s="64">
        <f>I565*ÍndiceCorreçãoNC!$C$11</f>
        <v>787.97975568514539</v>
      </c>
      <c r="H642" s="64">
        <f t="shared" si="16"/>
        <v>0</v>
      </c>
      <c r="I642" s="64">
        <f t="shared" si="17"/>
        <v>78980.999878283415</v>
      </c>
      <c r="J642" s="58"/>
    </row>
    <row r="643" spans="2:10" ht="12.95" customHeight="1">
      <c r="B643" s="54" t="str">
        <f>VLOOKUP(C643,SintéticoNC!$B$4:$C$82,2,FALSE)</f>
        <v>Joenia Wapichana</v>
      </c>
      <c r="C643" s="30" t="s">
        <v>239</v>
      </c>
      <c r="D643" s="29" t="s">
        <v>36</v>
      </c>
      <c r="E643" s="29" t="s">
        <v>29</v>
      </c>
      <c r="F643" s="64"/>
      <c r="G643" s="64">
        <f>I566*ÍndiceCorreçãoNC!$C$11</f>
        <v>99.34305570199291</v>
      </c>
      <c r="H643" s="64">
        <f t="shared" si="16"/>
        <v>0</v>
      </c>
      <c r="I643" s="64">
        <f t="shared" si="17"/>
        <v>9957.3800135070123</v>
      </c>
      <c r="J643" s="58"/>
    </row>
    <row r="644" spans="2:10" ht="12.95" customHeight="1">
      <c r="B644" s="54" t="str">
        <f>VLOOKUP(C644,SintéticoNC!$B$4:$C$82,2,FALSE)</f>
        <v>José Nunes</v>
      </c>
      <c r="C644" s="30" t="s">
        <v>240</v>
      </c>
      <c r="D644" s="29" t="s">
        <v>36</v>
      </c>
      <c r="E644" s="29" t="s">
        <v>29</v>
      </c>
      <c r="F644" s="64"/>
      <c r="G644" s="64">
        <f>I567*ÍndiceCorreçãoNC!$C$11</f>
        <v>2260.174022556942</v>
      </c>
      <c r="H644" s="64">
        <f t="shared" si="16"/>
        <v>0</v>
      </c>
      <c r="I644" s="64">
        <f t="shared" si="17"/>
        <v>226542.37359848761</v>
      </c>
      <c r="J644" s="58"/>
    </row>
    <row r="645" spans="2:10" ht="12.95" customHeight="1">
      <c r="B645" s="54" t="str">
        <f>VLOOKUP(C645,SintéticoNC!$B$4:$C$82,2,FALSE)</f>
        <v>Josivaldo JP</v>
      </c>
      <c r="C645" s="30" t="s">
        <v>241</v>
      </c>
      <c r="D645" s="29" t="s">
        <v>36</v>
      </c>
      <c r="E645" s="29" t="s">
        <v>29</v>
      </c>
      <c r="F645" s="64"/>
      <c r="G645" s="64">
        <f>I568*ÍndiceCorreçãoNC!$C$11</f>
        <v>1113.7089386512469</v>
      </c>
      <c r="H645" s="64">
        <f t="shared" si="16"/>
        <v>0</v>
      </c>
      <c r="I645" s="64">
        <f t="shared" si="17"/>
        <v>111629.57539635622</v>
      </c>
      <c r="J645" s="58"/>
    </row>
    <row r="646" spans="2:10" ht="12.95" customHeight="1">
      <c r="B646" s="54" t="str">
        <f>VLOOKUP(C646,SintéticoNC!$B$4:$C$82,2,FALSE)</f>
        <v>Junior Lourenço</v>
      </c>
      <c r="C646" s="30" t="s">
        <v>242</v>
      </c>
      <c r="D646" s="29" t="s">
        <v>36</v>
      </c>
      <c r="E646" s="29" t="s">
        <v>29</v>
      </c>
      <c r="F646" s="64"/>
      <c r="G646" s="64">
        <f>I569*ÍndiceCorreçãoNC!$C$11</f>
        <v>3766.9567042615704</v>
      </c>
      <c r="H646" s="64">
        <f t="shared" si="16"/>
        <v>0</v>
      </c>
      <c r="I646" s="64">
        <f t="shared" si="17"/>
        <v>377570.62266414607</v>
      </c>
      <c r="J646" s="58"/>
    </row>
    <row r="647" spans="2:10" ht="12.95" customHeight="1">
      <c r="B647" s="54" t="str">
        <f>VLOOKUP(C647,SintéticoNC!$B$4:$C$82,2,FALSE)</f>
        <v>Leo de Brito</v>
      </c>
      <c r="C647" s="30" t="s">
        <v>243</v>
      </c>
      <c r="D647" s="29" t="s">
        <v>36</v>
      </c>
      <c r="E647" s="29" t="s">
        <v>29</v>
      </c>
      <c r="F647" s="64"/>
      <c r="G647" s="64">
        <f>I570*ÍndiceCorreçãoNC!$C$11</f>
        <v>4695.0474864709422</v>
      </c>
      <c r="H647" s="64">
        <f t="shared" si="16"/>
        <v>0</v>
      </c>
      <c r="I647" s="64">
        <f t="shared" si="17"/>
        <v>470595.26882777613</v>
      </c>
      <c r="J647" s="58"/>
    </row>
    <row r="648" spans="2:10" ht="12.95" customHeight="1">
      <c r="B648" s="54" t="str">
        <f>VLOOKUP(C648,SintéticoNC!$B$4:$C$82,2,FALSE)</f>
        <v>Leur Lomanto</v>
      </c>
      <c r="C648" s="30" t="s">
        <v>244</v>
      </c>
      <c r="D648" s="29" t="s">
        <v>36</v>
      </c>
      <c r="E648" s="29" t="s">
        <v>29</v>
      </c>
      <c r="F648" s="64"/>
      <c r="G648" s="64">
        <f>I571*ÍndiceCorreçãoNC!$C$11</f>
        <v>721.75218015104235</v>
      </c>
      <c r="H648" s="64">
        <f t="shared" si="16"/>
        <v>0</v>
      </c>
      <c r="I648" s="64">
        <f t="shared" si="17"/>
        <v>72342.859624730962</v>
      </c>
      <c r="J648" s="58"/>
    </row>
    <row r="649" spans="2:10" ht="12.95" customHeight="1">
      <c r="B649" s="54" t="str">
        <f>VLOOKUP(C649,SintéticoNC!$B$4:$C$82,2,FALSE)</f>
        <v>Luciano Bivar</v>
      </c>
      <c r="C649" s="30" t="s">
        <v>245</v>
      </c>
      <c r="D649" s="29" t="s">
        <v>36</v>
      </c>
      <c r="E649" s="29" t="s">
        <v>29</v>
      </c>
      <c r="F649" s="64"/>
      <c r="G649" s="64">
        <f>I572*ÍndiceCorreçãoNC!$C$11</f>
        <v>35.520654726773039</v>
      </c>
      <c r="H649" s="64">
        <f t="shared" si="16"/>
        <v>0</v>
      </c>
      <c r="I649" s="64">
        <f t="shared" si="17"/>
        <v>3560.3158665065889</v>
      </c>
      <c r="J649" s="58"/>
    </row>
    <row r="650" spans="2:10" ht="12.95" customHeight="1">
      <c r="B650" s="54" t="str">
        <f>VLOOKUP(C650,SintéticoNC!$B$4:$C$82,2,FALSE)</f>
        <v>Luis Tibé</v>
      </c>
      <c r="C650" s="30" t="s">
        <v>246</v>
      </c>
      <c r="D650" s="29" t="s">
        <v>36</v>
      </c>
      <c r="E650" s="29" t="s">
        <v>29</v>
      </c>
      <c r="F650" s="64"/>
      <c r="G650" s="64">
        <f>I573*ÍndiceCorreçãoNC!$C$11</f>
        <v>2260.174022556942</v>
      </c>
      <c r="H650" s="64">
        <f t="shared" si="16"/>
        <v>0</v>
      </c>
      <c r="I650" s="64">
        <f t="shared" si="17"/>
        <v>226542.37359848761</v>
      </c>
      <c r="J650" s="58"/>
    </row>
    <row r="651" spans="2:10" ht="12.95" customHeight="1">
      <c r="B651" s="54" t="str">
        <f>VLOOKUP(C651,SintéticoNC!$B$4:$C$82,2,FALSE)</f>
        <v>Mara Rocha</v>
      </c>
      <c r="C651" s="30" t="s">
        <v>247</v>
      </c>
      <c r="D651" s="29" t="s">
        <v>36</v>
      </c>
      <c r="E651" s="29" t="s">
        <v>29</v>
      </c>
      <c r="F651" s="64"/>
      <c r="G651" s="64">
        <f>I574*ÍndiceCorreçãoNC!$C$11</f>
        <v>4458.9313646333021</v>
      </c>
      <c r="H651" s="64">
        <f t="shared" si="16"/>
        <v>0</v>
      </c>
      <c r="I651" s="64">
        <f t="shared" si="17"/>
        <v>446928.81387690699</v>
      </c>
      <c r="J651" s="58"/>
    </row>
    <row r="652" spans="2:10" ht="12.95" customHeight="1">
      <c r="B652" s="54" t="str">
        <f>VLOOKUP(C652,SintéticoNC!$B$4:$C$82,2,FALSE)</f>
        <v>Marx Beltrão</v>
      </c>
      <c r="C652" s="30" t="s">
        <v>248</v>
      </c>
      <c r="D652" s="29" t="s">
        <v>36</v>
      </c>
      <c r="E652" s="29" t="s">
        <v>29</v>
      </c>
      <c r="F652" s="64"/>
      <c r="G652" s="64">
        <f>I575*ÍndiceCorreçãoNC!$C$11</f>
        <v>2260.174022556942</v>
      </c>
      <c r="H652" s="64">
        <f t="shared" si="16"/>
        <v>0</v>
      </c>
      <c r="I652" s="64">
        <f t="shared" si="17"/>
        <v>226542.37359848761</v>
      </c>
      <c r="J652" s="58"/>
    </row>
    <row r="653" spans="2:10" ht="12.95" customHeight="1">
      <c r="B653" s="54" t="str">
        <f>VLOOKUP(C653,SintéticoNC!$B$4:$C$82,2,FALSE)</f>
        <v>Ministério das Comunicações</v>
      </c>
      <c r="C653" s="30" t="s">
        <v>250</v>
      </c>
      <c r="D653" s="29" t="s">
        <v>36</v>
      </c>
      <c r="E653" s="29" t="s">
        <v>29</v>
      </c>
      <c r="F653" s="64"/>
      <c r="G653" s="64">
        <f>I576*ÍndiceCorreçãoNC!$C$11</f>
        <v>168065.52585951571</v>
      </c>
      <c r="H653" s="64">
        <f t="shared" si="16"/>
        <v>0</v>
      </c>
      <c r="I653" s="64">
        <f t="shared" si="17"/>
        <v>16845589.219373245</v>
      </c>
      <c r="J653" s="58"/>
    </row>
    <row r="654" spans="2:10" ht="12.95" customHeight="1">
      <c r="B654" s="54" t="str">
        <f>VLOOKUP(C654,SintéticoNC!$B$4:$C$82,2,FALSE)</f>
        <v>Ministério das Comunicações</v>
      </c>
      <c r="C654" s="30" t="s">
        <v>251</v>
      </c>
      <c r="D654" s="29" t="s">
        <v>36</v>
      </c>
      <c r="E654" s="29" t="s">
        <v>29</v>
      </c>
      <c r="F654" s="64"/>
      <c r="G654" s="64">
        <f>I577*ÍndiceCorreçãoNC!$C$11</f>
        <v>40268.221232801952</v>
      </c>
      <c r="H654" s="64">
        <f t="shared" si="16"/>
        <v>0</v>
      </c>
      <c r="I654" s="64">
        <f t="shared" si="17"/>
        <v>4036175.2358996253</v>
      </c>
      <c r="J654" s="58"/>
    </row>
    <row r="655" spans="2:10" ht="12.95" customHeight="1">
      <c r="B655" s="54" t="str">
        <f>VLOOKUP(C655,SintéticoNC!$B$4:$C$82,2,FALSE)</f>
        <v>Ministério das Comunicações</v>
      </c>
      <c r="C655" s="30" t="s">
        <v>252</v>
      </c>
      <c r="D655" s="29" t="s">
        <v>36</v>
      </c>
      <c r="E655" s="29" t="s">
        <v>29</v>
      </c>
      <c r="F655" s="64"/>
      <c r="G655" s="64">
        <f>I578*ÍndiceCorreçãoNC!$C$11</f>
        <v>109187.15084816146</v>
      </c>
      <c r="H655" s="64">
        <f t="shared" si="16"/>
        <v>0</v>
      </c>
      <c r="I655" s="64">
        <f t="shared" si="17"/>
        <v>10944076.019250609</v>
      </c>
      <c r="J655" s="58"/>
    </row>
    <row r="656" spans="2:10" ht="12.95" customHeight="1">
      <c r="B656" s="54" t="str">
        <f>VLOOKUP(C656,SintéticoNC!$B$4:$C$82,2,FALSE)</f>
        <v>Ministério da Educação</v>
      </c>
      <c r="C656" s="30" t="s">
        <v>253</v>
      </c>
      <c r="D656" s="29" t="s">
        <v>36</v>
      </c>
      <c r="E656" s="29" t="s">
        <v>29</v>
      </c>
      <c r="F656" s="64"/>
      <c r="G656" s="64">
        <f>I579*ÍndiceCorreçãoNC!$C$11</f>
        <v>184124.45438084152</v>
      </c>
      <c r="H656" s="64">
        <f t="shared" si="16"/>
        <v>0</v>
      </c>
      <c r="I656" s="64">
        <f t="shared" si="17"/>
        <v>18455212.083967488</v>
      </c>
      <c r="J656" s="58"/>
    </row>
    <row r="657" spans="2:10" ht="12.95" customHeight="1">
      <c r="B657" s="54" t="str">
        <f>VLOOKUP(C657,SintéticoNC!$B$4:$C$82,2,FALSE)</f>
        <v>Ministério da Educação</v>
      </c>
      <c r="C657" s="30" t="s">
        <v>254</v>
      </c>
      <c r="D657" s="29" t="s">
        <v>36</v>
      </c>
      <c r="E657" s="29" t="s">
        <v>29</v>
      </c>
      <c r="F657" s="64"/>
      <c r="G657" s="64">
        <f>I580*ÍndiceCorreçãoNC!$C$11</f>
        <v>40191.790227208236</v>
      </c>
      <c r="H657" s="64">
        <f t="shared" ref="H657:H720" si="18">IF(I580&gt;F657,F657,I580)</f>
        <v>0</v>
      </c>
      <c r="I657" s="64">
        <f t="shared" si="17"/>
        <v>4028514.3826861493</v>
      </c>
      <c r="J657" s="58"/>
    </row>
    <row r="658" spans="2:10" ht="12.95" customHeight="1">
      <c r="B658" s="54" t="str">
        <f>VLOOKUP(C658,SintéticoNC!$B$4:$C$82,2,FALSE)</f>
        <v>Ministério da Justiça</v>
      </c>
      <c r="C658" s="30" t="s">
        <v>255</v>
      </c>
      <c r="D658" s="29" t="s">
        <v>36</v>
      </c>
      <c r="E658" s="29" t="s">
        <v>29</v>
      </c>
      <c r="F658" s="64"/>
      <c r="G658" s="64">
        <f>I581*ÍndiceCorreçãoNC!$C$11</f>
        <v>6834.3567923965129</v>
      </c>
      <c r="H658" s="64">
        <f t="shared" si="18"/>
        <v>0</v>
      </c>
      <c r="I658" s="64">
        <f t="shared" ref="I658:I721" si="19">I581+G658-H658</f>
        <v>685023.09747675434</v>
      </c>
      <c r="J658" s="58"/>
    </row>
    <row r="659" spans="2:10" ht="12.95" customHeight="1">
      <c r="B659" s="54" t="str">
        <f>VLOOKUP(C659,SintéticoNC!$B$4:$C$82,2,FALSE)</f>
        <v>Ministério do Meio Ambiente</v>
      </c>
      <c r="C659" s="30" t="s">
        <v>256</v>
      </c>
      <c r="D659" s="29" t="s">
        <v>36</v>
      </c>
      <c r="E659" s="29" t="s">
        <v>29</v>
      </c>
      <c r="F659" s="64"/>
      <c r="G659" s="64">
        <f>I582*ÍndiceCorreçãoNC!$C$11</f>
        <v>1177.0374861431803</v>
      </c>
      <c r="H659" s="64">
        <f t="shared" si="18"/>
        <v>0</v>
      </c>
      <c r="I659" s="64">
        <f t="shared" si="19"/>
        <v>117977.13948752155</v>
      </c>
      <c r="J659" s="58"/>
    </row>
    <row r="660" spans="2:10" ht="12.95" customHeight="1">
      <c r="B660" s="54" t="str">
        <f>VLOOKUP(C660,SintéticoNC!$B$4:$C$82,2,FALSE)</f>
        <v>Perpétua Almeida</v>
      </c>
      <c r="C660" s="30" t="s">
        <v>257</v>
      </c>
      <c r="D660" s="29" t="s">
        <v>36</v>
      </c>
      <c r="E660" s="29" t="s">
        <v>29</v>
      </c>
      <c r="F660" s="64"/>
      <c r="G660" s="64">
        <f>I583*ÍndiceCorreçãoNC!$C$11</f>
        <v>4520.3480451138839</v>
      </c>
      <c r="H660" s="64">
        <f t="shared" si="18"/>
        <v>0</v>
      </c>
      <c r="I660" s="64">
        <f t="shared" si="19"/>
        <v>453084.74719697522</v>
      </c>
      <c r="J660" s="58"/>
    </row>
    <row r="661" spans="2:10" ht="12.95" customHeight="1">
      <c r="B661" s="54" t="str">
        <f>VLOOKUP(C661,SintéticoNC!$B$4:$C$82,2,FALSE)</f>
        <v>PRF RO</v>
      </c>
      <c r="C661" s="30" t="s">
        <v>258</v>
      </c>
      <c r="D661" s="29" t="s">
        <v>36</v>
      </c>
      <c r="E661" s="29" t="s">
        <v>29</v>
      </c>
      <c r="F661" s="64"/>
      <c r="G661" s="64">
        <f>I584*ÍndiceCorreçãoNC!$C$11</f>
        <v>506.62837993546918</v>
      </c>
      <c r="H661" s="64">
        <f t="shared" si="18"/>
        <v>0</v>
      </c>
      <c r="I661" s="64">
        <f t="shared" si="19"/>
        <v>50780.512729322829</v>
      </c>
      <c r="J661" s="58"/>
    </row>
    <row r="662" spans="2:10" ht="12.95" customHeight="1">
      <c r="B662" s="54" t="str">
        <f>VLOOKUP(C662,SintéticoNC!$B$4:$C$82,2,FALSE)</f>
        <v>Senador Confúcio Moura</v>
      </c>
      <c r="C662" s="30" t="s">
        <v>259</v>
      </c>
      <c r="D662" s="29" t="s">
        <v>36</v>
      </c>
      <c r="E662" s="29" t="s">
        <v>29</v>
      </c>
      <c r="F662" s="64"/>
      <c r="G662" s="64">
        <f>I585*ÍndiceCorreçãoNC!$C$11</f>
        <v>3745.4608114997918</v>
      </c>
      <c r="H662" s="64">
        <f t="shared" si="18"/>
        <v>0</v>
      </c>
      <c r="I662" s="64">
        <f t="shared" si="19"/>
        <v>375416.04053008417</v>
      </c>
      <c r="J662" s="58"/>
    </row>
    <row r="663" spans="2:10" ht="12.95" customHeight="1">
      <c r="B663" s="54" t="str">
        <f>VLOOKUP(C663,SintéticoNC!$B$4:$C$82,2,FALSE)</f>
        <v>Sérgio Petecão</v>
      </c>
      <c r="C663" s="30" t="s">
        <v>260</v>
      </c>
      <c r="D663" s="29" t="s">
        <v>36</v>
      </c>
      <c r="E663" s="29" t="s">
        <v>29</v>
      </c>
      <c r="F663" s="64"/>
      <c r="G663" s="64">
        <f>I586*ÍndiceCorreçãoNC!$C$11</f>
        <v>3111.680937161414</v>
      </c>
      <c r="H663" s="64">
        <f t="shared" si="18"/>
        <v>0</v>
      </c>
      <c r="I663" s="64">
        <f t="shared" si="19"/>
        <v>311890.84484221542</v>
      </c>
      <c r="J663" s="58"/>
    </row>
    <row r="664" spans="2:10" ht="12.95" customHeight="1">
      <c r="B664" s="54" t="str">
        <f>VLOOKUP(C664,SintéticoNC!$B$4:$C$82,2,FALSE)</f>
        <v>Soraya Thronicke</v>
      </c>
      <c r="C664" s="30" t="s">
        <v>261</v>
      </c>
      <c r="D664" s="29" t="s">
        <v>36</v>
      </c>
      <c r="E664" s="29" t="s">
        <v>29</v>
      </c>
      <c r="F664" s="64"/>
      <c r="G664" s="64">
        <f>I587*ÍndiceCorreçãoNC!$C$11</f>
        <v>3766.9567042615704</v>
      </c>
      <c r="H664" s="64">
        <f t="shared" si="18"/>
        <v>0</v>
      </c>
      <c r="I664" s="64">
        <f t="shared" si="19"/>
        <v>377570.62266414607</v>
      </c>
      <c r="J664" s="58"/>
    </row>
    <row r="665" spans="2:10" ht="12.95" customHeight="1">
      <c r="B665" s="54" t="str">
        <f>VLOOKUP(C665,SintéticoNC!$B$4:$C$82,2,FALSE)</f>
        <v>Uldurico Junior</v>
      </c>
      <c r="C665" s="30" t="s">
        <v>262</v>
      </c>
      <c r="D665" s="29" t="s">
        <v>36</v>
      </c>
      <c r="E665" s="29" t="s">
        <v>29</v>
      </c>
      <c r="F665" s="64"/>
      <c r="G665" s="64">
        <f>I588*ÍndiceCorreçãoNC!$C$11</f>
        <v>3373.8829612081895</v>
      </c>
      <c r="H665" s="64">
        <f t="shared" si="18"/>
        <v>0</v>
      </c>
      <c r="I665" s="64">
        <f t="shared" si="19"/>
        <v>338171.94899484387</v>
      </c>
      <c r="J665" s="58"/>
    </row>
    <row r="666" spans="2:10" ht="12.95" customHeight="1">
      <c r="B666" s="54" t="str">
        <f>VLOOKUP(C666,SintéticoNC!$B$4:$C$82,2,FALSE)</f>
        <v>Bancada de Alagoas</v>
      </c>
      <c r="C666" s="30" t="s">
        <v>263</v>
      </c>
      <c r="D666" s="29" t="s">
        <v>39</v>
      </c>
      <c r="E666" s="29" t="s">
        <v>29</v>
      </c>
      <c r="F666" s="64"/>
      <c r="G666" s="64">
        <f>I589*ÍndiceCorreçãoNC!$C$11</f>
        <v>6638.5787715682163</v>
      </c>
      <c r="H666" s="64">
        <f t="shared" si="18"/>
        <v>0</v>
      </c>
      <c r="I666" s="64">
        <f t="shared" si="19"/>
        <v>665399.82197043707</v>
      </c>
      <c r="J666" s="58"/>
    </row>
    <row r="667" spans="2:10" ht="12.95" customHeight="1">
      <c r="B667" s="54" t="str">
        <f>VLOOKUP(C667,SintéticoNC!$B$4:$C$82,2,FALSE)</f>
        <v>Bancada de Alagoas</v>
      </c>
      <c r="C667" s="30" t="s">
        <v>264</v>
      </c>
      <c r="D667" s="29" t="s">
        <v>39</v>
      </c>
      <c r="E667" s="29" t="s">
        <v>29</v>
      </c>
      <c r="F667" s="64"/>
      <c r="G667" s="64">
        <f>I590*ÍndiceCorreçãoNC!$C$11</f>
        <v>1910.7751398428254</v>
      </c>
      <c r="H667" s="64">
        <f t="shared" si="18"/>
        <v>0</v>
      </c>
      <c r="I667" s="64">
        <f t="shared" si="19"/>
        <v>191521.33033688564</v>
      </c>
      <c r="J667" s="58"/>
    </row>
    <row r="668" spans="2:10" ht="12.95" customHeight="1">
      <c r="B668" s="54" t="str">
        <f>VLOOKUP(C668,SintéticoNC!$B$4:$C$82,2,FALSE)</f>
        <v>Bancada de Alagoas</v>
      </c>
      <c r="C668" s="30" t="s">
        <v>265</v>
      </c>
      <c r="D668" s="29" t="s">
        <v>39</v>
      </c>
      <c r="E668" s="29" t="s">
        <v>29</v>
      </c>
      <c r="F668" s="64"/>
      <c r="G668" s="64">
        <f>I591*ÍndiceCorreçãoNC!$C$11</f>
        <v>8189.0363136121077</v>
      </c>
      <c r="H668" s="64">
        <f t="shared" si="18"/>
        <v>0</v>
      </c>
      <c r="I668" s="64">
        <f t="shared" si="19"/>
        <v>820805.70144379558</v>
      </c>
      <c r="J668" s="58"/>
    </row>
    <row r="669" spans="2:10" ht="12.95" customHeight="1">
      <c r="B669" s="54" t="str">
        <f>VLOOKUP(C669,SintéticoNC!$B$4:$C$82,2,FALSE)</f>
        <v>Bancada de Minas Gerais</v>
      </c>
      <c r="C669" s="30" t="s">
        <v>266</v>
      </c>
      <c r="D669" s="29" t="s">
        <v>39</v>
      </c>
      <c r="E669" s="29" t="s">
        <v>29</v>
      </c>
      <c r="F669" s="64"/>
      <c r="G669" s="64">
        <f>I592*ÍndiceCorreçãoNC!$C$11</f>
        <v>56777.318441043972</v>
      </c>
      <c r="H669" s="64">
        <f t="shared" si="18"/>
        <v>0</v>
      </c>
      <c r="I669" s="64">
        <f t="shared" si="19"/>
        <v>5690919.5300103175</v>
      </c>
      <c r="J669" s="58"/>
    </row>
    <row r="670" spans="2:10" ht="12.95" customHeight="1">
      <c r="B670" s="54" t="str">
        <f>VLOOKUP(C670,SintéticoNC!$B$4:$C$82,2,FALSE)</f>
        <v>Bancada de São Paulo</v>
      </c>
      <c r="C670" s="30" t="s">
        <v>267</v>
      </c>
      <c r="D670" s="29" t="s">
        <v>39</v>
      </c>
      <c r="E670" s="29" t="s">
        <v>29</v>
      </c>
      <c r="F670" s="64"/>
      <c r="G670" s="64">
        <f>I593*ÍndiceCorreçãoNC!$C$11</f>
        <v>7591.5642241709702</v>
      </c>
      <c r="H670" s="64">
        <f t="shared" si="18"/>
        <v>0</v>
      </c>
      <c r="I670" s="64">
        <f t="shared" si="19"/>
        <v>760919.71746645635</v>
      </c>
      <c r="J670" s="58"/>
    </row>
    <row r="671" spans="2:10" ht="12.95" customHeight="1">
      <c r="B671" s="54" t="str">
        <f>VLOOKUP(C671,SintéticoNC!$B$4:$C$82,2,FALSE)</f>
        <v>Bancada do Espírito Santo</v>
      </c>
      <c r="C671" s="30" t="s">
        <v>268</v>
      </c>
      <c r="D671" s="29" t="s">
        <v>39</v>
      </c>
      <c r="E671" s="29" t="s">
        <v>29</v>
      </c>
      <c r="F671" s="64"/>
      <c r="G671" s="64">
        <f>I594*ÍndiceCorreçãoNC!$C$11</f>
        <v>8549.3539114110408</v>
      </c>
      <c r="H671" s="64">
        <f t="shared" si="18"/>
        <v>0</v>
      </c>
      <c r="I671" s="64">
        <f t="shared" si="19"/>
        <v>856921.15230732248</v>
      </c>
      <c r="J671" s="58"/>
    </row>
    <row r="672" spans="2:10" ht="12.95" customHeight="1">
      <c r="B672" s="54" t="str">
        <f>VLOOKUP(C672,SintéticoNC!$B$4:$C$82,2,FALSE)</f>
        <v>Bancada do Espírito Santo</v>
      </c>
      <c r="C672" s="30" t="s">
        <v>269</v>
      </c>
      <c r="D672" s="29" t="s">
        <v>39</v>
      </c>
      <c r="E672" s="29" t="s">
        <v>29</v>
      </c>
      <c r="F672" s="64"/>
      <c r="G672" s="64">
        <f>I595*ÍndiceCorreçãoNC!$C$11</f>
        <v>9173.4020441814719</v>
      </c>
      <c r="H672" s="64">
        <f t="shared" si="18"/>
        <v>0</v>
      </c>
      <c r="I672" s="64">
        <f t="shared" si="19"/>
        <v>919470.91344367142</v>
      </c>
      <c r="J672" s="58"/>
    </row>
    <row r="673" spans="2:10" ht="12.95" customHeight="1">
      <c r="B673" s="54" t="str">
        <f>VLOOKUP(C673,SintéticoNC!$B$4:$C$82,2,FALSE)</f>
        <v>Bancada do Pará</v>
      </c>
      <c r="C673" s="30" t="s">
        <v>270</v>
      </c>
      <c r="D673" s="29" t="s">
        <v>39</v>
      </c>
      <c r="E673" s="29" t="s">
        <v>29</v>
      </c>
      <c r="F673" s="64"/>
      <c r="G673" s="64">
        <f>I596*ÍndiceCorreçãoNC!$C$11</f>
        <v>2009.0435756061706</v>
      </c>
      <c r="H673" s="64">
        <f t="shared" si="18"/>
        <v>0</v>
      </c>
      <c r="I673" s="64">
        <f t="shared" si="19"/>
        <v>201370.99875421118</v>
      </c>
      <c r="J673" s="58"/>
    </row>
    <row r="674" spans="2:10" ht="12.95" customHeight="1">
      <c r="B674" s="54" t="str">
        <f>VLOOKUP(C674,SintéticoNC!$B$4:$C$82,2,FALSE)</f>
        <v>Bancada do Pará</v>
      </c>
      <c r="C674" s="30" t="s">
        <v>271</v>
      </c>
      <c r="D674" s="29" t="s">
        <v>39</v>
      </c>
      <c r="E674" s="29" t="s">
        <v>29</v>
      </c>
      <c r="F674" s="64"/>
      <c r="G674" s="64">
        <f>I597*ÍndiceCorreçãoNC!$C$11</f>
        <v>3411.2249667982601</v>
      </c>
      <c r="H674" s="64">
        <f t="shared" si="18"/>
        <v>0</v>
      </c>
      <c r="I674" s="64">
        <f t="shared" si="19"/>
        <v>341914.82299342752</v>
      </c>
      <c r="J674" s="58"/>
    </row>
    <row r="675" spans="2:10" ht="12.95" customHeight="1">
      <c r="B675" s="54" t="str">
        <f>VLOOKUP(C675,SintéticoNC!$B$4:$C$82,2,FALSE)</f>
        <v>Coronel Chrisóstomo</v>
      </c>
      <c r="C675" s="30" t="s">
        <v>272</v>
      </c>
      <c r="D675" s="29" t="s">
        <v>39</v>
      </c>
      <c r="E675" s="29" t="s">
        <v>29</v>
      </c>
      <c r="F675" s="64"/>
      <c r="G675" s="64">
        <f>I598*ÍndiceCorreçãoNC!$C$11</f>
        <v>671.50097771619289</v>
      </c>
      <c r="H675" s="64">
        <f t="shared" si="18"/>
        <v>0</v>
      </c>
      <c r="I675" s="64">
        <f t="shared" si="19"/>
        <v>67306.067518391239</v>
      </c>
      <c r="J675" s="58"/>
    </row>
    <row r="676" spans="2:10" ht="12.95" customHeight="1">
      <c r="B676" s="54" t="str">
        <f>VLOOKUP(C676,SintéticoNC!$B$4:$C$82,2,FALSE)</f>
        <v>Dimas Fabiano</v>
      </c>
      <c r="C676" s="30" t="s">
        <v>273</v>
      </c>
      <c r="D676" s="29" t="s">
        <v>39</v>
      </c>
      <c r="E676" s="29" t="s">
        <v>29</v>
      </c>
      <c r="F676" s="64"/>
      <c r="G676" s="64">
        <f>I599*ÍndiceCorreçãoNC!$C$11</f>
        <v>1015.4405028879014</v>
      </c>
      <c r="H676" s="64">
        <f t="shared" si="18"/>
        <v>0</v>
      </c>
      <c r="I676" s="64">
        <f t="shared" si="19"/>
        <v>101779.90697903064</v>
      </c>
      <c r="J676" s="58"/>
    </row>
    <row r="677" spans="2:10" ht="12.95" customHeight="1">
      <c r="B677" s="54" t="str">
        <f>VLOOKUP(C677,SintéticoNC!$B$4:$C$82,2,FALSE)</f>
        <v>Edna Henrique</v>
      </c>
      <c r="C677" s="30" t="s">
        <v>274</v>
      </c>
      <c r="D677" s="29" t="s">
        <v>39</v>
      </c>
      <c r="E677" s="29" t="s">
        <v>29</v>
      </c>
      <c r="F677" s="64"/>
      <c r="G677" s="64">
        <f>I600*ÍndiceCorreçãoNC!$C$11</f>
        <v>1004.5217878030853</v>
      </c>
      <c r="H677" s="64">
        <f t="shared" si="18"/>
        <v>0</v>
      </c>
      <c r="I677" s="64">
        <f t="shared" si="19"/>
        <v>100685.49937710559</v>
      </c>
      <c r="J677" s="58"/>
    </row>
    <row r="678" spans="2:10" ht="12.95" customHeight="1">
      <c r="B678" s="54" t="str">
        <f>VLOOKUP(C678,SintéticoNC!$B$4:$C$82,2,FALSE)</f>
        <v>Fabio Reis</v>
      </c>
      <c r="C678" s="30" t="s">
        <v>275</v>
      </c>
      <c r="D678" s="29" t="s">
        <v>39</v>
      </c>
      <c r="E678" s="29" t="s">
        <v>29</v>
      </c>
      <c r="F678" s="64"/>
      <c r="G678" s="64">
        <f>I601*ÍndiceCorreçãoNC!$C$11</f>
        <v>457.2757877521002</v>
      </c>
      <c r="H678" s="64">
        <f t="shared" si="18"/>
        <v>0</v>
      </c>
      <c r="I678" s="64">
        <f t="shared" si="19"/>
        <v>45833.79036862155</v>
      </c>
      <c r="J678" s="58"/>
    </row>
    <row r="679" spans="2:10" ht="12.95" customHeight="1">
      <c r="B679" s="54" t="str">
        <f>VLOOKUP(C679,SintéticoNC!$B$4:$C$82,2,FALSE)</f>
        <v>Flavia Arruda</v>
      </c>
      <c r="C679" s="30" t="s">
        <v>276</v>
      </c>
      <c r="D679" s="29" t="s">
        <v>39</v>
      </c>
      <c r="E679" s="29" t="s">
        <v>29</v>
      </c>
      <c r="F679" s="64"/>
      <c r="G679" s="64">
        <f>I602*ÍndiceCorreçãoNC!$C$11</f>
        <v>4024.0269322184813</v>
      </c>
      <c r="H679" s="64">
        <f t="shared" si="18"/>
        <v>0</v>
      </c>
      <c r="I679" s="64">
        <f t="shared" si="19"/>
        <v>403337.35524386959</v>
      </c>
      <c r="J679" s="58"/>
    </row>
    <row r="680" spans="2:10" ht="12.95" customHeight="1">
      <c r="B680" s="54" t="str">
        <f>VLOOKUP(C680,SintéticoNC!$B$4:$C$82,2,FALSE)</f>
        <v>General Girão</v>
      </c>
      <c r="C680" s="30" t="s">
        <v>277</v>
      </c>
      <c r="D680" s="29" t="s">
        <v>39</v>
      </c>
      <c r="E680" s="29" t="s">
        <v>29</v>
      </c>
      <c r="F680" s="64"/>
      <c r="G680" s="64">
        <f>I603*ÍndiceCorreçãoNC!$C$11</f>
        <v>1015.4405028879014</v>
      </c>
      <c r="H680" s="64">
        <f t="shared" si="18"/>
        <v>0</v>
      </c>
      <c r="I680" s="64">
        <f t="shared" si="19"/>
        <v>101779.90697903064</v>
      </c>
      <c r="J680" s="58"/>
    </row>
    <row r="681" spans="2:10" ht="12.95" customHeight="1">
      <c r="B681" s="54" t="str">
        <f>VLOOKUP(C681,SintéticoNC!$B$4:$C$82,2,FALSE)</f>
        <v>José Nunes</v>
      </c>
      <c r="C681" s="30" t="s">
        <v>278</v>
      </c>
      <c r="D681" s="29" t="s">
        <v>39</v>
      </c>
      <c r="E681" s="29" t="s">
        <v>29</v>
      </c>
      <c r="F681" s="64"/>
      <c r="G681" s="64">
        <f>I604*ÍndiceCorreçãoNC!$C$11</f>
        <v>1015.4405028879014</v>
      </c>
      <c r="H681" s="64">
        <f t="shared" si="18"/>
        <v>0</v>
      </c>
      <c r="I681" s="64">
        <f t="shared" si="19"/>
        <v>101779.90697903064</v>
      </c>
      <c r="J681" s="58"/>
    </row>
    <row r="682" spans="2:10" ht="12.95" customHeight="1">
      <c r="B682" s="54" t="str">
        <f>VLOOKUP(C682,SintéticoNC!$B$4:$C$82,2,FALSE)</f>
        <v>Josivaldo JP</v>
      </c>
      <c r="C682" s="30" t="s">
        <v>279</v>
      </c>
      <c r="D682" s="29" t="s">
        <v>39</v>
      </c>
      <c r="E682" s="29" t="s">
        <v>29</v>
      </c>
      <c r="F682" s="64"/>
      <c r="G682" s="64">
        <f>I605*ÍndiceCorreçãoNC!$C$11</f>
        <v>524.09832407117494</v>
      </c>
      <c r="H682" s="64">
        <f t="shared" si="18"/>
        <v>0</v>
      </c>
      <c r="I682" s="64">
        <f t="shared" si="19"/>
        <v>52531.564892402916</v>
      </c>
      <c r="J682" s="58"/>
    </row>
    <row r="683" spans="2:10" ht="12.95" customHeight="1">
      <c r="B683" s="54" t="str">
        <f>VLOOKUP(C683,SintéticoNC!$B$4:$C$82,2,FALSE)</f>
        <v>Junior Lourenço</v>
      </c>
      <c r="C683" s="30" t="s">
        <v>280</v>
      </c>
      <c r="D683" s="29" t="s">
        <v>39</v>
      </c>
      <c r="E683" s="29" t="s">
        <v>29</v>
      </c>
      <c r="F683" s="64"/>
      <c r="G683" s="64">
        <f>I606*ÍndiceCorreçãoNC!$C$11</f>
        <v>1692.4008381465023</v>
      </c>
      <c r="H683" s="64">
        <f t="shared" si="18"/>
        <v>0</v>
      </c>
      <c r="I683" s="64">
        <f t="shared" si="19"/>
        <v>169633.17829838442</v>
      </c>
      <c r="J683" s="58"/>
    </row>
    <row r="684" spans="2:10" ht="12.95" customHeight="1">
      <c r="B684" s="54" t="str">
        <f>VLOOKUP(C684,SintéticoNC!$B$4:$C$82,2,FALSE)</f>
        <v>Leo de Brito</v>
      </c>
      <c r="C684" s="30" t="s">
        <v>281</v>
      </c>
      <c r="D684" s="29" t="s">
        <v>39</v>
      </c>
      <c r="E684" s="29" t="s">
        <v>29</v>
      </c>
      <c r="F684" s="64"/>
      <c r="G684" s="64">
        <f>I607*ÍndiceCorreçãoNC!$C$11</f>
        <v>1856.1815644187445</v>
      </c>
      <c r="H684" s="64">
        <f t="shared" si="18"/>
        <v>0</v>
      </c>
      <c r="I684" s="64">
        <f t="shared" si="19"/>
        <v>186049.29232726034</v>
      </c>
      <c r="J684" s="58"/>
    </row>
    <row r="685" spans="2:10" ht="12.95" customHeight="1">
      <c r="B685" s="54" t="str">
        <f>VLOOKUP(C685,SintéticoNC!$B$4:$C$82,2,FALSE)</f>
        <v>Luciano Bivar</v>
      </c>
      <c r="C685" s="30" t="s">
        <v>282</v>
      </c>
      <c r="D685" s="29" t="s">
        <v>39</v>
      </c>
      <c r="E685" s="29" t="s">
        <v>29</v>
      </c>
      <c r="F685" s="64"/>
      <c r="G685" s="64">
        <f>I608*ÍndiceCorreçãoNC!$C$11</f>
        <v>1015.4405028879014</v>
      </c>
      <c r="H685" s="64">
        <f t="shared" si="18"/>
        <v>0</v>
      </c>
      <c r="I685" s="64">
        <f t="shared" si="19"/>
        <v>101779.90697903064</v>
      </c>
      <c r="J685" s="58"/>
    </row>
    <row r="686" spans="2:10" ht="12.95" customHeight="1">
      <c r="B686" s="54" t="str">
        <f>VLOOKUP(C686,SintéticoNC!$B$4:$C$82,2,FALSE)</f>
        <v>Luis Tibé</v>
      </c>
      <c r="C686" s="30" t="s">
        <v>283</v>
      </c>
      <c r="D686" s="29" t="s">
        <v>39</v>
      </c>
      <c r="E686" s="29" t="s">
        <v>29</v>
      </c>
      <c r="F686" s="64"/>
      <c r="G686" s="64">
        <f>I609*ÍndiceCorreçãoNC!$C$11</f>
        <v>1015.4405028879014</v>
      </c>
      <c r="H686" s="64">
        <f t="shared" si="18"/>
        <v>0</v>
      </c>
      <c r="I686" s="64">
        <f t="shared" si="19"/>
        <v>101779.90697903064</v>
      </c>
      <c r="J686" s="58"/>
    </row>
    <row r="687" spans="2:10" ht="12.95" customHeight="1">
      <c r="B687" s="54" t="str">
        <f>VLOOKUP(C687,SintéticoNC!$B$4:$C$82,2,FALSE)</f>
        <v>Mara Rocha</v>
      </c>
      <c r="C687" s="30" t="s">
        <v>284</v>
      </c>
      <c r="D687" s="29" t="s">
        <v>39</v>
      </c>
      <c r="E687" s="29" t="s">
        <v>29</v>
      </c>
      <c r="F687" s="64"/>
      <c r="G687" s="64">
        <f>I610*ÍndiceCorreçãoNC!$C$11</f>
        <v>1856.1815644187445</v>
      </c>
      <c r="H687" s="64">
        <f t="shared" si="18"/>
        <v>0</v>
      </c>
      <c r="I687" s="64">
        <f t="shared" si="19"/>
        <v>186049.29232726034</v>
      </c>
      <c r="J687" s="58"/>
    </row>
    <row r="688" spans="2:10" ht="12.95" customHeight="1">
      <c r="B688" s="54" t="str">
        <f>VLOOKUP(C688,SintéticoNC!$B$4:$C$82,2,FALSE)</f>
        <v>Marx Beltrão</v>
      </c>
      <c r="C688" s="30" t="s">
        <v>285</v>
      </c>
      <c r="D688" s="29" t="s">
        <v>39</v>
      </c>
      <c r="E688" s="29" t="s">
        <v>29</v>
      </c>
      <c r="F688" s="64"/>
      <c r="G688" s="64">
        <f>I611*ÍndiceCorreçãoNC!$C$11</f>
        <v>1015.4405028879014</v>
      </c>
      <c r="H688" s="64">
        <f t="shared" si="18"/>
        <v>0</v>
      </c>
      <c r="I688" s="64">
        <f t="shared" si="19"/>
        <v>101779.90697903064</v>
      </c>
      <c r="J688" s="58"/>
    </row>
    <row r="689" spans="2:10" ht="12.95" customHeight="1">
      <c r="B689" s="54" t="str">
        <f>VLOOKUP(C689,SintéticoNC!$B$4:$C$82,2,FALSE)</f>
        <v>Perpétua Almeida</v>
      </c>
      <c r="C689" s="30" t="s">
        <v>286</v>
      </c>
      <c r="D689" s="29" t="s">
        <v>39</v>
      </c>
      <c r="E689" s="29" t="s">
        <v>29</v>
      </c>
      <c r="F689" s="64"/>
      <c r="G689" s="64">
        <f>I612*ÍndiceCorreçãoNC!$C$11</f>
        <v>2107.2683365091766</v>
      </c>
      <c r="H689" s="64">
        <f t="shared" si="18"/>
        <v>0</v>
      </c>
      <c r="I689" s="64">
        <f t="shared" si="19"/>
        <v>211216.28954112902</v>
      </c>
      <c r="J689" s="58"/>
    </row>
    <row r="690" spans="2:10" ht="12.95" customHeight="1">
      <c r="B690" s="54" t="str">
        <f>VLOOKUP(C690,SintéticoNC!$B$4:$C$82,2,FALSE)</f>
        <v>Sérgio Petecão</v>
      </c>
      <c r="C690" s="30" t="s">
        <v>287</v>
      </c>
      <c r="D690" s="29" t="s">
        <v>39</v>
      </c>
      <c r="E690" s="29" t="s">
        <v>29</v>
      </c>
      <c r="F690" s="64"/>
      <c r="G690" s="64">
        <f>I613*ÍndiceCorreçãoNC!$C$11</f>
        <v>1447.9744822578082</v>
      </c>
      <c r="H690" s="64">
        <f t="shared" si="18"/>
        <v>0</v>
      </c>
      <c r="I690" s="64">
        <f t="shared" si="19"/>
        <v>145133.76972169001</v>
      </c>
      <c r="J690" s="58"/>
    </row>
    <row r="691" spans="2:10" ht="12.95" customHeight="1">
      <c r="B691" s="54" t="str">
        <f>VLOOKUP(C691,SintéticoNC!$B$4:$C$82,2,FALSE)</f>
        <v>Uldurico Junior</v>
      </c>
      <c r="C691" s="30" t="s">
        <v>288</v>
      </c>
      <c r="D691" s="29" t="s">
        <v>39</v>
      </c>
      <c r="E691" s="29" t="s">
        <v>29</v>
      </c>
      <c r="F691" s="64"/>
      <c r="G691" s="64">
        <f>I614*ÍndiceCorreçãoNC!$C$11</f>
        <v>1539.5388269590762</v>
      </c>
      <c r="H691" s="64">
        <f t="shared" si="18"/>
        <v>0</v>
      </c>
      <c r="I691" s="64">
        <f t="shared" si="19"/>
        <v>154311.47187143355</v>
      </c>
      <c r="J691" s="58"/>
    </row>
    <row r="692" spans="2:10" ht="12.95" customHeight="1">
      <c r="B692" s="54" t="str">
        <f>VLOOKUP(C692,SintéticoNC!$B$4:$C$82,2,FALSE)</f>
        <v>Soraya Thronicke</v>
      </c>
      <c r="C692" s="30" t="s">
        <v>289</v>
      </c>
      <c r="D692" s="29" t="s">
        <v>39</v>
      </c>
      <c r="E692" s="29" t="s">
        <v>29</v>
      </c>
      <c r="F692" s="64"/>
      <c r="G692" s="64">
        <f>I615*ÍndiceCorreçãoNC!$C$11</f>
        <v>1692.4008381465023</v>
      </c>
      <c r="H692" s="64">
        <f t="shared" si="18"/>
        <v>0</v>
      </c>
      <c r="I692" s="64">
        <f t="shared" si="19"/>
        <v>169633.17829838442</v>
      </c>
      <c r="J692" s="58"/>
    </row>
    <row r="693" spans="2:10" ht="12.95" customHeight="1">
      <c r="B693" s="54" t="str">
        <f>VLOOKUP(C693,SintéticoNC!$B$4:$C$82,2,FALSE)</f>
        <v>MCom</v>
      </c>
      <c r="C693" s="30" t="s">
        <v>290</v>
      </c>
      <c r="D693" s="29" t="s">
        <v>39</v>
      </c>
      <c r="E693" s="29" t="s">
        <v>29</v>
      </c>
      <c r="F693" s="64"/>
      <c r="G693" s="64">
        <f>I616*ÍndiceCorreçãoNC!$C$11</f>
        <v>5459.3575424080727</v>
      </c>
      <c r="H693" s="64">
        <f t="shared" si="18"/>
        <v>0</v>
      </c>
      <c r="I693" s="64">
        <f t="shared" si="19"/>
        <v>547203.80096253043</v>
      </c>
      <c r="J693" s="58"/>
    </row>
    <row r="694" spans="2:10" ht="12.95" customHeight="1">
      <c r="B694" s="54" t="str">
        <f>VLOOKUP(C694,SintéticoNC!$B$4:$C$82,2,FALSE)</f>
        <v>Cabo Junio Amaral</v>
      </c>
      <c r="C694" s="30" t="s">
        <v>291</v>
      </c>
      <c r="D694" s="29" t="s">
        <v>39</v>
      </c>
      <c r="E694" s="29" t="s">
        <v>29</v>
      </c>
      <c r="F694" s="64"/>
      <c r="G694" s="64">
        <f>I617*ÍndiceCorreçãoNC!$C$11</f>
        <v>1015.4405028879014</v>
      </c>
      <c r="H694" s="64">
        <f t="shared" si="18"/>
        <v>0</v>
      </c>
      <c r="I694" s="64">
        <f t="shared" si="19"/>
        <v>101779.90697903064</v>
      </c>
      <c r="J694" s="58"/>
    </row>
    <row r="695" spans="2:10" ht="12.95" customHeight="1">
      <c r="B695" s="54" t="str">
        <f>VLOOKUP(C695,SintéticoNC!$B$4:$C$82,2,FALSE)</f>
        <v>Leur Lomanto</v>
      </c>
      <c r="C695" s="30" t="s">
        <v>292</v>
      </c>
      <c r="D695" s="29" t="s">
        <v>39</v>
      </c>
      <c r="E695" s="29" t="s">
        <v>29</v>
      </c>
      <c r="F695" s="64"/>
      <c r="G695" s="64">
        <f>I618*ÍndiceCorreçãoNC!$C$11</f>
        <v>305.72402237485204</v>
      </c>
      <c r="H695" s="64">
        <f t="shared" si="18"/>
        <v>0</v>
      </c>
      <c r="I695" s="64">
        <f t="shared" si="19"/>
        <v>30643.412853901704</v>
      </c>
      <c r="J695" s="58"/>
    </row>
    <row r="696" spans="2:10" ht="12.95" customHeight="1">
      <c r="B696" s="54" t="str">
        <f>VLOOKUP(C696,SintéticoNC!$B$4:$C$82,2,FALSE)</f>
        <v>Bancada de Alagoas</v>
      </c>
      <c r="C696" s="30" t="s">
        <v>215</v>
      </c>
      <c r="D696" s="29" t="s">
        <v>36</v>
      </c>
      <c r="E696" s="29" t="s">
        <v>30</v>
      </c>
      <c r="F696" s="64">
        <v>145000</v>
      </c>
      <c r="G696" s="64">
        <f>I619*ÍndiceCorreçãoNC!$C$12</f>
        <v>7617.7765192905927</v>
      </c>
      <c r="H696" s="64">
        <f t="shared" si="18"/>
        <v>145000</v>
      </c>
      <c r="I696" s="64">
        <f t="shared" si="19"/>
        <v>618824.50935007003</v>
      </c>
      <c r="J696" s="58"/>
    </row>
    <row r="697" spans="2:10" ht="12.95" customHeight="1">
      <c r="B697" s="54" t="str">
        <f>VLOOKUP(C697,SintéticoNC!$B$4:$C$82,2,FALSE)</f>
        <v>Bancada de Alagoas</v>
      </c>
      <c r="C697" s="30" t="s">
        <v>216</v>
      </c>
      <c r="D697" s="29" t="s">
        <v>36</v>
      </c>
      <c r="E697" s="29" t="s">
        <v>30</v>
      </c>
      <c r="F697" s="64"/>
      <c r="G697" s="64">
        <f>I620*ÍndiceCorreçãoNC!$C$12</f>
        <v>5781.3527944476937</v>
      </c>
      <c r="H697" s="64">
        <f t="shared" si="18"/>
        <v>0</v>
      </c>
      <c r="I697" s="64">
        <f t="shared" si="19"/>
        <v>579688.69924394961</v>
      </c>
      <c r="J697" s="58"/>
    </row>
    <row r="698" spans="2:10" ht="12.95" customHeight="1">
      <c r="B698" s="54" t="str">
        <f>VLOOKUP(C698,SintéticoNC!$B$4:$C$82,2,FALSE)</f>
        <v>Bancada de Alagoas</v>
      </c>
      <c r="C698" s="30" t="s">
        <v>217</v>
      </c>
      <c r="D698" s="29" t="s">
        <v>36</v>
      </c>
      <c r="E698" s="29" t="s">
        <v>30</v>
      </c>
      <c r="F698" s="64"/>
      <c r="G698" s="64">
        <f>I621*ÍndiceCorreçãoNC!$C$12</f>
        <v>57613.010696907491</v>
      </c>
      <c r="H698" s="64">
        <f t="shared" si="18"/>
        <v>0</v>
      </c>
      <c r="I698" s="64">
        <f t="shared" si="19"/>
        <v>5776781.3897281131</v>
      </c>
      <c r="J698" s="58"/>
    </row>
    <row r="699" spans="2:10" ht="12.95" customHeight="1">
      <c r="B699" s="54" t="str">
        <f>VLOOKUP(C699,SintéticoNC!$B$4:$C$82,2,FALSE)</f>
        <v>Bancada de Minas Gerais</v>
      </c>
      <c r="C699" s="30" t="s">
        <v>218</v>
      </c>
      <c r="D699" s="29" t="s">
        <v>36</v>
      </c>
      <c r="E699" s="29" t="s">
        <v>30</v>
      </c>
      <c r="F699" s="64"/>
      <c r="G699" s="64">
        <f>I622*ÍndiceCorreçãoNC!$C$12</f>
        <v>146388.88442859522</v>
      </c>
      <c r="H699" s="64">
        <f t="shared" si="18"/>
        <v>0</v>
      </c>
      <c r="I699" s="64">
        <f t="shared" si="19"/>
        <v>14678222.384159504</v>
      </c>
      <c r="J699" s="58"/>
    </row>
    <row r="700" spans="2:10" ht="12.95" customHeight="1">
      <c r="B700" s="54" t="str">
        <f>VLOOKUP(C700,SintéticoNC!$B$4:$C$82,2,FALSE)</f>
        <v>Bancada de São Paulo</v>
      </c>
      <c r="C700" s="30" t="s">
        <v>219</v>
      </c>
      <c r="D700" s="29" t="s">
        <v>36</v>
      </c>
      <c r="E700" s="29" t="s">
        <v>30</v>
      </c>
      <c r="F700" s="64"/>
      <c r="G700" s="64">
        <f>I623*ÍndiceCorreçãoNC!$C$12</f>
        <v>17030.537958536628</v>
      </c>
      <c r="H700" s="64">
        <f t="shared" si="18"/>
        <v>0</v>
      </c>
      <c r="I700" s="64">
        <f t="shared" si="19"/>
        <v>1707629.8139234972</v>
      </c>
      <c r="J700" s="58"/>
    </row>
    <row r="701" spans="2:10" ht="12.95" customHeight="1">
      <c r="B701" s="54" t="str">
        <f>VLOOKUP(C701,SintéticoNC!$B$4:$C$82,2,FALSE)</f>
        <v>Bancada do Espírito Santo</v>
      </c>
      <c r="C701" s="30" t="s">
        <v>220</v>
      </c>
      <c r="D701" s="29" t="s">
        <v>36</v>
      </c>
      <c r="E701" s="29" t="s">
        <v>30</v>
      </c>
      <c r="F701" s="64"/>
      <c r="G701" s="64">
        <f>I624*ÍndiceCorreçãoNC!$C$12</f>
        <v>15556.01120461489</v>
      </c>
      <c r="H701" s="64">
        <f t="shared" si="18"/>
        <v>0</v>
      </c>
      <c r="I701" s="64">
        <f t="shared" si="19"/>
        <v>1559780.9407666477</v>
      </c>
      <c r="J701" s="58"/>
    </row>
    <row r="702" spans="2:10" ht="12.95" customHeight="1">
      <c r="B702" s="54" t="str">
        <f>VLOOKUP(C702,SintéticoNC!$B$4:$C$82,2,FALSE)</f>
        <v>Bancada do Espírito Santo</v>
      </c>
      <c r="C702" s="30" t="s">
        <v>221</v>
      </c>
      <c r="D702" s="29" t="s">
        <v>36</v>
      </c>
      <c r="E702" s="29" t="s">
        <v>30</v>
      </c>
      <c r="F702" s="64"/>
      <c r="G702" s="64">
        <f>I625*ÍndiceCorreçãoNC!$C$12</f>
        <v>24750.451989960096</v>
      </c>
      <c r="H702" s="64">
        <f t="shared" si="18"/>
        <v>0</v>
      </c>
      <c r="I702" s="64">
        <f t="shared" si="19"/>
        <v>2481695.5183117217</v>
      </c>
      <c r="J702" s="58"/>
    </row>
    <row r="703" spans="2:10" ht="12.95" customHeight="1">
      <c r="B703" s="54" t="str">
        <f>VLOOKUP(C703,SintéticoNC!$B$4:$C$82,2,FALSE)</f>
        <v>Bancada do Espírito Santo</v>
      </c>
      <c r="C703" s="30" t="s">
        <v>222</v>
      </c>
      <c r="D703" s="29" t="s">
        <v>36</v>
      </c>
      <c r="E703" s="29" t="s">
        <v>30</v>
      </c>
      <c r="F703" s="64"/>
      <c r="G703" s="64">
        <f>I626*ÍndiceCorreçãoNC!$C$12</f>
        <v>30339.975000610324</v>
      </c>
      <c r="H703" s="64">
        <f t="shared" si="18"/>
        <v>0</v>
      </c>
      <c r="I703" s="64">
        <f t="shared" si="19"/>
        <v>3042149.6954983776</v>
      </c>
      <c r="J703" s="58"/>
    </row>
    <row r="704" spans="2:10" ht="12.95" customHeight="1">
      <c r="B704" s="54" t="str">
        <f>VLOOKUP(C704,SintéticoNC!$B$4:$C$82,2,FALSE)</f>
        <v>Bancada do Maranhão</v>
      </c>
      <c r="C704" s="30" t="s">
        <v>223</v>
      </c>
      <c r="D704" s="29" t="s">
        <v>36</v>
      </c>
      <c r="E704" s="29" t="s">
        <v>30</v>
      </c>
      <c r="F704" s="64"/>
      <c r="G704" s="64">
        <f>I627*ÍndiceCorreçãoNC!$C$12</f>
        <v>8268.5251636837711</v>
      </c>
      <c r="H704" s="64">
        <f t="shared" si="18"/>
        <v>0</v>
      </c>
      <c r="I704" s="64">
        <f t="shared" si="19"/>
        <v>829074.22660747939</v>
      </c>
      <c r="J704" s="58"/>
    </row>
    <row r="705" spans="2:10" ht="12.95" customHeight="1">
      <c r="B705" s="54" t="str">
        <f>VLOOKUP(C705,SintéticoNC!$B$4:$C$82,2,FALSE)</f>
        <v>Bancada do Pará</v>
      </c>
      <c r="C705" s="30" t="s">
        <v>224</v>
      </c>
      <c r="D705" s="29" t="s">
        <v>36</v>
      </c>
      <c r="E705" s="29" t="s">
        <v>30</v>
      </c>
      <c r="F705" s="64"/>
      <c r="G705" s="64">
        <f>I628*ÍndiceCorreçãoNC!$C$12</f>
        <v>5402.1031069400651</v>
      </c>
      <c r="H705" s="64">
        <f t="shared" si="18"/>
        <v>0</v>
      </c>
      <c r="I705" s="64">
        <f t="shared" si="19"/>
        <v>541661.82805021992</v>
      </c>
      <c r="J705" s="58"/>
    </row>
    <row r="706" spans="2:10" ht="12.95" customHeight="1">
      <c r="B706" s="54" t="str">
        <f>VLOOKUP(C706,SintéticoNC!$B$4:$C$82,2,FALSE)</f>
        <v>Bancada do Pará</v>
      </c>
      <c r="C706" s="30" t="s">
        <v>225</v>
      </c>
      <c r="D706" s="29" t="s">
        <v>36</v>
      </c>
      <c r="E706" s="29" t="s">
        <v>30</v>
      </c>
      <c r="F706" s="64"/>
      <c r="G706" s="64">
        <f>I629*ÍndiceCorreçãoNC!$C$12</f>
        <v>9165.9357614489181</v>
      </c>
      <c r="H706" s="64">
        <f t="shared" si="18"/>
        <v>0</v>
      </c>
      <c r="I706" s="64">
        <f t="shared" si="19"/>
        <v>919056.41600194445</v>
      </c>
      <c r="J706" s="58"/>
    </row>
    <row r="707" spans="2:10" ht="12.95" customHeight="1">
      <c r="B707" s="54" t="str">
        <f>VLOOKUP(C707,SintéticoNC!$B$4:$C$82,2,FALSE)</f>
        <v>Cabo Junio Amaral</v>
      </c>
      <c r="C707" s="30" t="s">
        <v>226</v>
      </c>
      <c r="D707" s="29" t="s">
        <v>36</v>
      </c>
      <c r="E707" s="29" t="s">
        <v>30</v>
      </c>
      <c r="F707" s="64"/>
      <c r="G707" s="64">
        <f>I630*ÍndiceCorreçãoNC!$C$12</f>
        <v>2282.1129451767215</v>
      </c>
      <c r="H707" s="64">
        <f t="shared" si="18"/>
        <v>0</v>
      </c>
      <c r="I707" s="64">
        <f t="shared" si="19"/>
        <v>228824.48654366433</v>
      </c>
      <c r="J707" s="58"/>
    </row>
    <row r="708" spans="2:10" ht="12.95" customHeight="1">
      <c r="B708" s="54" t="str">
        <f>VLOOKUP(C708,SintéticoNC!$B$4:$C$82,2,FALSE)</f>
        <v>Celso Sabino</v>
      </c>
      <c r="C708" s="30" t="s">
        <v>227</v>
      </c>
      <c r="D708" s="29" t="s">
        <v>36</v>
      </c>
      <c r="E708" s="29" t="s">
        <v>30</v>
      </c>
      <c r="F708" s="64"/>
      <c r="G708" s="64">
        <f>I631*ÍndiceCorreçãoNC!$C$12</f>
        <v>1071.5756146499173</v>
      </c>
      <c r="H708" s="64">
        <f t="shared" si="18"/>
        <v>0</v>
      </c>
      <c r="I708" s="64">
        <f t="shared" si="19"/>
        <v>107445.48832835743</v>
      </c>
      <c r="J708" s="58"/>
    </row>
    <row r="709" spans="2:10" ht="12.95" customHeight="1">
      <c r="B709" s="54" t="str">
        <f>VLOOKUP(C709,SintéticoNC!$B$4:$C$82,2,FALSE)</f>
        <v>Coronel Chrisóstomo</v>
      </c>
      <c r="C709" s="30" t="s">
        <v>228</v>
      </c>
      <c r="D709" s="29" t="s">
        <v>36</v>
      </c>
      <c r="E709" s="29" t="s">
        <v>30</v>
      </c>
      <c r="F709" s="64"/>
      <c r="G709" s="64">
        <f>I632*ÍndiceCorreçãoNC!$C$12</f>
        <v>1526.9209802269365</v>
      </c>
      <c r="H709" s="64">
        <f t="shared" si="18"/>
        <v>0</v>
      </c>
      <c r="I709" s="64">
        <f t="shared" si="19"/>
        <v>153102.37384684786</v>
      </c>
      <c r="J709" s="58"/>
    </row>
    <row r="710" spans="2:10" ht="12.95" customHeight="1">
      <c r="B710" s="54" t="str">
        <f>VLOOKUP(C710,SintéticoNC!$B$4:$C$82,2,FALSE)</f>
        <v>Dimas Fabiano</v>
      </c>
      <c r="C710" s="30" t="s">
        <v>229</v>
      </c>
      <c r="D710" s="29" t="s">
        <v>36</v>
      </c>
      <c r="E710" s="29" t="s">
        <v>30</v>
      </c>
      <c r="F710" s="64"/>
      <c r="G710" s="64">
        <f>I633*ÍndiceCorreçãoNC!$C$12</f>
        <v>2282.1129451767215</v>
      </c>
      <c r="H710" s="64">
        <f t="shared" si="18"/>
        <v>0</v>
      </c>
      <c r="I710" s="64">
        <f t="shared" si="19"/>
        <v>228824.48654366433</v>
      </c>
      <c r="J710" s="58"/>
    </row>
    <row r="711" spans="2:10" ht="12.95" customHeight="1">
      <c r="B711" s="54" t="str">
        <f>VLOOKUP(C711,SintéticoNC!$B$4:$C$82,2,FALSE)</f>
        <v>Edna Henrique</v>
      </c>
      <c r="C711" s="30" t="s">
        <v>230</v>
      </c>
      <c r="D711" s="29" t="s">
        <v>36</v>
      </c>
      <c r="E711" s="29" t="s">
        <v>30</v>
      </c>
      <c r="F711" s="64"/>
      <c r="G711" s="64">
        <f>I634*ÍndiceCorreçãoNC!$C$12</f>
        <v>2293.1376453949665</v>
      </c>
      <c r="H711" s="64">
        <f t="shared" si="18"/>
        <v>0</v>
      </c>
      <c r="I711" s="64">
        <f t="shared" si="19"/>
        <v>229929.91884580767</v>
      </c>
      <c r="J711" s="58"/>
    </row>
    <row r="712" spans="2:10" ht="12.95" customHeight="1">
      <c r="B712" s="54" t="str">
        <f>VLOOKUP(C712,SintéticoNC!$B$4:$C$82,2,FALSE)</f>
        <v>Elias Vaz</v>
      </c>
      <c r="C712" s="30" t="s">
        <v>231</v>
      </c>
      <c r="D712" s="29" t="s">
        <v>36</v>
      </c>
      <c r="E712" s="29" t="s">
        <v>30</v>
      </c>
      <c r="F712" s="64"/>
      <c r="G712" s="64">
        <f>I635*ÍndiceCorreçãoNC!$C$12</f>
        <v>4409.8800872980128</v>
      </c>
      <c r="H712" s="64">
        <f t="shared" si="18"/>
        <v>0</v>
      </c>
      <c r="I712" s="64">
        <f t="shared" si="19"/>
        <v>442172.9208573224</v>
      </c>
      <c r="J712" s="58"/>
    </row>
    <row r="713" spans="2:10" ht="12.95" customHeight="1">
      <c r="B713" s="54" t="str">
        <f>VLOOKUP(C713,SintéticoNC!$B$4:$C$82,2,FALSE)</f>
        <v>Expedito Netto</v>
      </c>
      <c r="C713" s="30" t="s">
        <v>232</v>
      </c>
      <c r="D713" s="29" t="s">
        <v>36</v>
      </c>
      <c r="E713" s="29" t="s">
        <v>30</v>
      </c>
      <c r="F713" s="64"/>
      <c r="G713" s="64">
        <f>I636*ÍndiceCorreçãoNC!$C$12</f>
        <v>3101.6807806288903</v>
      </c>
      <c r="H713" s="64">
        <f t="shared" si="18"/>
        <v>0</v>
      </c>
      <c r="I713" s="64">
        <f t="shared" si="19"/>
        <v>311001.48375644797</v>
      </c>
      <c r="J713" s="58"/>
    </row>
    <row r="714" spans="2:10" ht="12.95" customHeight="1">
      <c r="B714" s="54" t="str">
        <f>VLOOKUP(C714,SintéticoNC!$B$4:$C$82,2,FALSE)</f>
        <v>Fabio Reis</v>
      </c>
      <c r="C714" s="30" t="s">
        <v>233</v>
      </c>
      <c r="D714" s="29" t="s">
        <v>36</v>
      </c>
      <c r="E714" s="29" t="s">
        <v>30</v>
      </c>
      <c r="F714" s="64"/>
      <c r="G714" s="64">
        <f>I637*ÍndiceCorreçãoNC!$C$12</f>
        <v>899.4829106651689</v>
      </c>
      <c r="H714" s="64">
        <f t="shared" si="18"/>
        <v>0</v>
      </c>
      <c r="I714" s="64">
        <f t="shared" si="19"/>
        <v>90189.977504298979</v>
      </c>
      <c r="J714" s="58"/>
    </row>
    <row r="715" spans="2:10" ht="12.95" customHeight="1">
      <c r="B715" s="54" t="str">
        <f>VLOOKUP(C715,SintéticoNC!$B$4:$C$82,2,FALSE)</f>
        <v>Flavia Arruda</v>
      </c>
      <c r="C715" s="30" t="s">
        <v>234</v>
      </c>
      <c r="D715" s="29" t="s">
        <v>36</v>
      </c>
      <c r="E715" s="29" t="s">
        <v>30</v>
      </c>
      <c r="F715" s="64"/>
      <c r="G715" s="64">
        <f>I638*ÍndiceCorreçãoNC!$C$12</f>
        <v>9717.3657993080287</v>
      </c>
      <c r="H715" s="64">
        <f t="shared" si="18"/>
        <v>0</v>
      </c>
      <c r="I715" s="64">
        <f t="shared" si="19"/>
        <v>974347.58620653464</v>
      </c>
      <c r="J715" s="58"/>
    </row>
    <row r="716" spans="2:10" ht="12.95" customHeight="1">
      <c r="B716" s="54" t="str">
        <f>VLOOKUP(C716,SintéticoNC!$B$4:$C$82,2,FALSE)</f>
        <v>Flaviano Melo</v>
      </c>
      <c r="C716" s="30" t="s">
        <v>235</v>
      </c>
      <c r="D716" s="29" t="s">
        <v>36</v>
      </c>
      <c r="E716" s="29" t="s">
        <v>30</v>
      </c>
      <c r="F716" s="64"/>
      <c r="G716" s="64">
        <f>I639*ÍndiceCorreçãoNC!$C$12</f>
        <v>727.63021440417208</v>
      </c>
      <c r="H716" s="64">
        <f t="shared" si="18"/>
        <v>0</v>
      </c>
      <c r="I716" s="64">
        <f t="shared" si="19"/>
        <v>72958.53194145819</v>
      </c>
      <c r="J716" s="58"/>
    </row>
    <row r="717" spans="2:10" ht="12.95" customHeight="1">
      <c r="B717" s="54" t="str">
        <f>VLOOKUP(C717,SintéticoNC!$B$4:$C$82,2,FALSE)</f>
        <v>Flaviano Melo</v>
      </c>
      <c r="C717" s="30" t="s">
        <v>236</v>
      </c>
      <c r="D717" s="29" t="s">
        <v>36</v>
      </c>
      <c r="E717" s="29" t="s">
        <v>30</v>
      </c>
      <c r="F717" s="64"/>
      <c r="G717" s="64">
        <f>I640*ÍndiceCorreçãoNC!$C$12</f>
        <v>5543.1753914267329</v>
      </c>
      <c r="H717" s="64">
        <f t="shared" si="18"/>
        <v>0</v>
      </c>
      <c r="I717" s="64">
        <f t="shared" si="19"/>
        <v>555806.96189709171</v>
      </c>
      <c r="J717" s="58"/>
    </row>
    <row r="718" spans="2:10" ht="12.95" customHeight="1">
      <c r="B718" s="54" t="str">
        <f>VLOOKUP(C718,SintéticoNC!$B$4:$C$82,2,FALSE)</f>
        <v>General Girão</v>
      </c>
      <c r="C718" s="30" t="s">
        <v>237</v>
      </c>
      <c r="D718" s="29" t="s">
        <v>36</v>
      </c>
      <c r="E718" s="29" t="s">
        <v>30</v>
      </c>
      <c r="F718" s="64"/>
      <c r="G718" s="64">
        <f>I641*ÍndiceCorreçãoNC!$C$12</f>
        <v>2282.1129451767215</v>
      </c>
      <c r="H718" s="64">
        <f t="shared" si="18"/>
        <v>0</v>
      </c>
      <c r="I718" s="64">
        <f t="shared" si="19"/>
        <v>228824.48654366433</v>
      </c>
      <c r="J718" s="58"/>
    </row>
    <row r="719" spans="2:10" ht="12.95" customHeight="1">
      <c r="B719" s="54" t="str">
        <f>VLOOKUP(C719,SintéticoNC!$B$4:$C$82,2,FALSE)</f>
        <v>João Roma</v>
      </c>
      <c r="C719" s="30" t="s">
        <v>238</v>
      </c>
      <c r="D719" s="29" t="s">
        <v>36</v>
      </c>
      <c r="E719" s="29" t="s">
        <v>30</v>
      </c>
      <c r="F719" s="64"/>
      <c r="G719" s="64">
        <f>I642*ÍndiceCorreçãoNC!$C$12</f>
        <v>795.62847065726578</v>
      </c>
      <c r="H719" s="64">
        <f t="shared" si="18"/>
        <v>0</v>
      </c>
      <c r="I719" s="64">
        <f t="shared" si="19"/>
        <v>79776.628348940678</v>
      </c>
      <c r="J719" s="58"/>
    </row>
    <row r="720" spans="2:10" ht="12.95" customHeight="1">
      <c r="B720" s="54" t="str">
        <f>VLOOKUP(C720,SintéticoNC!$B$4:$C$82,2,FALSE)</f>
        <v>Joenia Wapichana</v>
      </c>
      <c r="C720" s="30" t="s">
        <v>239</v>
      </c>
      <c r="D720" s="29" t="s">
        <v>36</v>
      </c>
      <c r="E720" s="29" t="s">
        <v>30</v>
      </c>
      <c r="F720" s="64"/>
      <c r="G720" s="64">
        <f>I643*ÍndiceCorreçãoNC!$C$12</f>
        <v>100.30735295968495</v>
      </c>
      <c r="H720" s="64">
        <f t="shared" si="18"/>
        <v>0</v>
      </c>
      <c r="I720" s="64">
        <f t="shared" si="19"/>
        <v>10057.687366466696</v>
      </c>
      <c r="J720" s="58"/>
    </row>
    <row r="721" spans="2:10" ht="12.95" customHeight="1">
      <c r="B721" s="54" t="str">
        <f>VLOOKUP(C721,SintéticoNC!$B$4:$C$82,2,FALSE)</f>
        <v>José Nunes</v>
      </c>
      <c r="C721" s="30" t="s">
        <v>240</v>
      </c>
      <c r="D721" s="29" t="s">
        <v>36</v>
      </c>
      <c r="E721" s="29" t="s">
        <v>30</v>
      </c>
      <c r="F721" s="64"/>
      <c r="G721" s="64">
        <f>I644*ÍndiceCorreçãoNC!$C$12</f>
        <v>2282.1129451767215</v>
      </c>
      <c r="H721" s="64">
        <f t="shared" ref="H721:H784" si="20">IF(I644&gt;F721,F721,I644)</f>
        <v>0</v>
      </c>
      <c r="I721" s="64">
        <f t="shared" si="19"/>
        <v>228824.48654366433</v>
      </c>
      <c r="J721" s="58"/>
    </row>
    <row r="722" spans="2:10" ht="12.95" customHeight="1">
      <c r="B722" s="54" t="str">
        <f>VLOOKUP(C722,SintéticoNC!$B$4:$C$82,2,FALSE)</f>
        <v>Josivaldo JP</v>
      </c>
      <c r="C722" s="30" t="s">
        <v>241</v>
      </c>
      <c r="D722" s="29" t="s">
        <v>36</v>
      </c>
      <c r="E722" s="29" t="s">
        <v>30</v>
      </c>
      <c r="F722" s="64"/>
      <c r="G722" s="64">
        <f>I645*ÍndiceCorreçãoNC!$C$12</f>
        <v>1124.5194222609932</v>
      </c>
      <c r="H722" s="64">
        <f t="shared" si="20"/>
        <v>0</v>
      </c>
      <c r="I722" s="64">
        <f t="shared" ref="I722:I785" si="21">I645+G722-H722</f>
        <v>112754.0948186172</v>
      </c>
      <c r="J722" s="58"/>
    </row>
    <row r="723" spans="2:10" ht="12.95" customHeight="1">
      <c r="B723" s="54" t="str">
        <f>VLOOKUP(C723,SintéticoNC!$B$4:$C$82,2,FALSE)</f>
        <v>Junior Lourenço</v>
      </c>
      <c r="C723" s="30" t="s">
        <v>242</v>
      </c>
      <c r="D723" s="29" t="s">
        <v>36</v>
      </c>
      <c r="E723" s="29" t="s">
        <v>30</v>
      </c>
      <c r="F723" s="64"/>
      <c r="G723" s="64">
        <f>I646*ÍndiceCorreçãoNC!$C$12</f>
        <v>3803.521575294536</v>
      </c>
      <c r="H723" s="64">
        <f t="shared" si="20"/>
        <v>0</v>
      </c>
      <c r="I723" s="64">
        <f t="shared" si="21"/>
        <v>381374.14423944062</v>
      </c>
      <c r="J723" s="58"/>
    </row>
    <row r="724" spans="2:10" ht="12.95" customHeight="1">
      <c r="B724" s="54" t="str">
        <f>VLOOKUP(C724,SintéticoNC!$B$4:$C$82,2,FALSE)</f>
        <v>Leo de Brito</v>
      </c>
      <c r="C724" s="30" t="s">
        <v>243</v>
      </c>
      <c r="D724" s="29" t="s">
        <v>36</v>
      </c>
      <c r="E724" s="29" t="s">
        <v>30</v>
      </c>
      <c r="F724" s="64"/>
      <c r="G724" s="64">
        <f>I647*ÍndiceCorreçãoNC!$C$12</f>
        <v>4740.6210938453623</v>
      </c>
      <c r="H724" s="64">
        <f t="shared" si="20"/>
        <v>0</v>
      </c>
      <c r="I724" s="64">
        <f t="shared" si="21"/>
        <v>475335.88992162148</v>
      </c>
      <c r="J724" s="58"/>
    </row>
    <row r="725" spans="2:10" ht="12.95" customHeight="1">
      <c r="B725" s="54" t="str">
        <f>VLOOKUP(C725,SintéticoNC!$B$4:$C$82,2,FALSE)</f>
        <v>Leur Lomanto</v>
      </c>
      <c r="C725" s="30" t="s">
        <v>244</v>
      </c>
      <c r="D725" s="29" t="s">
        <v>36</v>
      </c>
      <c r="E725" s="29" t="s">
        <v>30</v>
      </c>
      <c r="F725" s="64"/>
      <c r="G725" s="64">
        <f>I648*ÍndiceCorreçãoNC!$C$12</f>
        <v>728.75804123649857</v>
      </c>
      <c r="H725" s="64">
        <f t="shared" si="20"/>
        <v>0</v>
      </c>
      <c r="I725" s="64">
        <f t="shared" si="21"/>
        <v>73071.617665967453</v>
      </c>
      <c r="J725" s="58"/>
    </row>
    <row r="726" spans="2:10" ht="12.95" customHeight="1">
      <c r="B726" s="54" t="str">
        <f>VLOOKUP(C726,SintéticoNC!$B$4:$C$82,2,FALSE)</f>
        <v>Luciano Bivar</v>
      </c>
      <c r="C726" s="30" t="s">
        <v>245</v>
      </c>
      <c r="D726" s="29" t="s">
        <v>36</v>
      </c>
      <c r="E726" s="29" t="s">
        <v>30</v>
      </c>
      <c r="F726" s="64"/>
      <c r="G726" s="64">
        <f>I649*ÍndiceCorreçãoNC!$C$12</f>
        <v>35.865444502992553</v>
      </c>
      <c r="H726" s="64">
        <f t="shared" si="20"/>
        <v>0</v>
      </c>
      <c r="I726" s="64">
        <f t="shared" si="21"/>
        <v>3596.1813110095813</v>
      </c>
      <c r="J726" s="58"/>
    </row>
    <row r="727" spans="2:10" ht="12.95" customHeight="1">
      <c r="B727" s="54" t="str">
        <f>VLOOKUP(C727,SintéticoNC!$B$4:$C$82,2,FALSE)</f>
        <v>Luis Tibé</v>
      </c>
      <c r="C727" s="30" t="s">
        <v>246</v>
      </c>
      <c r="D727" s="29" t="s">
        <v>36</v>
      </c>
      <c r="E727" s="29" t="s">
        <v>30</v>
      </c>
      <c r="F727" s="64"/>
      <c r="G727" s="64">
        <f>I650*ÍndiceCorreçãoNC!$C$12</f>
        <v>2282.1129451767215</v>
      </c>
      <c r="H727" s="64">
        <f t="shared" si="20"/>
        <v>0</v>
      </c>
      <c r="I727" s="64">
        <f t="shared" si="21"/>
        <v>228824.48654366433</v>
      </c>
      <c r="J727" s="58"/>
    </row>
    <row r="728" spans="2:10" ht="12.95" customHeight="1">
      <c r="B728" s="54" t="str">
        <f>VLOOKUP(C728,SintéticoNC!$B$4:$C$82,2,FALSE)</f>
        <v>Mara Rocha</v>
      </c>
      <c r="C728" s="30" t="s">
        <v>247</v>
      </c>
      <c r="D728" s="29" t="s">
        <v>36</v>
      </c>
      <c r="E728" s="29" t="s">
        <v>30</v>
      </c>
      <c r="F728" s="64"/>
      <c r="G728" s="64">
        <f>I651*ÍndiceCorreçãoNC!$C$12</f>
        <v>4502.2130540958369</v>
      </c>
      <c r="H728" s="64">
        <f t="shared" si="20"/>
        <v>0</v>
      </c>
      <c r="I728" s="64">
        <f t="shared" si="21"/>
        <v>451431.02693100285</v>
      </c>
      <c r="J728" s="58"/>
    </row>
    <row r="729" spans="2:10" ht="12.95" customHeight="1">
      <c r="B729" s="54" t="str">
        <f>VLOOKUP(C729,SintéticoNC!$B$4:$C$82,2,FALSE)</f>
        <v>Marx Beltrão</v>
      </c>
      <c r="C729" s="30" t="s">
        <v>248</v>
      </c>
      <c r="D729" s="29" t="s">
        <v>36</v>
      </c>
      <c r="E729" s="29" t="s">
        <v>30</v>
      </c>
      <c r="F729" s="64"/>
      <c r="G729" s="64">
        <f>I652*ÍndiceCorreçãoNC!$C$12</f>
        <v>2282.1129451767215</v>
      </c>
      <c r="H729" s="64">
        <f t="shared" si="20"/>
        <v>0</v>
      </c>
      <c r="I729" s="64">
        <f t="shared" si="21"/>
        <v>228824.48654366433</v>
      </c>
      <c r="J729" s="58"/>
    </row>
    <row r="730" spans="2:10" ht="12.95" customHeight="1">
      <c r="B730" s="54" t="str">
        <f>VLOOKUP(C730,SintéticoNC!$B$4:$C$82,2,FALSE)</f>
        <v>Ministério das Comunicações</v>
      </c>
      <c r="C730" s="30" t="s">
        <v>250</v>
      </c>
      <c r="D730" s="29" t="s">
        <v>36</v>
      </c>
      <c r="E730" s="29" t="s">
        <v>30</v>
      </c>
      <c r="F730" s="64"/>
      <c r="G730" s="64">
        <f>I653*ÍndiceCorreçãoNC!$C$12</f>
        <v>169696.89429844375</v>
      </c>
      <c r="H730" s="64">
        <f t="shared" si="20"/>
        <v>0</v>
      </c>
      <c r="I730" s="64">
        <f t="shared" si="21"/>
        <v>17015286.11367169</v>
      </c>
      <c r="J730" s="58"/>
    </row>
    <row r="731" spans="2:10" ht="12.95" customHeight="1">
      <c r="B731" s="54" t="str">
        <f>VLOOKUP(C731,SintéticoNC!$B$4:$C$82,2,FALSE)</f>
        <v>Ministério das Comunicações</v>
      </c>
      <c r="C731" s="30" t="s">
        <v>251</v>
      </c>
      <c r="D731" s="29" t="s">
        <v>36</v>
      </c>
      <c r="E731" s="29" t="s">
        <v>30</v>
      </c>
      <c r="F731" s="64"/>
      <c r="G731" s="64">
        <f>I654*ÍndiceCorreçãoNC!$C$12</f>
        <v>40659.094404887677</v>
      </c>
      <c r="H731" s="64">
        <f t="shared" si="20"/>
        <v>0</v>
      </c>
      <c r="I731" s="64">
        <f t="shared" si="21"/>
        <v>4076834.3303045132</v>
      </c>
      <c r="J731" s="58"/>
    </row>
    <row r="732" spans="2:10" ht="12.95" customHeight="1">
      <c r="B732" s="54" t="str">
        <f>VLOOKUP(C732,SintéticoNC!$B$4:$C$82,2,FALSE)</f>
        <v>Ministério das Comunicações</v>
      </c>
      <c r="C732" s="30" t="s">
        <v>252</v>
      </c>
      <c r="D732" s="29" t="s">
        <v>36</v>
      </c>
      <c r="E732" s="29" t="s">
        <v>30</v>
      </c>
      <c r="F732" s="64"/>
      <c r="G732" s="64">
        <f>I655*ÍndiceCorreçãoNC!$C$12</f>
        <v>110247.00218245031</v>
      </c>
      <c r="H732" s="64">
        <f t="shared" si="20"/>
        <v>0</v>
      </c>
      <c r="I732" s="64">
        <f t="shared" si="21"/>
        <v>11054323.021433059</v>
      </c>
      <c r="J732" s="58"/>
    </row>
    <row r="733" spans="2:10" ht="12.95" customHeight="1">
      <c r="B733" s="54" t="str">
        <f>VLOOKUP(C733,SintéticoNC!$B$4:$C$82,2,FALSE)</f>
        <v>Ministério da Educação</v>
      </c>
      <c r="C733" s="30" t="s">
        <v>253</v>
      </c>
      <c r="D733" s="29" t="s">
        <v>36</v>
      </c>
      <c r="E733" s="29" t="s">
        <v>30</v>
      </c>
      <c r="F733" s="64"/>
      <c r="G733" s="64">
        <f>I656*ÍndiceCorreçãoNC!$C$12</f>
        <v>185911.7026709092</v>
      </c>
      <c r="H733" s="64">
        <f t="shared" si="20"/>
        <v>0</v>
      </c>
      <c r="I733" s="64">
        <f t="shared" si="21"/>
        <v>18641123.786638398</v>
      </c>
      <c r="J733" s="58"/>
    </row>
    <row r="734" spans="2:10" ht="12.95" customHeight="1">
      <c r="B734" s="54" t="str">
        <f>VLOOKUP(C734,SintéticoNC!$B$4:$C$82,2,FALSE)</f>
        <v>Ministério da Educação</v>
      </c>
      <c r="C734" s="30" t="s">
        <v>254</v>
      </c>
      <c r="D734" s="29" t="s">
        <v>36</v>
      </c>
      <c r="E734" s="29" t="s">
        <v>30</v>
      </c>
      <c r="F734" s="64"/>
      <c r="G734" s="64">
        <f>I657*ÍndiceCorreçãoNC!$C$12</f>
        <v>40581.921503359961</v>
      </c>
      <c r="H734" s="64">
        <f t="shared" si="20"/>
        <v>0</v>
      </c>
      <c r="I734" s="64">
        <f t="shared" si="21"/>
        <v>4069096.3041895092</v>
      </c>
      <c r="J734" s="58"/>
    </row>
    <row r="735" spans="2:10" ht="12.95" customHeight="1">
      <c r="B735" s="54" t="str">
        <f>VLOOKUP(C735,SintéticoNC!$B$4:$C$82,2,FALSE)</f>
        <v>Ministério da Justiça</v>
      </c>
      <c r="C735" s="30" t="s">
        <v>255</v>
      </c>
      <c r="D735" s="29" t="s">
        <v>36</v>
      </c>
      <c r="E735" s="29" t="s">
        <v>30</v>
      </c>
      <c r="F735" s="64"/>
      <c r="G735" s="64">
        <f>I658*ÍndiceCorreçãoNC!$C$12</f>
        <v>6900.6961199562211</v>
      </c>
      <c r="H735" s="64">
        <f t="shared" si="20"/>
        <v>0</v>
      </c>
      <c r="I735" s="64">
        <f t="shared" si="21"/>
        <v>691923.79359671054</v>
      </c>
      <c r="J735" s="58"/>
    </row>
    <row r="736" spans="2:10" ht="12.95" customHeight="1">
      <c r="B736" s="54" t="str">
        <f>VLOOKUP(C736,SintéticoNC!$B$4:$C$82,2,FALSE)</f>
        <v>Ministério do Meio Ambiente</v>
      </c>
      <c r="C736" s="30" t="s">
        <v>256</v>
      </c>
      <c r="D736" s="29" t="s">
        <v>36</v>
      </c>
      <c r="E736" s="29" t="s">
        <v>30</v>
      </c>
      <c r="F736" s="64"/>
      <c r="G736" s="64">
        <f>I659*ÍndiceCorreçãoNC!$C$12</f>
        <v>1188.4626835268141</v>
      </c>
      <c r="H736" s="64">
        <f t="shared" si="20"/>
        <v>0</v>
      </c>
      <c r="I736" s="64">
        <f t="shared" si="21"/>
        <v>119165.60217104836</v>
      </c>
      <c r="J736" s="58"/>
    </row>
    <row r="737" spans="2:10" ht="12.95" customHeight="1">
      <c r="B737" s="54" t="str">
        <f>VLOOKUP(C737,SintéticoNC!$B$4:$C$82,2,FALSE)</f>
        <v>Perpétua Almeida</v>
      </c>
      <c r="C737" s="30" t="s">
        <v>257</v>
      </c>
      <c r="D737" s="29" t="s">
        <v>36</v>
      </c>
      <c r="E737" s="29" t="s">
        <v>30</v>
      </c>
      <c r="F737" s="64"/>
      <c r="G737" s="64">
        <f>I660*ÍndiceCorreçãoNC!$C$12</f>
        <v>4564.225890353443</v>
      </c>
      <c r="H737" s="64">
        <f t="shared" si="20"/>
        <v>0</v>
      </c>
      <c r="I737" s="64">
        <f t="shared" si="21"/>
        <v>457648.97308732866</v>
      </c>
      <c r="J737" s="58"/>
    </row>
    <row r="738" spans="2:10" ht="12.95" customHeight="1">
      <c r="B738" s="54" t="str">
        <f>VLOOKUP(C738,SintéticoNC!$B$4:$C$82,2,FALSE)</f>
        <v>PRF RO</v>
      </c>
      <c r="C738" s="30" t="s">
        <v>258</v>
      </c>
      <c r="D738" s="29" t="s">
        <v>36</v>
      </c>
      <c r="E738" s="29" t="s">
        <v>30</v>
      </c>
      <c r="F738" s="64"/>
      <c r="G738" s="64">
        <f>I661*ÍndiceCorreçãoNC!$C$12</f>
        <v>511.54609012656942</v>
      </c>
      <c r="H738" s="64">
        <f t="shared" si="20"/>
        <v>0</v>
      </c>
      <c r="I738" s="64">
        <f t="shared" si="21"/>
        <v>51292.058819449398</v>
      </c>
      <c r="J738" s="58"/>
    </row>
    <row r="739" spans="2:10" ht="12.95" customHeight="1">
      <c r="B739" s="54" t="str">
        <f>VLOOKUP(C739,SintéticoNC!$B$4:$C$82,2,FALSE)</f>
        <v>Senador Confúcio Moura</v>
      </c>
      <c r="C739" s="30" t="s">
        <v>259</v>
      </c>
      <c r="D739" s="29" t="s">
        <v>36</v>
      </c>
      <c r="E739" s="29" t="s">
        <v>30</v>
      </c>
      <c r="F739" s="64"/>
      <c r="G739" s="64">
        <f>I662*ÍndiceCorreçãoNC!$C$12</f>
        <v>3781.8170274808726</v>
      </c>
      <c r="H739" s="64">
        <f t="shared" si="20"/>
        <v>0</v>
      </c>
      <c r="I739" s="64">
        <f t="shared" si="21"/>
        <v>379197.85755756503</v>
      </c>
      <c r="J739" s="58"/>
    </row>
    <row r="740" spans="2:10" ht="12.95" customHeight="1">
      <c r="B740" s="54" t="str">
        <f>VLOOKUP(C740,SintéticoNC!$B$4:$C$82,2,FALSE)</f>
        <v>Sérgio Petecão</v>
      </c>
      <c r="C740" s="30" t="s">
        <v>260</v>
      </c>
      <c r="D740" s="29" t="s">
        <v>36</v>
      </c>
      <c r="E740" s="29" t="s">
        <v>30</v>
      </c>
      <c r="F740" s="64"/>
      <c r="G740" s="64">
        <f>I663*ÍndiceCorreçãoNC!$C$12</f>
        <v>3141.8852163967786</v>
      </c>
      <c r="H740" s="64">
        <f t="shared" si="20"/>
        <v>0</v>
      </c>
      <c r="I740" s="64">
        <f t="shared" si="21"/>
        <v>315032.73005861219</v>
      </c>
      <c r="J740" s="58"/>
    </row>
    <row r="741" spans="2:10" ht="12.95" customHeight="1">
      <c r="B741" s="54" t="str">
        <f>VLOOKUP(C741,SintéticoNC!$B$4:$C$82,2,FALSE)</f>
        <v>Soraya Thronicke</v>
      </c>
      <c r="C741" s="30" t="s">
        <v>261</v>
      </c>
      <c r="D741" s="29" t="s">
        <v>36</v>
      </c>
      <c r="E741" s="29" t="s">
        <v>30</v>
      </c>
      <c r="F741" s="64"/>
      <c r="G741" s="64">
        <f>I664*ÍndiceCorreçãoNC!$C$12</f>
        <v>3803.521575294536</v>
      </c>
      <c r="H741" s="64">
        <f t="shared" si="20"/>
        <v>0</v>
      </c>
      <c r="I741" s="64">
        <f t="shared" si="21"/>
        <v>381374.14423944062</v>
      </c>
      <c r="J741" s="58"/>
    </row>
    <row r="742" spans="2:10" ht="12.95" customHeight="1">
      <c r="B742" s="54" t="str">
        <f>VLOOKUP(C742,SintéticoNC!$B$4:$C$82,2,FALSE)</f>
        <v>Uldurico Junior</v>
      </c>
      <c r="C742" s="30" t="s">
        <v>262</v>
      </c>
      <c r="D742" s="29" t="s">
        <v>36</v>
      </c>
      <c r="E742" s="29" t="s">
        <v>30</v>
      </c>
      <c r="F742" s="64"/>
      <c r="G742" s="64">
        <f>I665*ÍndiceCorreçãoNC!$C$12</f>
        <v>3406.6323674377149</v>
      </c>
      <c r="H742" s="64">
        <f t="shared" si="20"/>
        <v>0</v>
      </c>
      <c r="I742" s="64">
        <f t="shared" si="21"/>
        <v>341578.58136228158</v>
      </c>
      <c r="J742" s="58"/>
    </row>
    <row r="743" spans="2:10" ht="12.95" customHeight="1">
      <c r="B743" s="54" t="str">
        <f>VLOOKUP(C743,SintéticoNC!$B$4:$C$82,2,FALSE)</f>
        <v>Bancada de Alagoas</v>
      </c>
      <c r="C743" s="30" t="s">
        <v>263</v>
      </c>
      <c r="D743" s="29" t="s">
        <v>39</v>
      </c>
      <c r="E743" s="29" t="s">
        <v>30</v>
      </c>
      <c r="F743" s="64"/>
      <c r="G743" s="64">
        <f>I666*ÍndiceCorreçãoNC!$C$12</f>
        <v>6703.0177326929788</v>
      </c>
      <c r="H743" s="64">
        <f t="shared" si="20"/>
        <v>0</v>
      </c>
      <c r="I743" s="64">
        <f t="shared" si="21"/>
        <v>672102.83970313007</v>
      </c>
      <c r="J743" s="58"/>
    </row>
    <row r="744" spans="2:10" ht="12.95" customHeight="1">
      <c r="B744" s="54" t="str">
        <f>VLOOKUP(C744,SintéticoNC!$B$4:$C$82,2,FALSE)</f>
        <v>Bancada de Alagoas</v>
      </c>
      <c r="C744" s="30" t="s">
        <v>264</v>
      </c>
      <c r="D744" s="29" t="s">
        <v>39</v>
      </c>
      <c r="E744" s="29" t="s">
        <v>30</v>
      </c>
      <c r="F744" s="64"/>
      <c r="G744" s="64">
        <f>I667*ÍndiceCorreçãoNC!$C$12</f>
        <v>1929.3225381928803</v>
      </c>
      <c r="H744" s="64">
        <f t="shared" si="20"/>
        <v>0</v>
      </c>
      <c r="I744" s="64">
        <f t="shared" si="21"/>
        <v>193450.65287507852</v>
      </c>
      <c r="J744" s="58"/>
    </row>
    <row r="745" spans="2:10" ht="12.95" customHeight="1">
      <c r="B745" s="54" t="str">
        <f>VLOOKUP(C745,SintéticoNC!$B$4:$C$82,2,FALSE)</f>
        <v>Bancada de Alagoas</v>
      </c>
      <c r="C745" s="30" t="s">
        <v>265</v>
      </c>
      <c r="D745" s="29" t="s">
        <v>39</v>
      </c>
      <c r="E745" s="29" t="s">
        <v>30</v>
      </c>
      <c r="F745" s="64"/>
      <c r="G745" s="64">
        <f>I668*ÍndiceCorreçãoNC!$C$12</f>
        <v>8268.5251636837711</v>
      </c>
      <c r="H745" s="64">
        <f t="shared" si="20"/>
        <v>0</v>
      </c>
      <c r="I745" s="64">
        <f t="shared" si="21"/>
        <v>829074.22660747939</v>
      </c>
      <c r="J745" s="58"/>
    </row>
    <row r="746" spans="2:10" ht="12.95" customHeight="1">
      <c r="B746" s="54" t="str">
        <f>VLOOKUP(C746,SintéticoNC!$B$4:$C$82,2,FALSE)</f>
        <v>Bancada de Minas Gerais</v>
      </c>
      <c r="C746" s="30" t="s">
        <v>266</v>
      </c>
      <c r="D746" s="29" t="s">
        <v>39</v>
      </c>
      <c r="E746" s="29" t="s">
        <v>30</v>
      </c>
      <c r="F746" s="64"/>
      <c r="G746" s="64">
        <f>I669*ÍndiceCorreçãoNC!$C$12</f>
        <v>57328.441134874163</v>
      </c>
      <c r="H746" s="64">
        <f t="shared" si="20"/>
        <v>0</v>
      </c>
      <c r="I746" s="64">
        <f t="shared" si="21"/>
        <v>5748247.9711451912</v>
      </c>
      <c r="J746" s="58"/>
    </row>
    <row r="747" spans="2:10" ht="12.95" customHeight="1">
      <c r="B747" s="54" t="str">
        <f>VLOOKUP(C747,SintéticoNC!$B$4:$C$82,2,FALSE)</f>
        <v>Bancada de São Paulo</v>
      </c>
      <c r="C747" s="30" t="s">
        <v>267</v>
      </c>
      <c r="D747" s="29" t="s">
        <v>39</v>
      </c>
      <c r="E747" s="29" t="s">
        <v>30</v>
      </c>
      <c r="F747" s="64"/>
      <c r="G747" s="64">
        <f>I670*ÍndiceCorreçãoNC!$C$12</f>
        <v>7665.2535677414053</v>
      </c>
      <c r="H747" s="64">
        <f t="shared" si="20"/>
        <v>0</v>
      </c>
      <c r="I747" s="64">
        <f t="shared" si="21"/>
        <v>768584.97103419772</v>
      </c>
      <c r="J747" s="58"/>
    </row>
    <row r="748" spans="2:10" ht="12.95" customHeight="1">
      <c r="B748" s="54" t="str">
        <f>VLOOKUP(C748,SintéticoNC!$B$4:$C$82,2,FALSE)</f>
        <v>Bancada do Espírito Santo</v>
      </c>
      <c r="C748" s="30" t="s">
        <v>268</v>
      </c>
      <c r="D748" s="29" t="s">
        <v>39</v>
      </c>
      <c r="E748" s="29" t="s">
        <v>30</v>
      </c>
      <c r="F748" s="64"/>
      <c r="G748" s="64">
        <f>I671*ÍndiceCorreçãoNC!$C$12</f>
        <v>8632.3402708858575</v>
      </c>
      <c r="H748" s="64">
        <f t="shared" si="20"/>
        <v>0</v>
      </c>
      <c r="I748" s="64">
        <f t="shared" si="21"/>
        <v>865553.49257820833</v>
      </c>
      <c r="J748" s="58"/>
    </row>
    <row r="749" spans="2:10" ht="12.95" customHeight="1">
      <c r="B749" s="54" t="str">
        <f>VLOOKUP(C749,SintéticoNC!$B$4:$C$82,2,FALSE)</f>
        <v>Bancada do Espírito Santo</v>
      </c>
      <c r="C749" s="30" t="s">
        <v>269</v>
      </c>
      <c r="D749" s="29" t="s">
        <v>39</v>
      </c>
      <c r="E749" s="29" t="s">
        <v>30</v>
      </c>
      <c r="F749" s="64"/>
      <c r="G749" s="64">
        <f>I672*ÍndiceCorreçãoNC!$C$12</f>
        <v>9262.4458769124321</v>
      </c>
      <c r="H749" s="64">
        <f t="shared" si="20"/>
        <v>0</v>
      </c>
      <c r="I749" s="64">
        <f t="shared" si="21"/>
        <v>928733.35932058387</v>
      </c>
      <c r="J749" s="58"/>
    </row>
    <row r="750" spans="2:10" ht="12.95" customHeight="1">
      <c r="B750" s="54" t="str">
        <f>VLOOKUP(C750,SintéticoNC!$B$4:$C$82,2,FALSE)</f>
        <v>Bancada do Pará</v>
      </c>
      <c r="C750" s="30" t="s">
        <v>270</v>
      </c>
      <c r="D750" s="29" t="s">
        <v>39</v>
      </c>
      <c r="E750" s="29" t="s">
        <v>30</v>
      </c>
      <c r="F750" s="64"/>
      <c r="G750" s="64">
        <f>I673*ÍndiceCorreçãoNC!$C$12</f>
        <v>2028.5448401570854</v>
      </c>
      <c r="H750" s="64">
        <f t="shared" si="20"/>
        <v>0</v>
      </c>
      <c r="I750" s="64">
        <f t="shared" si="21"/>
        <v>203399.54359436827</v>
      </c>
      <c r="J750" s="58"/>
    </row>
    <row r="751" spans="2:10" ht="12.95" customHeight="1">
      <c r="B751" s="54" t="str">
        <f>VLOOKUP(C751,SintéticoNC!$B$4:$C$82,2,FALSE)</f>
        <v>Bancada do Pará</v>
      </c>
      <c r="C751" s="30" t="s">
        <v>271</v>
      </c>
      <c r="D751" s="29" t="s">
        <v>39</v>
      </c>
      <c r="E751" s="29" t="s">
        <v>30</v>
      </c>
      <c r="F751" s="64"/>
      <c r="G751" s="64">
        <f>I674*ÍndiceCorreçãoNC!$C$12</f>
        <v>3444.3368421841124</v>
      </c>
      <c r="H751" s="64">
        <f t="shared" si="20"/>
        <v>0</v>
      </c>
      <c r="I751" s="64">
        <f t="shared" si="21"/>
        <v>345359.15983561164</v>
      </c>
      <c r="J751" s="58"/>
    </row>
    <row r="752" spans="2:10" ht="12.95" customHeight="1">
      <c r="B752" s="54" t="str">
        <f>VLOOKUP(C752,SintéticoNC!$B$4:$C$82,2,FALSE)</f>
        <v>Coronel Chrisóstomo</v>
      </c>
      <c r="C752" s="30" t="s">
        <v>272</v>
      </c>
      <c r="D752" s="29" t="s">
        <v>39</v>
      </c>
      <c r="E752" s="29" t="s">
        <v>30</v>
      </c>
      <c r="F752" s="64"/>
      <c r="G752" s="64">
        <f>I675*ÍndiceCorreçãoNC!$C$12</f>
        <v>678.01906342206928</v>
      </c>
      <c r="H752" s="64">
        <f t="shared" si="20"/>
        <v>0</v>
      </c>
      <c r="I752" s="64">
        <f t="shared" si="21"/>
        <v>67984.086581813302</v>
      </c>
      <c r="J752" s="58"/>
    </row>
    <row r="753" spans="2:10" ht="12.95" customHeight="1">
      <c r="B753" s="54" t="str">
        <f>VLOOKUP(C753,SintéticoNC!$B$4:$C$82,2,FALSE)</f>
        <v>Dimas Fabiano</v>
      </c>
      <c r="C753" s="30" t="s">
        <v>273</v>
      </c>
      <c r="D753" s="29" t="s">
        <v>39</v>
      </c>
      <c r="E753" s="29" t="s">
        <v>30</v>
      </c>
      <c r="F753" s="64"/>
      <c r="G753" s="64">
        <f>I676*ÍndiceCorreçãoNC!$C$12</f>
        <v>1025.2971202967876</v>
      </c>
      <c r="H753" s="64">
        <f t="shared" si="20"/>
        <v>0</v>
      </c>
      <c r="I753" s="64">
        <f t="shared" si="21"/>
        <v>102805.20409932743</v>
      </c>
      <c r="J753" s="58"/>
    </row>
    <row r="754" spans="2:10" ht="12.95" customHeight="1">
      <c r="B754" s="54" t="str">
        <f>VLOOKUP(C754,SintéticoNC!$B$4:$C$82,2,FALSE)</f>
        <v>Edna Henrique</v>
      </c>
      <c r="C754" s="30" t="s">
        <v>274</v>
      </c>
      <c r="D754" s="29" t="s">
        <v>39</v>
      </c>
      <c r="E754" s="29" t="s">
        <v>30</v>
      </c>
      <c r="F754" s="64"/>
      <c r="G754" s="64">
        <f>I677*ÍndiceCorreçãoNC!$C$12</f>
        <v>1014.2724200785427</v>
      </c>
      <c r="H754" s="64">
        <f t="shared" si="20"/>
        <v>0</v>
      </c>
      <c r="I754" s="64">
        <f t="shared" si="21"/>
        <v>101699.77179718413</v>
      </c>
      <c r="J754" s="58"/>
    </row>
    <row r="755" spans="2:10" ht="12.95" customHeight="1">
      <c r="B755" s="54" t="str">
        <f>VLOOKUP(C755,SintéticoNC!$B$4:$C$82,2,FALSE)</f>
        <v>Fabio Reis</v>
      </c>
      <c r="C755" s="30" t="s">
        <v>275</v>
      </c>
      <c r="D755" s="29" t="s">
        <v>39</v>
      </c>
      <c r="E755" s="29" t="s">
        <v>30</v>
      </c>
      <c r="F755" s="64"/>
      <c r="G755" s="64">
        <f>I678*ÍndiceCorreçãoNC!$C$12</f>
        <v>461.71444514010187</v>
      </c>
      <c r="H755" s="64">
        <f t="shared" si="20"/>
        <v>0</v>
      </c>
      <c r="I755" s="64">
        <f t="shared" si="21"/>
        <v>46295.504813761654</v>
      </c>
      <c r="J755" s="58"/>
    </row>
    <row r="756" spans="2:10" ht="12.95" customHeight="1">
      <c r="B756" s="54" t="str">
        <f>VLOOKUP(C756,SintéticoNC!$B$4:$C$82,2,FALSE)</f>
        <v>Flavia Arruda</v>
      </c>
      <c r="C756" s="30" t="s">
        <v>276</v>
      </c>
      <c r="D756" s="29" t="s">
        <v>39</v>
      </c>
      <c r="E756" s="29" t="s">
        <v>30</v>
      </c>
      <c r="F756" s="64"/>
      <c r="G756" s="64">
        <f>I679*ÍndiceCorreçãoNC!$C$12</f>
        <v>4063.0871172328962</v>
      </c>
      <c r="H756" s="64">
        <f t="shared" si="20"/>
        <v>0</v>
      </c>
      <c r="I756" s="64">
        <f t="shared" si="21"/>
        <v>407400.4423611025</v>
      </c>
      <c r="J756" s="58"/>
    </row>
    <row r="757" spans="2:10" ht="12.95" customHeight="1">
      <c r="B757" s="54" t="str">
        <f>VLOOKUP(C757,SintéticoNC!$B$4:$C$82,2,FALSE)</f>
        <v>General Girão</v>
      </c>
      <c r="C757" s="30" t="s">
        <v>277</v>
      </c>
      <c r="D757" s="29" t="s">
        <v>39</v>
      </c>
      <c r="E757" s="29" t="s">
        <v>30</v>
      </c>
      <c r="F757" s="64"/>
      <c r="G757" s="64">
        <f>I680*ÍndiceCorreçãoNC!$C$12</f>
        <v>1025.2971202967876</v>
      </c>
      <c r="H757" s="64">
        <f t="shared" si="20"/>
        <v>0</v>
      </c>
      <c r="I757" s="64">
        <f t="shared" si="21"/>
        <v>102805.20409932743</v>
      </c>
      <c r="J757" s="58"/>
    </row>
    <row r="758" spans="2:10" ht="12.95" customHeight="1">
      <c r="B758" s="54" t="str">
        <f>VLOOKUP(C758,SintéticoNC!$B$4:$C$82,2,FALSE)</f>
        <v>José Nunes</v>
      </c>
      <c r="C758" s="30" t="s">
        <v>278</v>
      </c>
      <c r="D758" s="29" t="s">
        <v>39</v>
      </c>
      <c r="E758" s="29" t="s">
        <v>30</v>
      </c>
      <c r="F758" s="64"/>
      <c r="G758" s="64">
        <f>I681*ÍndiceCorreçãoNC!$C$12</f>
        <v>1025.2971202967876</v>
      </c>
      <c r="H758" s="64">
        <f t="shared" si="20"/>
        <v>0</v>
      </c>
      <c r="I758" s="64">
        <f t="shared" si="21"/>
        <v>102805.20409932743</v>
      </c>
      <c r="J758" s="58"/>
    </row>
    <row r="759" spans="2:10" ht="12.95" customHeight="1">
      <c r="B759" s="54" t="str">
        <f>VLOOKUP(C759,SintéticoNC!$B$4:$C$82,2,FALSE)</f>
        <v>Josivaldo JP</v>
      </c>
      <c r="C759" s="30" t="s">
        <v>279</v>
      </c>
      <c r="D759" s="29" t="s">
        <v>39</v>
      </c>
      <c r="E759" s="29" t="s">
        <v>30</v>
      </c>
      <c r="F759" s="64"/>
      <c r="G759" s="64">
        <f>I682*ÍndiceCorreçãoNC!$C$12</f>
        <v>529.18561047576134</v>
      </c>
      <c r="H759" s="64">
        <f t="shared" si="20"/>
        <v>0</v>
      </c>
      <c r="I759" s="64">
        <f t="shared" si="21"/>
        <v>53060.750502878676</v>
      </c>
      <c r="J759" s="58"/>
    </row>
    <row r="760" spans="2:10" ht="12.95" customHeight="1">
      <c r="B760" s="54" t="str">
        <f>VLOOKUP(C760,SintéticoNC!$B$4:$C$82,2,FALSE)</f>
        <v>Junior Lourenço</v>
      </c>
      <c r="C760" s="30" t="s">
        <v>280</v>
      </c>
      <c r="D760" s="29" t="s">
        <v>39</v>
      </c>
      <c r="E760" s="29" t="s">
        <v>30</v>
      </c>
      <c r="F760" s="64"/>
      <c r="G760" s="64">
        <f>I683*ÍndiceCorreçãoNC!$C$12</f>
        <v>1708.8285338279795</v>
      </c>
      <c r="H760" s="64">
        <f t="shared" si="20"/>
        <v>0</v>
      </c>
      <c r="I760" s="64">
        <f t="shared" si="21"/>
        <v>171342.00683221238</v>
      </c>
      <c r="J760" s="58"/>
    </row>
    <row r="761" spans="2:10" ht="12.95" customHeight="1">
      <c r="B761" s="54" t="str">
        <f>VLOOKUP(C761,SintéticoNC!$B$4:$C$82,2,FALSE)</f>
        <v>Leo de Brito</v>
      </c>
      <c r="C761" s="30" t="s">
        <v>281</v>
      </c>
      <c r="D761" s="29" t="s">
        <v>39</v>
      </c>
      <c r="E761" s="29" t="s">
        <v>30</v>
      </c>
      <c r="F761" s="64"/>
      <c r="G761" s="64">
        <f>I684*ÍndiceCorreçãoNC!$C$12</f>
        <v>1874.199037101655</v>
      </c>
      <c r="H761" s="64">
        <f t="shared" si="20"/>
        <v>0</v>
      </c>
      <c r="I761" s="64">
        <f t="shared" si="21"/>
        <v>187923.49136436198</v>
      </c>
      <c r="J761" s="58"/>
    </row>
    <row r="762" spans="2:10" ht="12.95" customHeight="1">
      <c r="B762" s="54" t="str">
        <f>VLOOKUP(C762,SintéticoNC!$B$4:$C$82,2,FALSE)</f>
        <v>Luciano Bivar</v>
      </c>
      <c r="C762" s="30" t="s">
        <v>282</v>
      </c>
      <c r="D762" s="29" t="s">
        <v>39</v>
      </c>
      <c r="E762" s="29" t="s">
        <v>30</v>
      </c>
      <c r="F762" s="64"/>
      <c r="G762" s="64">
        <f>I685*ÍndiceCorreçãoNC!$C$12</f>
        <v>1025.2971202967876</v>
      </c>
      <c r="H762" s="64">
        <f t="shared" si="20"/>
        <v>0</v>
      </c>
      <c r="I762" s="64">
        <f t="shared" si="21"/>
        <v>102805.20409932743</v>
      </c>
      <c r="J762" s="58"/>
    </row>
    <row r="763" spans="2:10" ht="12.95" customHeight="1">
      <c r="B763" s="54" t="str">
        <f>VLOOKUP(C763,SintéticoNC!$B$4:$C$82,2,FALSE)</f>
        <v>Luis Tibé</v>
      </c>
      <c r="C763" s="30" t="s">
        <v>283</v>
      </c>
      <c r="D763" s="29" t="s">
        <v>39</v>
      </c>
      <c r="E763" s="29" t="s">
        <v>30</v>
      </c>
      <c r="F763" s="64"/>
      <c r="G763" s="64">
        <f>I686*ÍndiceCorreçãoNC!$C$12</f>
        <v>1025.2971202967876</v>
      </c>
      <c r="H763" s="64">
        <f t="shared" si="20"/>
        <v>0</v>
      </c>
      <c r="I763" s="64">
        <f t="shared" si="21"/>
        <v>102805.20409932743</v>
      </c>
      <c r="J763" s="58"/>
    </row>
    <row r="764" spans="2:10" ht="12.95" customHeight="1">
      <c r="B764" s="54" t="str">
        <f>VLOOKUP(C764,SintéticoNC!$B$4:$C$82,2,FALSE)</f>
        <v>Mara Rocha</v>
      </c>
      <c r="C764" s="30" t="s">
        <v>284</v>
      </c>
      <c r="D764" s="29" t="s">
        <v>39</v>
      </c>
      <c r="E764" s="29" t="s">
        <v>30</v>
      </c>
      <c r="F764" s="64"/>
      <c r="G764" s="64">
        <f>I687*ÍndiceCorreçãoNC!$C$12</f>
        <v>1874.199037101655</v>
      </c>
      <c r="H764" s="64">
        <f t="shared" si="20"/>
        <v>0</v>
      </c>
      <c r="I764" s="64">
        <f t="shared" si="21"/>
        <v>187923.49136436198</v>
      </c>
      <c r="J764" s="58"/>
    </row>
    <row r="765" spans="2:10" ht="12.95" customHeight="1">
      <c r="B765" s="54" t="str">
        <f>VLOOKUP(C765,SintéticoNC!$B$4:$C$82,2,FALSE)</f>
        <v>Marx Beltrão</v>
      </c>
      <c r="C765" s="30" t="s">
        <v>285</v>
      </c>
      <c r="D765" s="29" t="s">
        <v>39</v>
      </c>
      <c r="E765" s="29" t="s">
        <v>30</v>
      </c>
      <c r="F765" s="64"/>
      <c r="G765" s="64">
        <f>I688*ÍndiceCorreçãoNC!$C$12</f>
        <v>1025.2971202967876</v>
      </c>
      <c r="H765" s="64">
        <f t="shared" si="20"/>
        <v>0</v>
      </c>
      <c r="I765" s="64">
        <f t="shared" si="21"/>
        <v>102805.20409932743</v>
      </c>
      <c r="J765" s="58"/>
    </row>
    <row r="766" spans="2:10" ht="12.95" customHeight="1">
      <c r="B766" s="54" t="str">
        <f>VLOOKUP(C766,SintéticoNC!$B$4:$C$82,2,FALSE)</f>
        <v>Perpétua Almeida</v>
      </c>
      <c r="C766" s="30" t="s">
        <v>286</v>
      </c>
      <c r="D766" s="29" t="s">
        <v>39</v>
      </c>
      <c r="E766" s="29" t="s">
        <v>30</v>
      </c>
      <c r="F766" s="64"/>
      <c r="G766" s="64">
        <f>I689*ÍndiceCorreçãoNC!$C$12</f>
        <v>2127.7230433204177</v>
      </c>
      <c r="H766" s="64">
        <f t="shared" si="20"/>
        <v>0</v>
      </c>
      <c r="I766" s="64">
        <f t="shared" si="21"/>
        <v>213344.01258444943</v>
      </c>
      <c r="J766" s="58"/>
    </row>
    <row r="767" spans="2:10" ht="12.95" customHeight="1">
      <c r="B767" s="54" t="str">
        <f>VLOOKUP(C767,SintéticoNC!$B$4:$C$82,2,FALSE)</f>
        <v>Sérgio Petecão</v>
      </c>
      <c r="C767" s="30" t="s">
        <v>287</v>
      </c>
      <c r="D767" s="29" t="s">
        <v>39</v>
      </c>
      <c r="E767" s="29" t="s">
        <v>30</v>
      </c>
      <c r="F767" s="64"/>
      <c r="G767" s="64">
        <f>I690*ÍndiceCorreçãoNC!$C$12</f>
        <v>1462.0295947423463</v>
      </c>
      <c r="H767" s="64">
        <f t="shared" si="20"/>
        <v>0</v>
      </c>
      <c r="I767" s="64">
        <f t="shared" si="21"/>
        <v>146595.79931643236</v>
      </c>
      <c r="J767" s="58"/>
    </row>
    <row r="768" spans="2:10" ht="12.95" customHeight="1">
      <c r="B768" s="54" t="str">
        <f>VLOOKUP(C768,SintéticoNC!$B$4:$C$82,2,FALSE)</f>
        <v>Uldurico Junior</v>
      </c>
      <c r="C768" s="30" t="s">
        <v>288</v>
      </c>
      <c r="D768" s="29" t="s">
        <v>39</v>
      </c>
      <c r="E768" s="29" t="s">
        <v>30</v>
      </c>
      <c r="F768" s="64"/>
      <c r="G768" s="64">
        <f>I691*ÍndiceCorreçãoNC!$C$12</f>
        <v>1554.4827307725488</v>
      </c>
      <c r="H768" s="64">
        <f t="shared" si="20"/>
        <v>0</v>
      </c>
      <c r="I768" s="64">
        <f t="shared" si="21"/>
        <v>155865.9546022061</v>
      </c>
      <c r="J768" s="58"/>
    </row>
    <row r="769" spans="2:10" ht="12.95" customHeight="1">
      <c r="B769" s="54" t="str">
        <f>VLOOKUP(C769,SintéticoNC!$B$4:$C$82,2,FALSE)</f>
        <v>Soraya Thronicke</v>
      </c>
      <c r="C769" s="30" t="s">
        <v>289</v>
      </c>
      <c r="D769" s="29" t="s">
        <v>39</v>
      </c>
      <c r="E769" s="29" t="s">
        <v>30</v>
      </c>
      <c r="F769" s="64"/>
      <c r="G769" s="64">
        <f>I692*ÍndiceCorreçãoNC!$C$12</f>
        <v>1708.8285338279795</v>
      </c>
      <c r="H769" s="64">
        <f t="shared" si="20"/>
        <v>0</v>
      </c>
      <c r="I769" s="64">
        <f t="shared" si="21"/>
        <v>171342.00683221238</v>
      </c>
      <c r="J769" s="58"/>
    </row>
    <row r="770" spans="2:10" ht="12.95" customHeight="1">
      <c r="B770" s="54" t="str">
        <f>VLOOKUP(C770,SintéticoNC!$B$4:$C$82,2,FALSE)</f>
        <v>MCom</v>
      </c>
      <c r="C770" s="30" t="s">
        <v>290</v>
      </c>
      <c r="D770" s="29" t="s">
        <v>39</v>
      </c>
      <c r="E770" s="29" t="s">
        <v>30</v>
      </c>
      <c r="F770" s="64"/>
      <c r="G770" s="64">
        <f>I693*ÍndiceCorreçãoNC!$C$12</f>
        <v>5512.3501091225153</v>
      </c>
      <c r="H770" s="64">
        <f t="shared" si="20"/>
        <v>0</v>
      </c>
      <c r="I770" s="64">
        <f t="shared" si="21"/>
        <v>552716.15107165289</v>
      </c>
      <c r="J770" s="58"/>
    </row>
    <row r="771" spans="2:10" ht="12.95" customHeight="1">
      <c r="B771" s="54" t="str">
        <f>VLOOKUP(C771,SintéticoNC!$B$4:$C$82,2,FALSE)</f>
        <v>Cabo Junio Amaral</v>
      </c>
      <c r="C771" s="30" t="s">
        <v>291</v>
      </c>
      <c r="D771" s="29" t="s">
        <v>39</v>
      </c>
      <c r="E771" s="29" t="s">
        <v>30</v>
      </c>
      <c r="F771" s="64"/>
      <c r="G771" s="64">
        <f>I694*ÍndiceCorreçãoNC!$C$12</f>
        <v>1025.2971202967876</v>
      </c>
      <c r="H771" s="64">
        <f t="shared" si="20"/>
        <v>0</v>
      </c>
      <c r="I771" s="64">
        <f t="shared" si="21"/>
        <v>102805.20409932743</v>
      </c>
      <c r="J771" s="58"/>
    </row>
    <row r="772" spans="2:10" ht="12.95" customHeight="1">
      <c r="B772" s="54" t="str">
        <f>VLOOKUP(C772,SintéticoNC!$B$4:$C$82,2,FALSE)</f>
        <v>Leur Lomanto</v>
      </c>
      <c r="C772" s="30" t="s">
        <v>292</v>
      </c>
      <c r="D772" s="29" t="s">
        <v>39</v>
      </c>
      <c r="E772" s="29" t="s">
        <v>30</v>
      </c>
      <c r="F772" s="64"/>
      <c r="G772" s="64">
        <f>I695*ÍndiceCorreçãoNC!$C$12</f>
        <v>308.69160611086085</v>
      </c>
      <c r="H772" s="64">
        <f t="shared" si="20"/>
        <v>0</v>
      </c>
      <c r="I772" s="64">
        <f t="shared" si="21"/>
        <v>30952.104460012564</v>
      </c>
      <c r="J772" s="58"/>
    </row>
    <row r="773" spans="2:10" ht="12.95" customHeight="1">
      <c r="B773" s="54" t="str">
        <f>VLOOKUP(C773,SintéticoNC!$B$4:$C$82,2,FALSE)</f>
        <v>Bancada de Alagoas</v>
      </c>
      <c r="C773" s="30" t="s">
        <v>215</v>
      </c>
      <c r="D773" s="29" t="s">
        <v>36</v>
      </c>
      <c r="E773" s="29" t="s">
        <v>31</v>
      </c>
      <c r="F773" s="64">
        <v>300000</v>
      </c>
      <c r="G773" s="64">
        <f>I696*ÍndiceCorreçãoNC!$C$13</f>
        <v>6188.2450935007</v>
      </c>
      <c r="H773" s="64">
        <f t="shared" si="20"/>
        <v>300000</v>
      </c>
      <c r="I773" s="64">
        <f>I696+G773-H773</f>
        <v>325012.75444357074</v>
      </c>
      <c r="J773" s="58"/>
    </row>
    <row r="774" spans="2:10" ht="12.95" customHeight="1">
      <c r="B774" s="54" t="str">
        <f>VLOOKUP(C774,SintéticoNC!$B$4:$C$82,2,FALSE)</f>
        <v>Bancada de Alagoas</v>
      </c>
      <c r="C774" s="30" t="s">
        <v>216</v>
      </c>
      <c r="D774" s="29" t="s">
        <v>36</v>
      </c>
      <c r="E774" s="29" t="s">
        <v>31</v>
      </c>
      <c r="F774" s="64"/>
      <c r="G774" s="64">
        <f>I697*ÍndiceCorreçãoNC!$C$13</f>
        <v>5796.8869924394958</v>
      </c>
      <c r="H774" s="64">
        <f t="shared" si="20"/>
        <v>0</v>
      </c>
      <c r="I774" s="64">
        <f t="shared" si="21"/>
        <v>585485.58623638912</v>
      </c>
      <c r="J774" s="58"/>
    </row>
    <row r="775" spans="2:10" ht="12.95" customHeight="1">
      <c r="B775" s="54" t="str">
        <f>VLOOKUP(C775,SintéticoNC!$B$4:$C$82,2,FALSE)</f>
        <v>Bancada de Alagoas</v>
      </c>
      <c r="C775" s="30" t="s">
        <v>217</v>
      </c>
      <c r="D775" s="29" t="s">
        <v>36</v>
      </c>
      <c r="E775" s="29" t="s">
        <v>31</v>
      </c>
      <c r="F775" s="64"/>
      <c r="G775" s="64">
        <f>I698*ÍndiceCorreçãoNC!$C$13</f>
        <v>57767.813897281128</v>
      </c>
      <c r="H775" s="64">
        <f t="shared" si="20"/>
        <v>0</v>
      </c>
      <c r="I775" s="64">
        <f t="shared" si="21"/>
        <v>5834549.203625394</v>
      </c>
      <c r="J775" s="58"/>
    </row>
    <row r="776" spans="2:10" ht="12.95" customHeight="1">
      <c r="B776" s="54" t="str">
        <f>VLOOKUP(C776,SintéticoNC!$B$4:$C$82,2,FALSE)</f>
        <v>Bancada de Minas Gerais</v>
      </c>
      <c r="C776" s="30" t="s">
        <v>218</v>
      </c>
      <c r="D776" s="29" t="s">
        <v>36</v>
      </c>
      <c r="E776" s="29" t="s">
        <v>31</v>
      </c>
      <c r="F776" s="64"/>
      <c r="G776" s="64">
        <f>I699*ÍndiceCorreçãoNC!$C$13</f>
        <v>146782.22384159503</v>
      </c>
      <c r="H776" s="64">
        <f t="shared" si="20"/>
        <v>0</v>
      </c>
      <c r="I776" s="64">
        <f t="shared" si="21"/>
        <v>14825004.608001098</v>
      </c>
      <c r="J776" s="58"/>
    </row>
    <row r="777" spans="2:10" ht="12.95" customHeight="1">
      <c r="B777" s="54" t="str">
        <f>VLOOKUP(C777,SintéticoNC!$B$4:$C$82,2,FALSE)</f>
        <v>Bancada de São Paulo</v>
      </c>
      <c r="C777" s="30" t="s">
        <v>219</v>
      </c>
      <c r="D777" s="29" t="s">
        <v>36</v>
      </c>
      <c r="E777" s="29" t="s">
        <v>31</v>
      </c>
      <c r="F777" s="64"/>
      <c r="G777" s="64">
        <f>I700*ÍndiceCorreçãoNC!$C$13</f>
        <v>17076.298139234972</v>
      </c>
      <c r="H777" s="64">
        <f t="shared" si="20"/>
        <v>0</v>
      </c>
      <c r="I777" s="64">
        <f t="shared" si="21"/>
        <v>1724706.1120627322</v>
      </c>
      <c r="J777" s="58"/>
    </row>
    <row r="778" spans="2:10" ht="12.95" customHeight="1">
      <c r="B778" s="54" t="str">
        <f>VLOOKUP(C778,SintéticoNC!$B$4:$C$82,2,FALSE)</f>
        <v>Bancada do Espírito Santo</v>
      </c>
      <c r="C778" s="30" t="s">
        <v>220</v>
      </c>
      <c r="D778" s="29" t="s">
        <v>36</v>
      </c>
      <c r="E778" s="29" t="s">
        <v>31</v>
      </c>
      <c r="F778" s="64"/>
      <c r="G778" s="64">
        <f>I701*ÍndiceCorreçãoNC!$C$13</f>
        <v>15597.809407666477</v>
      </c>
      <c r="H778" s="64">
        <f t="shared" si="20"/>
        <v>0</v>
      </c>
      <c r="I778" s="64">
        <f t="shared" si="21"/>
        <v>1575378.7501743142</v>
      </c>
      <c r="J778" s="58"/>
    </row>
    <row r="779" spans="2:10" ht="12.95" customHeight="1">
      <c r="B779" s="54" t="str">
        <f>VLOOKUP(C779,SintéticoNC!$B$4:$C$82,2,FALSE)</f>
        <v>Bancada do Espírito Santo</v>
      </c>
      <c r="C779" s="30" t="s">
        <v>221</v>
      </c>
      <c r="D779" s="29" t="s">
        <v>36</v>
      </c>
      <c r="E779" s="29" t="s">
        <v>31</v>
      </c>
      <c r="F779" s="64"/>
      <c r="G779" s="64">
        <f>I702*ÍndiceCorreçãoNC!$C$13</f>
        <v>24816.955183117218</v>
      </c>
      <c r="H779" s="64">
        <f t="shared" si="20"/>
        <v>0</v>
      </c>
      <c r="I779" s="64">
        <f t="shared" si="21"/>
        <v>2506512.4734948389</v>
      </c>
      <c r="J779" s="58"/>
    </row>
    <row r="780" spans="2:10" ht="12.95" customHeight="1">
      <c r="B780" s="54" t="str">
        <f>VLOOKUP(C780,SintéticoNC!$B$4:$C$82,2,FALSE)</f>
        <v>Bancada do Espírito Santo</v>
      </c>
      <c r="C780" s="30" t="s">
        <v>222</v>
      </c>
      <c r="D780" s="29" t="s">
        <v>36</v>
      </c>
      <c r="E780" s="29" t="s">
        <v>31</v>
      </c>
      <c r="F780" s="64"/>
      <c r="G780" s="64">
        <f>I703*ÍndiceCorreçãoNC!$C$13</f>
        <v>30421.496954983777</v>
      </c>
      <c r="H780" s="64">
        <f t="shared" si="20"/>
        <v>0</v>
      </c>
      <c r="I780" s="64">
        <f t="shared" si="21"/>
        <v>3072571.1924533611</v>
      </c>
      <c r="J780" s="58"/>
    </row>
    <row r="781" spans="2:10" ht="12.95" customHeight="1">
      <c r="B781" s="54" t="str">
        <f>VLOOKUP(C781,SintéticoNC!$B$4:$C$82,2,FALSE)</f>
        <v>Bancada do Maranhão</v>
      </c>
      <c r="C781" s="30" t="s">
        <v>223</v>
      </c>
      <c r="D781" s="29" t="s">
        <v>36</v>
      </c>
      <c r="E781" s="29" t="s">
        <v>31</v>
      </c>
      <c r="F781" s="64"/>
      <c r="G781" s="64">
        <f>I704*ÍndiceCorreçãoNC!$C$13</f>
        <v>8290.7422660747943</v>
      </c>
      <c r="H781" s="64">
        <f t="shared" si="20"/>
        <v>0</v>
      </c>
      <c r="I781" s="64">
        <f t="shared" si="21"/>
        <v>837364.96887355414</v>
      </c>
      <c r="J781" s="58"/>
    </row>
    <row r="782" spans="2:10" ht="12.95" customHeight="1">
      <c r="B782" s="54" t="str">
        <f>VLOOKUP(C782,SintéticoNC!$B$4:$C$82,2,FALSE)</f>
        <v>Bancada do Pará</v>
      </c>
      <c r="C782" s="30" t="s">
        <v>224</v>
      </c>
      <c r="D782" s="29" t="s">
        <v>36</v>
      </c>
      <c r="E782" s="29" t="s">
        <v>31</v>
      </c>
      <c r="F782" s="64"/>
      <c r="G782" s="64">
        <f>I705*ÍndiceCorreçãoNC!$C$13</f>
        <v>5416.618280502199</v>
      </c>
      <c r="H782" s="64">
        <f t="shared" si="20"/>
        <v>0</v>
      </c>
      <c r="I782" s="64">
        <f t="shared" si="21"/>
        <v>547078.44633072207</v>
      </c>
      <c r="J782" s="58"/>
    </row>
    <row r="783" spans="2:10" ht="12.95" customHeight="1">
      <c r="B783" s="54" t="str">
        <f>VLOOKUP(C783,SintéticoNC!$B$4:$C$82,2,FALSE)</f>
        <v>Bancada do Pará</v>
      </c>
      <c r="C783" s="30" t="s">
        <v>225</v>
      </c>
      <c r="D783" s="29" t="s">
        <v>36</v>
      </c>
      <c r="E783" s="29" t="s">
        <v>31</v>
      </c>
      <c r="F783" s="64"/>
      <c r="G783" s="64">
        <f>I706*ÍndiceCorreçãoNC!$C$13</f>
        <v>9190.5641600194449</v>
      </c>
      <c r="H783" s="64">
        <f t="shared" si="20"/>
        <v>0</v>
      </c>
      <c r="I783" s="64">
        <f t="shared" si="21"/>
        <v>928246.98016196385</v>
      </c>
      <c r="J783" s="58"/>
    </row>
    <row r="784" spans="2:10" ht="12.95" customHeight="1">
      <c r="B784" s="54" t="str">
        <f>VLOOKUP(C784,SintéticoNC!$B$4:$C$82,2,FALSE)</f>
        <v>Cabo Junio Amaral</v>
      </c>
      <c r="C784" s="30" t="s">
        <v>226</v>
      </c>
      <c r="D784" s="29" t="s">
        <v>36</v>
      </c>
      <c r="E784" s="29" t="s">
        <v>31</v>
      </c>
      <c r="F784" s="64"/>
      <c r="G784" s="64">
        <f>I707*ÍndiceCorreçãoNC!$C$13</f>
        <v>2288.2448654366435</v>
      </c>
      <c r="H784" s="64">
        <f t="shared" si="20"/>
        <v>0</v>
      </c>
      <c r="I784" s="64">
        <f t="shared" si="21"/>
        <v>231112.73140910096</v>
      </c>
      <c r="J784" s="58"/>
    </row>
    <row r="785" spans="2:10" ht="12.95" customHeight="1">
      <c r="B785" s="54" t="str">
        <f>VLOOKUP(C785,SintéticoNC!$B$4:$C$82,2,FALSE)</f>
        <v>Celso Sabino</v>
      </c>
      <c r="C785" s="30" t="s">
        <v>227</v>
      </c>
      <c r="D785" s="29" t="s">
        <v>36</v>
      </c>
      <c r="E785" s="29" t="s">
        <v>31</v>
      </c>
      <c r="F785" s="64"/>
      <c r="G785" s="64">
        <f>I708*ÍndiceCorreçãoNC!$C$13</f>
        <v>1074.4548832835744</v>
      </c>
      <c r="H785" s="64">
        <f t="shared" ref="H785:H848" si="22">IF(I708&gt;F785,F785,I708)</f>
        <v>0</v>
      </c>
      <c r="I785" s="64">
        <f t="shared" si="21"/>
        <v>108519.943211641</v>
      </c>
      <c r="J785" s="58"/>
    </row>
    <row r="786" spans="2:10" ht="12.95" customHeight="1">
      <c r="B786" s="54" t="str">
        <f>VLOOKUP(C786,SintéticoNC!$B$4:$C$82,2,FALSE)</f>
        <v>Coronel Chrisóstomo</v>
      </c>
      <c r="C786" s="30" t="s">
        <v>228</v>
      </c>
      <c r="D786" s="29" t="s">
        <v>36</v>
      </c>
      <c r="E786" s="29" t="s">
        <v>31</v>
      </c>
      <c r="F786" s="64"/>
      <c r="G786" s="64">
        <f>I709*ÍndiceCorreçãoNC!$C$13</f>
        <v>1531.0237384684785</v>
      </c>
      <c r="H786" s="64">
        <f t="shared" si="22"/>
        <v>0</v>
      </c>
      <c r="I786" s="64">
        <f t="shared" ref="I786:I849" si="23">I709+G786-H786</f>
        <v>154633.39758531633</v>
      </c>
      <c r="J786" s="58"/>
    </row>
    <row r="787" spans="2:10" ht="12.95" customHeight="1">
      <c r="B787" s="54" t="str">
        <f>VLOOKUP(C787,SintéticoNC!$B$4:$C$82,2,FALSE)</f>
        <v>Dimas Fabiano</v>
      </c>
      <c r="C787" s="30" t="s">
        <v>229</v>
      </c>
      <c r="D787" s="29" t="s">
        <v>36</v>
      </c>
      <c r="E787" s="29" t="s">
        <v>31</v>
      </c>
      <c r="F787" s="64"/>
      <c r="G787" s="64">
        <f>I710*ÍndiceCorreçãoNC!$C$13</f>
        <v>2288.2448654366435</v>
      </c>
      <c r="H787" s="64">
        <f t="shared" si="22"/>
        <v>0</v>
      </c>
      <c r="I787" s="64">
        <f t="shared" si="23"/>
        <v>231112.73140910096</v>
      </c>
      <c r="J787" s="58"/>
    </row>
    <row r="788" spans="2:10" ht="12.95" customHeight="1">
      <c r="B788" s="54" t="str">
        <f>VLOOKUP(C788,SintéticoNC!$B$4:$C$82,2,FALSE)</f>
        <v>Edna Henrique</v>
      </c>
      <c r="C788" s="30" t="s">
        <v>230</v>
      </c>
      <c r="D788" s="29" t="s">
        <v>36</v>
      </c>
      <c r="E788" s="29" t="s">
        <v>31</v>
      </c>
      <c r="F788" s="64"/>
      <c r="G788" s="64">
        <f>I711*ÍndiceCorreçãoNC!$C$13</f>
        <v>2299.2991884580765</v>
      </c>
      <c r="H788" s="64">
        <f t="shared" si="22"/>
        <v>0</v>
      </c>
      <c r="I788" s="64">
        <f t="shared" si="23"/>
        <v>232229.21803426574</v>
      </c>
      <c r="J788" s="58"/>
    </row>
    <row r="789" spans="2:10" ht="12.95" customHeight="1">
      <c r="B789" s="54" t="str">
        <f>VLOOKUP(C789,SintéticoNC!$B$4:$C$82,2,FALSE)</f>
        <v>Elias Vaz</v>
      </c>
      <c r="C789" s="30" t="s">
        <v>231</v>
      </c>
      <c r="D789" s="29" t="s">
        <v>36</v>
      </c>
      <c r="E789" s="29" t="s">
        <v>31</v>
      </c>
      <c r="F789" s="64"/>
      <c r="G789" s="64">
        <f>I712*ÍndiceCorreçãoNC!$C$13</f>
        <v>4421.7292085732242</v>
      </c>
      <c r="H789" s="64">
        <f t="shared" si="22"/>
        <v>0</v>
      </c>
      <c r="I789" s="64">
        <f t="shared" si="23"/>
        <v>446594.65006589564</v>
      </c>
      <c r="J789" s="58"/>
    </row>
    <row r="790" spans="2:10" ht="12.95" customHeight="1">
      <c r="B790" s="54" t="str">
        <f>VLOOKUP(C790,SintéticoNC!$B$4:$C$82,2,FALSE)</f>
        <v>Expedito Netto</v>
      </c>
      <c r="C790" s="30" t="s">
        <v>232</v>
      </c>
      <c r="D790" s="29" t="s">
        <v>36</v>
      </c>
      <c r="E790" s="29" t="s">
        <v>31</v>
      </c>
      <c r="F790" s="64"/>
      <c r="G790" s="64">
        <f>I713*ÍndiceCorreçãoNC!$C$13</f>
        <v>3110.0148375644799</v>
      </c>
      <c r="H790" s="64">
        <f t="shared" si="22"/>
        <v>0</v>
      </c>
      <c r="I790" s="64">
        <f t="shared" si="23"/>
        <v>314111.49859401246</v>
      </c>
      <c r="J790" s="58"/>
    </row>
    <row r="791" spans="2:10" ht="12.95" customHeight="1">
      <c r="B791" s="54" t="str">
        <f>VLOOKUP(C791,SintéticoNC!$B$4:$C$82,2,FALSE)</f>
        <v>Fabio Reis</v>
      </c>
      <c r="C791" s="30" t="s">
        <v>233</v>
      </c>
      <c r="D791" s="29" t="s">
        <v>36</v>
      </c>
      <c r="E791" s="29" t="s">
        <v>31</v>
      </c>
      <c r="F791" s="64"/>
      <c r="G791" s="64">
        <f>I714*ÍndiceCorreçãoNC!$C$13</f>
        <v>901.89977504298986</v>
      </c>
      <c r="H791" s="64">
        <f t="shared" si="22"/>
        <v>0</v>
      </c>
      <c r="I791" s="64">
        <f t="shared" si="23"/>
        <v>91091.877279341963</v>
      </c>
      <c r="J791" s="58"/>
    </row>
    <row r="792" spans="2:10" ht="12.95" customHeight="1">
      <c r="B792" s="54" t="str">
        <f>VLOOKUP(C792,SintéticoNC!$B$4:$C$82,2,FALSE)</f>
        <v>Flavia Arruda</v>
      </c>
      <c r="C792" s="30" t="s">
        <v>234</v>
      </c>
      <c r="D792" s="29" t="s">
        <v>36</v>
      </c>
      <c r="E792" s="29" t="s">
        <v>31</v>
      </c>
      <c r="F792" s="64"/>
      <c r="G792" s="64">
        <f>I715*ÍndiceCorreçãoNC!$C$13</f>
        <v>9743.4758620653465</v>
      </c>
      <c r="H792" s="64">
        <f t="shared" si="22"/>
        <v>0</v>
      </c>
      <c r="I792" s="64">
        <f t="shared" si="23"/>
        <v>984091.06206859997</v>
      </c>
      <c r="J792" s="58"/>
    </row>
    <row r="793" spans="2:10" ht="12.95" customHeight="1">
      <c r="B793" s="54" t="str">
        <f>VLOOKUP(C793,SintéticoNC!$B$4:$C$82,2,FALSE)</f>
        <v>Flaviano Melo</v>
      </c>
      <c r="C793" s="30" t="s">
        <v>235</v>
      </c>
      <c r="D793" s="29" t="s">
        <v>36</v>
      </c>
      <c r="E793" s="29" t="s">
        <v>31</v>
      </c>
      <c r="F793" s="64"/>
      <c r="G793" s="64">
        <f>I716*ÍndiceCorreçãoNC!$C$13</f>
        <v>729.58531941458193</v>
      </c>
      <c r="H793" s="64">
        <f t="shared" si="22"/>
        <v>0</v>
      </c>
      <c r="I793" s="64">
        <f t="shared" si="23"/>
        <v>73688.117260872765</v>
      </c>
      <c r="J793" s="58"/>
    </row>
    <row r="794" spans="2:10" ht="12.95" customHeight="1">
      <c r="B794" s="54" t="str">
        <f>VLOOKUP(C794,SintéticoNC!$B$4:$C$82,2,FALSE)</f>
        <v>Flaviano Melo</v>
      </c>
      <c r="C794" s="30" t="s">
        <v>236</v>
      </c>
      <c r="D794" s="29" t="s">
        <v>36</v>
      </c>
      <c r="E794" s="29" t="s">
        <v>31</v>
      </c>
      <c r="F794" s="64"/>
      <c r="G794" s="64">
        <f>I717*ÍndiceCorreçãoNC!$C$13</f>
        <v>5558.069618970917</v>
      </c>
      <c r="H794" s="64">
        <f t="shared" si="22"/>
        <v>0</v>
      </c>
      <c r="I794" s="64">
        <f t="shared" si="23"/>
        <v>561365.03151606268</v>
      </c>
      <c r="J794" s="58"/>
    </row>
    <row r="795" spans="2:10" ht="12.95" customHeight="1">
      <c r="B795" s="54" t="str">
        <f>VLOOKUP(C795,SintéticoNC!$B$4:$C$82,2,FALSE)</f>
        <v>General Girão</v>
      </c>
      <c r="C795" s="30" t="s">
        <v>237</v>
      </c>
      <c r="D795" s="29" t="s">
        <v>36</v>
      </c>
      <c r="E795" s="29" t="s">
        <v>31</v>
      </c>
      <c r="F795" s="64"/>
      <c r="G795" s="64">
        <f>I718*ÍndiceCorreçãoNC!$C$13</f>
        <v>2288.2448654366435</v>
      </c>
      <c r="H795" s="64">
        <f t="shared" si="22"/>
        <v>0</v>
      </c>
      <c r="I795" s="64">
        <f t="shared" si="23"/>
        <v>231112.73140910096</v>
      </c>
      <c r="J795" s="58"/>
    </row>
    <row r="796" spans="2:10" ht="12.95" customHeight="1">
      <c r="B796" s="54" t="str">
        <f>VLOOKUP(C796,SintéticoNC!$B$4:$C$82,2,FALSE)</f>
        <v>João Roma</v>
      </c>
      <c r="C796" s="30" t="s">
        <v>238</v>
      </c>
      <c r="D796" s="29" t="s">
        <v>36</v>
      </c>
      <c r="E796" s="29" t="s">
        <v>31</v>
      </c>
      <c r="F796" s="64"/>
      <c r="G796" s="64">
        <f>I719*ÍndiceCorreçãoNC!$C$13</f>
        <v>797.76628348940676</v>
      </c>
      <c r="H796" s="64">
        <f t="shared" si="22"/>
        <v>0</v>
      </c>
      <c r="I796" s="64">
        <f t="shared" si="23"/>
        <v>80574.394632430078</v>
      </c>
      <c r="J796" s="58"/>
    </row>
    <row r="797" spans="2:10" ht="12.95" customHeight="1">
      <c r="B797" s="54" t="str">
        <f>VLOOKUP(C797,SintéticoNC!$B$4:$C$82,2,FALSE)</f>
        <v>Joenia Wapichana</v>
      </c>
      <c r="C797" s="30" t="s">
        <v>239</v>
      </c>
      <c r="D797" s="29" t="s">
        <v>36</v>
      </c>
      <c r="E797" s="29" t="s">
        <v>31</v>
      </c>
      <c r="F797" s="64"/>
      <c r="G797" s="64">
        <f>I720*ÍndiceCorreçãoNC!$C$13</f>
        <v>100.57687366466696</v>
      </c>
      <c r="H797" s="64">
        <f t="shared" si="22"/>
        <v>0</v>
      </c>
      <c r="I797" s="64">
        <f t="shared" si="23"/>
        <v>10158.264240131364</v>
      </c>
      <c r="J797" s="58"/>
    </row>
    <row r="798" spans="2:10" ht="12.95" customHeight="1">
      <c r="B798" s="54" t="str">
        <f>VLOOKUP(C798,SintéticoNC!$B$4:$C$82,2,FALSE)</f>
        <v>José Nunes</v>
      </c>
      <c r="C798" s="30" t="s">
        <v>240</v>
      </c>
      <c r="D798" s="29" t="s">
        <v>36</v>
      </c>
      <c r="E798" s="29" t="s">
        <v>31</v>
      </c>
      <c r="F798" s="64"/>
      <c r="G798" s="64">
        <f>I721*ÍndiceCorreçãoNC!$C$13</f>
        <v>2288.2448654366435</v>
      </c>
      <c r="H798" s="64">
        <f t="shared" si="22"/>
        <v>0</v>
      </c>
      <c r="I798" s="64">
        <f t="shared" si="23"/>
        <v>231112.73140910096</v>
      </c>
      <c r="J798" s="58"/>
    </row>
    <row r="799" spans="2:10" ht="12.95" customHeight="1">
      <c r="B799" s="54" t="str">
        <f>VLOOKUP(C799,SintéticoNC!$B$4:$C$82,2,FALSE)</f>
        <v>Josivaldo JP</v>
      </c>
      <c r="C799" s="30" t="s">
        <v>241</v>
      </c>
      <c r="D799" s="29" t="s">
        <v>36</v>
      </c>
      <c r="E799" s="29" t="s">
        <v>31</v>
      </c>
      <c r="F799" s="64"/>
      <c r="G799" s="64">
        <f>I722*ÍndiceCorreçãoNC!$C$13</f>
        <v>1127.540948186172</v>
      </c>
      <c r="H799" s="64">
        <f t="shared" si="22"/>
        <v>0</v>
      </c>
      <c r="I799" s="64">
        <f t="shared" si="23"/>
        <v>113881.63576680337</v>
      </c>
      <c r="J799" s="58"/>
    </row>
    <row r="800" spans="2:10" ht="12.95" customHeight="1">
      <c r="B800" s="54" t="str">
        <f>VLOOKUP(C800,SintéticoNC!$B$4:$C$82,2,FALSE)</f>
        <v>Junior Lourenço</v>
      </c>
      <c r="C800" s="30" t="s">
        <v>242</v>
      </c>
      <c r="D800" s="29" t="s">
        <v>36</v>
      </c>
      <c r="E800" s="29" t="s">
        <v>31</v>
      </c>
      <c r="F800" s="64"/>
      <c r="G800" s="64">
        <f>I723*ÍndiceCorreçãoNC!$C$13</f>
        <v>3813.7414423944065</v>
      </c>
      <c r="H800" s="64">
        <f t="shared" si="22"/>
        <v>0</v>
      </c>
      <c r="I800" s="64">
        <f t="shared" si="23"/>
        <v>385187.885681835</v>
      </c>
      <c r="J800" s="58"/>
    </row>
    <row r="801" spans="2:10" ht="12.95" customHeight="1">
      <c r="B801" s="54" t="str">
        <f>VLOOKUP(C801,SintéticoNC!$B$4:$C$82,2,FALSE)</f>
        <v>Leo de Brito</v>
      </c>
      <c r="C801" s="30" t="s">
        <v>243</v>
      </c>
      <c r="D801" s="29" t="s">
        <v>36</v>
      </c>
      <c r="E801" s="29" t="s">
        <v>31</v>
      </c>
      <c r="F801" s="64"/>
      <c r="G801" s="64">
        <f>I724*ÍndiceCorreçãoNC!$C$13</f>
        <v>4753.3588992162149</v>
      </c>
      <c r="H801" s="64">
        <f t="shared" si="22"/>
        <v>0</v>
      </c>
      <c r="I801" s="64">
        <f t="shared" si="23"/>
        <v>480089.2488208377</v>
      </c>
      <c r="J801" s="58"/>
    </row>
    <row r="802" spans="2:10" ht="12.95" customHeight="1">
      <c r="B802" s="54" t="str">
        <f>VLOOKUP(C802,SintéticoNC!$B$4:$C$82,2,FALSE)</f>
        <v>Leur Lomanto</v>
      </c>
      <c r="C802" s="30" t="s">
        <v>244</v>
      </c>
      <c r="D802" s="29" t="s">
        <v>36</v>
      </c>
      <c r="E802" s="29" t="s">
        <v>31</v>
      </c>
      <c r="F802" s="64"/>
      <c r="G802" s="64">
        <f>I725*ÍndiceCorreçãoNC!$C$13</f>
        <v>730.71617665967449</v>
      </c>
      <c r="H802" s="64">
        <f t="shared" si="22"/>
        <v>0</v>
      </c>
      <c r="I802" s="64">
        <f t="shared" si="23"/>
        <v>73802.333842627122</v>
      </c>
      <c r="J802" s="58"/>
    </row>
    <row r="803" spans="2:10" ht="12.95" customHeight="1">
      <c r="B803" s="54" t="str">
        <f>VLOOKUP(C803,SintéticoNC!$B$4:$C$82,2,FALSE)</f>
        <v>Luciano Bivar</v>
      </c>
      <c r="C803" s="30" t="s">
        <v>245</v>
      </c>
      <c r="D803" s="29" t="s">
        <v>36</v>
      </c>
      <c r="E803" s="29" t="s">
        <v>31</v>
      </c>
      <c r="F803" s="64"/>
      <c r="G803" s="64">
        <f>I726*ÍndiceCorreçãoNC!$C$13</f>
        <v>35.961813110095811</v>
      </c>
      <c r="H803" s="64">
        <f t="shared" si="22"/>
        <v>0</v>
      </c>
      <c r="I803" s="64">
        <f t="shared" si="23"/>
        <v>3632.1431241196769</v>
      </c>
      <c r="J803" s="58"/>
    </row>
    <row r="804" spans="2:10" ht="12.95" customHeight="1">
      <c r="B804" s="54" t="str">
        <f>VLOOKUP(C804,SintéticoNC!$B$4:$C$82,2,FALSE)</f>
        <v>Luis Tibé</v>
      </c>
      <c r="C804" s="30" t="s">
        <v>246</v>
      </c>
      <c r="D804" s="29" t="s">
        <v>36</v>
      </c>
      <c r="E804" s="29" t="s">
        <v>31</v>
      </c>
      <c r="F804" s="64"/>
      <c r="G804" s="64">
        <f>I727*ÍndiceCorreçãoNC!$C$13</f>
        <v>2288.2448654366435</v>
      </c>
      <c r="H804" s="64">
        <f t="shared" si="22"/>
        <v>0</v>
      </c>
      <c r="I804" s="64">
        <f t="shared" si="23"/>
        <v>231112.73140910096</v>
      </c>
      <c r="J804" s="58"/>
    </row>
    <row r="805" spans="2:10" ht="12.95" customHeight="1">
      <c r="B805" s="54" t="str">
        <f>VLOOKUP(C805,SintéticoNC!$B$4:$C$82,2,FALSE)</f>
        <v>Mara Rocha</v>
      </c>
      <c r="C805" s="30" t="s">
        <v>247</v>
      </c>
      <c r="D805" s="29" t="s">
        <v>36</v>
      </c>
      <c r="E805" s="29" t="s">
        <v>31</v>
      </c>
      <c r="F805" s="64"/>
      <c r="G805" s="64">
        <f>I728*ÍndiceCorreçãoNC!$C$13</f>
        <v>4514.3102693100291</v>
      </c>
      <c r="H805" s="64">
        <f t="shared" si="22"/>
        <v>0</v>
      </c>
      <c r="I805" s="64">
        <f t="shared" si="23"/>
        <v>455945.33720031288</v>
      </c>
      <c r="J805" s="58"/>
    </row>
    <row r="806" spans="2:10" ht="12.95" customHeight="1">
      <c r="B806" s="54" t="str">
        <f>VLOOKUP(C806,SintéticoNC!$B$4:$C$82,2,FALSE)</f>
        <v>Marx Beltrão</v>
      </c>
      <c r="C806" s="30" t="s">
        <v>248</v>
      </c>
      <c r="D806" s="29" t="s">
        <v>36</v>
      </c>
      <c r="E806" s="29" t="s">
        <v>31</v>
      </c>
      <c r="F806" s="64"/>
      <c r="G806" s="64">
        <f>I729*ÍndiceCorreçãoNC!$C$13</f>
        <v>2288.2448654366435</v>
      </c>
      <c r="H806" s="64">
        <f t="shared" si="22"/>
        <v>0</v>
      </c>
      <c r="I806" s="64">
        <f t="shared" si="23"/>
        <v>231112.73140910096</v>
      </c>
      <c r="J806" s="58"/>
    </row>
    <row r="807" spans="2:10" ht="12.95" customHeight="1">
      <c r="B807" s="54" t="str">
        <f>VLOOKUP(C807,SintéticoNC!$B$4:$C$82,2,FALSE)</f>
        <v>Ministério das Comunicações</v>
      </c>
      <c r="C807" s="30" t="s">
        <v>250</v>
      </c>
      <c r="D807" s="29" t="s">
        <v>36</v>
      </c>
      <c r="E807" s="29" t="s">
        <v>31</v>
      </c>
      <c r="F807" s="64"/>
      <c r="G807" s="64">
        <f>I730*ÍndiceCorreçãoNC!$C$13</f>
        <v>170152.86113671691</v>
      </c>
      <c r="H807" s="64">
        <f t="shared" si="22"/>
        <v>0</v>
      </c>
      <c r="I807" s="64">
        <f t="shared" si="23"/>
        <v>17185438.974808406</v>
      </c>
      <c r="J807" s="58"/>
    </row>
    <row r="808" spans="2:10" ht="12.95" customHeight="1">
      <c r="B808" s="54" t="str">
        <f>VLOOKUP(C808,SintéticoNC!$B$4:$C$82,2,FALSE)</f>
        <v>Ministério das Comunicações</v>
      </c>
      <c r="C808" s="30" t="s">
        <v>251</v>
      </c>
      <c r="D808" s="29" t="s">
        <v>36</v>
      </c>
      <c r="E808" s="29" t="s">
        <v>31</v>
      </c>
      <c r="F808" s="64"/>
      <c r="G808" s="64">
        <f>I731*ÍndiceCorreçãoNC!$C$13</f>
        <v>40768.343303045134</v>
      </c>
      <c r="H808" s="64">
        <f t="shared" si="22"/>
        <v>0</v>
      </c>
      <c r="I808" s="64">
        <f t="shared" si="23"/>
        <v>4117602.6736075585</v>
      </c>
      <c r="J808" s="58"/>
    </row>
    <row r="809" spans="2:10" ht="12.95" customHeight="1">
      <c r="B809" s="54" t="str">
        <f>VLOOKUP(C809,SintéticoNC!$B$4:$C$82,2,FALSE)</f>
        <v>Ministério das Comunicações</v>
      </c>
      <c r="C809" s="30" t="s">
        <v>252</v>
      </c>
      <c r="D809" s="29" t="s">
        <v>36</v>
      </c>
      <c r="E809" s="29" t="s">
        <v>31</v>
      </c>
      <c r="F809" s="64"/>
      <c r="G809" s="64">
        <f>I732*ÍndiceCorreçãoNC!$C$13</f>
        <v>110543.2302143306</v>
      </c>
      <c r="H809" s="64">
        <f t="shared" si="22"/>
        <v>0</v>
      </c>
      <c r="I809" s="64">
        <f t="shared" si="23"/>
        <v>11164866.25164739</v>
      </c>
      <c r="J809" s="58"/>
    </row>
    <row r="810" spans="2:10" ht="12.95" customHeight="1">
      <c r="B810" s="54" t="str">
        <f>VLOOKUP(C810,SintéticoNC!$B$4:$C$82,2,FALSE)</f>
        <v>Ministério da Educação</v>
      </c>
      <c r="C810" s="30" t="s">
        <v>253</v>
      </c>
      <c r="D810" s="29" t="s">
        <v>36</v>
      </c>
      <c r="E810" s="29" t="s">
        <v>31</v>
      </c>
      <c r="F810" s="64"/>
      <c r="G810" s="64">
        <f>I733*ÍndiceCorreçãoNC!$C$13</f>
        <v>186411.23786638398</v>
      </c>
      <c r="H810" s="64">
        <f t="shared" si="22"/>
        <v>0</v>
      </c>
      <c r="I810" s="64">
        <f t="shared" si="23"/>
        <v>18827535.024504781</v>
      </c>
      <c r="J810" s="58"/>
    </row>
    <row r="811" spans="2:10" ht="12.95" customHeight="1">
      <c r="B811" s="54" t="str">
        <f>VLOOKUP(C811,SintéticoNC!$B$4:$C$82,2,FALSE)</f>
        <v>Ministério da Educação</v>
      </c>
      <c r="C811" s="30" t="s">
        <v>254</v>
      </c>
      <c r="D811" s="29" t="s">
        <v>36</v>
      </c>
      <c r="E811" s="29" t="s">
        <v>31</v>
      </c>
      <c r="F811" s="64"/>
      <c r="G811" s="64">
        <f>I734*ÍndiceCorreçãoNC!$C$13</f>
        <v>40690.963041895091</v>
      </c>
      <c r="H811" s="64">
        <f t="shared" si="22"/>
        <v>0</v>
      </c>
      <c r="I811" s="64">
        <f t="shared" si="23"/>
        <v>4109787.2672314043</v>
      </c>
      <c r="J811" s="58"/>
    </row>
    <row r="812" spans="2:10" ht="12.95" customHeight="1">
      <c r="B812" s="54" t="str">
        <f>VLOOKUP(C812,SintéticoNC!$B$4:$C$82,2,FALSE)</f>
        <v>Ministério da Justiça</v>
      </c>
      <c r="C812" s="30" t="s">
        <v>255</v>
      </c>
      <c r="D812" s="29" t="s">
        <v>36</v>
      </c>
      <c r="E812" s="29" t="s">
        <v>31</v>
      </c>
      <c r="F812" s="64"/>
      <c r="G812" s="64">
        <f>I735*ÍndiceCorreçãoNC!$C$13</f>
        <v>6919.2379359671058</v>
      </c>
      <c r="H812" s="64">
        <f t="shared" si="22"/>
        <v>0</v>
      </c>
      <c r="I812" s="64">
        <f t="shared" si="23"/>
        <v>698843.03153267771</v>
      </c>
      <c r="J812" s="58"/>
    </row>
    <row r="813" spans="2:10" ht="12.95" customHeight="1">
      <c r="B813" s="54" t="str">
        <f>VLOOKUP(C813,SintéticoNC!$B$4:$C$82,2,FALSE)</f>
        <v>Ministério do Meio Ambiente</v>
      </c>
      <c r="C813" s="30" t="s">
        <v>256</v>
      </c>
      <c r="D813" s="29" t="s">
        <v>36</v>
      </c>
      <c r="E813" s="29" t="s">
        <v>31</v>
      </c>
      <c r="F813" s="64"/>
      <c r="G813" s="64">
        <f>I736*ÍndiceCorreçãoNC!$C$13</f>
        <v>1191.6560217104836</v>
      </c>
      <c r="H813" s="64">
        <f t="shared" si="22"/>
        <v>0</v>
      </c>
      <c r="I813" s="64">
        <f t="shared" si="23"/>
        <v>120357.25819275885</v>
      </c>
      <c r="J813" s="58"/>
    </row>
    <row r="814" spans="2:10" ht="12.95" customHeight="1">
      <c r="B814" s="54" t="str">
        <f>VLOOKUP(C814,SintéticoNC!$B$4:$C$82,2,FALSE)</f>
        <v>Perpétua Almeida</v>
      </c>
      <c r="C814" s="30" t="s">
        <v>257</v>
      </c>
      <c r="D814" s="29" t="s">
        <v>36</v>
      </c>
      <c r="E814" s="29" t="s">
        <v>31</v>
      </c>
      <c r="F814" s="64"/>
      <c r="G814" s="64">
        <f>I737*ÍndiceCorreçãoNC!$C$13</f>
        <v>4576.489730873287</v>
      </c>
      <c r="H814" s="64">
        <f t="shared" si="22"/>
        <v>0</v>
      </c>
      <c r="I814" s="64">
        <f t="shared" si="23"/>
        <v>462225.46281820192</v>
      </c>
      <c r="J814" s="58"/>
    </row>
    <row r="815" spans="2:10" ht="12.95" customHeight="1">
      <c r="B815" s="54" t="str">
        <f>VLOOKUP(C815,SintéticoNC!$B$4:$C$82,2,FALSE)</f>
        <v>PRF RO</v>
      </c>
      <c r="C815" s="30" t="s">
        <v>258</v>
      </c>
      <c r="D815" s="29" t="s">
        <v>36</v>
      </c>
      <c r="E815" s="29" t="s">
        <v>31</v>
      </c>
      <c r="F815" s="64"/>
      <c r="G815" s="64">
        <f>I738*ÍndiceCorreçãoNC!$C$13</f>
        <v>512.92058819449403</v>
      </c>
      <c r="H815" s="64">
        <f t="shared" si="22"/>
        <v>0</v>
      </c>
      <c r="I815" s="64">
        <f t="shared" si="23"/>
        <v>51804.979407643892</v>
      </c>
      <c r="J815" s="58"/>
    </row>
    <row r="816" spans="2:10" ht="12.95" customHeight="1">
      <c r="B816" s="54" t="str">
        <f>VLOOKUP(C816,SintéticoNC!$B$4:$C$82,2,FALSE)</f>
        <v>Senador Confúcio Moura</v>
      </c>
      <c r="C816" s="30" t="s">
        <v>259</v>
      </c>
      <c r="D816" s="29" t="s">
        <v>36</v>
      </c>
      <c r="E816" s="29" t="s">
        <v>31</v>
      </c>
      <c r="F816" s="64"/>
      <c r="G816" s="64">
        <f>I739*ÍndiceCorreçãoNC!$C$13</f>
        <v>3791.9785755756502</v>
      </c>
      <c r="H816" s="64">
        <f t="shared" si="22"/>
        <v>0</v>
      </c>
      <c r="I816" s="64">
        <f t="shared" si="23"/>
        <v>382989.83613314066</v>
      </c>
      <c r="J816" s="58"/>
    </row>
    <row r="817" spans="2:10" ht="12.95" customHeight="1">
      <c r="B817" s="54" t="str">
        <f>VLOOKUP(C817,SintéticoNC!$B$4:$C$82,2,FALSE)</f>
        <v>Sérgio Petecão</v>
      </c>
      <c r="C817" s="30" t="s">
        <v>260</v>
      </c>
      <c r="D817" s="29" t="s">
        <v>36</v>
      </c>
      <c r="E817" s="29" t="s">
        <v>31</v>
      </c>
      <c r="F817" s="64"/>
      <c r="G817" s="64">
        <f>I740*ÍndiceCorreçãoNC!$C$13</f>
        <v>3150.327300586122</v>
      </c>
      <c r="H817" s="64">
        <f t="shared" si="22"/>
        <v>0</v>
      </c>
      <c r="I817" s="64">
        <f t="shared" si="23"/>
        <v>318183.05735919828</v>
      </c>
      <c r="J817" s="58"/>
    </row>
    <row r="818" spans="2:10" ht="12.95" customHeight="1">
      <c r="B818" s="54" t="str">
        <f>VLOOKUP(C818,SintéticoNC!$B$4:$C$82,2,FALSE)</f>
        <v>Soraya Thronicke</v>
      </c>
      <c r="C818" s="30" t="s">
        <v>261</v>
      </c>
      <c r="D818" s="29" t="s">
        <v>36</v>
      </c>
      <c r="E818" s="29" t="s">
        <v>31</v>
      </c>
      <c r="F818" s="64"/>
      <c r="G818" s="64">
        <f>I741*ÍndiceCorreçãoNC!$C$13</f>
        <v>3813.7414423944065</v>
      </c>
      <c r="H818" s="64">
        <f t="shared" si="22"/>
        <v>0</v>
      </c>
      <c r="I818" s="64">
        <f t="shared" si="23"/>
        <v>385187.885681835</v>
      </c>
      <c r="J818" s="58"/>
    </row>
    <row r="819" spans="2:10" ht="12.95" customHeight="1">
      <c r="B819" s="54" t="str">
        <f>VLOOKUP(C819,SintéticoNC!$B$4:$C$82,2,FALSE)</f>
        <v>Uldurico Junior</v>
      </c>
      <c r="C819" s="30" t="s">
        <v>262</v>
      </c>
      <c r="D819" s="29" t="s">
        <v>36</v>
      </c>
      <c r="E819" s="29" t="s">
        <v>31</v>
      </c>
      <c r="F819" s="64"/>
      <c r="G819" s="64">
        <f>I742*ÍndiceCorreçãoNC!$C$13</f>
        <v>3415.785813622816</v>
      </c>
      <c r="H819" s="64">
        <f t="shared" si="22"/>
        <v>0</v>
      </c>
      <c r="I819" s="64">
        <f t="shared" si="23"/>
        <v>344994.36717590439</v>
      </c>
      <c r="J819" s="58"/>
    </row>
    <row r="820" spans="2:10" ht="12.95" customHeight="1">
      <c r="B820" s="54" t="str">
        <f>VLOOKUP(C820,SintéticoNC!$B$4:$C$82,2,FALSE)</f>
        <v>Bancada de Alagoas</v>
      </c>
      <c r="C820" s="30" t="s">
        <v>263</v>
      </c>
      <c r="D820" s="29" t="s">
        <v>39</v>
      </c>
      <c r="E820" s="29" t="s">
        <v>31</v>
      </c>
      <c r="F820" s="64"/>
      <c r="G820" s="64">
        <f>I743*ÍndiceCorreçãoNC!$C$13</f>
        <v>6721.0283970313012</v>
      </c>
      <c r="H820" s="64">
        <f t="shared" si="22"/>
        <v>0</v>
      </c>
      <c r="I820" s="64">
        <f t="shared" si="23"/>
        <v>678823.86810016131</v>
      </c>
      <c r="J820" s="58"/>
    </row>
    <row r="821" spans="2:10" ht="12.95" customHeight="1">
      <c r="B821" s="54" t="str">
        <f>VLOOKUP(C821,SintéticoNC!$B$4:$C$82,2,FALSE)</f>
        <v>Bancada de Alagoas</v>
      </c>
      <c r="C821" s="30" t="s">
        <v>264</v>
      </c>
      <c r="D821" s="29" t="s">
        <v>39</v>
      </c>
      <c r="E821" s="29" t="s">
        <v>31</v>
      </c>
      <c r="F821" s="64"/>
      <c r="G821" s="64">
        <f>I744*ÍndiceCorreçãoNC!$C$13</f>
        <v>1934.5065287507853</v>
      </c>
      <c r="H821" s="64">
        <f t="shared" si="22"/>
        <v>0</v>
      </c>
      <c r="I821" s="64">
        <f t="shared" si="23"/>
        <v>195385.15940382931</v>
      </c>
      <c r="J821" s="58"/>
    </row>
    <row r="822" spans="2:10" ht="12.95" customHeight="1">
      <c r="B822" s="54" t="str">
        <f>VLOOKUP(C822,SintéticoNC!$B$4:$C$82,2,FALSE)</f>
        <v>Bancada de Alagoas</v>
      </c>
      <c r="C822" s="30" t="s">
        <v>265</v>
      </c>
      <c r="D822" s="29" t="s">
        <v>39</v>
      </c>
      <c r="E822" s="29" t="s">
        <v>31</v>
      </c>
      <c r="F822" s="64"/>
      <c r="G822" s="64">
        <f>I745*ÍndiceCorreçãoNC!$C$13</f>
        <v>8290.7422660747943</v>
      </c>
      <c r="H822" s="64">
        <f t="shared" si="22"/>
        <v>0</v>
      </c>
      <c r="I822" s="64">
        <f t="shared" si="23"/>
        <v>837364.96887355414</v>
      </c>
      <c r="J822" s="58"/>
    </row>
    <row r="823" spans="2:10" ht="12.95" customHeight="1">
      <c r="B823" s="54" t="str">
        <f>VLOOKUP(C823,SintéticoNC!$B$4:$C$82,2,FALSE)</f>
        <v>Bancada de Minas Gerais</v>
      </c>
      <c r="C823" s="30" t="s">
        <v>266</v>
      </c>
      <c r="D823" s="29" t="s">
        <v>39</v>
      </c>
      <c r="E823" s="29" t="s">
        <v>31</v>
      </c>
      <c r="F823" s="64"/>
      <c r="G823" s="64">
        <f>I746*ÍndiceCorreçãoNC!$C$13</f>
        <v>57482.479711451917</v>
      </c>
      <c r="H823" s="64">
        <f t="shared" si="22"/>
        <v>0</v>
      </c>
      <c r="I823" s="64">
        <f t="shared" si="23"/>
        <v>5805730.4508566428</v>
      </c>
      <c r="J823" s="58"/>
    </row>
    <row r="824" spans="2:10" ht="12.95" customHeight="1">
      <c r="B824" s="54" t="str">
        <f>VLOOKUP(C824,SintéticoNC!$B$4:$C$82,2,FALSE)</f>
        <v>Bancada de São Paulo</v>
      </c>
      <c r="C824" s="30" t="s">
        <v>267</v>
      </c>
      <c r="D824" s="29" t="s">
        <v>39</v>
      </c>
      <c r="E824" s="29" t="s">
        <v>31</v>
      </c>
      <c r="F824" s="64"/>
      <c r="G824" s="64">
        <f>I747*ÍndiceCorreçãoNC!$C$13</f>
        <v>7685.8497103419777</v>
      </c>
      <c r="H824" s="64">
        <f t="shared" si="22"/>
        <v>0</v>
      </c>
      <c r="I824" s="64">
        <f t="shared" si="23"/>
        <v>776270.82074453973</v>
      </c>
      <c r="J824" s="58"/>
    </row>
    <row r="825" spans="2:10" ht="12.95" customHeight="1">
      <c r="B825" s="54" t="str">
        <f>VLOOKUP(C825,SintéticoNC!$B$4:$C$82,2,FALSE)</f>
        <v>Bancada do Espírito Santo</v>
      </c>
      <c r="C825" s="30" t="s">
        <v>268</v>
      </c>
      <c r="D825" s="29" t="s">
        <v>39</v>
      </c>
      <c r="E825" s="29" t="s">
        <v>31</v>
      </c>
      <c r="F825" s="64"/>
      <c r="G825" s="64">
        <f>I748*ÍndiceCorreçãoNC!$C$13</f>
        <v>8655.5349257820835</v>
      </c>
      <c r="H825" s="64">
        <f t="shared" si="22"/>
        <v>0</v>
      </c>
      <c r="I825" s="64">
        <f t="shared" si="23"/>
        <v>874209.02750399045</v>
      </c>
      <c r="J825" s="58"/>
    </row>
    <row r="826" spans="2:10" ht="12.95" customHeight="1">
      <c r="B826" s="54" t="str">
        <f>VLOOKUP(C826,SintéticoNC!$B$4:$C$82,2,FALSE)</f>
        <v>Bancada do Espírito Santo</v>
      </c>
      <c r="C826" s="30" t="s">
        <v>269</v>
      </c>
      <c r="D826" s="29" t="s">
        <v>39</v>
      </c>
      <c r="E826" s="29" t="s">
        <v>31</v>
      </c>
      <c r="F826" s="64"/>
      <c r="G826" s="64">
        <f>I749*ÍndiceCorreçãoNC!$C$13</f>
        <v>9287.333593205838</v>
      </c>
      <c r="H826" s="64">
        <f t="shared" si="22"/>
        <v>0</v>
      </c>
      <c r="I826" s="64">
        <f t="shared" si="23"/>
        <v>938020.69291378965</v>
      </c>
      <c r="J826" s="58"/>
    </row>
    <row r="827" spans="2:10" ht="12.95" customHeight="1">
      <c r="B827" s="54" t="str">
        <f>VLOOKUP(C827,SintéticoNC!$B$4:$C$82,2,FALSE)</f>
        <v>Bancada do Pará</v>
      </c>
      <c r="C827" s="30" t="s">
        <v>270</v>
      </c>
      <c r="D827" s="29" t="s">
        <v>39</v>
      </c>
      <c r="E827" s="29" t="s">
        <v>31</v>
      </c>
      <c r="F827" s="64"/>
      <c r="G827" s="64">
        <f>I750*ÍndiceCorreçãoNC!$C$13</f>
        <v>2033.9954359436827</v>
      </c>
      <c r="H827" s="64">
        <f t="shared" si="22"/>
        <v>0</v>
      </c>
      <c r="I827" s="64">
        <f t="shared" si="23"/>
        <v>205433.53903031195</v>
      </c>
      <c r="J827" s="58"/>
    </row>
    <row r="828" spans="2:10" ht="12.95" customHeight="1">
      <c r="B828" s="54" t="str">
        <f>VLOOKUP(C828,SintéticoNC!$B$4:$C$82,2,FALSE)</f>
        <v>Bancada do Pará</v>
      </c>
      <c r="C828" s="30" t="s">
        <v>271</v>
      </c>
      <c r="D828" s="29" t="s">
        <v>39</v>
      </c>
      <c r="E828" s="29" t="s">
        <v>31</v>
      </c>
      <c r="F828" s="64"/>
      <c r="G828" s="64">
        <f>I751*ÍndiceCorreçãoNC!$C$13</f>
        <v>3453.5915983561167</v>
      </c>
      <c r="H828" s="64">
        <f t="shared" si="22"/>
        <v>0</v>
      </c>
      <c r="I828" s="64">
        <f t="shared" si="23"/>
        <v>348812.75143396779</v>
      </c>
      <c r="J828" s="58"/>
    </row>
    <row r="829" spans="2:10" ht="12.95" customHeight="1">
      <c r="B829" s="54" t="str">
        <f>VLOOKUP(C829,SintéticoNC!$B$4:$C$82,2,FALSE)</f>
        <v>Coronel Chrisóstomo</v>
      </c>
      <c r="C829" s="30" t="s">
        <v>272</v>
      </c>
      <c r="D829" s="29" t="s">
        <v>39</v>
      </c>
      <c r="E829" s="29" t="s">
        <v>31</v>
      </c>
      <c r="F829" s="64"/>
      <c r="G829" s="64">
        <f>I752*ÍndiceCorreçãoNC!$C$13</f>
        <v>679.84086581813301</v>
      </c>
      <c r="H829" s="64">
        <f t="shared" si="22"/>
        <v>0</v>
      </c>
      <c r="I829" s="64">
        <f t="shared" si="23"/>
        <v>68663.927447631431</v>
      </c>
      <c r="J829" s="58"/>
    </row>
    <row r="830" spans="2:10" ht="12.95" customHeight="1">
      <c r="B830" s="54" t="str">
        <f>VLOOKUP(C830,SintéticoNC!$B$4:$C$82,2,FALSE)</f>
        <v>Dimas Fabiano</v>
      </c>
      <c r="C830" s="30" t="s">
        <v>273</v>
      </c>
      <c r="D830" s="29" t="s">
        <v>39</v>
      </c>
      <c r="E830" s="29" t="s">
        <v>31</v>
      </c>
      <c r="F830" s="64"/>
      <c r="G830" s="64">
        <f>I753*ÍndiceCorreçãoNC!$C$13</f>
        <v>1028.0520409932742</v>
      </c>
      <c r="H830" s="64">
        <f t="shared" si="22"/>
        <v>0</v>
      </c>
      <c r="I830" s="64">
        <f t="shared" si="23"/>
        <v>103833.25614032071</v>
      </c>
      <c r="J830" s="58"/>
    </row>
    <row r="831" spans="2:10" ht="12.95" customHeight="1">
      <c r="B831" s="54" t="str">
        <f>VLOOKUP(C831,SintéticoNC!$B$4:$C$82,2,FALSE)</f>
        <v>Edna Henrique</v>
      </c>
      <c r="C831" s="30" t="s">
        <v>274</v>
      </c>
      <c r="D831" s="29" t="s">
        <v>39</v>
      </c>
      <c r="E831" s="29" t="s">
        <v>31</v>
      </c>
      <c r="F831" s="64"/>
      <c r="G831" s="64">
        <f>I754*ÍndiceCorreçãoNC!$C$13</f>
        <v>1016.9977179718413</v>
      </c>
      <c r="H831" s="64">
        <f t="shared" si="22"/>
        <v>0</v>
      </c>
      <c r="I831" s="64">
        <f t="shared" si="23"/>
        <v>102716.76951515597</v>
      </c>
      <c r="J831" s="58"/>
    </row>
    <row r="832" spans="2:10" ht="12.95" customHeight="1">
      <c r="B832" s="54" t="str">
        <f>VLOOKUP(C832,SintéticoNC!$B$4:$C$82,2,FALSE)</f>
        <v>Fabio Reis</v>
      </c>
      <c r="C832" s="30" t="s">
        <v>275</v>
      </c>
      <c r="D832" s="29" t="s">
        <v>39</v>
      </c>
      <c r="E832" s="29" t="s">
        <v>31</v>
      </c>
      <c r="F832" s="64"/>
      <c r="G832" s="64">
        <f>I755*ÍndiceCorreçãoNC!$C$13</f>
        <v>462.95504813761653</v>
      </c>
      <c r="H832" s="64">
        <f t="shared" si="22"/>
        <v>0</v>
      </c>
      <c r="I832" s="64">
        <f t="shared" si="23"/>
        <v>46758.459861899268</v>
      </c>
      <c r="J832" s="58"/>
    </row>
    <row r="833" spans="2:10" ht="12.95" customHeight="1">
      <c r="B833" s="54" t="str">
        <f>VLOOKUP(C833,SintéticoNC!$B$4:$C$82,2,FALSE)</f>
        <v>Flavia Arruda</v>
      </c>
      <c r="C833" s="30" t="s">
        <v>276</v>
      </c>
      <c r="D833" s="29" t="s">
        <v>39</v>
      </c>
      <c r="E833" s="29" t="s">
        <v>31</v>
      </c>
      <c r="F833" s="64"/>
      <c r="G833" s="64">
        <f>I756*ÍndiceCorreçãoNC!$C$13</f>
        <v>4074.0044236110252</v>
      </c>
      <c r="H833" s="64">
        <f t="shared" si="22"/>
        <v>0</v>
      </c>
      <c r="I833" s="64">
        <f t="shared" si="23"/>
        <v>411474.44678471354</v>
      </c>
      <c r="J833" s="58"/>
    </row>
    <row r="834" spans="2:10" ht="12.95" customHeight="1">
      <c r="B834" s="54" t="str">
        <f>VLOOKUP(C834,SintéticoNC!$B$4:$C$82,2,FALSE)</f>
        <v>General Girão</v>
      </c>
      <c r="C834" s="30" t="s">
        <v>277</v>
      </c>
      <c r="D834" s="29" t="s">
        <v>39</v>
      </c>
      <c r="E834" s="29" t="s">
        <v>31</v>
      </c>
      <c r="F834" s="64"/>
      <c r="G834" s="64">
        <f>I757*ÍndiceCorreçãoNC!$C$13</f>
        <v>1028.0520409932742</v>
      </c>
      <c r="H834" s="64">
        <f t="shared" si="22"/>
        <v>0</v>
      </c>
      <c r="I834" s="64">
        <f t="shared" si="23"/>
        <v>103833.25614032071</v>
      </c>
      <c r="J834" s="58"/>
    </row>
    <row r="835" spans="2:10" ht="12.95" customHeight="1">
      <c r="B835" s="54" t="str">
        <f>VLOOKUP(C835,SintéticoNC!$B$4:$C$82,2,FALSE)</f>
        <v>José Nunes</v>
      </c>
      <c r="C835" s="30" t="s">
        <v>278</v>
      </c>
      <c r="D835" s="29" t="s">
        <v>39</v>
      </c>
      <c r="E835" s="29" t="s">
        <v>31</v>
      </c>
      <c r="F835" s="64"/>
      <c r="G835" s="64">
        <f>I758*ÍndiceCorreçãoNC!$C$13</f>
        <v>1028.0520409932742</v>
      </c>
      <c r="H835" s="64">
        <f t="shared" si="22"/>
        <v>0</v>
      </c>
      <c r="I835" s="64">
        <f t="shared" si="23"/>
        <v>103833.25614032071</v>
      </c>
      <c r="J835" s="58"/>
    </row>
    <row r="836" spans="2:10" ht="12.95" customHeight="1">
      <c r="B836" s="54" t="str">
        <f>VLOOKUP(C836,SintéticoNC!$B$4:$C$82,2,FALSE)</f>
        <v>Josivaldo JP</v>
      </c>
      <c r="C836" s="30" t="s">
        <v>279</v>
      </c>
      <c r="D836" s="29" t="s">
        <v>39</v>
      </c>
      <c r="E836" s="29" t="s">
        <v>31</v>
      </c>
      <c r="F836" s="64"/>
      <c r="G836" s="64">
        <f>I759*ÍndiceCorreçãoNC!$C$13</f>
        <v>530.60750502878682</v>
      </c>
      <c r="H836" s="64">
        <f t="shared" si="22"/>
        <v>0</v>
      </c>
      <c r="I836" s="64">
        <f t="shared" si="23"/>
        <v>53591.35800790746</v>
      </c>
      <c r="J836" s="58"/>
    </row>
    <row r="837" spans="2:10" ht="12.95" customHeight="1">
      <c r="B837" s="54" t="str">
        <f>VLOOKUP(C837,SintéticoNC!$B$4:$C$82,2,FALSE)</f>
        <v>Junior Lourenço</v>
      </c>
      <c r="C837" s="30" t="s">
        <v>280</v>
      </c>
      <c r="D837" s="29" t="s">
        <v>39</v>
      </c>
      <c r="E837" s="29" t="s">
        <v>31</v>
      </c>
      <c r="F837" s="64"/>
      <c r="G837" s="64">
        <f>I760*ÍndiceCorreçãoNC!$C$13</f>
        <v>1713.4200683221238</v>
      </c>
      <c r="H837" s="64">
        <f t="shared" si="22"/>
        <v>0</v>
      </c>
      <c r="I837" s="64">
        <f t="shared" si="23"/>
        <v>173055.42690053451</v>
      </c>
      <c r="J837" s="58"/>
    </row>
    <row r="838" spans="2:10" ht="12.95" customHeight="1">
      <c r="B838" s="54" t="str">
        <f>VLOOKUP(C838,SintéticoNC!$B$4:$C$82,2,FALSE)</f>
        <v>Leo de Brito</v>
      </c>
      <c r="C838" s="30" t="s">
        <v>281</v>
      </c>
      <c r="D838" s="29" t="s">
        <v>39</v>
      </c>
      <c r="E838" s="29" t="s">
        <v>31</v>
      </c>
      <c r="F838" s="64"/>
      <c r="G838" s="64">
        <f>I761*ÍndiceCorreçãoNC!$C$13</f>
        <v>1879.2349136436198</v>
      </c>
      <c r="H838" s="64">
        <f t="shared" si="22"/>
        <v>0</v>
      </c>
      <c r="I838" s="64">
        <f t="shared" si="23"/>
        <v>189802.7262780056</v>
      </c>
      <c r="J838" s="58"/>
    </row>
    <row r="839" spans="2:10" ht="12.95" customHeight="1">
      <c r="B839" s="54" t="str">
        <f>VLOOKUP(C839,SintéticoNC!$B$4:$C$82,2,FALSE)</f>
        <v>Luciano Bivar</v>
      </c>
      <c r="C839" s="30" t="s">
        <v>282</v>
      </c>
      <c r="D839" s="29" t="s">
        <v>39</v>
      </c>
      <c r="E839" s="29" t="s">
        <v>31</v>
      </c>
      <c r="F839" s="64"/>
      <c r="G839" s="64">
        <f>I762*ÍndiceCorreçãoNC!$C$13</f>
        <v>1028.0520409932742</v>
      </c>
      <c r="H839" s="64">
        <f t="shared" si="22"/>
        <v>0</v>
      </c>
      <c r="I839" s="64">
        <f t="shared" si="23"/>
        <v>103833.25614032071</v>
      </c>
      <c r="J839" s="58"/>
    </row>
    <row r="840" spans="2:10" ht="12.95" customHeight="1">
      <c r="B840" s="54" t="str">
        <f>VLOOKUP(C840,SintéticoNC!$B$4:$C$82,2,FALSE)</f>
        <v>Luis Tibé</v>
      </c>
      <c r="C840" s="30" t="s">
        <v>283</v>
      </c>
      <c r="D840" s="29" t="s">
        <v>39</v>
      </c>
      <c r="E840" s="29" t="s">
        <v>31</v>
      </c>
      <c r="F840" s="64"/>
      <c r="G840" s="64">
        <f>I763*ÍndiceCorreçãoNC!$C$13</f>
        <v>1028.0520409932742</v>
      </c>
      <c r="H840" s="64">
        <f t="shared" si="22"/>
        <v>0</v>
      </c>
      <c r="I840" s="64">
        <f t="shared" si="23"/>
        <v>103833.25614032071</v>
      </c>
      <c r="J840" s="58"/>
    </row>
    <row r="841" spans="2:10" ht="12.95" customHeight="1">
      <c r="B841" s="54" t="str">
        <f>VLOOKUP(C841,SintéticoNC!$B$4:$C$82,2,FALSE)</f>
        <v>Mara Rocha</v>
      </c>
      <c r="C841" s="30" t="s">
        <v>284</v>
      </c>
      <c r="D841" s="29" t="s">
        <v>39</v>
      </c>
      <c r="E841" s="29" t="s">
        <v>31</v>
      </c>
      <c r="F841" s="64"/>
      <c r="G841" s="64">
        <f>I764*ÍndiceCorreçãoNC!$C$13</f>
        <v>1879.2349136436198</v>
      </c>
      <c r="H841" s="64">
        <f t="shared" si="22"/>
        <v>0</v>
      </c>
      <c r="I841" s="64">
        <f t="shared" si="23"/>
        <v>189802.7262780056</v>
      </c>
      <c r="J841" s="58"/>
    </row>
    <row r="842" spans="2:10" ht="12.95" customHeight="1">
      <c r="B842" s="54" t="str">
        <f>VLOOKUP(C842,SintéticoNC!$B$4:$C$82,2,FALSE)</f>
        <v>Marx Beltrão</v>
      </c>
      <c r="C842" s="30" t="s">
        <v>285</v>
      </c>
      <c r="D842" s="29" t="s">
        <v>39</v>
      </c>
      <c r="E842" s="29" t="s">
        <v>31</v>
      </c>
      <c r="F842" s="64"/>
      <c r="G842" s="64">
        <f>I765*ÍndiceCorreçãoNC!$C$13</f>
        <v>1028.0520409932742</v>
      </c>
      <c r="H842" s="64">
        <f t="shared" si="22"/>
        <v>0</v>
      </c>
      <c r="I842" s="64">
        <f t="shared" si="23"/>
        <v>103833.25614032071</v>
      </c>
      <c r="J842" s="58"/>
    </row>
    <row r="843" spans="2:10" ht="12.95" customHeight="1">
      <c r="B843" s="54" t="str">
        <f>VLOOKUP(C843,SintéticoNC!$B$4:$C$82,2,FALSE)</f>
        <v>Perpétua Almeida</v>
      </c>
      <c r="C843" s="30" t="s">
        <v>286</v>
      </c>
      <c r="D843" s="29" t="s">
        <v>39</v>
      </c>
      <c r="E843" s="29" t="s">
        <v>31</v>
      </c>
      <c r="F843" s="64"/>
      <c r="G843" s="64">
        <f>I766*ÍndiceCorreçãoNC!$C$13</f>
        <v>2133.4401258444946</v>
      </c>
      <c r="H843" s="64">
        <f t="shared" si="22"/>
        <v>0</v>
      </c>
      <c r="I843" s="64">
        <f t="shared" si="23"/>
        <v>215477.45271029393</v>
      </c>
      <c r="J843" s="58"/>
    </row>
    <row r="844" spans="2:10" ht="12.95" customHeight="1">
      <c r="B844" s="54" t="str">
        <f>VLOOKUP(C844,SintéticoNC!$B$4:$C$82,2,FALSE)</f>
        <v>Sérgio Petecão</v>
      </c>
      <c r="C844" s="30" t="s">
        <v>287</v>
      </c>
      <c r="D844" s="29" t="s">
        <v>39</v>
      </c>
      <c r="E844" s="29" t="s">
        <v>31</v>
      </c>
      <c r="F844" s="64"/>
      <c r="G844" s="64">
        <f>I767*ÍndiceCorreçãoNC!$C$13</f>
        <v>1465.9579931643236</v>
      </c>
      <c r="H844" s="64">
        <f t="shared" si="22"/>
        <v>0</v>
      </c>
      <c r="I844" s="64">
        <f t="shared" si="23"/>
        <v>148061.75730959667</v>
      </c>
      <c r="J844" s="58"/>
    </row>
    <row r="845" spans="2:10" ht="12.95" customHeight="1">
      <c r="B845" s="54" t="str">
        <f>VLOOKUP(C845,SintéticoNC!$B$4:$C$82,2,FALSE)</f>
        <v>Uldurico Junior</v>
      </c>
      <c r="C845" s="30" t="s">
        <v>288</v>
      </c>
      <c r="D845" s="29" t="s">
        <v>39</v>
      </c>
      <c r="E845" s="29" t="s">
        <v>31</v>
      </c>
      <c r="F845" s="64"/>
      <c r="G845" s="64">
        <f>I768*ÍndiceCorreçãoNC!$C$13</f>
        <v>1558.659546022061</v>
      </c>
      <c r="H845" s="64">
        <f t="shared" si="22"/>
        <v>0</v>
      </c>
      <c r="I845" s="64">
        <f t="shared" si="23"/>
        <v>157424.61414822817</v>
      </c>
      <c r="J845" s="58"/>
    </row>
    <row r="846" spans="2:10" ht="12.95" customHeight="1">
      <c r="B846" s="54" t="str">
        <f>VLOOKUP(C846,SintéticoNC!$B$4:$C$82,2,FALSE)</f>
        <v>Soraya Thronicke</v>
      </c>
      <c r="C846" s="30" t="s">
        <v>289</v>
      </c>
      <c r="D846" s="29" t="s">
        <v>39</v>
      </c>
      <c r="E846" s="29" t="s">
        <v>31</v>
      </c>
      <c r="F846" s="64"/>
      <c r="G846" s="64">
        <f>I769*ÍndiceCorreçãoNC!$C$13</f>
        <v>1713.4200683221238</v>
      </c>
      <c r="H846" s="64">
        <f t="shared" si="22"/>
        <v>0</v>
      </c>
      <c r="I846" s="64">
        <f t="shared" si="23"/>
        <v>173055.42690053451</v>
      </c>
      <c r="J846" s="58"/>
    </row>
    <row r="847" spans="2:10" ht="12.95" customHeight="1">
      <c r="B847" s="54" t="str">
        <f>VLOOKUP(C847,SintéticoNC!$B$4:$C$82,2,FALSE)</f>
        <v>MCom</v>
      </c>
      <c r="C847" s="30" t="s">
        <v>290</v>
      </c>
      <c r="D847" s="29" t="s">
        <v>39</v>
      </c>
      <c r="E847" s="29" t="s">
        <v>31</v>
      </c>
      <c r="F847" s="64"/>
      <c r="G847" s="64">
        <f>I770*ÍndiceCorreçãoNC!$C$13</f>
        <v>5527.1615107165289</v>
      </c>
      <c r="H847" s="64">
        <f t="shared" si="22"/>
        <v>0</v>
      </c>
      <c r="I847" s="64">
        <f t="shared" si="23"/>
        <v>558243.31258236943</v>
      </c>
      <c r="J847" s="58"/>
    </row>
    <row r="848" spans="2:10" ht="12.95" customHeight="1">
      <c r="B848" s="54" t="str">
        <f>VLOOKUP(C848,SintéticoNC!$B$4:$C$82,2,FALSE)</f>
        <v>Cabo Junio Amaral</v>
      </c>
      <c r="C848" s="30" t="s">
        <v>291</v>
      </c>
      <c r="D848" s="29" t="s">
        <v>39</v>
      </c>
      <c r="E848" s="29" t="s">
        <v>31</v>
      </c>
      <c r="F848" s="64"/>
      <c r="G848" s="64">
        <f>I771*ÍndiceCorreçãoNC!$C$13</f>
        <v>1028.0520409932742</v>
      </c>
      <c r="H848" s="64">
        <f t="shared" si="22"/>
        <v>0</v>
      </c>
      <c r="I848" s="64">
        <f t="shared" si="23"/>
        <v>103833.25614032071</v>
      </c>
      <c r="J848" s="58"/>
    </row>
    <row r="849" spans="2:10" ht="12.95" customHeight="1">
      <c r="B849" s="54" t="str">
        <f>VLOOKUP(C849,SintéticoNC!$B$4:$C$82,2,FALSE)</f>
        <v>Leur Lomanto</v>
      </c>
      <c r="C849" s="30" t="s">
        <v>292</v>
      </c>
      <c r="D849" s="29" t="s">
        <v>39</v>
      </c>
      <c r="E849" s="29" t="s">
        <v>31</v>
      </c>
      <c r="F849" s="64"/>
      <c r="G849" s="64">
        <f>I772*ÍndiceCorreçãoNC!$C$13</f>
        <v>309.52104460012566</v>
      </c>
      <c r="H849" s="64">
        <f t="shared" ref="H849:H912" si="24">IF(I772&gt;F849,F849,I772)</f>
        <v>0</v>
      </c>
      <c r="I849" s="64">
        <f t="shared" si="23"/>
        <v>31261.62550461269</v>
      </c>
      <c r="J849" s="58"/>
    </row>
    <row r="850" spans="2:10" ht="12.95" customHeight="1">
      <c r="B850" s="54" t="str">
        <f>VLOOKUP(C850,SintéticoNC!$B$4:$C$82,2,FALSE)</f>
        <v>Bancada de Alagoas</v>
      </c>
      <c r="C850" s="30" t="s">
        <v>215</v>
      </c>
      <c r="D850" s="29" t="s">
        <v>36</v>
      </c>
      <c r="E850" s="29" t="s">
        <v>32</v>
      </c>
      <c r="F850" s="64">
        <v>500000</v>
      </c>
      <c r="G850" s="64">
        <f>I773*ÍndiceCorreçãoNC!$C$14</f>
        <v>3250.1275444357075</v>
      </c>
      <c r="H850" s="64">
        <f t="shared" si="24"/>
        <v>325012.75444357074</v>
      </c>
      <c r="I850" s="64">
        <f>I773+G850-H850</f>
        <v>3250.1275444357307</v>
      </c>
      <c r="J850" s="58"/>
    </row>
    <row r="851" spans="2:10" ht="12.95" customHeight="1">
      <c r="B851" s="54" t="str">
        <f>VLOOKUP(C851,SintéticoNC!$B$4:$C$82,2,FALSE)</f>
        <v>Bancada de Alagoas</v>
      </c>
      <c r="C851" s="30" t="s">
        <v>216</v>
      </c>
      <c r="D851" s="29" t="s">
        <v>36</v>
      </c>
      <c r="E851" s="29" t="s">
        <v>32</v>
      </c>
      <c r="F851" s="64"/>
      <c r="G851" s="64">
        <f>I774*ÍndiceCorreçãoNC!$C$14</f>
        <v>5854.855862363891</v>
      </c>
      <c r="H851" s="64">
        <f t="shared" si="24"/>
        <v>0</v>
      </c>
      <c r="I851" s="64">
        <f t="shared" ref="I851:I913" si="25">I774+G851-H851</f>
        <v>591340.44209875306</v>
      </c>
      <c r="J851" s="58"/>
    </row>
    <row r="852" spans="2:10" ht="12.95" customHeight="1">
      <c r="B852" s="54" t="str">
        <f>VLOOKUP(C852,SintéticoNC!$B$4:$C$82,2,FALSE)</f>
        <v>Bancada de Alagoas</v>
      </c>
      <c r="C852" s="30" t="s">
        <v>217</v>
      </c>
      <c r="D852" s="29" t="s">
        <v>36</v>
      </c>
      <c r="E852" s="29" t="s">
        <v>32</v>
      </c>
      <c r="F852" s="64"/>
      <c r="G852" s="64">
        <f>I775*ÍndiceCorreçãoNC!$C$14</f>
        <v>58345.492036253941</v>
      </c>
      <c r="H852" s="64">
        <f t="shared" si="24"/>
        <v>0</v>
      </c>
      <c r="I852" s="64">
        <f t="shared" si="25"/>
        <v>5892894.6956616482</v>
      </c>
      <c r="J852" s="58"/>
    </row>
    <row r="853" spans="2:10" ht="12.95" customHeight="1">
      <c r="B853" s="54" t="str">
        <f>VLOOKUP(C853,SintéticoNC!$B$4:$C$82,2,FALSE)</f>
        <v>Bancada de Minas Gerais</v>
      </c>
      <c r="C853" s="30" t="s">
        <v>218</v>
      </c>
      <c r="D853" s="29" t="s">
        <v>36</v>
      </c>
      <c r="E853" s="29" t="s">
        <v>32</v>
      </c>
      <c r="F853" s="64"/>
      <c r="G853" s="64">
        <f>I776*ÍndiceCorreçãoNC!$C$14</f>
        <v>148250.04608001097</v>
      </c>
      <c r="H853" s="64">
        <f t="shared" si="24"/>
        <v>0</v>
      </c>
      <c r="I853" s="64">
        <f t="shared" si="25"/>
        <v>14973254.65408111</v>
      </c>
      <c r="J853" s="58"/>
    </row>
    <row r="854" spans="2:10" ht="12.95" customHeight="1">
      <c r="B854" s="54" t="str">
        <f>VLOOKUP(C854,SintéticoNC!$B$4:$C$82,2,FALSE)</f>
        <v>Bancada de São Paulo</v>
      </c>
      <c r="C854" s="30" t="s">
        <v>219</v>
      </c>
      <c r="D854" s="29" t="s">
        <v>36</v>
      </c>
      <c r="E854" s="29" t="s">
        <v>32</v>
      </c>
      <c r="F854" s="64"/>
      <c r="G854" s="64">
        <f>I777*ÍndiceCorreçãoNC!$C$14</f>
        <v>17247.061120627324</v>
      </c>
      <c r="H854" s="64">
        <f t="shared" si="24"/>
        <v>0</v>
      </c>
      <c r="I854" s="64">
        <f t="shared" si="25"/>
        <v>1741953.1731833594</v>
      </c>
      <c r="J854" s="58"/>
    </row>
    <row r="855" spans="2:10" ht="12.95" customHeight="1">
      <c r="B855" s="54" t="str">
        <f>VLOOKUP(C855,SintéticoNC!$B$4:$C$82,2,FALSE)</f>
        <v>Bancada do Espírito Santo</v>
      </c>
      <c r="C855" s="30" t="s">
        <v>220</v>
      </c>
      <c r="D855" s="29" t="s">
        <v>36</v>
      </c>
      <c r="E855" s="29" t="s">
        <v>32</v>
      </c>
      <c r="F855" s="64"/>
      <c r="G855" s="64">
        <f>I778*ÍndiceCorreçãoNC!$C$14</f>
        <v>15753.787501743143</v>
      </c>
      <c r="H855" s="64">
        <f t="shared" si="24"/>
        <v>0</v>
      </c>
      <c r="I855" s="64">
        <f t="shared" si="25"/>
        <v>1591132.5376760573</v>
      </c>
      <c r="J855" s="58"/>
    </row>
    <row r="856" spans="2:10" ht="12.95" customHeight="1">
      <c r="B856" s="54" t="str">
        <f>VLOOKUP(C856,SintéticoNC!$B$4:$C$82,2,FALSE)</f>
        <v>Bancada do Espírito Santo</v>
      </c>
      <c r="C856" s="30" t="s">
        <v>221</v>
      </c>
      <c r="D856" s="29" t="s">
        <v>36</v>
      </c>
      <c r="E856" s="29" t="s">
        <v>32</v>
      </c>
      <c r="F856" s="64"/>
      <c r="G856" s="64">
        <f>I779*ÍndiceCorreçãoNC!$C$14</f>
        <v>25065.124734948389</v>
      </c>
      <c r="H856" s="64">
        <f t="shared" si="24"/>
        <v>0</v>
      </c>
      <c r="I856" s="64">
        <f t="shared" si="25"/>
        <v>2531577.5982297873</v>
      </c>
      <c r="J856" s="58"/>
    </row>
    <row r="857" spans="2:10" ht="12.95" customHeight="1">
      <c r="B857" s="54" t="str">
        <f>VLOOKUP(C857,SintéticoNC!$B$4:$C$82,2,FALSE)</f>
        <v>Bancada do Espírito Santo</v>
      </c>
      <c r="C857" s="30" t="s">
        <v>222</v>
      </c>
      <c r="D857" s="29" t="s">
        <v>36</v>
      </c>
      <c r="E857" s="29" t="s">
        <v>32</v>
      </c>
      <c r="F857" s="64"/>
      <c r="G857" s="64">
        <f>I780*ÍndiceCorreçãoNC!$C$14</f>
        <v>30725.711924533611</v>
      </c>
      <c r="H857" s="64">
        <f t="shared" si="24"/>
        <v>0</v>
      </c>
      <c r="I857" s="64">
        <f t="shared" si="25"/>
        <v>3103296.9043778949</v>
      </c>
      <c r="J857" s="58"/>
    </row>
    <row r="858" spans="2:10" ht="12.95" customHeight="1">
      <c r="B858" s="54" t="str">
        <f>VLOOKUP(C858,SintéticoNC!$B$4:$C$82,2,FALSE)</f>
        <v>Bancada do Maranhão</v>
      </c>
      <c r="C858" s="30" t="s">
        <v>223</v>
      </c>
      <c r="D858" s="29" t="s">
        <v>36</v>
      </c>
      <c r="E858" s="29" t="s">
        <v>32</v>
      </c>
      <c r="F858" s="64"/>
      <c r="G858" s="64">
        <f>I781*ÍndiceCorreçãoNC!$C$14</f>
        <v>8373.6496887355424</v>
      </c>
      <c r="H858" s="64">
        <f t="shared" si="24"/>
        <v>0</v>
      </c>
      <c r="I858" s="64">
        <f t="shared" si="25"/>
        <v>845738.61856228963</v>
      </c>
      <c r="J858" s="58"/>
    </row>
    <row r="859" spans="2:10" ht="12.95" customHeight="1">
      <c r="B859" s="54" t="str">
        <f>VLOOKUP(C859,SintéticoNC!$B$4:$C$82,2,FALSE)</f>
        <v>Bancada do Pará</v>
      </c>
      <c r="C859" s="30" t="s">
        <v>224</v>
      </c>
      <c r="D859" s="29" t="s">
        <v>36</v>
      </c>
      <c r="E859" s="29" t="s">
        <v>32</v>
      </c>
      <c r="F859" s="64"/>
      <c r="G859" s="64">
        <f>I782*ÍndiceCorreçãoNC!$C$14</f>
        <v>5470.7844633072209</v>
      </c>
      <c r="H859" s="64">
        <f t="shared" si="24"/>
        <v>0</v>
      </c>
      <c r="I859" s="64">
        <f t="shared" si="25"/>
        <v>552549.23079402931</v>
      </c>
      <c r="J859" s="58"/>
    </row>
    <row r="860" spans="2:10" ht="12.95" customHeight="1">
      <c r="B860" s="54" t="str">
        <f>VLOOKUP(C860,SintéticoNC!$B$4:$C$82,2,FALSE)</f>
        <v>Bancada do Pará</v>
      </c>
      <c r="C860" s="30" t="s">
        <v>225</v>
      </c>
      <c r="D860" s="29" t="s">
        <v>36</v>
      </c>
      <c r="E860" s="29" t="s">
        <v>32</v>
      </c>
      <c r="F860" s="64"/>
      <c r="G860" s="64">
        <f>I783*ÍndiceCorreçãoNC!$C$14</f>
        <v>9282.469801619638</v>
      </c>
      <c r="H860" s="64">
        <f t="shared" si="24"/>
        <v>0</v>
      </c>
      <c r="I860" s="64">
        <f t="shared" si="25"/>
        <v>937529.44996358349</v>
      </c>
      <c r="J860" s="58"/>
    </row>
    <row r="861" spans="2:10" ht="12.95" customHeight="1">
      <c r="B861" s="54" t="str">
        <f>VLOOKUP(C861,SintéticoNC!$B$4:$C$82,2,FALSE)</f>
        <v>Cabo Junio Amaral</v>
      </c>
      <c r="C861" s="30" t="s">
        <v>226</v>
      </c>
      <c r="D861" s="29" t="s">
        <v>36</v>
      </c>
      <c r="E861" s="29" t="s">
        <v>32</v>
      </c>
      <c r="F861" s="64"/>
      <c r="G861" s="64">
        <f>I784*ÍndiceCorreçãoNC!$C$14</f>
        <v>2311.1273140910098</v>
      </c>
      <c r="H861" s="64">
        <f t="shared" si="24"/>
        <v>0</v>
      </c>
      <c r="I861" s="64">
        <f t="shared" si="25"/>
        <v>233423.85872319198</v>
      </c>
      <c r="J861" s="58"/>
    </row>
    <row r="862" spans="2:10" ht="12.95" customHeight="1">
      <c r="B862" s="54" t="str">
        <f>VLOOKUP(C862,SintéticoNC!$B$4:$C$82,2,FALSE)</f>
        <v>Celso Sabino</v>
      </c>
      <c r="C862" s="30" t="s">
        <v>227</v>
      </c>
      <c r="D862" s="29" t="s">
        <v>36</v>
      </c>
      <c r="E862" s="29" t="s">
        <v>32</v>
      </c>
      <c r="F862" s="64"/>
      <c r="G862" s="64">
        <f>I785*ÍndiceCorreçãoNC!$C$14</f>
        <v>1085.19943211641</v>
      </c>
      <c r="H862" s="64">
        <f t="shared" si="24"/>
        <v>0</v>
      </c>
      <c r="I862" s="64">
        <f t="shared" si="25"/>
        <v>109605.14264375741</v>
      </c>
      <c r="J862" s="58"/>
    </row>
    <row r="863" spans="2:10" ht="12.95" customHeight="1">
      <c r="B863" s="54" t="str">
        <f>VLOOKUP(C863,SintéticoNC!$B$4:$C$82,2,FALSE)</f>
        <v>Coronel Chrisóstomo</v>
      </c>
      <c r="C863" s="30" t="s">
        <v>228</v>
      </c>
      <c r="D863" s="29" t="s">
        <v>36</v>
      </c>
      <c r="E863" s="29" t="s">
        <v>32</v>
      </c>
      <c r="F863" s="64"/>
      <c r="G863" s="64">
        <f>I786*ÍndiceCorreçãoNC!$C$14</f>
        <v>1546.3339758531633</v>
      </c>
      <c r="H863" s="64">
        <f t="shared" si="24"/>
        <v>0</v>
      </c>
      <c r="I863" s="64">
        <f t="shared" si="25"/>
        <v>156179.73156116949</v>
      </c>
      <c r="J863" s="58"/>
    </row>
    <row r="864" spans="2:10" ht="12.95" customHeight="1">
      <c r="B864" s="54" t="str">
        <f>VLOOKUP(C864,SintéticoNC!$B$4:$C$82,2,FALSE)</f>
        <v>Dimas Fabiano</v>
      </c>
      <c r="C864" s="30" t="s">
        <v>229</v>
      </c>
      <c r="D864" s="29" t="s">
        <v>36</v>
      </c>
      <c r="E864" s="29" t="s">
        <v>32</v>
      </c>
      <c r="F864" s="64"/>
      <c r="G864" s="64">
        <f>I787*ÍndiceCorreçãoNC!$C$14</f>
        <v>2311.1273140910098</v>
      </c>
      <c r="H864" s="64">
        <f t="shared" si="24"/>
        <v>0</v>
      </c>
      <c r="I864" s="64">
        <f t="shared" si="25"/>
        <v>233423.85872319198</v>
      </c>
      <c r="J864" s="58"/>
    </row>
    <row r="865" spans="2:10" ht="12.95" customHeight="1">
      <c r="B865" s="54" t="str">
        <f>VLOOKUP(C865,SintéticoNC!$B$4:$C$82,2,FALSE)</f>
        <v>Edna Henrique</v>
      </c>
      <c r="C865" s="30" t="s">
        <v>230</v>
      </c>
      <c r="D865" s="29" t="s">
        <v>36</v>
      </c>
      <c r="E865" s="29" t="s">
        <v>32</v>
      </c>
      <c r="F865" s="64"/>
      <c r="G865" s="64">
        <f>I788*ÍndiceCorreçãoNC!$C$14</f>
        <v>2322.2921803426575</v>
      </c>
      <c r="H865" s="64">
        <f t="shared" si="24"/>
        <v>0</v>
      </c>
      <c r="I865" s="64">
        <f t="shared" si="25"/>
        <v>234551.5102146084</v>
      </c>
      <c r="J865" s="58"/>
    </row>
    <row r="866" spans="2:10" ht="12.95" customHeight="1">
      <c r="B866" s="54" t="str">
        <f>VLOOKUP(C866,SintéticoNC!$B$4:$C$82,2,FALSE)</f>
        <v>Elias Vaz</v>
      </c>
      <c r="C866" s="30" t="s">
        <v>231</v>
      </c>
      <c r="D866" s="29" t="s">
        <v>36</v>
      </c>
      <c r="E866" s="29" t="s">
        <v>32</v>
      </c>
      <c r="F866" s="64"/>
      <c r="G866" s="64">
        <f>I789*ÍndiceCorreçãoNC!$C$14</f>
        <v>4465.9465006589562</v>
      </c>
      <c r="H866" s="64">
        <f t="shared" si="24"/>
        <v>0</v>
      </c>
      <c r="I866" s="64">
        <f t="shared" si="25"/>
        <v>451060.59656655457</v>
      </c>
      <c r="J866" s="58"/>
    </row>
    <row r="867" spans="2:10" ht="12.95" customHeight="1">
      <c r="B867" s="54" t="str">
        <f>VLOOKUP(C867,SintéticoNC!$B$4:$C$82,2,FALSE)</f>
        <v>Expedito Netto</v>
      </c>
      <c r="C867" s="30" t="s">
        <v>232</v>
      </c>
      <c r="D867" s="29" t="s">
        <v>36</v>
      </c>
      <c r="E867" s="29" t="s">
        <v>32</v>
      </c>
      <c r="F867" s="64"/>
      <c r="G867" s="64">
        <f>I790*ÍndiceCorreçãoNC!$C$14</f>
        <v>3141.1149859401248</v>
      </c>
      <c r="H867" s="64">
        <f t="shared" si="24"/>
        <v>0</v>
      </c>
      <c r="I867" s="64">
        <f t="shared" si="25"/>
        <v>317252.61357995257</v>
      </c>
      <c r="J867" s="58"/>
    </row>
    <row r="868" spans="2:10" ht="12.95" customHeight="1">
      <c r="B868" s="54" t="str">
        <f>VLOOKUP(C868,SintéticoNC!$B$4:$C$82,2,FALSE)</f>
        <v>Fabio Reis</v>
      </c>
      <c r="C868" s="30" t="s">
        <v>233</v>
      </c>
      <c r="D868" s="29" t="s">
        <v>36</v>
      </c>
      <c r="E868" s="29" t="s">
        <v>32</v>
      </c>
      <c r="F868" s="64"/>
      <c r="G868" s="64">
        <f>I791*ÍndiceCorreçãoNC!$C$14</f>
        <v>910.91877279341963</v>
      </c>
      <c r="H868" s="64">
        <f t="shared" si="24"/>
        <v>0</v>
      </c>
      <c r="I868" s="64">
        <f t="shared" si="25"/>
        <v>92002.796052135382</v>
      </c>
      <c r="J868" s="58"/>
    </row>
    <row r="869" spans="2:10" ht="12.95" customHeight="1">
      <c r="B869" s="54" t="str">
        <f>VLOOKUP(C869,SintéticoNC!$B$4:$C$82,2,FALSE)</f>
        <v>Flavia Arruda</v>
      </c>
      <c r="C869" s="30" t="s">
        <v>234</v>
      </c>
      <c r="D869" s="29" t="s">
        <v>36</v>
      </c>
      <c r="E869" s="29" t="s">
        <v>32</v>
      </c>
      <c r="F869" s="64"/>
      <c r="G869" s="64">
        <f>I792*ÍndiceCorreçãoNC!$C$14</f>
        <v>9840.9106206859997</v>
      </c>
      <c r="H869" s="64">
        <f t="shared" si="24"/>
        <v>0</v>
      </c>
      <c r="I869" s="64">
        <f t="shared" si="25"/>
        <v>993931.97268928599</v>
      </c>
      <c r="J869" s="58"/>
    </row>
    <row r="870" spans="2:10" ht="12.95" customHeight="1">
      <c r="B870" s="54" t="str">
        <f>VLOOKUP(C870,SintéticoNC!$B$4:$C$82,2,FALSE)</f>
        <v>Flaviano Melo</v>
      </c>
      <c r="C870" s="30" t="s">
        <v>235</v>
      </c>
      <c r="D870" s="29" t="s">
        <v>36</v>
      </c>
      <c r="E870" s="29" t="s">
        <v>32</v>
      </c>
      <c r="F870" s="64"/>
      <c r="G870" s="64">
        <f>I793*ÍndiceCorreçãoNC!$C$14</f>
        <v>736.88117260872764</v>
      </c>
      <c r="H870" s="64">
        <f t="shared" si="24"/>
        <v>0</v>
      </c>
      <c r="I870" s="64">
        <f t="shared" si="25"/>
        <v>74424.998433481494</v>
      </c>
      <c r="J870" s="58"/>
    </row>
    <row r="871" spans="2:10" ht="12.95" customHeight="1">
      <c r="B871" s="54" t="str">
        <f>VLOOKUP(C871,SintéticoNC!$B$4:$C$82,2,FALSE)</f>
        <v>Flaviano Melo</v>
      </c>
      <c r="C871" s="30" t="s">
        <v>236</v>
      </c>
      <c r="D871" s="29" t="s">
        <v>36</v>
      </c>
      <c r="E871" s="29" t="s">
        <v>32</v>
      </c>
      <c r="F871" s="64"/>
      <c r="G871" s="64">
        <f>I794*ÍndiceCorreçãoNC!$C$14</f>
        <v>5613.6503151606266</v>
      </c>
      <c r="H871" s="64">
        <f t="shared" si="24"/>
        <v>0</v>
      </c>
      <c r="I871" s="64">
        <f t="shared" si="25"/>
        <v>566978.68183122331</v>
      </c>
      <c r="J871" s="58"/>
    </row>
    <row r="872" spans="2:10" ht="12.95" customHeight="1">
      <c r="B872" s="54" t="str">
        <f>VLOOKUP(C872,SintéticoNC!$B$4:$C$82,2,FALSE)</f>
        <v>General Girão</v>
      </c>
      <c r="C872" s="30" t="s">
        <v>237</v>
      </c>
      <c r="D872" s="29" t="s">
        <v>36</v>
      </c>
      <c r="E872" s="29" t="s">
        <v>32</v>
      </c>
      <c r="F872" s="64"/>
      <c r="G872" s="64">
        <f>I795*ÍndiceCorreçãoNC!$C$14</f>
        <v>2311.1273140910098</v>
      </c>
      <c r="H872" s="64">
        <f t="shared" si="24"/>
        <v>0</v>
      </c>
      <c r="I872" s="64">
        <f t="shared" si="25"/>
        <v>233423.85872319198</v>
      </c>
      <c r="J872" s="58"/>
    </row>
    <row r="873" spans="2:10" ht="12.95" customHeight="1">
      <c r="B873" s="54" t="str">
        <f>VLOOKUP(C873,SintéticoNC!$B$4:$C$82,2,FALSE)</f>
        <v>João Roma</v>
      </c>
      <c r="C873" s="30" t="s">
        <v>238</v>
      </c>
      <c r="D873" s="29" t="s">
        <v>36</v>
      </c>
      <c r="E873" s="29" t="s">
        <v>32</v>
      </c>
      <c r="F873" s="64"/>
      <c r="G873" s="64">
        <f>I796*ÍndiceCorreçãoNC!$C$14</f>
        <v>805.74394632430085</v>
      </c>
      <c r="H873" s="64">
        <f t="shared" si="24"/>
        <v>0</v>
      </c>
      <c r="I873" s="64">
        <f t="shared" si="25"/>
        <v>81380.138578754384</v>
      </c>
      <c r="J873" s="58"/>
    </row>
    <row r="874" spans="2:10" ht="12.95" customHeight="1">
      <c r="B874" s="54" t="str">
        <f>VLOOKUP(C874,SintéticoNC!$B$4:$C$82,2,FALSE)</f>
        <v>Joenia Wapichana</v>
      </c>
      <c r="C874" s="30" t="s">
        <v>239</v>
      </c>
      <c r="D874" s="29" t="s">
        <v>36</v>
      </c>
      <c r="E874" s="29" t="s">
        <v>32</v>
      </c>
      <c r="F874" s="64"/>
      <c r="G874" s="64">
        <f>I797*ÍndiceCorreçãoNC!$C$14</f>
        <v>101.58264240131365</v>
      </c>
      <c r="H874" s="64">
        <f t="shared" si="24"/>
        <v>0</v>
      </c>
      <c r="I874" s="64">
        <f t="shared" si="25"/>
        <v>10259.846882532678</v>
      </c>
      <c r="J874" s="58"/>
    </row>
    <row r="875" spans="2:10" ht="12.95" customHeight="1">
      <c r="B875" s="54" t="str">
        <f>VLOOKUP(C875,SintéticoNC!$B$4:$C$82,2,FALSE)</f>
        <v>José Nunes</v>
      </c>
      <c r="C875" s="30" t="s">
        <v>240</v>
      </c>
      <c r="D875" s="29" t="s">
        <v>36</v>
      </c>
      <c r="E875" s="29" t="s">
        <v>32</v>
      </c>
      <c r="F875" s="64"/>
      <c r="G875" s="64">
        <f>I798*ÍndiceCorreçãoNC!$C$14</f>
        <v>2311.1273140910098</v>
      </c>
      <c r="H875" s="64">
        <f t="shared" si="24"/>
        <v>0</v>
      </c>
      <c r="I875" s="64">
        <f t="shared" si="25"/>
        <v>233423.85872319198</v>
      </c>
      <c r="J875" s="58"/>
    </row>
    <row r="876" spans="2:10" ht="12.95" customHeight="1">
      <c r="B876" s="54" t="str">
        <f>VLOOKUP(C876,SintéticoNC!$B$4:$C$82,2,FALSE)</f>
        <v>Josivaldo JP</v>
      </c>
      <c r="C876" s="30" t="s">
        <v>241</v>
      </c>
      <c r="D876" s="29" t="s">
        <v>36</v>
      </c>
      <c r="E876" s="29" t="s">
        <v>32</v>
      </c>
      <c r="F876" s="64"/>
      <c r="G876" s="64">
        <f>I799*ÍndiceCorreçãoNC!$C$14</f>
        <v>1138.8163576680338</v>
      </c>
      <c r="H876" s="64">
        <f t="shared" si="24"/>
        <v>0</v>
      </c>
      <c r="I876" s="64">
        <f t="shared" si="25"/>
        <v>115020.45212447141</v>
      </c>
      <c r="J876" s="58"/>
    </row>
    <row r="877" spans="2:10" ht="12.95" customHeight="1">
      <c r="B877" s="54" t="str">
        <f>VLOOKUP(C877,SintéticoNC!$B$4:$C$82,2,FALSE)</f>
        <v>Junior Lourenço</v>
      </c>
      <c r="C877" s="30" t="s">
        <v>242</v>
      </c>
      <c r="D877" s="29" t="s">
        <v>36</v>
      </c>
      <c r="E877" s="29" t="s">
        <v>32</v>
      </c>
      <c r="F877" s="64"/>
      <c r="G877" s="64">
        <f>I800*ÍndiceCorreçãoNC!$C$14</f>
        <v>3851.87885681835</v>
      </c>
      <c r="H877" s="64">
        <f t="shared" si="24"/>
        <v>0</v>
      </c>
      <c r="I877" s="64">
        <f t="shared" si="25"/>
        <v>389039.76453865337</v>
      </c>
      <c r="J877" s="58"/>
    </row>
    <row r="878" spans="2:10" ht="12.95" customHeight="1">
      <c r="B878" s="54" t="str">
        <f>VLOOKUP(C878,SintéticoNC!$B$4:$C$82,2,FALSE)</f>
        <v>Leo de Brito</v>
      </c>
      <c r="C878" s="30" t="s">
        <v>243</v>
      </c>
      <c r="D878" s="29" t="s">
        <v>36</v>
      </c>
      <c r="E878" s="29" t="s">
        <v>32</v>
      </c>
      <c r="F878" s="64"/>
      <c r="G878" s="64">
        <f>I801*ÍndiceCorreçãoNC!$C$14</f>
        <v>4800.8924882083775</v>
      </c>
      <c r="H878" s="64">
        <f t="shared" si="24"/>
        <v>0</v>
      </c>
      <c r="I878" s="64">
        <f t="shared" si="25"/>
        <v>484890.14130904607</v>
      </c>
      <c r="J878" s="58"/>
    </row>
    <row r="879" spans="2:10" ht="12.95" customHeight="1">
      <c r="B879" s="54" t="str">
        <f>VLOOKUP(C879,SintéticoNC!$B$4:$C$82,2,FALSE)</f>
        <v>Leur Lomanto</v>
      </c>
      <c r="C879" s="30" t="s">
        <v>244</v>
      </c>
      <c r="D879" s="29" t="s">
        <v>36</v>
      </c>
      <c r="E879" s="29" t="s">
        <v>32</v>
      </c>
      <c r="F879" s="64"/>
      <c r="G879" s="64">
        <f>I802*ÍndiceCorreçãoNC!$C$14</f>
        <v>738.02333842627127</v>
      </c>
      <c r="H879" s="64">
        <f t="shared" si="24"/>
        <v>0</v>
      </c>
      <c r="I879" s="64">
        <f t="shared" si="25"/>
        <v>74540.35718105339</v>
      </c>
      <c r="J879" s="58"/>
    </row>
    <row r="880" spans="2:10" ht="12.95" customHeight="1">
      <c r="B880" s="54" t="str">
        <f>VLOOKUP(C880,SintéticoNC!$B$4:$C$82,2,FALSE)</f>
        <v>Luciano Bivar</v>
      </c>
      <c r="C880" s="30" t="s">
        <v>245</v>
      </c>
      <c r="D880" s="29" t="s">
        <v>36</v>
      </c>
      <c r="E880" s="29" t="s">
        <v>32</v>
      </c>
      <c r="F880" s="64"/>
      <c r="G880" s="64">
        <f>I803*ÍndiceCorreçãoNC!$C$14</f>
        <v>36.32143124119677</v>
      </c>
      <c r="H880" s="64">
        <f t="shared" si="24"/>
        <v>0</v>
      </c>
      <c r="I880" s="64">
        <f t="shared" si="25"/>
        <v>3668.4645553608739</v>
      </c>
      <c r="J880" s="58"/>
    </row>
    <row r="881" spans="2:10" ht="12.95" customHeight="1">
      <c r="B881" s="54" t="str">
        <f>VLOOKUP(C881,SintéticoNC!$B$4:$C$82,2,FALSE)</f>
        <v>Luis Tibé</v>
      </c>
      <c r="C881" s="30" t="s">
        <v>246</v>
      </c>
      <c r="D881" s="29" t="s">
        <v>36</v>
      </c>
      <c r="E881" s="29" t="s">
        <v>32</v>
      </c>
      <c r="F881" s="64"/>
      <c r="G881" s="64">
        <f>I804*ÍndiceCorreçãoNC!$C$14</f>
        <v>2311.1273140910098</v>
      </c>
      <c r="H881" s="64">
        <f t="shared" si="24"/>
        <v>0</v>
      </c>
      <c r="I881" s="64">
        <f t="shared" si="25"/>
        <v>233423.85872319198</v>
      </c>
      <c r="J881" s="58"/>
    </row>
    <row r="882" spans="2:10" ht="12.95" customHeight="1">
      <c r="B882" s="54" t="str">
        <f>VLOOKUP(C882,SintéticoNC!$B$4:$C$82,2,FALSE)</f>
        <v>Mara Rocha</v>
      </c>
      <c r="C882" s="30" t="s">
        <v>247</v>
      </c>
      <c r="D882" s="29" t="s">
        <v>36</v>
      </c>
      <c r="E882" s="29" t="s">
        <v>32</v>
      </c>
      <c r="F882" s="64"/>
      <c r="G882" s="64">
        <f>I805*ÍndiceCorreçãoNC!$C$14</f>
        <v>4559.4533720031286</v>
      </c>
      <c r="H882" s="64">
        <f t="shared" si="24"/>
        <v>0</v>
      </c>
      <c r="I882" s="64">
        <f t="shared" si="25"/>
        <v>460504.79057231598</v>
      </c>
      <c r="J882" s="58"/>
    </row>
    <row r="883" spans="2:10" ht="12.95" customHeight="1">
      <c r="B883" s="54" t="str">
        <f>VLOOKUP(C883,SintéticoNC!$B$4:$C$82,2,FALSE)</f>
        <v>Marx Beltrão</v>
      </c>
      <c r="C883" s="30" t="s">
        <v>248</v>
      </c>
      <c r="D883" s="29" t="s">
        <v>36</v>
      </c>
      <c r="E883" s="29" t="s">
        <v>32</v>
      </c>
      <c r="F883" s="64"/>
      <c r="G883" s="64">
        <f>I806*ÍndiceCorreçãoNC!$C$14</f>
        <v>2311.1273140910098</v>
      </c>
      <c r="H883" s="64">
        <f t="shared" si="24"/>
        <v>0</v>
      </c>
      <c r="I883" s="64">
        <f t="shared" si="25"/>
        <v>233423.85872319198</v>
      </c>
      <c r="J883" s="58"/>
    </row>
    <row r="884" spans="2:10" ht="12.95" customHeight="1">
      <c r="B884" s="54" t="str">
        <f>VLOOKUP(C884,SintéticoNC!$B$4:$C$82,2,FALSE)</f>
        <v>Ministério das Comunicações</v>
      </c>
      <c r="C884" s="30" t="s">
        <v>250</v>
      </c>
      <c r="D884" s="29" t="s">
        <v>36</v>
      </c>
      <c r="E884" s="29" t="s">
        <v>32</v>
      </c>
      <c r="F884" s="64"/>
      <c r="G884" s="64">
        <f>I807*ÍndiceCorreçãoNC!$C$14</f>
        <v>171854.38974808407</v>
      </c>
      <c r="H884" s="64">
        <f t="shared" si="24"/>
        <v>0</v>
      </c>
      <c r="I884" s="64">
        <f t="shared" si="25"/>
        <v>17357293.364556491</v>
      </c>
      <c r="J884" s="58"/>
    </row>
    <row r="885" spans="2:10" ht="12.95" customHeight="1">
      <c r="B885" s="54" t="str">
        <f>VLOOKUP(C885,SintéticoNC!$B$4:$C$82,2,FALSE)</f>
        <v>Ministério das Comunicações</v>
      </c>
      <c r="C885" s="30" t="s">
        <v>251</v>
      </c>
      <c r="D885" s="29" t="s">
        <v>36</v>
      </c>
      <c r="E885" s="29" t="s">
        <v>32</v>
      </c>
      <c r="F885" s="64"/>
      <c r="G885" s="64">
        <f>I808*ÍndiceCorreçãoNC!$C$14</f>
        <v>41176.026736075582</v>
      </c>
      <c r="H885" s="64">
        <f t="shared" si="24"/>
        <v>0</v>
      </c>
      <c r="I885" s="64">
        <f t="shared" si="25"/>
        <v>4158778.700343634</v>
      </c>
      <c r="J885" s="58"/>
    </row>
    <row r="886" spans="2:10" ht="12.95" customHeight="1">
      <c r="B886" s="54" t="str">
        <f>VLOOKUP(C886,SintéticoNC!$B$4:$C$82,2,FALSE)</f>
        <v>Ministério das Comunicações</v>
      </c>
      <c r="C886" s="30" t="s">
        <v>252</v>
      </c>
      <c r="D886" s="29" t="s">
        <v>36</v>
      </c>
      <c r="E886" s="29" t="s">
        <v>32</v>
      </c>
      <c r="F886" s="64"/>
      <c r="G886" s="64">
        <f>I809*ÍndiceCorreçãoNC!$C$14</f>
        <v>111648.66251647391</v>
      </c>
      <c r="H886" s="64">
        <f t="shared" si="24"/>
        <v>0</v>
      </c>
      <c r="I886" s="64">
        <f t="shared" si="25"/>
        <v>11276514.914163865</v>
      </c>
      <c r="J886" s="58"/>
    </row>
    <row r="887" spans="2:10" ht="12.95" customHeight="1">
      <c r="B887" s="54" t="str">
        <f>VLOOKUP(C887,SintéticoNC!$B$4:$C$82,2,FALSE)</f>
        <v>Ministério da Educação</v>
      </c>
      <c r="C887" s="30" t="s">
        <v>253</v>
      </c>
      <c r="D887" s="29" t="s">
        <v>36</v>
      </c>
      <c r="E887" s="29" t="s">
        <v>32</v>
      </c>
      <c r="F887" s="64"/>
      <c r="G887" s="64">
        <f>I810*ÍndiceCorreçãoNC!$C$14</f>
        <v>188275.3502450478</v>
      </c>
      <c r="H887" s="64">
        <f t="shared" si="24"/>
        <v>0</v>
      </c>
      <c r="I887" s="64">
        <f t="shared" si="25"/>
        <v>19015810.374749828</v>
      </c>
      <c r="J887" s="58"/>
    </row>
    <row r="888" spans="2:10" ht="12.95" customHeight="1">
      <c r="B888" s="54" t="str">
        <f>VLOOKUP(C888,SintéticoNC!$B$4:$C$82,2,FALSE)</f>
        <v>Ministério da Educação</v>
      </c>
      <c r="C888" s="30" t="s">
        <v>254</v>
      </c>
      <c r="D888" s="29" t="s">
        <v>36</v>
      </c>
      <c r="E888" s="29" t="s">
        <v>32</v>
      </c>
      <c r="F888" s="64"/>
      <c r="G888" s="64">
        <f>I811*ÍndiceCorreçãoNC!$C$14</f>
        <v>41097.872672314043</v>
      </c>
      <c r="H888" s="64">
        <f t="shared" si="24"/>
        <v>0</v>
      </c>
      <c r="I888" s="64">
        <f t="shared" si="25"/>
        <v>4150885.1399037181</v>
      </c>
      <c r="J888" s="58"/>
    </row>
    <row r="889" spans="2:10" ht="12.95" customHeight="1">
      <c r="B889" s="54" t="str">
        <f>VLOOKUP(C889,SintéticoNC!$B$4:$C$82,2,FALSE)</f>
        <v>Ministério da Justiça</v>
      </c>
      <c r="C889" s="30" t="s">
        <v>255</v>
      </c>
      <c r="D889" s="29" t="s">
        <v>36</v>
      </c>
      <c r="E889" s="29" t="s">
        <v>32</v>
      </c>
      <c r="F889" s="64"/>
      <c r="G889" s="64">
        <f>I812*ÍndiceCorreçãoNC!$C$14</f>
        <v>6988.4303153267774</v>
      </c>
      <c r="H889" s="64">
        <f t="shared" si="24"/>
        <v>0</v>
      </c>
      <c r="I889" s="64">
        <f t="shared" si="25"/>
        <v>705831.46184800449</v>
      </c>
      <c r="J889" s="58"/>
    </row>
    <row r="890" spans="2:10" ht="12.95" customHeight="1">
      <c r="B890" s="54" t="str">
        <f>VLOOKUP(C890,SintéticoNC!$B$4:$C$82,2,FALSE)</f>
        <v>Ministério do Meio Ambiente</v>
      </c>
      <c r="C890" s="30" t="s">
        <v>256</v>
      </c>
      <c r="D890" s="29" t="s">
        <v>36</v>
      </c>
      <c r="E890" s="29" t="s">
        <v>32</v>
      </c>
      <c r="F890" s="64"/>
      <c r="G890" s="64">
        <f>I813*ÍndiceCorreçãoNC!$C$14</f>
        <v>1203.5725819275885</v>
      </c>
      <c r="H890" s="64">
        <f t="shared" si="24"/>
        <v>0</v>
      </c>
      <c r="I890" s="64">
        <f t="shared" si="25"/>
        <v>121560.83077468643</v>
      </c>
      <c r="J890" s="58"/>
    </row>
    <row r="891" spans="2:10" ht="12.95" customHeight="1">
      <c r="B891" s="54" t="str">
        <f>VLOOKUP(C891,SintéticoNC!$B$4:$C$82,2,FALSE)</f>
        <v>Perpétua Almeida</v>
      </c>
      <c r="C891" s="30" t="s">
        <v>257</v>
      </c>
      <c r="D891" s="29" t="s">
        <v>36</v>
      </c>
      <c r="E891" s="29" t="s">
        <v>32</v>
      </c>
      <c r="F891" s="64"/>
      <c r="G891" s="64">
        <f>I814*ÍndiceCorreçãoNC!$C$14</f>
        <v>4622.2546281820196</v>
      </c>
      <c r="H891" s="64">
        <f t="shared" si="24"/>
        <v>0</v>
      </c>
      <c r="I891" s="64">
        <f t="shared" si="25"/>
        <v>466847.71744638396</v>
      </c>
      <c r="J891" s="58"/>
    </row>
    <row r="892" spans="2:10" ht="12.95" customHeight="1">
      <c r="B892" s="54" t="str">
        <f>VLOOKUP(C892,SintéticoNC!$B$4:$C$82,2,FALSE)</f>
        <v>PRF RO</v>
      </c>
      <c r="C892" s="30" t="s">
        <v>258</v>
      </c>
      <c r="D892" s="29" t="s">
        <v>36</v>
      </c>
      <c r="E892" s="29" t="s">
        <v>32</v>
      </c>
      <c r="F892" s="64"/>
      <c r="G892" s="64">
        <f>I815*ÍndiceCorreçãoNC!$C$14</f>
        <v>518.04979407643896</v>
      </c>
      <c r="H892" s="64">
        <f t="shared" si="24"/>
        <v>0</v>
      </c>
      <c r="I892" s="64">
        <f t="shared" si="25"/>
        <v>52323.029201720332</v>
      </c>
      <c r="J892" s="58"/>
    </row>
    <row r="893" spans="2:10" ht="12.95" customHeight="1">
      <c r="B893" s="54" t="str">
        <f>VLOOKUP(C893,SintéticoNC!$B$4:$C$82,2,FALSE)</f>
        <v>Senador Confúcio Moura</v>
      </c>
      <c r="C893" s="30" t="s">
        <v>259</v>
      </c>
      <c r="D893" s="29" t="s">
        <v>36</v>
      </c>
      <c r="E893" s="29" t="s">
        <v>32</v>
      </c>
      <c r="F893" s="64"/>
      <c r="G893" s="64">
        <f>I816*ÍndiceCorreçãoNC!$C$14</f>
        <v>3829.8983613314067</v>
      </c>
      <c r="H893" s="64">
        <f t="shared" si="24"/>
        <v>0</v>
      </c>
      <c r="I893" s="64">
        <f t="shared" si="25"/>
        <v>386819.7344944721</v>
      </c>
      <c r="J893" s="58"/>
    </row>
    <row r="894" spans="2:10" ht="12.95" customHeight="1">
      <c r="B894" s="54" t="str">
        <f>VLOOKUP(C894,SintéticoNC!$B$4:$C$82,2,FALSE)</f>
        <v>Sérgio Petecão</v>
      </c>
      <c r="C894" s="30" t="s">
        <v>260</v>
      </c>
      <c r="D894" s="29" t="s">
        <v>36</v>
      </c>
      <c r="E894" s="29" t="s">
        <v>32</v>
      </c>
      <c r="F894" s="64"/>
      <c r="G894" s="64">
        <f>I817*ÍndiceCorreçãoNC!$C$14</f>
        <v>3181.830573591983</v>
      </c>
      <c r="H894" s="64">
        <f t="shared" si="24"/>
        <v>0</v>
      </c>
      <c r="I894" s="64">
        <f t="shared" si="25"/>
        <v>321364.88793279027</v>
      </c>
      <c r="J894" s="58"/>
    </row>
    <row r="895" spans="2:10" ht="12.95" customHeight="1">
      <c r="B895" s="54" t="str">
        <f>VLOOKUP(C895,SintéticoNC!$B$4:$C$82,2,FALSE)</f>
        <v>Soraya Thronicke</v>
      </c>
      <c r="C895" s="30" t="s">
        <v>261</v>
      </c>
      <c r="D895" s="29" t="s">
        <v>36</v>
      </c>
      <c r="E895" s="29" t="s">
        <v>32</v>
      </c>
      <c r="F895" s="64"/>
      <c r="G895" s="64">
        <f>I818*ÍndiceCorreçãoNC!$C$14</f>
        <v>3851.87885681835</v>
      </c>
      <c r="H895" s="64">
        <f t="shared" si="24"/>
        <v>0</v>
      </c>
      <c r="I895" s="64">
        <f t="shared" si="25"/>
        <v>389039.76453865337</v>
      </c>
      <c r="J895" s="58"/>
    </row>
    <row r="896" spans="2:10" ht="12.95" customHeight="1">
      <c r="B896" s="54" t="str">
        <f>VLOOKUP(C896,SintéticoNC!$B$4:$C$82,2,FALSE)</f>
        <v>Uldurico Junior</v>
      </c>
      <c r="C896" s="30" t="s">
        <v>262</v>
      </c>
      <c r="D896" s="29" t="s">
        <v>36</v>
      </c>
      <c r="E896" s="29" t="s">
        <v>32</v>
      </c>
      <c r="F896" s="64"/>
      <c r="G896" s="64">
        <f>I819*ÍndiceCorreçãoNC!$C$14</f>
        <v>3449.9436717590438</v>
      </c>
      <c r="H896" s="64">
        <f t="shared" si="24"/>
        <v>0</v>
      </c>
      <c r="I896" s="64">
        <f t="shared" si="25"/>
        <v>348444.31084766344</v>
      </c>
      <c r="J896" s="58"/>
    </row>
    <row r="897" spans="2:10" ht="12.95" customHeight="1">
      <c r="B897" s="54" t="str">
        <f>VLOOKUP(C897,SintéticoNC!$B$4:$C$82,2,FALSE)</f>
        <v>Bancada de Alagoas</v>
      </c>
      <c r="C897" s="30" t="s">
        <v>263</v>
      </c>
      <c r="D897" s="29" t="s">
        <v>39</v>
      </c>
      <c r="E897" s="29" t="s">
        <v>32</v>
      </c>
      <c r="F897" s="64"/>
      <c r="G897" s="64">
        <f>I820*ÍndiceCorreçãoNC!$C$14</f>
        <v>6788.2386810016133</v>
      </c>
      <c r="H897" s="64">
        <f t="shared" si="24"/>
        <v>0</v>
      </c>
      <c r="I897" s="64">
        <f t="shared" si="25"/>
        <v>685612.1067811629</v>
      </c>
      <c r="J897" s="58"/>
    </row>
    <row r="898" spans="2:10" ht="12.95" customHeight="1">
      <c r="B898" s="54" t="str">
        <f>VLOOKUP(C898,SintéticoNC!$B$4:$C$82,2,FALSE)</f>
        <v>Bancada de Alagoas</v>
      </c>
      <c r="C898" s="30" t="s">
        <v>264</v>
      </c>
      <c r="D898" s="29" t="s">
        <v>39</v>
      </c>
      <c r="E898" s="29" t="s">
        <v>32</v>
      </c>
      <c r="F898" s="64"/>
      <c r="G898" s="64">
        <f>I821*ÍndiceCorreçãoNC!$C$14</f>
        <v>1953.8515940382931</v>
      </c>
      <c r="H898" s="64">
        <f t="shared" si="24"/>
        <v>0</v>
      </c>
      <c r="I898" s="64">
        <f t="shared" si="25"/>
        <v>197339.01099786762</v>
      </c>
      <c r="J898" s="58"/>
    </row>
    <row r="899" spans="2:10" ht="12.95" customHeight="1">
      <c r="B899" s="54" t="str">
        <f>VLOOKUP(C899,SintéticoNC!$B$4:$C$82,2,FALSE)</f>
        <v>Bancada de Alagoas</v>
      </c>
      <c r="C899" s="30" t="s">
        <v>265</v>
      </c>
      <c r="D899" s="29" t="s">
        <v>39</v>
      </c>
      <c r="E899" s="29" t="s">
        <v>32</v>
      </c>
      <c r="F899" s="64"/>
      <c r="G899" s="64">
        <f>I822*ÍndiceCorreçãoNC!$C$14</f>
        <v>8373.6496887355424</v>
      </c>
      <c r="H899" s="64">
        <f t="shared" si="24"/>
        <v>0</v>
      </c>
      <c r="I899" s="64">
        <f t="shared" si="25"/>
        <v>845738.61856228963</v>
      </c>
      <c r="J899" s="58"/>
    </row>
    <row r="900" spans="2:10" ht="12.95" customHeight="1">
      <c r="B900" s="54" t="str">
        <f>VLOOKUP(C900,SintéticoNC!$B$4:$C$82,2,FALSE)</f>
        <v>Bancada de Minas Gerais</v>
      </c>
      <c r="C900" s="30" t="s">
        <v>266</v>
      </c>
      <c r="D900" s="29" t="s">
        <v>39</v>
      </c>
      <c r="E900" s="29" t="s">
        <v>32</v>
      </c>
      <c r="F900" s="64"/>
      <c r="G900" s="64">
        <f>I823*ÍndiceCorreçãoNC!$C$14</f>
        <v>58057.304508566427</v>
      </c>
      <c r="H900" s="64">
        <f t="shared" si="24"/>
        <v>0</v>
      </c>
      <c r="I900" s="64">
        <f t="shared" si="25"/>
        <v>5863787.7553652097</v>
      </c>
      <c r="J900" s="58"/>
    </row>
    <row r="901" spans="2:10" ht="12.95" customHeight="1">
      <c r="B901" s="54" t="str">
        <f>VLOOKUP(C901,SintéticoNC!$B$4:$C$82,2,FALSE)</f>
        <v>Bancada de São Paulo</v>
      </c>
      <c r="C901" s="30" t="s">
        <v>267</v>
      </c>
      <c r="D901" s="29" t="s">
        <v>39</v>
      </c>
      <c r="E901" s="29" t="s">
        <v>32</v>
      </c>
      <c r="F901" s="64"/>
      <c r="G901" s="64">
        <f>I824*ÍndiceCorreçãoNC!$C$14</f>
        <v>7762.7082074453974</v>
      </c>
      <c r="H901" s="64">
        <f t="shared" si="24"/>
        <v>0</v>
      </c>
      <c r="I901" s="64">
        <f t="shared" si="25"/>
        <v>784033.52895198518</v>
      </c>
      <c r="J901" s="58"/>
    </row>
    <row r="902" spans="2:10" ht="12.95" customHeight="1">
      <c r="B902" s="54" t="str">
        <f>VLOOKUP(C902,SintéticoNC!$B$4:$C$82,2,FALSE)</f>
        <v>Bancada do Espírito Santo</v>
      </c>
      <c r="C902" s="30" t="s">
        <v>268</v>
      </c>
      <c r="D902" s="29" t="s">
        <v>39</v>
      </c>
      <c r="E902" s="29" t="s">
        <v>32</v>
      </c>
      <c r="F902" s="64"/>
      <c r="G902" s="64">
        <f>I825*ÍndiceCorreçãoNC!$C$14</f>
        <v>8742.0902750399055</v>
      </c>
      <c r="H902" s="64">
        <f t="shared" si="24"/>
        <v>0</v>
      </c>
      <c r="I902" s="64">
        <f t="shared" si="25"/>
        <v>882951.11777903035</v>
      </c>
      <c r="J902" s="58"/>
    </row>
    <row r="903" spans="2:10" ht="12.95" customHeight="1">
      <c r="B903" s="54" t="str">
        <f>VLOOKUP(C903,SintéticoNC!$B$4:$C$82,2,FALSE)</f>
        <v>Bancada do Espírito Santo</v>
      </c>
      <c r="C903" s="30" t="s">
        <v>269</v>
      </c>
      <c r="D903" s="29" t="s">
        <v>39</v>
      </c>
      <c r="E903" s="29" t="s">
        <v>32</v>
      </c>
      <c r="F903" s="64"/>
      <c r="G903" s="64">
        <f>I826*ÍndiceCorreçãoNC!$C$14</f>
        <v>9380.2069291378975</v>
      </c>
      <c r="H903" s="64">
        <f t="shared" si="24"/>
        <v>0</v>
      </c>
      <c r="I903" s="64">
        <f t="shared" si="25"/>
        <v>947400.89984292758</v>
      </c>
      <c r="J903" s="58"/>
    </row>
    <row r="904" spans="2:10" ht="12.95" customHeight="1">
      <c r="B904" s="54" t="str">
        <f>VLOOKUP(C904,SintéticoNC!$B$4:$C$82,2,FALSE)</f>
        <v>Bancada do Pará</v>
      </c>
      <c r="C904" s="30" t="s">
        <v>270</v>
      </c>
      <c r="D904" s="29" t="s">
        <v>39</v>
      </c>
      <c r="E904" s="29" t="s">
        <v>32</v>
      </c>
      <c r="F904" s="64"/>
      <c r="G904" s="64">
        <f>I827*ÍndiceCorreçãoNC!$C$14</f>
        <v>2054.3353903031193</v>
      </c>
      <c r="H904" s="64">
        <f t="shared" si="24"/>
        <v>0</v>
      </c>
      <c r="I904" s="64">
        <f t="shared" si="25"/>
        <v>207487.87442061506</v>
      </c>
      <c r="J904" s="58"/>
    </row>
    <row r="905" spans="2:10" ht="12.95" customHeight="1">
      <c r="B905" s="54" t="str">
        <f>VLOOKUP(C905,SintéticoNC!$B$4:$C$82,2,FALSE)</f>
        <v>Bancada do Pará</v>
      </c>
      <c r="C905" s="30" t="s">
        <v>271</v>
      </c>
      <c r="D905" s="29" t="s">
        <v>39</v>
      </c>
      <c r="E905" s="29" t="s">
        <v>32</v>
      </c>
      <c r="F905" s="64"/>
      <c r="G905" s="64">
        <f>I828*ÍndiceCorreçãoNC!$C$14</f>
        <v>3488.1275143396779</v>
      </c>
      <c r="H905" s="64">
        <f t="shared" si="24"/>
        <v>0</v>
      </c>
      <c r="I905" s="64">
        <f t="shared" si="25"/>
        <v>352300.87894830748</v>
      </c>
      <c r="J905" s="58"/>
    </row>
    <row r="906" spans="2:10" ht="12.95" customHeight="1">
      <c r="B906" s="54" t="str">
        <f>VLOOKUP(C906,SintéticoNC!$B$4:$C$82,2,FALSE)</f>
        <v>Coronel Chrisóstomo</v>
      </c>
      <c r="C906" s="30" t="s">
        <v>272</v>
      </c>
      <c r="D906" s="29" t="s">
        <v>39</v>
      </c>
      <c r="E906" s="29" t="s">
        <v>32</v>
      </c>
      <c r="F906" s="64"/>
      <c r="G906" s="64">
        <f>I829*ÍndiceCorreçãoNC!$C$14</f>
        <v>686.63927447631431</v>
      </c>
      <c r="H906" s="64">
        <f t="shared" si="24"/>
        <v>0</v>
      </c>
      <c r="I906" s="64">
        <f t="shared" si="25"/>
        <v>69350.566722107746</v>
      </c>
      <c r="J906" s="58"/>
    </row>
    <row r="907" spans="2:10" ht="12.95" customHeight="1">
      <c r="B907" s="54" t="str">
        <f>VLOOKUP(C907,SintéticoNC!$B$4:$C$82,2,FALSE)</f>
        <v>Dimas Fabiano</v>
      </c>
      <c r="C907" s="30" t="s">
        <v>273</v>
      </c>
      <c r="D907" s="29" t="s">
        <v>39</v>
      </c>
      <c r="E907" s="29" t="s">
        <v>32</v>
      </c>
      <c r="F907" s="64"/>
      <c r="G907" s="64">
        <f>I830*ÍndiceCorreçãoNC!$C$14</f>
        <v>1038.3325614032071</v>
      </c>
      <c r="H907" s="64">
        <f t="shared" si="24"/>
        <v>0</v>
      </c>
      <c r="I907" s="64">
        <f t="shared" si="25"/>
        <v>104871.58870172391</v>
      </c>
      <c r="J907" s="58"/>
    </row>
    <row r="908" spans="2:10" ht="12.95" customHeight="1">
      <c r="B908" s="54" t="str">
        <f>VLOOKUP(C908,SintéticoNC!$B$4:$C$82,2,FALSE)</f>
        <v>Edna Henrique</v>
      </c>
      <c r="C908" s="30" t="s">
        <v>274</v>
      </c>
      <c r="D908" s="29" t="s">
        <v>39</v>
      </c>
      <c r="E908" s="29" t="s">
        <v>32</v>
      </c>
      <c r="F908" s="64"/>
      <c r="G908" s="64">
        <f>I831*ÍndiceCorreçãoNC!$C$14</f>
        <v>1027.1676951515597</v>
      </c>
      <c r="H908" s="64">
        <f t="shared" si="24"/>
        <v>0</v>
      </c>
      <c r="I908" s="64">
        <f t="shared" si="25"/>
        <v>103743.93721030753</v>
      </c>
      <c r="J908" s="58"/>
    </row>
    <row r="909" spans="2:10" ht="12.95" customHeight="1">
      <c r="B909" s="54" t="str">
        <f>VLOOKUP(C909,SintéticoNC!$B$4:$C$82,2,FALSE)</f>
        <v>Fabio Reis</v>
      </c>
      <c r="C909" s="30" t="s">
        <v>275</v>
      </c>
      <c r="D909" s="29" t="s">
        <v>39</v>
      </c>
      <c r="E909" s="29" t="s">
        <v>32</v>
      </c>
      <c r="F909" s="64"/>
      <c r="G909" s="64">
        <f>I832*ÍndiceCorreçãoNC!$C$14</f>
        <v>467.58459861899269</v>
      </c>
      <c r="H909" s="64">
        <f t="shared" si="24"/>
        <v>0</v>
      </c>
      <c r="I909" s="64">
        <f t="shared" si="25"/>
        <v>47226.044460518264</v>
      </c>
      <c r="J909" s="58"/>
    </row>
    <row r="910" spans="2:10" ht="12.95" customHeight="1">
      <c r="B910" s="54" t="str">
        <f>VLOOKUP(C910,SintéticoNC!$B$4:$C$82,2,FALSE)</f>
        <v>Flavia Arruda</v>
      </c>
      <c r="C910" s="30" t="s">
        <v>276</v>
      </c>
      <c r="D910" s="29" t="s">
        <v>39</v>
      </c>
      <c r="E910" s="29" t="s">
        <v>32</v>
      </c>
      <c r="F910" s="64"/>
      <c r="G910" s="64">
        <f>I833*ÍndiceCorreçãoNC!$C$14</f>
        <v>4114.7444678471356</v>
      </c>
      <c r="H910" s="64">
        <f t="shared" si="24"/>
        <v>0</v>
      </c>
      <c r="I910" s="64">
        <f t="shared" si="25"/>
        <v>415589.19125256065</v>
      </c>
      <c r="J910" s="58"/>
    </row>
    <row r="911" spans="2:10" ht="12.95" customHeight="1">
      <c r="B911" s="54" t="str">
        <f>VLOOKUP(C911,SintéticoNC!$B$4:$C$82,2,FALSE)</f>
        <v>General Girão</v>
      </c>
      <c r="C911" s="30" t="s">
        <v>277</v>
      </c>
      <c r="D911" s="29" t="s">
        <v>39</v>
      </c>
      <c r="E911" s="29" t="s">
        <v>32</v>
      </c>
      <c r="F911" s="64"/>
      <c r="G911" s="64">
        <f>I834*ÍndiceCorreçãoNC!$C$14</f>
        <v>1038.3325614032071</v>
      </c>
      <c r="H911" s="64">
        <f t="shared" si="24"/>
        <v>0</v>
      </c>
      <c r="I911" s="64">
        <f t="shared" si="25"/>
        <v>104871.58870172391</v>
      </c>
      <c r="J911" s="58"/>
    </row>
    <row r="912" spans="2:10" ht="12.95" customHeight="1">
      <c r="B912" s="54" t="str">
        <f>VLOOKUP(C912,SintéticoNC!$B$4:$C$82,2,FALSE)</f>
        <v>José Nunes</v>
      </c>
      <c r="C912" s="30" t="s">
        <v>278</v>
      </c>
      <c r="D912" s="29" t="s">
        <v>39</v>
      </c>
      <c r="E912" s="29" t="s">
        <v>32</v>
      </c>
      <c r="F912" s="64"/>
      <c r="G912" s="64">
        <f>I835*ÍndiceCorreçãoNC!$C$14</f>
        <v>1038.3325614032071</v>
      </c>
      <c r="H912" s="64">
        <f t="shared" si="24"/>
        <v>0</v>
      </c>
      <c r="I912" s="64">
        <f t="shared" si="25"/>
        <v>104871.58870172391</v>
      </c>
      <c r="J912" s="58"/>
    </row>
    <row r="913" spans="2:10" ht="12.95" customHeight="1">
      <c r="B913" s="54" t="str">
        <f>VLOOKUP(C913,SintéticoNC!$B$4:$C$82,2,FALSE)</f>
        <v>Josivaldo JP</v>
      </c>
      <c r="C913" s="30" t="s">
        <v>279</v>
      </c>
      <c r="D913" s="29" t="s">
        <v>39</v>
      </c>
      <c r="E913" s="29" t="s">
        <v>32</v>
      </c>
      <c r="F913" s="64"/>
      <c r="G913" s="64">
        <f>I836*ÍndiceCorreçãoNC!$C$14</f>
        <v>535.91358007907456</v>
      </c>
      <c r="H913" s="64">
        <f t="shared" ref="H913:H926" si="26">IF(I836&gt;F913,F913,I836)</f>
        <v>0</v>
      </c>
      <c r="I913" s="64">
        <f t="shared" si="25"/>
        <v>54127.271587986535</v>
      </c>
      <c r="J913" s="58"/>
    </row>
    <row r="914" spans="2:10" ht="12.95" customHeight="1">
      <c r="B914" s="54" t="str">
        <f>VLOOKUP(C914,SintéticoNC!$B$4:$C$82,2,FALSE)</f>
        <v>Junior Lourenço</v>
      </c>
      <c r="C914" s="30" t="s">
        <v>280</v>
      </c>
      <c r="D914" s="29" t="s">
        <v>39</v>
      </c>
      <c r="E914" s="29" t="s">
        <v>32</v>
      </c>
      <c r="F914" s="64"/>
      <c r="G914" s="64">
        <f>I837*ÍndiceCorreçãoNC!$C$14</f>
        <v>1730.5542690053451</v>
      </c>
      <c r="H914" s="64">
        <f t="shared" si="26"/>
        <v>0</v>
      </c>
      <c r="I914" s="64">
        <f t="shared" ref="I914:I926" si="27">I837+G914-H914</f>
        <v>174785.98116953985</v>
      </c>
      <c r="J914" s="58"/>
    </row>
    <row r="915" spans="2:10" ht="12.95" customHeight="1">
      <c r="B915" s="54" t="str">
        <f>VLOOKUP(C915,SintéticoNC!$B$4:$C$82,2,FALSE)</f>
        <v>Leo de Brito</v>
      </c>
      <c r="C915" s="30" t="s">
        <v>281</v>
      </c>
      <c r="D915" s="29" t="s">
        <v>39</v>
      </c>
      <c r="E915" s="29" t="s">
        <v>32</v>
      </c>
      <c r="F915" s="64"/>
      <c r="G915" s="64">
        <f>I838*ÍndiceCorreçãoNC!$C$14</f>
        <v>1898.0272627800562</v>
      </c>
      <c r="H915" s="64">
        <f t="shared" si="26"/>
        <v>0</v>
      </c>
      <c r="I915" s="64">
        <f t="shared" si="27"/>
        <v>191700.75354078566</v>
      </c>
      <c r="J915" s="58"/>
    </row>
    <row r="916" spans="2:10" ht="12.95" customHeight="1">
      <c r="B916" s="54" t="str">
        <f>VLOOKUP(C916,SintéticoNC!$B$4:$C$82,2,FALSE)</f>
        <v>Luciano Bivar</v>
      </c>
      <c r="C916" s="30" t="s">
        <v>282</v>
      </c>
      <c r="D916" s="29" t="s">
        <v>39</v>
      </c>
      <c r="E916" s="29" t="s">
        <v>32</v>
      </c>
      <c r="F916" s="64"/>
      <c r="G916" s="64">
        <f>I839*ÍndiceCorreçãoNC!$C$14</f>
        <v>1038.3325614032071</v>
      </c>
      <c r="H916" s="64">
        <f t="shared" si="26"/>
        <v>0</v>
      </c>
      <c r="I916" s="64">
        <f t="shared" si="27"/>
        <v>104871.58870172391</v>
      </c>
      <c r="J916" s="58"/>
    </row>
    <row r="917" spans="2:10" ht="12.95" customHeight="1">
      <c r="B917" s="54" t="str">
        <f>VLOOKUP(C917,SintéticoNC!$B$4:$C$82,2,FALSE)</f>
        <v>Luis Tibé</v>
      </c>
      <c r="C917" s="30" t="s">
        <v>283</v>
      </c>
      <c r="D917" s="29" t="s">
        <v>39</v>
      </c>
      <c r="E917" s="29" t="s">
        <v>32</v>
      </c>
      <c r="F917" s="64"/>
      <c r="G917" s="64">
        <f>I840*ÍndiceCorreçãoNC!$C$14</f>
        <v>1038.3325614032071</v>
      </c>
      <c r="H917" s="64">
        <f t="shared" si="26"/>
        <v>0</v>
      </c>
      <c r="I917" s="64">
        <f t="shared" si="27"/>
        <v>104871.58870172391</v>
      </c>
      <c r="J917" s="58"/>
    </row>
    <row r="918" spans="2:10" ht="12.95" customHeight="1">
      <c r="B918" s="54" t="str">
        <f>VLOOKUP(C918,SintéticoNC!$B$4:$C$82,2,FALSE)</f>
        <v>Mara Rocha</v>
      </c>
      <c r="C918" s="30" t="s">
        <v>284</v>
      </c>
      <c r="D918" s="29" t="s">
        <v>39</v>
      </c>
      <c r="E918" s="29" t="s">
        <v>32</v>
      </c>
      <c r="F918" s="64"/>
      <c r="G918" s="64">
        <f>I841*ÍndiceCorreçãoNC!$C$14</f>
        <v>1898.0272627800562</v>
      </c>
      <c r="H918" s="64">
        <f t="shared" si="26"/>
        <v>0</v>
      </c>
      <c r="I918" s="64">
        <f t="shared" si="27"/>
        <v>191700.75354078566</v>
      </c>
      <c r="J918" s="58"/>
    </row>
    <row r="919" spans="2:10" ht="12.95" customHeight="1">
      <c r="B919" s="54" t="str">
        <f>VLOOKUP(C919,SintéticoNC!$B$4:$C$82,2,FALSE)</f>
        <v>Marx Beltrão</v>
      </c>
      <c r="C919" s="30" t="s">
        <v>285</v>
      </c>
      <c r="D919" s="29" t="s">
        <v>39</v>
      </c>
      <c r="E919" s="29" t="s">
        <v>32</v>
      </c>
      <c r="F919" s="64"/>
      <c r="G919" s="64">
        <f>I842*ÍndiceCorreçãoNC!$C$14</f>
        <v>1038.3325614032071</v>
      </c>
      <c r="H919" s="64">
        <f t="shared" si="26"/>
        <v>0</v>
      </c>
      <c r="I919" s="64">
        <f t="shared" si="27"/>
        <v>104871.58870172391</v>
      </c>
      <c r="J919" s="58"/>
    </row>
    <row r="920" spans="2:10" ht="12.95" customHeight="1">
      <c r="B920" s="54" t="str">
        <f>VLOOKUP(C920,SintéticoNC!$B$4:$C$82,2,FALSE)</f>
        <v>Perpétua Almeida</v>
      </c>
      <c r="C920" s="30" t="s">
        <v>286</v>
      </c>
      <c r="D920" s="29" t="s">
        <v>39</v>
      </c>
      <c r="E920" s="29" t="s">
        <v>32</v>
      </c>
      <c r="F920" s="64"/>
      <c r="G920" s="64">
        <f>I843*ÍndiceCorreçãoNC!$C$14</f>
        <v>2154.7745271029394</v>
      </c>
      <c r="H920" s="64">
        <f t="shared" si="26"/>
        <v>0</v>
      </c>
      <c r="I920" s="64">
        <f t="shared" si="27"/>
        <v>217632.22723739687</v>
      </c>
      <c r="J920" s="58"/>
    </row>
    <row r="921" spans="2:10" ht="12.95" customHeight="1">
      <c r="B921" s="54" t="str">
        <f>VLOOKUP(C921,SintéticoNC!$B$4:$C$82,2,FALSE)</f>
        <v>Sérgio Petecão</v>
      </c>
      <c r="C921" s="30" t="s">
        <v>287</v>
      </c>
      <c r="D921" s="29" t="s">
        <v>39</v>
      </c>
      <c r="E921" s="29" t="s">
        <v>32</v>
      </c>
      <c r="F921" s="64"/>
      <c r="G921" s="64">
        <f>I844*ÍndiceCorreçãoNC!$C$14</f>
        <v>1480.6175730959667</v>
      </c>
      <c r="H921" s="64">
        <f t="shared" si="26"/>
        <v>0</v>
      </c>
      <c r="I921" s="64">
        <f t="shared" si="27"/>
        <v>149542.37488269265</v>
      </c>
      <c r="J921" s="58"/>
    </row>
    <row r="922" spans="2:10" ht="12.95" customHeight="1">
      <c r="B922" s="54" t="str">
        <f>VLOOKUP(C922,SintéticoNC!$B$4:$C$82,2,FALSE)</f>
        <v>Uldurico Junior</v>
      </c>
      <c r="C922" s="30" t="s">
        <v>288</v>
      </c>
      <c r="D922" s="29" t="s">
        <v>39</v>
      </c>
      <c r="E922" s="29" t="s">
        <v>32</v>
      </c>
      <c r="F922" s="56"/>
      <c r="G922" s="64">
        <f>I845*ÍndiceCorreçãoNC!$C$14</f>
        <v>1574.2461414822817</v>
      </c>
      <c r="H922" s="64">
        <f t="shared" si="26"/>
        <v>0</v>
      </c>
      <c r="I922" s="64">
        <f t="shared" si="27"/>
        <v>158998.86028971046</v>
      </c>
      <c r="J922" s="58"/>
    </row>
    <row r="923" spans="2:10" ht="12.95" customHeight="1">
      <c r="B923" s="54" t="str">
        <f>VLOOKUP(C923,SintéticoNC!$B$4:$C$82,2,FALSE)</f>
        <v>Soraya Thronicke</v>
      </c>
      <c r="C923" s="30" t="s">
        <v>289</v>
      </c>
      <c r="D923" s="29" t="s">
        <v>39</v>
      </c>
      <c r="E923" s="29" t="s">
        <v>32</v>
      </c>
      <c r="F923" s="56"/>
      <c r="G923" s="64">
        <f>I846*ÍndiceCorreçãoNC!$C$14</f>
        <v>1730.5542690053451</v>
      </c>
      <c r="H923" s="64">
        <f t="shared" si="26"/>
        <v>0</v>
      </c>
      <c r="I923" s="64">
        <f t="shared" si="27"/>
        <v>174785.98116953985</v>
      </c>
      <c r="J923" s="58"/>
    </row>
    <row r="924" spans="2:10" ht="12.95" customHeight="1">
      <c r="B924" s="54" t="str">
        <f>VLOOKUP(C924,SintéticoNC!$B$4:$C$82,2,FALSE)</f>
        <v>MCom</v>
      </c>
      <c r="C924" s="30" t="s">
        <v>290</v>
      </c>
      <c r="D924" s="29" t="s">
        <v>39</v>
      </c>
      <c r="E924" s="29" t="s">
        <v>32</v>
      </c>
      <c r="F924" s="56"/>
      <c r="G924" s="64">
        <f>I847*ÍndiceCorreçãoNC!$C$14</f>
        <v>5582.4331258236944</v>
      </c>
      <c r="H924" s="64">
        <f t="shared" si="26"/>
        <v>0</v>
      </c>
      <c r="I924" s="64">
        <f t="shared" si="27"/>
        <v>563825.74570819316</v>
      </c>
      <c r="J924" s="58"/>
    </row>
    <row r="925" spans="2:10" ht="12.95" customHeight="1">
      <c r="B925" s="54" t="str">
        <f>VLOOKUP(C925,SintéticoNC!$B$4:$C$82,2,FALSE)</f>
        <v>Cabo Junio Amaral</v>
      </c>
      <c r="C925" s="30" t="s">
        <v>291</v>
      </c>
      <c r="D925" s="29" t="s">
        <v>39</v>
      </c>
      <c r="E925" s="29" t="s">
        <v>32</v>
      </c>
      <c r="F925" s="56"/>
      <c r="G925" s="64">
        <f>I848*ÍndiceCorreçãoNC!$C$14</f>
        <v>1038.3325614032071</v>
      </c>
      <c r="H925" s="64">
        <f t="shared" si="26"/>
        <v>0</v>
      </c>
      <c r="I925" s="64">
        <f t="shared" si="27"/>
        <v>104871.58870172391</v>
      </c>
      <c r="J925" s="58"/>
    </row>
    <row r="926" spans="2:10" ht="12.95" customHeight="1">
      <c r="B926" s="55" t="str">
        <f>VLOOKUP(C926,SintéticoNC!$B$4:$C$82,2,FALSE)</f>
        <v>Leur Lomanto</v>
      </c>
      <c r="C926" s="37" t="s">
        <v>292</v>
      </c>
      <c r="D926" s="36" t="s">
        <v>39</v>
      </c>
      <c r="E926" s="36" t="s">
        <v>32</v>
      </c>
      <c r="F926" s="57"/>
      <c r="G926" s="66">
        <f>I849*ÍndiceCorreçãoNC!$C$14</f>
        <v>312.61625504612692</v>
      </c>
      <c r="H926" s="66">
        <f t="shared" si="26"/>
        <v>0</v>
      </c>
      <c r="I926" s="66">
        <f t="shared" si="27"/>
        <v>31574.241759658817</v>
      </c>
      <c r="J926" s="59"/>
    </row>
    <row r="930" spans="6:7" ht="12.95" customHeight="1">
      <c r="G930" s="5"/>
    </row>
    <row r="931" spans="6:7" ht="12.95" customHeight="1">
      <c r="F931" s="69"/>
    </row>
  </sheetData>
  <autoFilter ref="B2:I926" xr:uid="{3516BA92-F32C-40C5-BF26-D52DC37AB574}"/>
  <phoneticPr fontId="7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C7AC-1520-4BC7-BCBE-C1C854B5BF84}">
  <sheetPr codeName="Planilha3"/>
  <dimension ref="B2:E14"/>
  <sheetViews>
    <sheetView workbookViewId="0">
      <selection activeCell="C15" sqref="C15"/>
    </sheetView>
  </sheetViews>
  <sheetFormatPr defaultRowHeight="15"/>
  <cols>
    <col min="2" max="2" width="10.42578125" style="1" customWidth="1"/>
    <col min="3" max="3" width="18.140625" style="1" customWidth="1"/>
    <col min="4" max="4" width="12" style="1" customWidth="1"/>
    <col min="5" max="5" width="18.5703125" customWidth="1"/>
  </cols>
  <sheetData>
    <row r="2" spans="2:5">
      <c r="B2" s="4" t="s">
        <v>299</v>
      </c>
      <c r="C2" s="4" t="s">
        <v>343</v>
      </c>
      <c r="D2" s="4" t="s">
        <v>344</v>
      </c>
      <c r="E2" s="4" t="s">
        <v>345</v>
      </c>
    </row>
    <row r="3" spans="2:5">
      <c r="B3" s="1" t="s">
        <v>21</v>
      </c>
      <c r="C3" s="1">
        <f>1.0077366936968/100</f>
        <v>1.0077366936968001E-2</v>
      </c>
      <c r="D3" s="67">
        <v>9.2499999999999999E-2</v>
      </c>
    </row>
    <row r="4" spans="2:5">
      <c r="B4" s="1" t="s">
        <v>22</v>
      </c>
      <c r="C4" s="1">
        <f>1.0036826026/100</f>
        <v>1.0036826026000001E-2</v>
      </c>
      <c r="D4" s="67">
        <v>9.2499999999999999E-2</v>
      </c>
    </row>
    <row r="5" spans="2:5">
      <c r="B5" s="1" t="s">
        <v>23</v>
      </c>
      <c r="C5" s="1">
        <f>1.00810659704667/100</f>
        <v>1.00810659704667E-2</v>
      </c>
      <c r="D5" s="67">
        <v>9.2499999999999999E-2</v>
      </c>
    </row>
    <row r="6" spans="2:5">
      <c r="B6" s="1" t="s">
        <v>24</v>
      </c>
      <c r="C6" s="1">
        <f>1.00699729413185/100</f>
        <v>1.0069972941318499E-2</v>
      </c>
      <c r="D6" s="67">
        <v>9.2499999999999999E-2</v>
      </c>
    </row>
    <row r="7" spans="2:5">
      <c r="B7" s="1" t="s">
        <v>25</v>
      </c>
      <c r="C7" s="1">
        <f>1.00810659704667/100</f>
        <v>1.00810659704667E-2</v>
      </c>
      <c r="D7" s="67">
        <v>9.2499999999999999E-2</v>
      </c>
    </row>
    <row r="8" spans="2:5">
      <c r="B8" s="1" t="s">
        <v>26</v>
      </c>
      <c r="C8" s="1">
        <f>1.00810659704667/100</f>
        <v>1.00810659704667E-2</v>
      </c>
      <c r="D8" s="67">
        <v>9.2499999999999999E-2</v>
      </c>
    </row>
    <row r="9" spans="2:5">
      <c r="B9" s="1" t="s">
        <v>27</v>
      </c>
      <c r="C9" s="1">
        <f>1.0077366936968/100</f>
        <v>1.0077366936968001E-2</v>
      </c>
      <c r="D9" s="67">
        <v>9.2499999999999999E-2</v>
      </c>
    </row>
    <row r="10" spans="2:5">
      <c r="B10" s="1" t="s">
        <v>28</v>
      </c>
      <c r="C10" s="1">
        <f>1.00847663617456/100</f>
        <v>1.0084766361745601E-2</v>
      </c>
      <c r="D10" s="67">
        <v>9.2499999999999999E-2</v>
      </c>
    </row>
    <row r="11" spans="2:5">
      <c r="B11" s="1" t="s">
        <v>29</v>
      </c>
      <c r="C11" s="1">
        <f>1.0077366936968/100</f>
        <v>1.0077366936968001E-2</v>
      </c>
      <c r="D11" s="67">
        <v>9.2499999999999999E-2</v>
      </c>
    </row>
    <row r="12" spans="2:5">
      <c r="B12" s="1" t="s">
        <v>30</v>
      </c>
      <c r="C12" s="1">
        <f>1.00736692607513/100</f>
        <v>1.0073669260751299E-2</v>
      </c>
      <c r="D12" s="67">
        <v>9.2499999999999999E-2</v>
      </c>
    </row>
    <row r="13" spans="2:5">
      <c r="B13" s="1" t="s">
        <v>31</v>
      </c>
      <c r="C13" s="1">
        <v>0.01</v>
      </c>
    </row>
    <row r="14" spans="2:5">
      <c r="B14" s="1" t="s">
        <v>32</v>
      </c>
      <c r="C14" s="1">
        <v>0.01</v>
      </c>
    </row>
  </sheetData>
  <pageMargins left="0.511811024" right="0.511811024" top="0.78740157499999996" bottom="0.78740157499999996" header="0.31496062000000002" footer="0.31496062000000002"/>
  <ignoredErrors>
    <ignoredError sqref="C6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Roberto Moreira Diniz</cp:lastModifiedBy>
  <cp:revision/>
  <dcterms:created xsi:type="dcterms:W3CDTF">2022-01-19T11:40:06Z</dcterms:created>
  <dcterms:modified xsi:type="dcterms:W3CDTF">2022-01-29T00:22:11Z</dcterms:modified>
  <cp:category/>
  <cp:contentStatus/>
</cp:coreProperties>
</file>