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10" documentId="13_ncr:1_{FA0E147E-C0FC-4147-9DBF-230B21DD8CBA}" xr6:coauthVersionLast="47" xr6:coauthVersionMax="47" xr10:uidLastSave="{CC05AB00-2582-4400-A0D7-882FDE610D48}"/>
  <bookViews>
    <workbookView xWindow="28690" yWindow="5820" windowWidth="20710" windowHeight="11140" xr2:uid="{021C0464-38A4-47FE-82A2-6CA0DD72745B}"/>
  </bookViews>
  <sheets>
    <sheet name="SintéticoNC" sheetId="2" r:id="rId1"/>
    <sheet name="AnalíticoNC" sheetId="3" r:id="rId2"/>
    <sheet name="ÍndiceCorreção" sheetId="4" r:id="rId3"/>
  </sheets>
  <definedNames>
    <definedName name="_xlnm._FilterDatabase" localSheetId="1" hidden="1">AnalíticoNC!$B$2:$I$926</definedName>
    <definedName name="_xlnm._FilterDatabase" localSheetId="0" hidden="1">SintéticoNC!$B$4:$J$84</definedName>
    <definedName name="SegmentaçãodeDados_Mês">#N/A</definedName>
  </definedNames>
  <calcPr calcId="191028"/>
  <pivotCaches>
    <pivotCache cacheId="12512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2" l="1" a="1"/>
  <c r="H10" i="2"/>
  <c r="C8" i="4"/>
  <c r="C9" i="4"/>
  <c r="C10" i="4"/>
  <c r="C11" i="4"/>
  <c r="C7" i="4"/>
  <c r="C12" i="4"/>
  <c r="C6" i="4"/>
  <c r="C5" i="4"/>
  <c r="C4" i="4"/>
  <c r="C3" i="4"/>
  <c r="G50" i="3"/>
  <c r="I50" i="3"/>
  <c r="G4" i="3"/>
  <c r="I4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3" i="3"/>
  <c r="G5" i="3"/>
  <c r="I5" i="3"/>
  <c r="G7" i="3"/>
  <c r="I7" i="3"/>
  <c r="H84" i="3"/>
  <c r="I84" i="3"/>
  <c r="G161" i="3"/>
  <c r="G9" i="3"/>
  <c r="I9" i="3"/>
  <c r="G11" i="3"/>
  <c r="I11" i="3"/>
  <c r="H88" i="3"/>
  <c r="I88" i="3"/>
  <c r="G165" i="3"/>
  <c r="G13" i="3"/>
  <c r="I13" i="3"/>
  <c r="G15" i="3"/>
  <c r="I15" i="3"/>
  <c r="H92" i="3"/>
  <c r="I92" i="3"/>
  <c r="G169" i="3"/>
  <c r="G17" i="3"/>
  <c r="I17" i="3"/>
  <c r="G19" i="3"/>
  <c r="I19" i="3"/>
  <c r="H96" i="3"/>
  <c r="I96" i="3"/>
  <c r="G173" i="3"/>
  <c r="G21" i="3"/>
  <c r="I21" i="3"/>
  <c r="G23" i="3"/>
  <c r="I23" i="3"/>
  <c r="H100" i="3"/>
  <c r="I100" i="3"/>
  <c r="G177" i="3"/>
  <c r="G25" i="3"/>
  <c r="I25" i="3"/>
  <c r="G27" i="3"/>
  <c r="I27" i="3"/>
  <c r="H104" i="3"/>
  <c r="I104" i="3"/>
  <c r="G181" i="3"/>
  <c r="G29" i="3"/>
  <c r="I29" i="3"/>
  <c r="G31" i="3"/>
  <c r="I31" i="3"/>
  <c r="H108" i="3"/>
  <c r="I108" i="3"/>
  <c r="G185" i="3"/>
  <c r="G33" i="3"/>
  <c r="I33" i="3"/>
  <c r="G35" i="3"/>
  <c r="I35" i="3"/>
  <c r="H112" i="3"/>
  <c r="I112" i="3"/>
  <c r="G189" i="3"/>
  <c r="G37" i="3"/>
  <c r="I37" i="3"/>
  <c r="G39" i="3"/>
  <c r="I39" i="3"/>
  <c r="H116" i="3"/>
  <c r="I116" i="3"/>
  <c r="G193" i="3"/>
  <c r="G41" i="3"/>
  <c r="I41" i="3"/>
  <c r="G43" i="3"/>
  <c r="I43" i="3"/>
  <c r="H120" i="3"/>
  <c r="I120" i="3"/>
  <c r="G197" i="3"/>
  <c r="G45" i="3"/>
  <c r="I45" i="3"/>
  <c r="G47" i="3"/>
  <c r="I47" i="3"/>
  <c r="H124" i="3"/>
  <c r="I124" i="3"/>
  <c r="G201" i="3"/>
  <c r="G49" i="3"/>
  <c r="I49" i="3"/>
  <c r="G51" i="3"/>
  <c r="I51" i="3"/>
  <c r="H128" i="3"/>
  <c r="I128" i="3"/>
  <c r="G205" i="3"/>
  <c r="G53" i="3"/>
  <c r="I53" i="3"/>
  <c r="G55" i="3"/>
  <c r="I55" i="3"/>
  <c r="H132" i="3"/>
  <c r="I132" i="3"/>
  <c r="G209" i="3"/>
  <c r="G57" i="3"/>
  <c r="I57" i="3"/>
  <c r="G59" i="3"/>
  <c r="I59" i="3"/>
  <c r="H136" i="3"/>
  <c r="I136" i="3"/>
  <c r="G213" i="3"/>
  <c r="G61" i="3"/>
  <c r="I61" i="3"/>
  <c r="G63" i="3"/>
  <c r="I63" i="3"/>
  <c r="H140" i="3"/>
  <c r="I140" i="3"/>
  <c r="G217" i="3"/>
  <c r="G65" i="3"/>
  <c r="I65" i="3"/>
  <c r="G67" i="3"/>
  <c r="I67" i="3"/>
  <c r="H144" i="3"/>
  <c r="I144" i="3"/>
  <c r="G221" i="3"/>
  <c r="G69" i="3"/>
  <c r="I69" i="3"/>
  <c r="G71" i="3"/>
  <c r="I71" i="3"/>
  <c r="H148" i="3"/>
  <c r="I148" i="3"/>
  <c r="G225" i="3"/>
  <c r="G73" i="3"/>
  <c r="I73" i="3"/>
  <c r="G75" i="3"/>
  <c r="I75" i="3"/>
  <c r="G152" i="3"/>
  <c r="G77" i="3"/>
  <c r="I77" i="3"/>
  <c r="G79" i="3"/>
  <c r="I79" i="3"/>
  <c r="G156" i="3"/>
  <c r="G78" i="3"/>
  <c r="I78" i="3"/>
  <c r="G74" i="3"/>
  <c r="I74" i="3"/>
  <c r="G151" i="3"/>
  <c r="G70" i="3"/>
  <c r="I70" i="3"/>
  <c r="G147" i="3"/>
  <c r="G66" i="3"/>
  <c r="I66" i="3"/>
  <c r="G143" i="3"/>
  <c r="G62" i="3"/>
  <c r="I62" i="3"/>
  <c r="G58" i="3"/>
  <c r="I58" i="3"/>
  <c r="H135" i="3"/>
  <c r="I135" i="3"/>
  <c r="G212" i="3"/>
  <c r="G54" i="3"/>
  <c r="I54" i="3"/>
  <c r="H131" i="3"/>
  <c r="I131" i="3"/>
  <c r="G46" i="3"/>
  <c r="I46" i="3"/>
  <c r="G123" i="3"/>
  <c r="G42" i="3"/>
  <c r="I42" i="3"/>
  <c r="G38" i="3"/>
  <c r="I38" i="3"/>
  <c r="H115" i="3"/>
  <c r="I115" i="3"/>
  <c r="G192" i="3"/>
  <c r="G34" i="3"/>
  <c r="I34" i="3"/>
  <c r="G111" i="3"/>
  <c r="G30" i="3"/>
  <c r="I30" i="3"/>
  <c r="G107" i="3"/>
  <c r="G26" i="3"/>
  <c r="I26" i="3"/>
  <c r="H103" i="3"/>
  <c r="I103" i="3"/>
  <c r="G22" i="3"/>
  <c r="I22" i="3"/>
  <c r="G99" i="3"/>
  <c r="G18" i="3"/>
  <c r="I18" i="3"/>
  <c r="H95" i="3"/>
  <c r="I95" i="3"/>
  <c r="G14" i="3"/>
  <c r="I14" i="3"/>
  <c r="G91" i="3"/>
  <c r="G10" i="3"/>
  <c r="I10" i="3"/>
  <c r="G87" i="3"/>
  <c r="G6" i="3"/>
  <c r="I6" i="3"/>
  <c r="H83" i="3"/>
  <c r="I83" i="3"/>
  <c r="G3" i="3"/>
  <c r="I3" i="3"/>
  <c r="H80" i="3"/>
  <c r="I80" i="3"/>
  <c r="G76" i="3"/>
  <c r="I76" i="3"/>
  <c r="H153" i="3"/>
  <c r="I153" i="3"/>
  <c r="G72" i="3"/>
  <c r="I72" i="3"/>
  <c r="G68" i="3"/>
  <c r="I68" i="3"/>
  <c r="H145" i="3"/>
  <c r="I145" i="3"/>
  <c r="G64" i="3"/>
  <c r="I64" i="3"/>
  <c r="G141" i="3"/>
  <c r="G60" i="3"/>
  <c r="I60" i="3"/>
  <c r="H137" i="3"/>
  <c r="I137" i="3"/>
  <c r="G56" i="3"/>
  <c r="I56" i="3"/>
  <c r="G133" i="3"/>
  <c r="G52" i="3"/>
  <c r="I52" i="3"/>
  <c r="H129" i="3"/>
  <c r="I129" i="3"/>
  <c r="G48" i="3"/>
  <c r="I48" i="3"/>
  <c r="H125" i="3"/>
  <c r="G44" i="3"/>
  <c r="I44" i="3"/>
  <c r="H121" i="3"/>
  <c r="I121" i="3"/>
  <c r="G40" i="3"/>
  <c r="I40" i="3"/>
  <c r="H117" i="3"/>
  <c r="I117" i="3"/>
  <c r="G36" i="3"/>
  <c r="I36" i="3"/>
  <c r="H113" i="3"/>
  <c r="I113" i="3"/>
  <c r="G32" i="3"/>
  <c r="I32" i="3"/>
  <c r="H109" i="3"/>
  <c r="I109" i="3"/>
  <c r="G28" i="3"/>
  <c r="I28" i="3"/>
  <c r="G105" i="3"/>
  <c r="G24" i="3"/>
  <c r="I24" i="3"/>
  <c r="G101" i="3"/>
  <c r="G20" i="3"/>
  <c r="I20" i="3"/>
  <c r="H97" i="3"/>
  <c r="I97" i="3"/>
  <c r="G16" i="3"/>
  <c r="I16" i="3"/>
  <c r="G93" i="3"/>
  <c r="G12" i="3"/>
  <c r="I12" i="3"/>
  <c r="H89" i="3"/>
  <c r="G8" i="3"/>
  <c r="I8" i="3"/>
  <c r="G85" i="3"/>
  <c r="H138" i="3"/>
  <c r="I138" i="3"/>
  <c r="G138" i="3"/>
  <c r="H126" i="3"/>
  <c r="I126" i="3"/>
  <c r="G126" i="3"/>
  <c r="H114" i="3"/>
  <c r="I114" i="3"/>
  <c r="G114" i="3"/>
  <c r="H98" i="3"/>
  <c r="I98" i="3"/>
  <c r="G98" i="3"/>
  <c r="H90" i="3"/>
  <c r="I90" i="3"/>
  <c r="G90" i="3"/>
  <c r="G153" i="3"/>
  <c r="H133" i="3"/>
  <c r="I133" i="3"/>
  <c r="G129" i="3"/>
  <c r="H101" i="3"/>
  <c r="I101" i="3"/>
  <c r="H81" i="3"/>
  <c r="I81" i="3"/>
  <c r="G81" i="3"/>
  <c r="H155" i="3"/>
  <c r="I155" i="3"/>
  <c r="G155" i="3"/>
  <c r="H151" i="3"/>
  <c r="I151" i="3"/>
  <c r="H139" i="3"/>
  <c r="I139" i="3"/>
  <c r="G139" i="3"/>
  <c r="G135" i="3"/>
  <c r="H119" i="3"/>
  <c r="I119" i="3"/>
  <c r="G119" i="3"/>
  <c r="G103" i="3"/>
  <c r="H87" i="3"/>
  <c r="I87" i="3"/>
  <c r="H154" i="3"/>
  <c r="I154" i="3"/>
  <c r="G154" i="3"/>
  <c r="H146" i="3"/>
  <c r="I146" i="3"/>
  <c r="G146" i="3"/>
  <c r="H134" i="3"/>
  <c r="I134" i="3"/>
  <c r="G134" i="3"/>
  <c r="H122" i="3"/>
  <c r="I122" i="3"/>
  <c r="G122" i="3"/>
  <c r="H106" i="3"/>
  <c r="I106" i="3"/>
  <c r="G106" i="3"/>
  <c r="H102" i="3"/>
  <c r="I102" i="3"/>
  <c r="G102" i="3"/>
  <c r="H86" i="3"/>
  <c r="I86" i="3"/>
  <c r="G86" i="3"/>
  <c r="H150" i="3"/>
  <c r="I150" i="3"/>
  <c r="G150" i="3"/>
  <c r="H142" i="3"/>
  <c r="I142" i="3"/>
  <c r="G142" i="3"/>
  <c r="H130" i="3"/>
  <c r="I130" i="3"/>
  <c r="G130" i="3"/>
  <c r="H118" i="3"/>
  <c r="I118" i="3"/>
  <c r="G118" i="3"/>
  <c r="H110" i="3"/>
  <c r="I110" i="3"/>
  <c r="G110" i="3"/>
  <c r="H94" i="3"/>
  <c r="I94" i="3"/>
  <c r="G94" i="3"/>
  <c r="H82" i="3"/>
  <c r="I82" i="3"/>
  <c r="G82" i="3"/>
  <c r="H149" i="3"/>
  <c r="I149" i="3"/>
  <c r="G149" i="3"/>
  <c r="H152" i="3"/>
  <c r="I152" i="3"/>
  <c r="G229" i="3"/>
  <c r="G148" i="3"/>
  <c r="G144" i="3"/>
  <c r="G140" i="3"/>
  <c r="G136" i="3"/>
  <c r="G132" i="3"/>
  <c r="G128" i="3"/>
  <c r="G124" i="3"/>
  <c r="G120" i="3"/>
  <c r="G116" i="3"/>
  <c r="G112" i="3"/>
  <c r="G108" i="3"/>
  <c r="G104" i="3"/>
  <c r="G88" i="3"/>
  <c r="H156" i="3"/>
  <c r="I156" i="3"/>
  <c r="G233" i="3"/>
  <c r="G92" i="3"/>
  <c r="G100" i="3"/>
  <c r="G84" i="3"/>
  <c r="G96" i="3"/>
  <c r="H221" i="3"/>
  <c r="I221" i="3"/>
  <c r="G298" i="3"/>
  <c r="H213" i="3"/>
  <c r="I213" i="3"/>
  <c r="G290" i="3"/>
  <c r="H197" i="3"/>
  <c r="I197" i="3"/>
  <c r="G274" i="3"/>
  <c r="H189" i="3"/>
  <c r="I189" i="3"/>
  <c r="G266" i="3"/>
  <c r="H181" i="3"/>
  <c r="I181" i="3"/>
  <c r="G258" i="3"/>
  <c r="H173" i="3"/>
  <c r="I173" i="3"/>
  <c r="G250" i="3"/>
  <c r="H161" i="3"/>
  <c r="I161" i="3"/>
  <c r="G238" i="3"/>
  <c r="H217" i="3"/>
  <c r="I217" i="3"/>
  <c r="G294" i="3"/>
  <c r="H209" i="3"/>
  <c r="I209" i="3"/>
  <c r="H201" i="3"/>
  <c r="I201" i="3"/>
  <c r="G278" i="3"/>
  <c r="H193" i="3"/>
  <c r="I193" i="3"/>
  <c r="H185" i="3"/>
  <c r="I185" i="3"/>
  <c r="G262" i="3"/>
  <c r="H177" i="3"/>
  <c r="I177" i="3"/>
  <c r="H165" i="3"/>
  <c r="I165" i="3"/>
  <c r="G242" i="3"/>
  <c r="H225" i="3"/>
  <c r="I225" i="3"/>
  <c r="H205" i="3"/>
  <c r="I205" i="3"/>
  <c r="G282" i="3"/>
  <c r="H169" i="3"/>
  <c r="I169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3" i="3"/>
  <c r="F83" i="2"/>
  <c r="F52" i="2"/>
  <c r="H50" i="3"/>
  <c r="F84" i="2"/>
  <c r="H105" i="3"/>
  <c r="I105" i="3"/>
  <c r="G137" i="3"/>
  <c r="H107" i="3"/>
  <c r="I107" i="3"/>
  <c r="G184" i="3"/>
  <c r="H123" i="3"/>
  <c r="I123" i="3"/>
  <c r="H200" i="3"/>
  <c r="I200" i="3"/>
  <c r="G277" i="3"/>
  <c r="G121" i="3"/>
  <c r="H91" i="3"/>
  <c r="I91" i="3"/>
  <c r="G168" i="3"/>
  <c r="G127" i="3"/>
  <c r="G83" i="3"/>
  <c r="H99" i="3"/>
  <c r="I99" i="3"/>
  <c r="G176" i="3"/>
  <c r="G131" i="3"/>
  <c r="H147" i="3"/>
  <c r="I147" i="3"/>
  <c r="G224" i="3"/>
  <c r="G117" i="3"/>
  <c r="H85" i="3"/>
  <c r="I85" i="3"/>
  <c r="G162" i="3"/>
  <c r="G113" i="3"/>
  <c r="G145" i="3"/>
  <c r="G97" i="3"/>
  <c r="H229" i="3"/>
  <c r="I229" i="3"/>
  <c r="G115" i="3"/>
  <c r="H93" i="3"/>
  <c r="I93" i="3"/>
  <c r="G170" i="3"/>
  <c r="I89" i="3"/>
  <c r="H166" i="3"/>
  <c r="I166" i="3"/>
  <c r="G228" i="3"/>
  <c r="H228" i="3"/>
  <c r="I228" i="3"/>
  <c r="G305" i="3"/>
  <c r="G95" i="3"/>
  <c r="H111" i="3"/>
  <c r="I111" i="3"/>
  <c r="G89" i="3"/>
  <c r="H192" i="3"/>
  <c r="I192" i="3"/>
  <c r="G269" i="3"/>
  <c r="H233" i="3"/>
  <c r="I233" i="3"/>
  <c r="G310" i="3"/>
  <c r="G160" i="3"/>
  <c r="H160" i="3"/>
  <c r="I160" i="3"/>
  <c r="G237" i="3"/>
  <c r="G164" i="3"/>
  <c r="H164" i="3"/>
  <c r="I164" i="3"/>
  <c r="G241" i="3"/>
  <c r="G208" i="3"/>
  <c r="H208" i="3"/>
  <c r="I208" i="3"/>
  <c r="G285" i="3"/>
  <c r="H212" i="3"/>
  <c r="I212" i="3"/>
  <c r="G289" i="3"/>
  <c r="G80" i="3"/>
  <c r="H143" i="3"/>
  <c r="I143" i="3"/>
  <c r="G125" i="3"/>
  <c r="H141" i="3"/>
  <c r="I141" i="3"/>
  <c r="G218" i="3"/>
  <c r="G109" i="3"/>
  <c r="I125" i="3"/>
  <c r="H202" i="3"/>
  <c r="I202" i="3"/>
  <c r="G196" i="3"/>
  <c r="H196" i="3"/>
  <c r="I196" i="3"/>
  <c r="G273" i="3"/>
  <c r="H302" i="3"/>
  <c r="I302" i="3"/>
  <c r="G302" i="3"/>
  <c r="H286" i="3"/>
  <c r="I286" i="3"/>
  <c r="G286" i="3"/>
  <c r="H190" i="3"/>
  <c r="I190" i="3"/>
  <c r="G190" i="3"/>
  <c r="H226" i="3"/>
  <c r="I226" i="3"/>
  <c r="G226" i="3"/>
  <c r="H195" i="3"/>
  <c r="I195" i="3"/>
  <c r="G195" i="3"/>
  <c r="H179" i="3"/>
  <c r="I179" i="3"/>
  <c r="G179" i="3"/>
  <c r="G180" i="3"/>
  <c r="H180" i="3"/>
  <c r="I180" i="3"/>
  <c r="G257" i="3"/>
  <c r="G216" i="3"/>
  <c r="H216" i="3"/>
  <c r="I216" i="3"/>
  <c r="G293" i="3"/>
  <c r="H203" i="3"/>
  <c r="I203" i="3"/>
  <c r="G203" i="3"/>
  <c r="H159" i="3"/>
  <c r="I159" i="3"/>
  <c r="G159" i="3"/>
  <c r="H199" i="3"/>
  <c r="I199" i="3"/>
  <c r="G199" i="3"/>
  <c r="H223" i="3"/>
  <c r="I223" i="3"/>
  <c r="G223" i="3"/>
  <c r="H186" i="3"/>
  <c r="I186" i="3"/>
  <c r="G186" i="3"/>
  <c r="H214" i="3"/>
  <c r="I214" i="3"/>
  <c r="G214" i="3"/>
  <c r="H187" i="3"/>
  <c r="I187" i="3"/>
  <c r="G187" i="3"/>
  <c r="H207" i="3"/>
  <c r="I207" i="3"/>
  <c r="G207" i="3"/>
  <c r="H198" i="3"/>
  <c r="I198" i="3"/>
  <c r="G198" i="3"/>
  <c r="H222" i="3"/>
  <c r="I222" i="3"/>
  <c r="G222" i="3"/>
  <c r="H254" i="3"/>
  <c r="I254" i="3"/>
  <c r="G254" i="3"/>
  <c r="H227" i="3"/>
  <c r="I227" i="3"/>
  <c r="G227" i="3"/>
  <c r="H211" i="3"/>
  <c r="I211" i="3"/>
  <c r="G211" i="3"/>
  <c r="G172" i="3"/>
  <c r="H172" i="3"/>
  <c r="I172" i="3"/>
  <c r="G249" i="3"/>
  <c r="G232" i="3"/>
  <c r="H232" i="3"/>
  <c r="I232" i="3"/>
  <c r="G309" i="3"/>
  <c r="H206" i="3"/>
  <c r="I206" i="3"/>
  <c r="G206" i="3"/>
  <c r="G157" i="3"/>
  <c r="H157" i="3"/>
  <c r="I157" i="3"/>
  <c r="H178" i="3"/>
  <c r="I178" i="3"/>
  <c r="G178" i="3"/>
  <c r="H182" i="3"/>
  <c r="I182" i="3"/>
  <c r="G182" i="3"/>
  <c r="H230" i="3"/>
  <c r="I230" i="3"/>
  <c r="G307" i="3"/>
  <c r="G230" i="3"/>
  <c r="H191" i="3"/>
  <c r="I191" i="3"/>
  <c r="G191" i="3"/>
  <c r="H183" i="3"/>
  <c r="I183" i="3"/>
  <c r="G183" i="3"/>
  <c r="H231" i="3"/>
  <c r="I231" i="3"/>
  <c r="G231" i="3"/>
  <c r="H158" i="3"/>
  <c r="I158" i="3"/>
  <c r="G158" i="3"/>
  <c r="H174" i="3"/>
  <c r="I174" i="3"/>
  <c r="G174" i="3"/>
  <c r="H210" i="3"/>
  <c r="I210" i="3"/>
  <c r="G210" i="3"/>
  <c r="H167" i="3"/>
  <c r="I167" i="3"/>
  <c r="G167" i="3"/>
  <c r="H175" i="3"/>
  <c r="I175" i="3"/>
  <c r="G175" i="3"/>
  <c r="H215" i="3"/>
  <c r="I215" i="3"/>
  <c r="G215" i="3"/>
  <c r="H246" i="3"/>
  <c r="I246" i="3"/>
  <c r="G246" i="3"/>
  <c r="H270" i="3"/>
  <c r="I270" i="3"/>
  <c r="G270" i="3"/>
  <c r="H171" i="3"/>
  <c r="I171" i="3"/>
  <c r="G171" i="3"/>
  <c r="H219" i="3"/>
  <c r="I219" i="3"/>
  <c r="G219" i="3"/>
  <c r="H194" i="3"/>
  <c r="I194" i="3"/>
  <c r="G194" i="3"/>
  <c r="H163" i="3"/>
  <c r="I163" i="3"/>
  <c r="G163" i="3"/>
  <c r="H262" i="3"/>
  <c r="I262" i="3"/>
  <c r="G339" i="3"/>
  <c r="H242" i="3"/>
  <c r="I242" i="3"/>
  <c r="H238" i="3"/>
  <c r="I238" i="3"/>
  <c r="H274" i="3"/>
  <c r="I274" i="3"/>
  <c r="H294" i="3"/>
  <c r="I294" i="3"/>
  <c r="H250" i="3"/>
  <c r="I250" i="3"/>
  <c r="G327" i="3"/>
  <c r="H290" i="3"/>
  <c r="I290" i="3"/>
  <c r="H266" i="3"/>
  <c r="I266" i="3"/>
  <c r="G343" i="3"/>
  <c r="H282" i="3"/>
  <c r="I282" i="3"/>
  <c r="H278" i="3"/>
  <c r="I278" i="3"/>
  <c r="G355" i="3"/>
  <c r="H258" i="3"/>
  <c r="I258" i="3"/>
  <c r="G335" i="3"/>
  <c r="H298" i="3"/>
  <c r="I298" i="3"/>
  <c r="G200" i="3"/>
  <c r="H168" i="3"/>
  <c r="I168" i="3"/>
  <c r="G245" i="3"/>
  <c r="H184" i="3"/>
  <c r="I184" i="3"/>
  <c r="G261" i="3"/>
  <c r="H127" i="3"/>
  <c r="I127" i="3"/>
  <c r="G204" i="3"/>
  <c r="H237" i="3"/>
  <c r="I237" i="3"/>
  <c r="G314" i="3"/>
  <c r="G202" i="3"/>
  <c r="H176" i="3"/>
  <c r="I176" i="3"/>
  <c r="G253" i="3"/>
  <c r="H162" i="3"/>
  <c r="I162" i="3"/>
  <c r="H239" i="3"/>
  <c r="I239" i="3"/>
  <c r="H224" i="3"/>
  <c r="I224" i="3"/>
  <c r="G301" i="3"/>
  <c r="H305" i="3"/>
  <c r="I305" i="3"/>
  <c r="G382" i="3"/>
  <c r="H218" i="3"/>
  <c r="I218" i="3"/>
  <c r="H295" i="3"/>
  <c r="I295" i="3"/>
  <c r="H306" i="3"/>
  <c r="I306" i="3"/>
  <c r="H383" i="3"/>
  <c r="I383" i="3"/>
  <c r="G306" i="3"/>
  <c r="H289" i="3"/>
  <c r="I289" i="3"/>
  <c r="G366" i="3"/>
  <c r="H273" i="3"/>
  <c r="I273" i="3"/>
  <c r="G350" i="3"/>
  <c r="H170" i="3"/>
  <c r="I170" i="3"/>
  <c r="H247" i="3"/>
  <c r="I247" i="3"/>
  <c r="G166" i="3"/>
  <c r="H309" i="3"/>
  <c r="I309" i="3"/>
  <c r="G386" i="3"/>
  <c r="H307" i="3"/>
  <c r="I307" i="3"/>
  <c r="G384" i="3"/>
  <c r="H241" i="3"/>
  <c r="I241" i="3"/>
  <c r="G318" i="3"/>
  <c r="H285" i="3"/>
  <c r="I285" i="3"/>
  <c r="G362" i="3"/>
  <c r="H269" i="3"/>
  <c r="I269" i="3"/>
  <c r="G346" i="3"/>
  <c r="H310" i="3"/>
  <c r="I310" i="3"/>
  <c r="G387" i="3"/>
  <c r="H257" i="3"/>
  <c r="I257" i="3"/>
  <c r="G334" i="3"/>
  <c r="G188" i="3"/>
  <c r="H188" i="3"/>
  <c r="I188" i="3"/>
  <c r="G220" i="3"/>
  <c r="H220" i="3"/>
  <c r="I220" i="3"/>
  <c r="H271" i="3"/>
  <c r="I271" i="3"/>
  <c r="G271" i="3"/>
  <c r="H292" i="3"/>
  <c r="I292" i="3"/>
  <c r="G292" i="3"/>
  <c r="H287" i="3"/>
  <c r="I287" i="3"/>
  <c r="G287" i="3"/>
  <c r="H259" i="3"/>
  <c r="I259" i="3"/>
  <c r="G259" i="3"/>
  <c r="H234" i="3"/>
  <c r="I234" i="3"/>
  <c r="G234" i="3"/>
  <c r="G288" i="3"/>
  <c r="H288" i="3"/>
  <c r="I288" i="3"/>
  <c r="H299" i="3"/>
  <c r="I299" i="3"/>
  <c r="G299" i="3"/>
  <c r="G291" i="3"/>
  <c r="H291" i="3"/>
  <c r="I291" i="3"/>
  <c r="H276" i="3"/>
  <c r="I276" i="3"/>
  <c r="G276" i="3"/>
  <c r="H267" i="3"/>
  <c r="I267" i="3"/>
  <c r="G267" i="3"/>
  <c r="G240" i="3"/>
  <c r="H240" i="3"/>
  <c r="I240" i="3"/>
  <c r="G268" i="3"/>
  <c r="H268" i="3"/>
  <c r="I268" i="3"/>
  <c r="H248" i="3"/>
  <c r="I248" i="3"/>
  <c r="G248" i="3"/>
  <c r="H375" i="3"/>
  <c r="I375" i="3"/>
  <c r="G375" i="3"/>
  <c r="H251" i="3"/>
  <c r="I251" i="3"/>
  <c r="G251" i="3"/>
  <c r="H260" i="3"/>
  <c r="I260" i="3"/>
  <c r="G260" i="3"/>
  <c r="H255" i="3"/>
  <c r="I255" i="3"/>
  <c r="G255" i="3"/>
  <c r="H275" i="3"/>
  <c r="I275" i="3"/>
  <c r="G275" i="3"/>
  <c r="G264" i="3"/>
  <c r="H264" i="3"/>
  <c r="I264" i="3"/>
  <c r="G236" i="3"/>
  <c r="H236" i="3"/>
  <c r="I236" i="3"/>
  <c r="H303" i="3"/>
  <c r="I303" i="3"/>
  <c r="G303" i="3"/>
  <c r="H363" i="3"/>
  <c r="I363" i="3"/>
  <c r="G363" i="3"/>
  <c r="H244" i="3"/>
  <c r="I244" i="3"/>
  <c r="G244" i="3"/>
  <c r="H308" i="3"/>
  <c r="I308" i="3"/>
  <c r="G308" i="3"/>
  <c r="H283" i="3"/>
  <c r="I283" i="3"/>
  <c r="G283" i="3"/>
  <c r="H331" i="3"/>
  <c r="I331" i="3"/>
  <c r="G331" i="3"/>
  <c r="H367" i="3"/>
  <c r="I367" i="3"/>
  <c r="G367" i="3"/>
  <c r="G252" i="3"/>
  <c r="H252" i="3"/>
  <c r="I252" i="3"/>
  <c r="H235" i="3"/>
  <c r="I235" i="3"/>
  <c r="G235" i="3"/>
  <c r="G304" i="3"/>
  <c r="H304" i="3"/>
  <c r="I304" i="3"/>
  <c r="G263" i="3"/>
  <c r="H263" i="3"/>
  <c r="I263" i="3"/>
  <c r="H280" i="3"/>
  <c r="I280" i="3"/>
  <c r="G280" i="3"/>
  <c r="G256" i="3"/>
  <c r="H256" i="3"/>
  <c r="I256" i="3"/>
  <c r="G279" i="3"/>
  <c r="H279" i="3"/>
  <c r="I279" i="3"/>
  <c r="G300" i="3"/>
  <c r="H300" i="3"/>
  <c r="I300" i="3"/>
  <c r="H277" i="3"/>
  <c r="I277" i="3"/>
  <c r="H293" i="3"/>
  <c r="I293" i="3"/>
  <c r="H351" i="3"/>
  <c r="I351" i="3"/>
  <c r="G351" i="3"/>
  <c r="H319" i="3"/>
  <c r="I319" i="3"/>
  <c r="G319" i="3"/>
  <c r="H296" i="3"/>
  <c r="I296" i="3"/>
  <c r="G296" i="3"/>
  <c r="H323" i="3"/>
  <c r="I323" i="3"/>
  <c r="G323" i="3"/>
  <c r="H359" i="3"/>
  <c r="I359" i="3"/>
  <c r="G359" i="3"/>
  <c r="H371" i="3"/>
  <c r="I371" i="3"/>
  <c r="G371" i="3"/>
  <c r="H315" i="3"/>
  <c r="I315" i="3"/>
  <c r="G315" i="3"/>
  <c r="H243" i="3"/>
  <c r="I243" i="3"/>
  <c r="G243" i="3"/>
  <c r="G284" i="3"/>
  <c r="H284" i="3"/>
  <c r="I284" i="3"/>
  <c r="G272" i="3"/>
  <c r="H272" i="3"/>
  <c r="I272" i="3"/>
  <c r="H379" i="3"/>
  <c r="I379" i="3"/>
  <c r="G379" i="3"/>
  <c r="H249" i="3"/>
  <c r="I249" i="3"/>
  <c r="G326" i="3"/>
  <c r="H347" i="3"/>
  <c r="I347" i="3"/>
  <c r="G347" i="3"/>
  <c r="H343" i="3"/>
  <c r="I343" i="3"/>
  <c r="G420" i="3"/>
  <c r="H327" i="3"/>
  <c r="I327" i="3"/>
  <c r="G404" i="3"/>
  <c r="H355" i="3"/>
  <c r="I355" i="3"/>
  <c r="G432" i="3"/>
  <c r="H339" i="3"/>
  <c r="I339" i="3"/>
  <c r="H335" i="3"/>
  <c r="I335" i="3"/>
  <c r="H245" i="3"/>
  <c r="I245" i="3"/>
  <c r="G322" i="3"/>
  <c r="H204" i="3"/>
  <c r="I204" i="3"/>
  <c r="H281" i="3"/>
  <c r="I281" i="3"/>
  <c r="H261" i="3"/>
  <c r="I261" i="3"/>
  <c r="G338" i="3"/>
  <c r="H314" i="3"/>
  <c r="I314" i="3"/>
  <c r="G391" i="3"/>
  <c r="H387" i="3"/>
  <c r="I387" i="3"/>
  <c r="H464" i="3"/>
  <c r="I464" i="3"/>
  <c r="G383" i="3"/>
  <c r="G239" i="3"/>
  <c r="H253" i="3"/>
  <c r="I253" i="3"/>
  <c r="H322" i="3"/>
  <c r="I322" i="3"/>
  <c r="G399" i="3"/>
  <c r="G247" i="3"/>
  <c r="H382" i="3"/>
  <c r="I382" i="3"/>
  <c r="G459" i="3"/>
  <c r="H301" i="3"/>
  <c r="I301" i="3"/>
  <c r="G295" i="3"/>
  <c r="H366" i="3"/>
  <c r="I366" i="3"/>
  <c r="G443" i="3"/>
  <c r="H362" i="3"/>
  <c r="I362" i="3"/>
  <c r="G439" i="3"/>
  <c r="H318" i="3"/>
  <c r="I318" i="3"/>
  <c r="G395" i="3"/>
  <c r="H334" i="3"/>
  <c r="I334" i="3"/>
  <c r="G411" i="3"/>
  <c r="H350" i="3"/>
  <c r="I350" i="3"/>
  <c r="G427" i="3"/>
  <c r="H346" i="3"/>
  <c r="I346" i="3"/>
  <c r="G423" i="3"/>
  <c r="H326" i="3"/>
  <c r="I326" i="3"/>
  <c r="G403" i="3"/>
  <c r="H384" i="3"/>
  <c r="I384" i="3"/>
  <c r="G461" i="3"/>
  <c r="H386" i="3"/>
  <c r="I386" i="3"/>
  <c r="G463" i="3"/>
  <c r="G368" i="3"/>
  <c r="H368" i="3"/>
  <c r="I368" i="3"/>
  <c r="G445" i="3"/>
  <c r="G265" i="3"/>
  <c r="H265" i="3"/>
  <c r="I265" i="3"/>
  <c r="G297" i="3"/>
  <c r="H297" i="3"/>
  <c r="I297" i="3"/>
  <c r="G360" i="3"/>
  <c r="H360" i="3"/>
  <c r="I360" i="3"/>
  <c r="H440" i="3"/>
  <c r="I440" i="3"/>
  <c r="G440" i="3"/>
  <c r="G352" i="3"/>
  <c r="H352" i="3"/>
  <c r="I352" i="3"/>
  <c r="G328" i="3"/>
  <c r="H328" i="3"/>
  <c r="I328" i="3"/>
  <c r="G369" i="3"/>
  <c r="H369" i="3"/>
  <c r="I369" i="3"/>
  <c r="H412" i="3"/>
  <c r="I412" i="3"/>
  <c r="G412" i="3"/>
  <c r="G320" i="3"/>
  <c r="H320" i="3"/>
  <c r="I320" i="3"/>
  <c r="H448" i="3"/>
  <c r="I448" i="3"/>
  <c r="G448" i="3"/>
  <c r="G370" i="3"/>
  <c r="H370" i="3"/>
  <c r="I370" i="3"/>
  <c r="G447" i="3"/>
  <c r="G333" i="3"/>
  <c r="H333" i="3"/>
  <c r="I333" i="3"/>
  <c r="G329" i="3"/>
  <c r="H329" i="3"/>
  <c r="I329" i="3"/>
  <c r="H341" i="3"/>
  <c r="I341" i="3"/>
  <c r="G341" i="3"/>
  <c r="G364" i="3"/>
  <c r="H364" i="3"/>
  <c r="I364" i="3"/>
  <c r="H456" i="3"/>
  <c r="I456" i="3"/>
  <c r="G456" i="3"/>
  <c r="G354" i="3"/>
  <c r="H354" i="3"/>
  <c r="I354" i="3"/>
  <c r="G340" i="3"/>
  <c r="H340" i="3"/>
  <c r="I340" i="3"/>
  <c r="G380" i="3"/>
  <c r="H380" i="3"/>
  <c r="I380" i="3"/>
  <c r="H460" i="3"/>
  <c r="I460" i="3"/>
  <c r="G460" i="3"/>
  <c r="H344" i="3"/>
  <c r="I344" i="3"/>
  <c r="G344" i="3"/>
  <c r="H376" i="3"/>
  <c r="I376" i="3"/>
  <c r="G376" i="3"/>
  <c r="H424" i="3"/>
  <c r="I424" i="3"/>
  <c r="G424" i="3"/>
  <c r="H408" i="3"/>
  <c r="I408" i="3"/>
  <c r="G408" i="3"/>
  <c r="H373" i="3"/>
  <c r="I373" i="3"/>
  <c r="G373" i="3"/>
  <c r="G356" i="3"/>
  <c r="H356" i="3"/>
  <c r="I356" i="3"/>
  <c r="G381" i="3"/>
  <c r="H381" i="3"/>
  <c r="I381" i="3"/>
  <c r="G385" i="3"/>
  <c r="H385" i="3"/>
  <c r="I385" i="3"/>
  <c r="G313" i="3"/>
  <c r="H313" i="3"/>
  <c r="I313" i="3"/>
  <c r="G332" i="3"/>
  <c r="H332" i="3"/>
  <c r="I332" i="3"/>
  <c r="G317" i="3"/>
  <c r="H317" i="3"/>
  <c r="I317" i="3"/>
  <c r="G336" i="3"/>
  <c r="H336" i="3"/>
  <c r="I336" i="3"/>
  <c r="H416" i="3"/>
  <c r="I416" i="3"/>
  <c r="G416" i="3"/>
  <c r="G349" i="3"/>
  <c r="H349" i="3"/>
  <c r="I349" i="3"/>
  <c r="H436" i="3"/>
  <c r="I436" i="3"/>
  <c r="G436" i="3"/>
  <c r="G324" i="3"/>
  <c r="H324" i="3"/>
  <c r="I324" i="3"/>
  <c r="G316" i="3"/>
  <c r="H316" i="3"/>
  <c r="I316" i="3"/>
  <c r="G353" i="3"/>
  <c r="H353" i="3"/>
  <c r="I353" i="3"/>
  <c r="G311" i="3"/>
  <c r="H311" i="3"/>
  <c r="I311" i="3"/>
  <c r="H392" i="3"/>
  <c r="I392" i="3"/>
  <c r="G392" i="3"/>
  <c r="H396" i="3"/>
  <c r="I396" i="3"/>
  <c r="G396" i="3"/>
  <c r="H452" i="3"/>
  <c r="I452" i="3"/>
  <c r="G452" i="3"/>
  <c r="H428" i="3"/>
  <c r="I428" i="3"/>
  <c r="G428" i="3"/>
  <c r="G377" i="3"/>
  <c r="H377" i="3"/>
  <c r="I377" i="3"/>
  <c r="G372" i="3"/>
  <c r="H372" i="3"/>
  <c r="I372" i="3"/>
  <c r="H444" i="3"/>
  <c r="I444" i="3"/>
  <c r="G444" i="3"/>
  <c r="G345" i="3"/>
  <c r="H345" i="3"/>
  <c r="I345" i="3"/>
  <c r="G365" i="3"/>
  <c r="H365" i="3"/>
  <c r="I365" i="3"/>
  <c r="G348" i="3"/>
  <c r="H348" i="3"/>
  <c r="I348" i="3"/>
  <c r="G361" i="3"/>
  <c r="H361" i="3"/>
  <c r="I361" i="3"/>
  <c r="H400" i="3"/>
  <c r="I400" i="3"/>
  <c r="G400" i="3"/>
  <c r="H357" i="3"/>
  <c r="I357" i="3"/>
  <c r="G357" i="3"/>
  <c r="H312" i="3"/>
  <c r="I312" i="3"/>
  <c r="G312" i="3"/>
  <c r="G321" i="3"/>
  <c r="H321" i="3"/>
  <c r="I321" i="3"/>
  <c r="G337" i="3"/>
  <c r="H337" i="3"/>
  <c r="I337" i="3"/>
  <c r="H325" i="3"/>
  <c r="I325" i="3"/>
  <c r="G325" i="3"/>
  <c r="H420" i="3"/>
  <c r="I420" i="3"/>
  <c r="G497" i="3"/>
  <c r="H404" i="3"/>
  <c r="I404" i="3"/>
  <c r="G481" i="3"/>
  <c r="H432" i="3"/>
  <c r="I432" i="3"/>
  <c r="G281" i="3"/>
  <c r="G464" i="3"/>
  <c r="H338" i="3"/>
  <c r="I338" i="3"/>
  <c r="G415" i="3"/>
  <c r="H443" i="3"/>
  <c r="I443" i="3"/>
  <c r="G520" i="3"/>
  <c r="H399" i="3"/>
  <c r="I399" i="3"/>
  <c r="G476" i="3"/>
  <c r="H395" i="3"/>
  <c r="I395" i="3"/>
  <c r="G472" i="3"/>
  <c r="H411" i="3"/>
  <c r="I411" i="3"/>
  <c r="G488" i="3"/>
  <c r="H415" i="3"/>
  <c r="I415" i="3"/>
  <c r="G492" i="3"/>
  <c r="G330" i="3"/>
  <c r="H330" i="3"/>
  <c r="I330" i="3"/>
  <c r="H439" i="3"/>
  <c r="I439" i="3"/>
  <c r="G516" i="3"/>
  <c r="H459" i="3"/>
  <c r="I459" i="3"/>
  <c r="G536" i="3"/>
  <c r="G378" i="3"/>
  <c r="H378" i="3"/>
  <c r="I378" i="3"/>
  <c r="H403" i="3"/>
  <c r="I403" i="3"/>
  <c r="G480" i="3"/>
  <c r="H445" i="3"/>
  <c r="I445" i="3"/>
  <c r="G522" i="3"/>
  <c r="H427" i="3"/>
  <c r="I427" i="3"/>
  <c r="G504" i="3"/>
  <c r="H447" i="3"/>
  <c r="I447" i="3"/>
  <c r="G524" i="3"/>
  <c r="H463" i="3"/>
  <c r="I463" i="3"/>
  <c r="G540" i="3"/>
  <c r="H461" i="3"/>
  <c r="I461" i="3"/>
  <c r="G538" i="3"/>
  <c r="G358" i="3"/>
  <c r="H358" i="3"/>
  <c r="I358" i="3"/>
  <c r="G374" i="3"/>
  <c r="H374" i="3"/>
  <c r="I374" i="3"/>
  <c r="G342" i="3"/>
  <c r="H342" i="3"/>
  <c r="I342" i="3"/>
  <c r="H489" i="3"/>
  <c r="I489" i="3"/>
  <c r="G489" i="3"/>
  <c r="G449" i="3"/>
  <c r="H449" i="3"/>
  <c r="I449" i="3"/>
  <c r="G413" i="3"/>
  <c r="H413" i="3"/>
  <c r="I413" i="3"/>
  <c r="G409" i="3"/>
  <c r="H409" i="3"/>
  <c r="I409" i="3"/>
  <c r="G433" i="3"/>
  <c r="H433" i="3"/>
  <c r="I433" i="3"/>
  <c r="H421" i="3"/>
  <c r="I421" i="3"/>
  <c r="G421" i="3"/>
  <c r="G417" i="3"/>
  <c r="H417" i="3"/>
  <c r="I417" i="3"/>
  <c r="G405" i="3"/>
  <c r="H405" i="3"/>
  <c r="I405" i="3"/>
  <c r="H402" i="3"/>
  <c r="I402" i="3"/>
  <c r="G402" i="3"/>
  <c r="G431" i="3"/>
  <c r="H431" i="3"/>
  <c r="I431" i="3"/>
  <c r="H418" i="3"/>
  <c r="I418" i="3"/>
  <c r="G418" i="3"/>
  <c r="G388" i="3"/>
  <c r="H388" i="3"/>
  <c r="I388" i="3"/>
  <c r="G458" i="3"/>
  <c r="H458" i="3"/>
  <c r="I458" i="3"/>
  <c r="H453" i="3"/>
  <c r="I453" i="3"/>
  <c r="G453" i="3"/>
  <c r="G441" i="3"/>
  <c r="H441" i="3"/>
  <c r="I441" i="3"/>
  <c r="H389" i="3"/>
  <c r="I389" i="3"/>
  <c r="G389" i="3"/>
  <c r="G438" i="3"/>
  <c r="H438" i="3"/>
  <c r="I438" i="3"/>
  <c r="G394" i="3"/>
  <c r="H394" i="3"/>
  <c r="I394" i="3"/>
  <c r="H537" i="3"/>
  <c r="G537" i="3"/>
  <c r="G410" i="3"/>
  <c r="H410" i="3"/>
  <c r="I410" i="3"/>
  <c r="H525" i="3"/>
  <c r="I525" i="3"/>
  <c r="G525" i="3"/>
  <c r="G446" i="3"/>
  <c r="H446" i="3"/>
  <c r="I446" i="3"/>
  <c r="H529" i="3"/>
  <c r="I529" i="3"/>
  <c r="G529" i="3"/>
  <c r="H469" i="3"/>
  <c r="I469" i="3"/>
  <c r="G469" i="3"/>
  <c r="G430" i="3"/>
  <c r="H430" i="3"/>
  <c r="I430" i="3"/>
  <c r="G390" i="3"/>
  <c r="H390" i="3"/>
  <c r="I390" i="3"/>
  <c r="G406" i="3"/>
  <c r="H406" i="3"/>
  <c r="I406" i="3"/>
  <c r="H541" i="3"/>
  <c r="I541" i="3"/>
  <c r="G541" i="3"/>
  <c r="H509" i="3"/>
  <c r="I509" i="3"/>
  <c r="G509" i="3"/>
  <c r="G414" i="3"/>
  <c r="H414" i="3"/>
  <c r="I414" i="3"/>
  <c r="G442" i="3"/>
  <c r="H442" i="3"/>
  <c r="I442" i="3"/>
  <c r="G393" i="3"/>
  <c r="H393" i="3"/>
  <c r="I393" i="3"/>
  <c r="H485" i="3"/>
  <c r="I485" i="3"/>
  <c r="G485" i="3"/>
  <c r="G457" i="3"/>
  <c r="H457" i="3"/>
  <c r="I457" i="3"/>
  <c r="H533" i="3"/>
  <c r="I533" i="3"/>
  <c r="G533" i="3"/>
  <c r="H517" i="3"/>
  <c r="I517" i="3"/>
  <c r="G517" i="3"/>
  <c r="I537" i="3"/>
  <c r="G398" i="3"/>
  <c r="H398" i="3"/>
  <c r="I398" i="3"/>
  <c r="G425" i="3"/>
  <c r="H425" i="3"/>
  <c r="I425" i="3"/>
  <c r="H521" i="3"/>
  <c r="I521" i="3"/>
  <c r="G521" i="3"/>
  <c r="H505" i="3"/>
  <c r="I505" i="3"/>
  <c r="G505" i="3"/>
  <c r="H513" i="3"/>
  <c r="I513" i="3"/>
  <c r="G513" i="3"/>
  <c r="H493" i="3"/>
  <c r="I493" i="3"/>
  <c r="G493" i="3"/>
  <c r="G429" i="3"/>
  <c r="H429" i="3"/>
  <c r="I429" i="3"/>
  <c r="H434" i="3"/>
  <c r="I434" i="3"/>
  <c r="G434" i="3"/>
  <c r="H477" i="3"/>
  <c r="I477" i="3"/>
  <c r="G477" i="3"/>
  <c r="G422" i="3"/>
  <c r="H422" i="3"/>
  <c r="I422" i="3"/>
  <c r="G454" i="3"/>
  <c r="H454" i="3"/>
  <c r="I454" i="3"/>
  <c r="H501" i="3"/>
  <c r="I501" i="3"/>
  <c r="G501" i="3"/>
  <c r="H473" i="3"/>
  <c r="I473" i="3"/>
  <c r="G473" i="3"/>
  <c r="G401" i="3"/>
  <c r="H401" i="3"/>
  <c r="I401" i="3"/>
  <c r="G426" i="3"/>
  <c r="H426" i="3"/>
  <c r="I426" i="3"/>
  <c r="G462" i="3"/>
  <c r="H462" i="3"/>
  <c r="I462" i="3"/>
  <c r="H450" i="3"/>
  <c r="I450" i="3"/>
  <c r="G450" i="3"/>
  <c r="G397" i="3"/>
  <c r="H397" i="3"/>
  <c r="I397" i="3"/>
  <c r="G437" i="3"/>
  <c r="H437" i="3"/>
  <c r="I437" i="3"/>
  <c r="H497" i="3"/>
  <c r="I497" i="3"/>
  <c r="G574" i="3"/>
  <c r="H481" i="3"/>
  <c r="I481" i="3"/>
  <c r="H540" i="3"/>
  <c r="I540" i="3"/>
  <c r="G617" i="3"/>
  <c r="H423" i="3"/>
  <c r="I423" i="3"/>
  <c r="G500" i="3"/>
  <c r="H391" i="3"/>
  <c r="I391" i="3"/>
  <c r="G468" i="3"/>
  <c r="H520" i="3"/>
  <c r="I520" i="3"/>
  <c r="G597" i="3"/>
  <c r="H476" i="3"/>
  <c r="I476" i="3"/>
  <c r="G553" i="3"/>
  <c r="H472" i="3"/>
  <c r="I472" i="3"/>
  <c r="G549" i="3"/>
  <c r="H516" i="3"/>
  <c r="I516" i="3"/>
  <c r="G593" i="3"/>
  <c r="H488" i="3"/>
  <c r="I488" i="3"/>
  <c r="G565" i="3"/>
  <c r="H492" i="3"/>
  <c r="I492" i="3"/>
  <c r="G569" i="3"/>
  <c r="H480" i="3"/>
  <c r="I480" i="3"/>
  <c r="G557" i="3"/>
  <c r="H536" i="3"/>
  <c r="I536" i="3"/>
  <c r="G613" i="3"/>
  <c r="G407" i="3"/>
  <c r="H407" i="3"/>
  <c r="I407" i="3"/>
  <c r="H524" i="3"/>
  <c r="I524" i="3"/>
  <c r="G601" i="3"/>
  <c r="H504" i="3"/>
  <c r="I504" i="3"/>
  <c r="G581" i="3"/>
  <c r="H522" i="3"/>
  <c r="I522" i="3"/>
  <c r="G599" i="3"/>
  <c r="G455" i="3"/>
  <c r="H455" i="3"/>
  <c r="I455" i="3"/>
  <c r="H538" i="3"/>
  <c r="I538" i="3"/>
  <c r="G615" i="3"/>
  <c r="G508" i="3"/>
  <c r="H508" i="3"/>
  <c r="I508" i="3"/>
  <c r="G585" i="3"/>
  <c r="G451" i="3"/>
  <c r="H451" i="3"/>
  <c r="I451" i="3"/>
  <c r="G419" i="3"/>
  <c r="H419" i="3"/>
  <c r="I419" i="3"/>
  <c r="G435" i="3"/>
  <c r="H435" i="3"/>
  <c r="I435" i="3"/>
  <c r="G470" i="3"/>
  <c r="H470" i="3"/>
  <c r="I470" i="3"/>
  <c r="H558" i="3"/>
  <c r="I558" i="3"/>
  <c r="G558" i="3"/>
  <c r="G491" i="3"/>
  <c r="H491" i="3"/>
  <c r="I491" i="3"/>
  <c r="G471" i="3"/>
  <c r="H471" i="3"/>
  <c r="I471" i="3"/>
  <c r="G535" i="3"/>
  <c r="H535" i="3"/>
  <c r="I535" i="3"/>
  <c r="G482" i="3"/>
  <c r="H482" i="3"/>
  <c r="I482" i="3"/>
  <c r="H530" i="3"/>
  <c r="I530" i="3"/>
  <c r="G530" i="3"/>
  <c r="G510" i="3"/>
  <c r="H510" i="3"/>
  <c r="I510" i="3"/>
  <c r="G531" i="3"/>
  <c r="H531" i="3"/>
  <c r="I531" i="3"/>
  <c r="H562" i="3"/>
  <c r="I562" i="3"/>
  <c r="G562" i="3"/>
  <c r="H495" i="3"/>
  <c r="I495" i="3"/>
  <c r="G495" i="3"/>
  <c r="G503" i="3"/>
  <c r="H503" i="3"/>
  <c r="I503" i="3"/>
  <c r="H578" i="3"/>
  <c r="I578" i="3"/>
  <c r="G578" i="3"/>
  <c r="H511" i="3"/>
  <c r="I511" i="3"/>
  <c r="G511" i="3"/>
  <c r="H598" i="3"/>
  <c r="G598" i="3"/>
  <c r="G507" i="3"/>
  <c r="H507" i="3"/>
  <c r="I507" i="3"/>
  <c r="G465" i="3"/>
  <c r="H465" i="3"/>
  <c r="I465" i="3"/>
  <c r="G502" i="3"/>
  <c r="H502" i="3"/>
  <c r="I502" i="3"/>
  <c r="H614" i="3"/>
  <c r="I614" i="3"/>
  <c r="G614" i="3"/>
  <c r="H606" i="3"/>
  <c r="I606" i="3"/>
  <c r="G606" i="3"/>
  <c r="H602" i="3"/>
  <c r="I602" i="3"/>
  <c r="G602" i="3"/>
  <c r="H479" i="3"/>
  <c r="I479" i="3"/>
  <c r="G479" i="3"/>
  <c r="H498" i="3"/>
  <c r="I498" i="3"/>
  <c r="G498" i="3"/>
  <c r="G490" i="3"/>
  <c r="H490" i="3"/>
  <c r="I490" i="3"/>
  <c r="H566" i="3"/>
  <c r="I566" i="3"/>
  <c r="G566" i="3"/>
  <c r="G474" i="3"/>
  <c r="H474" i="3"/>
  <c r="I474" i="3"/>
  <c r="G499" i="3"/>
  <c r="H499" i="3"/>
  <c r="I499" i="3"/>
  <c r="H590" i="3"/>
  <c r="I590" i="3"/>
  <c r="G590" i="3"/>
  <c r="H594" i="3"/>
  <c r="I594" i="3"/>
  <c r="G594" i="3"/>
  <c r="G483" i="3"/>
  <c r="H483" i="3"/>
  <c r="I483" i="3"/>
  <c r="H466" i="3"/>
  <c r="I466" i="3"/>
  <c r="G466" i="3"/>
  <c r="G518" i="3"/>
  <c r="H518" i="3"/>
  <c r="I518" i="3"/>
  <c r="I598" i="3"/>
  <c r="G514" i="3"/>
  <c r="H514" i="3"/>
  <c r="I514" i="3"/>
  <c r="G539" i="3"/>
  <c r="H539" i="3"/>
  <c r="I539" i="3"/>
  <c r="H550" i="3"/>
  <c r="I550" i="3"/>
  <c r="G550" i="3"/>
  <c r="H570" i="3"/>
  <c r="I570" i="3"/>
  <c r="G570" i="3"/>
  <c r="H582" i="3"/>
  <c r="I582" i="3"/>
  <c r="G582" i="3"/>
  <c r="H586" i="3"/>
  <c r="I586" i="3"/>
  <c r="G586" i="3"/>
  <c r="H610" i="3"/>
  <c r="I610" i="3"/>
  <c r="G610" i="3"/>
  <c r="G467" i="3"/>
  <c r="H467" i="3"/>
  <c r="I467" i="3"/>
  <c r="G523" i="3"/>
  <c r="H523" i="3"/>
  <c r="I523" i="3"/>
  <c r="G515" i="3"/>
  <c r="H515" i="3"/>
  <c r="I515" i="3"/>
  <c r="H527" i="3"/>
  <c r="I527" i="3"/>
  <c r="G527" i="3"/>
  <c r="G478" i="3"/>
  <c r="H478" i="3"/>
  <c r="I478" i="3"/>
  <c r="H554" i="3"/>
  <c r="I554" i="3"/>
  <c r="G554" i="3"/>
  <c r="G506" i="3"/>
  <c r="H506" i="3"/>
  <c r="I506" i="3"/>
  <c r="G475" i="3"/>
  <c r="H475" i="3"/>
  <c r="I475" i="3"/>
  <c r="G534" i="3"/>
  <c r="H534" i="3"/>
  <c r="I534" i="3"/>
  <c r="G519" i="3"/>
  <c r="H519" i="3"/>
  <c r="I519" i="3"/>
  <c r="H618" i="3"/>
  <c r="I618" i="3"/>
  <c r="G618" i="3"/>
  <c r="H546" i="3"/>
  <c r="I546" i="3"/>
  <c r="G546" i="3"/>
  <c r="G487" i="3"/>
  <c r="H487" i="3"/>
  <c r="I487" i="3"/>
  <c r="G494" i="3"/>
  <c r="H494" i="3"/>
  <c r="I494" i="3"/>
  <c r="G486" i="3"/>
  <c r="H486" i="3"/>
  <c r="I486" i="3"/>
  <c r="G526" i="3"/>
  <c r="H526" i="3"/>
  <c r="I526" i="3"/>
  <c r="H581" i="3"/>
  <c r="I581" i="3"/>
  <c r="G658" i="3"/>
  <c r="H574" i="3"/>
  <c r="I574" i="3"/>
  <c r="H597" i="3"/>
  <c r="I597" i="3"/>
  <c r="G674" i="3"/>
  <c r="H553" i="3"/>
  <c r="I553" i="3"/>
  <c r="G630" i="3"/>
  <c r="H468" i="3"/>
  <c r="H500" i="3"/>
  <c r="I500" i="3"/>
  <c r="G577" i="3"/>
  <c r="H617" i="3"/>
  <c r="I617" i="3"/>
  <c r="G694" i="3"/>
  <c r="H565" i="3"/>
  <c r="I565" i="3"/>
  <c r="G642" i="3"/>
  <c r="H601" i="3"/>
  <c r="I601" i="3"/>
  <c r="G678" i="3"/>
  <c r="H557" i="3"/>
  <c r="I557" i="3"/>
  <c r="G634" i="3"/>
  <c r="H549" i="3"/>
  <c r="I549" i="3"/>
  <c r="G626" i="3"/>
  <c r="H569" i="3"/>
  <c r="I569" i="3"/>
  <c r="G646" i="3"/>
  <c r="H593" i="3"/>
  <c r="I593" i="3"/>
  <c r="G670" i="3"/>
  <c r="H615" i="3"/>
  <c r="I615" i="3"/>
  <c r="G692" i="3"/>
  <c r="H613" i="3"/>
  <c r="I613" i="3"/>
  <c r="G690" i="3"/>
  <c r="G484" i="3"/>
  <c r="H484" i="3"/>
  <c r="I484" i="3"/>
  <c r="H585" i="3"/>
  <c r="I585" i="3"/>
  <c r="G662" i="3"/>
  <c r="H599" i="3"/>
  <c r="I599" i="3"/>
  <c r="G676" i="3"/>
  <c r="G532" i="3"/>
  <c r="H532" i="3"/>
  <c r="I532" i="3"/>
  <c r="G512" i="3"/>
  <c r="H512" i="3"/>
  <c r="I512" i="3"/>
  <c r="G528" i="3"/>
  <c r="H528" i="3"/>
  <c r="I528" i="3"/>
  <c r="G496" i="3"/>
  <c r="H496" i="3"/>
  <c r="I496" i="3"/>
  <c r="G571" i="3"/>
  <c r="H571" i="3"/>
  <c r="I571" i="3"/>
  <c r="H575" i="3"/>
  <c r="I575" i="3"/>
  <c r="G575" i="3"/>
  <c r="G579" i="3"/>
  <c r="H579" i="3"/>
  <c r="I579" i="3"/>
  <c r="H639" i="3"/>
  <c r="I639" i="3"/>
  <c r="G639" i="3"/>
  <c r="G547" i="3"/>
  <c r="H547" i="3"/>
  <c r="I547" i="3"/>
  <c r="G583" i="3"/>
  <c r="H583" i="3"/>
  <c r="I583" i="3"/>
  <c r="G580" i="3"/>
  <c r="H580" i="3"/>
  <c r="I580" i="3"/>
  <c r="H651" i="3"/>
  <c r="I651" i="3"/>
  <c r="G651" i="3"/>
  <c r="H607" i="3"/>
  <c r="I607" i="3"/>
  <c r="G607" i="3"/>
  <c r="H635" i="3"/>
  <c r="I635" i="3"/>
  <c r="G635" i="3"/>
  <c r="H543" i="3"/>
  <c r="I543" i="3"/>
  <c r="G543" i="3"/>
  <c r="G559" i="3"/>
  <c r="H559" i="3"/>
  <c r="I559" i="3"/>
  <c r="H604" i="3"/>
  <c r="I604" i="3"/>
  <c r="G604" i="3"/>
  <c r="G548" i="3"/>
  <c r="H548" i="3"/>
  <c r="I548" i="3"/>
  <c r="G563" i="3"/>
  <c r="H563" i="3"/>
  <c r="I563" i="3"/>
  <c r="H695" i="3"/>
  <c r="I695" i="3"/>
  <c r="G695" i="3"/>
  <c r="H631" i="3"/>
  <c r="I631" i="3"/>
  <c r="G631" i="3"/>
  <c r="G600" i="3"/>
  <c r="H600" i="3"/>
  <c r="I600" i="3"/>
  <c r="H663" i="3"/>
  <c r="I663" i="3"/>
  <c r="G663" i="3"/>
  <c r="H647" i="3"/>
  <c r="I647" i="3"/>
  <c r="G647" i="3"/>
  <c r="G616" i="3"/>
  <c r="H616" i="3"/>
  <c r="I616" i="3"/>
  <c r="H675" i="3"/>
  <c r="I675" i="3"/>
  <c r="G675" i="3"/>
  <c r="G576" i="3"/>
  <c r="H576" i="3"/>
  <c r="I576" i="3"/>
  <c r="G567" i="3"/>
  <c r="H567" i="3"/>
  <c r="I567" i="3"/>
  <c r="G584" i="3"/>
  <c r="H584" i="3"/>
  <c r="I584" i="3"/>
  <c r="H588" i="3"/>
  <c r="I588" i="3"/>
  <c r="G588" i="3"/>
  <c r="H655" i="3"/>
  <c r="I655" i="3"/>
  <c r="G655" i="3"/>
  <c r="H572" i="3"/>
  <c r="I572" i="3"/>
  <c r="G572" i="3"/>
  <c r="G568" i="3"/>
  <c r="H568" i="3"/>
  <c r="I568" i="3"/>
  <c r="G596" i="3"/>
  <c r="H596" i="3"/>
  <c r="I596" i="3"/>
  <c r="G555" i="3"/>
  <c r="H555" i="3"/>
  <c r="I555" i="3"/>
  <c r="G595" i="3"/>
  <c r="H595" i="3"/>
  <c r="I595" i="3"/>
  <c r="H671" i="3"/>
  <c r="I671" i="3"/>
  <c r="G671" i="3"/>
  <c r="H556" i="3"/>
  <c r="I556" i="3"/>
  <c r="G556" i="3"/>
  <c r="H679" i="3"/>
  <c r="I679" i="3"/>
  <c r="G679" i="3"/>
  <c r="H691" i="3"/>
  <c r="I691" i="3"/>
  <c r="G691" i="3"/>
  <c r="G542" i="3"/>
  <c r="H542" i="3"/>
  <c r="I542" i="3"/>
  <c r="G587" i="3"/>
  <c r="H587" i="3"/>
  <c r="I587" i="3"/>
  <c r="G612" i="3"/>
  <c r="H612" i="3"/>
  <c r="I612" i="3"/>
  <c r="G603" i="3"/>
  <c r="H603" i="3"/>
  <c r="I603" i="3"/>
  <c r="G564" i="3"/>
  <c r="H564" i="3"/>
  <c r="I564" i="3"/>
  <c r="H623" i="3"/>
  <c r="I623" i="3"/>
  <c r="G623" i="3"/>
  <c r="G552" i="3"/>
  <c r="H552" i="3"/>
  <c r="I552" i="3"/>
  <c r="G592" i="3"/>
  <c r="H592" i="3"/>
  <c r="I592" i="3"/>
  <c r="H687" i="3"/>
  <c r="I687" i="3"/>
  <c r="G687" i="3"/>
  <c r="H659" i="3"/>
  <c r="I659" i="3"/>
  <c r="G659" i="3"/>
  <c r="H627" i="3"/>
  <c r="I627" i="3"/>
  <c r="G627" i="3"/>
  <c r="G591" i="3"/>
  <c r="H591" i="3"/>
  <c r="I591" i="3"/>
  <c r="G560" i="3"/>
  <c r="H560" i="3"/>
  <c r="I560" i="3"/>
  <c r="H643" i="3"/>
  <c r="I643" i="3"/>
  <c r="G643" i="3"/>
  <c r="G608" i="3"/>
  <c r="H608" i="3"/>
  <c r="I608" i="3"/>
  <c r="G611" i="3"/>
  <c r="H611" i="3"/>
  <c r="I611" i="3"/>
  <c r="G544" i="3"/>
  <c r="H544" i="3"/>
  <c r="I544" i="3"/>
  <c r="H667" i="3"/>
  <c r="I667" i="3"/>
  <c r="G667" i="3"/>
  <c r="G551" i="3"/>
  <c r="H551" i="3"/>
  <c r="I551" i="3"/>
  <c r="H683" i="3"/>
  <c r="I683" i="3"/>
  <c r="G683" i="3"/>
  <c r="H678" i="3"/>
  <c r="I678" i="3"/>
  <c r="G755" i="3"/>
  <c r="H658" i="3"/>
  <c r="I658" i="3"/>
  <c r="G735" i="3"/>
  <c r="H692" i="3"/>
  <c r="I692" i="3"/>
  <c r="G769" i="3"/>
  <c r="H634" i="3"/>
  <c r="I634" i="3"/>
  <c r="G711" i="3"/>
  <c r="H694" i="3"/>
  <c r="I694" i="3"/>
  <c r="G771" i="3"/>
  <c r="H630" i="3"/>
  <c r="I630" i="3"/>
  <c r="G707" i="3"/>
  <c r="I468" i="3"/>
  <c r="G545" i="3"/>
  <c r="H674" i="3"/>
  <c r="I674" i="3"/>
  <c r="G751" i="3"/>
  <c r="H577" i="3"/>
  <c r="I577" i="3"/>
  <c r="G654" i="3"/>
  <c r="H642" i="3"/>
  <c r="I642" i="3"/>
  <c r="G719" i="3"/>
  <c r="H662" i="3"/>
  <c r="I662" i="3"/>
  <c r="G739" i="3"/>
  <c r="H626" i="3"/>
  <c r="I626" i="3"/>
  <c r="G703" i="3"/>
  <c r="H646" i="3"/>
  <c r="I646" i="3"/>
  <c r="G723" i="3"/>
  <c r="H690" i="3"/>
  <c r="I690" i="3"/>
  <c r="G767" i="3"/>
  <c r="H670" i="3"/>
  <c r="I670" i="3"/>
  <c r="G747" i="3"/>
  <c r="G561" i="3"/>
  <c r="H561" i="3"/>
  <c r="I561" i="3"/>
  <c r="H676" i="3"/>
  <c r="I676" i="3"/>
  <c r="G753" i="3"/>
  <c r="G609" i="3"/>
  <c r="H609" i="3"/>
  <c r="I609" i="3"/>
  <c r="G589" i="3"/>
  <c r="H589" i="3"/>
  <c r="I589" i="3"/>
  <c r="G573" i="3"/>
  <c r="H573" i="3"/>
  <c r="I573" i="3"/>
  <c r="G605" i="3"/>
  <c r="H605" i="3"/>
  <c r="I605" i="3"/>
  <c r="G653" i="3"/>
  <c r="H653" i="3"/>
  <c r="I653" i="3"/>
  <c r="H652" i="3"/>
  <c r="I652" i="3"/>
  <c r="G652" i="3"/>
  <c r="H752" i="3"/>
  <c r="I752" i="3"/>
  <c r="G752" i="3"/>
  <c r="H712" i="3"/>
  <c r="I712" i="3"/>
  <c r="G712" i="3"/>
  <c r="G660" i="3"/>
  <c r="H660" i="3"/>
  <c r="I660" i="3"/>
  <c r="G656" i="3"/>
  <c r="H656" i="3"/>
  <c r="I656" i="3"/>
  <c r="G648" i="3"/>
  <c r="H648" i="3"/>
  <c r="I648" i="3"/>
  <c r="H684" i="3"/>
  <c r="I684" i="3"/>
  <c r="G684" i="3"/>
  <c r="H708" i="3"/>
  <c r="I708" i="3"/>
  <c r="G708" i="3"/>
  <c r="H681" i="3"/>
  <c r="I681" i="3"/>
  <c r="G681" i="3"/>
  <c r="H720" i="3"/>
  <c r="I720" i="3"/>
  <c r="G720" i="3"/>
  <c r="G669" i="3"/>
  <c r="H669" i="3"/>
  <c r="I669" i="3"/>
  <c r="H756" i="3"/>
  <c r="I756" i="3"/>
  <c r="G756" i="3"/>
  <c r="H620" i="3"/>
  <c r="I620" i="3"/>
  <c r="G620" i="3"/>
  <c r="H716" i="3"/>
  <c r="I716" i="3"/>
  <c r="G716" i="3"/>
  <c r="H633" i="3"/>
  <c r="I633" i="3"/>
  <c r="G633" i="3"/>
  <c r="H748" i="3"/>
  <c r="I748" i="3"/>
  <c r="G748" i="3"/>
  <c r="H724" i="3"/>
  <c r="I724" i="3"/>
  <c r="G724" i="3"/>
  <c r="H665" i="3"/>
  <c r="I665" i="3"/>
  <c r="G665" i="3"/>
  <c r="G677" i="3"/>
  <c r="H677" i="3"/>
  <c r="I677" i="3"/>
  <c r="G625" i="3"/>
  <c r="H625" i="3"/>
  <c r="I625" i="3"/>
  <c r="H728" i="3"/>
  <c r="I728" i="3"/>
  <c r="G728" i="3"/>
  <c r="G624" i="3"/>
  <c r="H624" i="3"/>
  <c r="I624" i="3"/>
  <c r="G628" i="3"/>
  <c r="H628" i="3"/>
  <c r="I628" i="3"/>
  <c r="H740" i="3"/>
  <c r="I740" i="3"/>
  <c r="G740" i="3"/>
  <c r="G680" i="3"/>
  <c r="H680" i="3"/>
  <c r="I680" i="3"/>
  <c r="G632" i="3"/>
  <c r="H632" i="3"/>
  <c r="I632" i="3"/>
  <c r="H649" i="3"/>
  <c r="I649" i="3"/>
  <c r="G649" i="3"/>
  <c r="G661" i="3"/>
  <c r="H661" i="3"/>
  <c r="I661" i="3"/>
  <c r="G637" i="3"/>
  <c r="H637" i="3"/>
  <c r="I637" i="3"/>
  <c r="G688" i="3"/>
  <c r="H688" i="3"/>
  <c r="I688" i="3"/>
  <c r="H704" i="3"/>
  <c r="I704" i="3"/>
  <c r="G704" i="3"/>
  <c r="H764" i="3"/>
  <c r="I764" i="3"/>
  <c r="G764" i="3"/>
  <c r="G629" i="3"/>
  <c r="H629" i="3"/>
  <c r="I629" i="3"/>
  <c r="G641" i="3"/>
  <c r="H641" i="3"/>
  <c r="I641" i="3"/>
  <c r="G689" i="3"/>
  <c r="H689" i="3"/>
  <c r="I689" i="3"/>
  <c r="H768" i="3"/>
  <c r="I768" i="3"/>
  <c r="G768" i="3"/>
  <c r="G672" i="3"/>
  <c r="H672" i="3"/>
  <c r="I672" i="3"/>
  <c r="G645" i="3"/>
  <c r="H645" i="3"/>
  <c r="I645" i="3"/>
  <c r="G693" i="3"/>
  <c r="H693" i="3"/>
  <c r="I693" i="3"/>
  <c r="H772" i="3"/>
  <c r="I772" i="3"/>
  <c r="G772" i="3"/>
  <c r="G636" i="3"/>
  <c r="H636" i="3"/>
  <c r="I636" i="3"/>
  <c r="G621" i="3"/>
  <c r="H621" i="3"/>
  <c r="I621" i="3"/>
  <c r="G685" i="3"/>
  <c r="H685" i="3"/>
  <c r="I685" i="3"/>
  <c r="H736" i="3"/>
  <c r="I736" i="3"/>
  <c r="G736" i="3"/>
  <c r="G664" i="3"/>
  <c r="H664" i="3"/>
  <c r="I664" i="3"/>
  <c r="H732" i="3"/>
  <c r="I732" i="3"/>
  <c r="G732" i="3"/>
  <c r="G657" i="3"/>
  <c r="H657" i="3"/>
  <c r="I657" i="3"/>
  <c r="H700" i="3"/>
  <c r="I700" i="3"/>
  <c r="G700" i="3"/>
  <c r="H760" i="3"/>
  <c r="I760" i="3"/>
  <c r="G760" i="3"/>
  <c r="H744" i="3"/>
  <c r="I744" i="3"/>
  <c r="G744" i="3"/>
  <c r="G668" i="3"/>
  <c r="H668" i="3"/>
  <c r="I668" i="3"/>
  <c r="G619" i="3"/>
  <c r="H619" i="3"/>
  <c r="I619" i="3"/>
  <c r="G673" i="3"/>
  <c r="H673" i="3"/>
  <c r="I673" i="3"/>
  <c r="G644" i="3"/>
  <c r="H644" i="3"/>
  <c r="I644" i="3"/>
  <c r="G640" i="3"/>
  <c r="H640" i="3"/>
  <c r="I640" i="3"/>
  <c r="H769" i="3"/>
  <c r="I769" i="3"/>
  <c r="G846" i="3"/>
  <c r="H735" i="3"/>
  <c r="I735" i="3"/>
  <c r="G812" i="3"/>
  <c r="H771" i="3"/>
  <c r="I771" i="3"/>
  <c r="G848" i="3"/>
  <c r="H723" i="3"/>
  <c r="I723" i="3"/>
  <c r="G800" i="3"/>
  <c r="H747" i="3"/>
  <c r="I747" i="3"/>
  <c r="G824" i="3"/>
  <c r="H751" i="3"/>
  <c r="I751" i="3"/>
  <c r="G828" i="3"/>
  <c r="H545" i="3"/>
  <c r="I545" i="3"/>
  <c r="G622" i="3"/>
  <c r="H707" i="3"/>
  <c r="I707" i="3"/>
  <c r="G784" i="3"/>
  <c r="H739" i="3"/>
  <c r="I739" i="3"/>
  <c r="G816" i="3"/>
  <c r="H711" i="3"/>
  <c r="I711" i="3"/>
  <c r="G788" i="3"/>
  <c r="H719" i="3"/>
  <c r="I719" i="3"/>
  <c r="G796" i="3"/>
  <c r="H654" i="3"/>
  <c r="I654" i="3"/>
  <c r="G731" i="3"/>
  <c r="H703" i="3"/>
  <c r="I703" i="3"/>
  <c r="G780" i="3"/>
  <c r="H755" i="3"/>
  <c r="I755" i="3"/>
  <c r="G832" i="3"/>
  <c r="H767" i="3"/>
  <c r="I767" i="3"/>
  <c r="G844" i="3"/>
  <c r="H753" i="3"/>
  <c r="I753" i="3"/>
  <c r="G830" i="3"/>
  <c r="G638" i="3"/>
  <c r="H638" i="3"/>
  <c r="I638" i="3"/>
  <c r="G686" i="3"/>
  <c r="H686" i="3"/>
  <c r="I686" i="3"/>
  <c r="G650" i="3"/>
  <c r="H650" i="3"/>
  <c r="I650" i="3"/>
  <c r="G682" i="3"/>
  <c r="H682" i="3"/>
  <c r="I682" i="3"/>
  <c r="G666" i="3"/>
  <c r="H666" i="3"/>
  <c r="I666" i="3"/>
  <c r="H726" i="3"/>
  <c r="I726" i="3"/>
  <c r="G726" i="3"/>
  <c r="H729" i="3"/>
  <c r="I729" i="3"/>
  <c r="G729" i="3"/>
  <c r="G734" i="3"/>
  <c r="H734" i="3"/>
  <c r="I734" i="3"/>
  <c r="G717" i="3"/>
  <c r="H717" i="3"/>
  <c r="I717" i="3"/>
  <c r="G766" i="3"/>
  <c r="H766" i="3"/>
  <c r="I766" i="3"/>
  <c r="H797" i="3"/>
  <c r="I797" i="3"/>
  <c r="G797" i="3"/>
  <c r="H761" i="3"/>
  <c r="I761" i="3"/>
  <c r="G761" i="3"/>
  <c r="G762" i="3"/>
  <c r="H762" i="3"/>
  <c r="I762" i="3"/>
  <c r="G702" i="3"/>
  <c r="H702" i="3"/>
  <c r="I702" i="3"/>
  <c r="H710" i="3"/>
  <c r="I710" i="3"/>
  <c r="G710" i="3"/>
  <c r="H821" i="3"/>
  <c r="G821" i="3"/>
  <c r="H813" i="3"/>
  <c r="I813" i="3"/>
  <c r="G813" i="3"/>
  <c r="G706" i="3"/>
  <c r="H706" i="3"/>
  <c r="I706" i="3"/>
  <c r="G738" i="3"/>
  <c r="H738" i="3"/>
  <c r="I738" i="3"/>
  <c r="G705" i="3"/>
  <c r="H705" i="3"/>
  <c r="I705" i="3"/>
  <c r="H742" i="3"/>
  <c r="I742" i="3"/>
  <c r="G742" i="3"/>
  <c r="H697" i="3"/>
  <c r="I697" i="3"/>
  <c r="G697" i="3"/>
  <c r="H785" i="3"/>
  <c r="I785" i="3"/>
  <c r="G785" i="3"/>
  <c r="G733" i="3"/>
  <c r="H733" i="3"/>
  <c r="I733" i="3"/>
  <c r="H829" i="3"/>
  <c r="I829" i="3"/>
  <c r="G829" i="3"/>
  <c r="G745" i="3"/>
  <c r="H745" i="3"/>
  <c r="I745" i="3"/>
  <c r="H777" i="3"/>
  <c r="I777" i="3"/>
  <c r="G777" i="3"/>
  <c r="G741" i="3"/>
  <c r="H741" i="3"/>
  <c r="I741" i="3"/>
  <c r="H849" i="3"/>
  <c r="I849" i="3"/>
  <c r="G849" i="3"/>
  <c r="H793" i="3"/>
  <c r="I793" i="3"/>
  <c r="G793" i="3"/>
  <c r="G709" i="3"/>
  <c r="H709" i="3"/>
  <c r="I709" i="3"/>
  <c r="G746" i="3"/>
  <c r="H746" i="3"/>
  <c r="I746" i="3"/>
  <c r="H758" i="3"/>
  <c r="I758" i="3"/>
  <c r="G758" i="3"/>
  <c r="H789" i="3"/>
  <c r="I789" i="3"/>
  <c r="G789" i="3"/>
  <c r="G750" i="3"/>
  <c r="H750" i="3"/>
  <c r="I750" i="3"/>
  <c r="H833" i="3"/>
  <c r="I833" i="3"/>
  <c r="G833" i="3"/>
  <c r="G722" i="3"/>
  <c r="H722" i="3"/>
  <c r="I722" i="3"/>
  <c r="H801" i="3"/>
  <c r="I801" i="3"/>
  <c r="G801" i="3"/>
  <c r="G721" i="3"/>
  <c r="H721" i="3"/>
  <c r="I721" i="3"/>
  <c r="G696" i="3"/>
  <c r="H696" i="3"/>
  <c r="I696" i="3"/>
  <c r="H837" i="3"/>
  <c r="I837" i="3"/>
  <c r="G837" i="3"/>
  <c r="G713" i="3"/>
  <c r="H713" i="3"/>
  <c r="I713" i="3"/>
  <c r="G770" i="3"/>
  <c r="H770" i="3"/>
  <c r="I770" i="3"/>
  <c r="G749" i="3"/>
  <c r="H749" i="3"/>
  <c r="I749" i="3"/>
  <c r="H845" i="3"/>
  <c r="I845" i="3"/>
  <c r="G845" i="3"/>
  <c r="G718" i="3"/>
  <c r="H718" i="3"/>
  <c r="I718" i="3"/>
  <c r="H781" i="3"/>
  <c r="I781" i="3"/>
  <c r="G781" i="3"/>
  <c r="G714" i="3"/>
  <c r="H714" i="3"/>
  <c r="I714" i="3"/>
  <c r="H805" i="3"/>
  <c r="I805" i="3"/>
  <c r="G805" i="3"/>
  <c r="G754" i="3"/>
  <c r="H754" i="3"/>
  <c r="I754" i="3"/>
  <c r="H825" i="3"/>
  <c r="I825" i="3"/>
  <c r="G825" i="3"/>
  <c r="G725" i="3"/>
  <c r="H725" i="3"/>
  <c r="I725" i="3"/>
  <c r="G730" i="3"/>
  <c r="H730" i="3"/>
  <c r="I730" i="3"/>
  <c r="H809" i="3"/>
  <c r="I809" i="3"/>
  <c r="G809" i="3"/>
  <c r="G698" i="3"/>
  <c r="H698" i="3"/>
  <c r="I698" i="3"/>
  <c r="H841" i="3"/>
  <c r="I841" i="3"/>
  <c r="G841" i="3"/>
  <c r="G757" i="3"/>
  <c r="H757" i="3"/>
  <c r="I757" i="3"/>
  <c r="I821" i="3"/>
  <c r="G765" i="3"/>
  <c r="H765" i="3"/>
  <c r="I765" i="3"/>
  <c r="H817" i="3"/>
  <c r="I817" i="3"/>
  <c r="G817" i="3"/>
  <c r="G701" i="3"/>
  <c r="H701" i="3"/>
  <c r="I701" i="3"/>
  <c r="G737" i="3"/>
  <c r="H737" i="3"/>
  <c r="I737" i="3"/>
  <c r="H812" i="3"/>
  <c r="I812" i="3"/>
  <c r="G889" i="3"/>
  <c r="H830" i="3"/>
  <c r="I830" i="3"/>
  <c r="G907" i="3"/>
  <c r="H780" i="3"/>
  <c r="I780" i="3"/>
  <c r="G857" i="3"/>
  <c r="H844" i="3"/>
  <c r="I844" i="3"/>
  <c r="G921" i="3"/>
  <c r="H828" i="3"/>
  <c r="I828" i="3"/>
  <c r="G905" i="3"/>
  <c r="H800" i="3"/>
  <c r="I800" i="3"/>
  <c r="G877" i="3"/>
  <c r="H788" i="3"/>
  <c r="I788" i="3"/>
  <c r="G865" i="3"/>
  <c r="H846" i="3"/>
  <c r="I846" i="3"/>
  <c r="G923" i="3"/>
  <c r="H832" i="3"/>
  <c r="I832" i="3"/>
  <c r="G909" i="3"/>
  <c r="H622" i="3"/>
  <c r="I622" i="3"/>
  <c r="G699" i="3"/>
  <c r="H824" i="3"/>
  <c r="I824" i="3"/>
  <c r="G901" i="3"/>
  <c r="H816" i="3"/>
  <c r="I816" i="3"/>
  <c r="G893" i="3"/>
  <c r="H784" i="3"/>
  <c r="I784" i="3"/>
  <c r="G861" i="3"/>
  <c r="H848" i="3"/>
  <c r="I848" i="3"/>
  <c r="G925" i="3"/>
  <c r="H731" i="3"/>
  <c r="I731" i="3"/>
  <c r="G808" i="3"/>
  <c r="H796" i="3"/>
  <c r="I796" i="3"/>
  <c r="G873" i="3"/>
  <c r="G715" i="3"/>
  <c r="H715" i="3"/>
  <c r="I715" i="3"/>
  <c r="G763" i="3"/>
  <c r="H763" i="3"/>
  <c r="I763" i="3"/>
  <c r="G743" i="3"/>
  <c r="H743" i="3"/>
  <c r="I743" i="3"/>
  <c r="G759" i="3"/>
  <c r="H759" i="3"/>
  <c r="I759" i="3"/>
  <c r="G727" i="3"/>
  <c r="H727" i="3"/>
  <c r="I727" i="3"/>
  <c r="G822" i="3"/>
  <c r="H822" i="3"/>
  <c r="I822" i="3"/>
  <c r="H819" i="3"/>
  <c r="I819" i="3"/>
  <c r="G819" i="3"/>
  <c r="H787" i="3"/>
  <c r="I787" i="3"/>
  <c r="G787" i="3"/>
  <c r="H918" i="3"/>
  <c r="I918" i="3"/>
  <c r="G918" i="3"/>
  <c r="G843" i="3"/>
  <c r="H843" i="3"/>
  <c r="I843" i="3"/>
  <c r="H878" i="3"/>
  <c r="I878" i="3"/>
  <c r="G878" i="3"/>
  <c r="H806" i="3"/>
  <c r="I806" i="3"/>
  <c r="G806" i="3"/>
  <c r="G798" i="3"/>
  <c r="H798" i="3"/>
  <c r="I798" i="3"/>
  <c r="G827" i="3"/>
  <c r="H827" i="3"/>
  <c r="I827" i="3"/>
  <c r="H874" i="3"/>
  <c r="I874" i="3"/>
  <c r="G874" i="3"/>
  <c r="G778" i="3"/>
  <c r="H778" i="3"/>
  <c r="I778" i="3"/>
  <c r="H898" i="3"/>
  <c r="I898" i="3"/>
  <c r="G898" i="3"/>
  <c r="G834" i="3"/>
  <c r="H834" i="3"/>
  <c r="I834" i="3"/>
  <c r="G807" i="3"/>
  <c r="H807" i="3"/>
  <c r="I807" i="3"/>
  <c r="G790" i="3"/>
  <c r="H790" i="3"/>
  <c r="I790" i="3"/>
  <c r="H835" i="3"/>
  <c r="I835" i="3"/>
  <c r="G835" i="3"/>
  <c r="G818" i="3"/>
  <c r="H818" i="3"/>
  <c r="I818" i="3"/>
  <c r="H890" i="3"/>
  <c r="I890" i="3"/>
  <c r="G890" i="3"/>
  <c r="H838" i="3"/>
  <c r="I838" i="3"/>
  <c r="G838" i="3"/>
  <c r="G811" i="3"/>
  <c r="H811" i="3"/>
  <c r="I811" i="3"/>
  <c r="G847" i="3"/>
  <c r="H847" i="3"/>
  <c r="I847" i="3"/>
  <c r="H870" i="3"/>
  <c r="I870" i="3"/>
  <c r="G870" i="3"/>
  <c r="G782" i="3"/>
  <c r="H782" i="3"/>
  <c r="I782" i="3"/>
  <c r="G783" i="3"/>
  <c r="H783" i="3"/>
  <c r="I783" i="3"/>
  <c r="G794" i="3"/>
  <c r="H794" i="3"/>
  <c r="I794" i="3"/>
  <c r="H803" i="3"/>
  <c r="I803" i="3"/>
  <c r="G803" i="3"/>
  <c r="G842" i="3"/>
  <c r="H842" i="3"/>
  <c r="I842" i="3"/>
  <c r="G775" i="3"/>
  <c r="H775" i="3"/>
  <c r="I775" i="3"/>
  <c r="G773" i="3"/>
  <c r="H773" i="3"/>
  <c r="I773" i="3"/>
  <c r="G823" i="3"/>
  <c r="H823" i="3"/>
  <c r="I823" i="3"/>
  <c r="H854" i="3"/>
  <c r="I854" i="3"/>
  <c r="G854" i="3"/>
  <c r="G779" i="3"/>
  <c r="H779" i="3"/>
  <c r="I779" i="3"/>
  <c r="G814" i="3"/>
  <c r="H814" i="3"/>
  <c r="I814" i="3"/>
  <c r="H910" i="3"/>
  <c r="I910" i="3"/>
  <c r="G910" i="3"/>
  <c r="H902" i="3"/>
  <c r="I902" i="3"/>
  <c r="G902" i="3"/>
  <c r="H882" i="3"/>
  <c r="I882" i="3"/>
  <c r="G882" i="3"/>
  <c r="H858" i="3"/>
  <c r="I858" i="3"/>
  <c r="G858" i="3"/>
  <c r="H922" i="3"/>
  <c r="I922" i="3"/>
  <c r="G922" i="3"/>
  <c r="G786" i="3"/>
  <c r="H786" i="3"/>
  <c r="I786" i="3"/>
  <c r="H906" i="3"/>
  <c r="I906" i="3"/>
  <c r="G906" i="3"/>
  <c r="G839" i="3"/>
  <c r="H839" i="3"/>
  <c r="I839" i="3"/>
  <c r="H894" i="3"/>
  <c r="I894" i="3"/>
  <c r="G894" i="3"/>
  <c r="H862" i="3"/>
  <c r="I862" i="3"/>
  <c r="G862" i="3"/>
  <c r="H886" i="3"/>
  <c r="I886" i="3"/>
  <c r="G886" i="3"/>
  <c r="G802" i="3"/>
  <c r="H802" i="3"/>
  <c r="I802" i="3"/>
  <c r="G831" i="3"/>
  <c r="H831" i="3"/>
  <c r="I831" i="3"/>
  <c r="G791" i="3"/>
  <c r="H791" i="3"/>
  <c r="I791" i="3"/>
  <c r="G795" i="3"/>
  <c r="H795" i="3"/>
  <c r="I795" i="3"/>
  <c r="G826" i="3"/>
  <c r="H826" i="3"/>
  <c r="I826" i="3"/>
  <c r="H914" i="3"/>
  <c r="I914" i="3"/>
  <c r="G914" i="3"/>
  <c r="G799" i="3"/>
  <c r="H799" i="3"/>
  <c r="I799" i="3"/>
  <c r="H866" i="3"/>
  <c r="I866" i="3"/>
  <c r="G866" i="3"/>
  <c r="H926" i="3"/>
  <c r="I926" i="3"/>
  <c r="G926" i="3"/>
  <c r="G810" i="3"/>
  <c r="H810" i="3"/>
  <c r="I810" i="3"/>
  <c r="H774" i="3"/>
  <c r="I774" i="3"/>
  <c r="G774" i="3"/>
  <c r="G815" i="3"/>
  <c r="H815" i="3"/>
  <c r="I815" i="3"/>
  <c r="H877" i="3"/>
  <c r="I877" i="3"/>
  <c r="H865" i="3"/>
  <c r="I865" i="3"/>
  <c r="H861" i="3"/>
  <c r="I861" i="3"/>
  <c r="H905" i="3"/>
  <c r="I905" i="3"/>
  <c r="H923" i="3"/>
  <c r="I923" i="3"/>
  <c r="H699" i="3"/>
  <c r="I699" i="3"/>
  <c r="G776" i="3"/>
  <c r="H857" i="3"/>
  <c r="I857" i="3"/>
  <c r="H889" i="3"/>
  <c r="I889" i="3"/>
  <c r="H808" i="3"/>
  <c r="I808" i="3"/>
  <c r="G885" i="3"/>
  <c r="H893" i="3"/>
  <c r="I893" i="3"/>
  <c r="H921" i="3"/>
  <c r="I921" i="3"/>
  <c r="H907" i="3"/>
  <c r="I907" i="3"/>
  <c r="H909" i="3"/>
  <c r="I909" i="3"/>
  <c r="H873" i="3"/>
  <c r="I873" i="3"/>
  <c r="H925" i="3"/>
  <c r="I925" i="3"/>
  <c r="H901" i="3"/>
  <c r="I901" i="3"/>
  <c r="G792" i="3"/>
  <c r="H792" i="3"/>
  <c r="I792" i="3"/>
  <c r="G840" i="3"/>
  <c r="H840" i="3"/>
  <c r="I840" i="3"/>
  <c r="G804" i="3"/>
  <c r="H804" i="3"/>
  <c r="I804" i="3"/>
  <c r="G820" i="3"/>
  <c r="H820" i="3"/>
  <c r="I820" i="3"/>
  <c r="G836" i="3"/>
  <c r="H836" i="3"/>
  <c r="I836" i="3"/>
  <c r="G887" i="3"/>
  <c r="H887" i="3"/>
  <c r="I887" i="3"/>
  <c r="G920" i="3"/>
  <c r="H920" i="3"/>
  <c r="I920" i="3"/>
  <c r="H896" i="3"/>
  <c r="I896" i="3"/>
  <c r="G896" i="3"/>
  <c r="H883" i="3"/>
  <c r="I883" i="3"/>
  <c r="G883" i="3"/>
  <c r="G872" i="3"/>
  <c r="H872" i="3"/>
  <c r="I872" i="3"/>
  <c r="G916" i="3"/>
  <c r="H916" i="3"/>
  <c r="I916" i="3"/>
  <c r="G891" i="3"/>
  <c r="H891" i="3"/>
  <c r="I891" i="3"/>
  <c r="G852" i="3"/>
  <c r="H852" i="3"/>
  <c r="I852" i="3"/>
  <c r="G895" i="3"/>
  <c r="H895" i="3"/>
  <c r="I895" i="3"/>
  <c r="G899" i="3"/>
  <c r="H899" i="3"/>
  <c r="I899" i="3"/>
  <c r="G867" i="3"/>
  <c r="H867" i="3"/>
  <c r="I867" i="3"/>
  <c r="G855" i="3"/>
  <c r="H855" i="3"/>
  <c r="I855" i="3"/>
  <c r="H864" i="3"/>
  <c r="I864" i="3"/>
  <c r="G864" i="3"/>
  <c r="G892" i="3"/>
  <c r="H892" i="3"/>
  <c r="I892" i="3"/>
  <c r="G850" i="3"/>
  <c r="H850" i="3"/>
  <c r="I850" i="3"/>
  <c r="H880" i="3"/>
  <c r="I880" i="3"/>
  <c r="G880" i="3"/>
  <c r="H915" i="3"/>
  <c r="I915" i="3"/>
  <c r="G915" i="3"/>
  <c r="G875" i="3"/>
  <c r="H875" i="3"/>
  <c r="I875" i="3"/>
  <c r="G876" i="3"/>
  <c r="H876" i="3"/>
  <c r="I876" i="3"/>
  <c r="G879" i="3"/>
  <c r="H879" i="3"/>
  <c r="I879" i="3"/>
  <c r="G860" i="3"/>
  <c r="H860" i="3"/>
  <c r="I860" i="3"/>
  <c r="G868" i="3"/>
  <c r="H868" i="3"/>
  <c r="I868" i="3"/>
  <c r="H912" i="3"/>
  <c r="I912" i="3"/>
  <c r="G912" i="3"/>
  <c r="G911" i="3"/>
  <c r="H911" i="3"/>
  <c r="I911" i="3"/>
  <c r="G903" i="3"/>
  <c r="H903" i="3"/>
  <c r="I903" i="3"/>
  <c r="G863" i="3"/>
  <c r="H863" i="3"/>
  <c r="I863" i="3"/>
  <c r="G856" i="3"/>
  <c r="H856" i="3"/>
  <c r="I856" i="3"/>
  <c r="G900" i="3"/>
  <c r="H900" i="3"/>
  <c r="I900" i="3"/>
  <c r="G919" i="3"/>
  <c r="H919" i="3"/>
  <c r="I919" i="3"/>
  <c r="G888" i="3"/>
  <c r="H888" i="3"/>
  <c r="I888" i="3"/>
  <c r="G884" i="3"/>
  <c r="H884" i="3"/>
  <c r="I884" i="3"/>
  <c r="G904" i="3"/>
  <c r="H904" i="3"/>
  <c r="I904" i="3"/>
  <c r="H851" i="3"/>
  <c r="I851" i="3"/>
  <c r="G851" i="3"/>
  <c r="G908" i="3"/>
  <c r="H908" i="3"/>
  <c r="I908" i="3"/>
  <c r="G871" i="3"/>
  <c r="H871" i="3"/>
  <c r="I871" i="3"/>
  <c r="G859" i="3"/>
  <c r="H859" i="3"/>
  <c r="I859" i="3"/>
  <c r="G924" i="3"/>
  <c r="H924" i="3"/>
  <c r="I924" i="3"/>
  <c r="H776" i="3"/>
  <c r="I776" i="3"/>
  <c r="G853" i="3"/>
  <c r="H885" i="3"/>
  <c r="I885" i="3"/>
  <c r="G869" i="3"/>
  <c r="H869" i="3"/>
  <c r="I869" i="3"/>
  <c r="G917" i="3"/>
  <c r="H917" i="3"/>
  <c r="I917" i="3"/>
  <c r="G913" i="3"/>
  <c r="H913" i="3"/>
  <c r="I913" i="3"/>
  <c r="G897" i="3"/>
  <c r="H897" i="3"/>
  <c r="I897" i="3"/>
  <c r="G881" i="3"/>
  <c r="H881" i="3"/>
  <c r="I881" i="3"/>
  <c r="H853" i="3"/>
  <c r="I853" i="3"/>
  <c r="H24" i="2"/>
  <c r="H33" i="2"/>
  <c r="H45" i="2"/>
  <c r="H18" i="2"/>
  <c r="H39" i="2"/>
  <c r="H14" i="2"/>
  <c r="H66" i="2"/>
  <c r="H28" i="2"/>
  <c r="H41" i="2"/>
  <c r="H5" i="2"/>
  <c r="H62" i="2"/>
  <c r="H17" i="2"/>
  <c r="H8" i="2"/>
  <c r="H23" i="2"/>
  <c r="H57" i="2"/>
  <c r="H79" i="2"/>
  <c r="H73" i="2"/>
  <c r="H30" i="2"/>
  <c r="H59" i="2"/>
  <c r="H47" i="2"/>
  <c r="H12" i="2"/>
  <c r="H44" i="2"/>
  <c r="H71" i="2"/>
  <c r="H35" i="2"/>
  <c r="H37" i="2"/>
  <c r="H50" i="2"/>
  <c r="H82" i="2"/>
  <c r="H19" i="2"/>
  <c r="H20" i="2"/>
  <c r="H58" i="2"/>
  <c r="H46" i="2"/>
  <c r="H43" i="2"/>
  <c r="H53" i="2"/>
  <c r="H55" i="2"/>
  <c r="H15" i="2"/>
  <c r="H25" i="2"/>
  <c r="H77" i="2"/>
  <c r="H69" i="2"/>
  <c r="H72" i="2"/>
  <c r="H31" i="2"/>
  <c r="H13" i="2"/>
  <c r="H51" i="2"/>
  <c r="H81" i="2"/>
  <c r="H6" i="2"/>
  <c r="H49" i="2"/>
  <c r="H38" i="2"/>
  <c r="H56" i="2"/>
  <c r="H22" i="2"/>
  <c r="H21" i="2"/>
  <c r="H75" i="2"/>
  <c r="H64" i="2"/>
  <c r="H61" i="2"/>
  <c r="H65" i="2"/>
  <c r="H26" i="2"/>
  <c r="H74" i="2"/>
  <c r="H42" i="2"/>
  <c r="H63" i="2"/>
  <c r="H29" i="2"/>
  <c r="H27" i="2"/>
  <c r="H78" i="2"/>
  <c r="H7" i="2"/>
  <c r="H48" i="2"/>
  <c r="H54" i="2"/>
  <c r="H9" i="2"/>
  <c r="H60" i="2"/>
  <c r="H80" i="2"/>
  <c r="H67" i="2"/>
  <c r="H16" i="2"/>
  <c r="H76" i="2"/>
  <c r="H11" i="2"/>
  <c r="H70" i="2"/>
  <c r="H36" i="2"/>
  <c r="H40" i="2"/>
  <c r="H32" i="2"/>
  <c r="H34" i="2"/>
  <c r="H68" i="2"/>
  <c r="G58" i="2"/>
  <c r="G10" i="2"/>
  <c r="G14" i="2"/>
  <c r="G78" i="2"/>
  <c r="G79" i="2"/>
  <c r="G7" i="2"/>
  <c r="G18" i="2"/>
  <c r="G49" i="2"/>
  <c r="G35" i="2"/>
  <c r="G82" i="2"/>
  <c r="G13" i="2"/>
  <c r="G48" i="2"/>
  <c r="G76" i="2"/>
  <c r="G53" i="2"/>
  <c r="G81" i="2"/>
  <c r="G16" i="2"/>
  <c r="G73" i="2"/>
  <c r="G23" i="2"/>
  <c r="G20" i="2"/>
  <c r="G70" i="2"/>
  <c r="G56" i="2"/>
  <c r="G63" i="2"/>
  <c r="G12" i="2"/>
  <c r="G54" i="2"/>
  <c r="G59" i="2"/>
  <c r="G60" i="2"/>
  <c r="G42" i="2"/>
  <c r="G57" i="2"/>
  <c r="G29" i="2"/>
  <c r="G47" i="2"/>
  <c r="G51" i="2"/>
  <c r="G32" i="2"/>
  <c r="G17" i="2"/>
  <c r="G36" i="2"/>
  <c r="G22" i="2"/>
  <c r="G19" i="2"/>
  <c r="G61" i="2"/>
  <c r="G25" i="2"/>
  <c r="G75" i="2"/>
  <c r="G6" i="2"/>
  <c r="G67" i="2"/>
  <c r="G11" i="2"/>
  <c r="G72" i="2"/>
  <c r="G8" i="2"/>
  <c r="G68" i="2"/>
  <c r="G31" i="2"/>
  <c r="G24" i="2"/>
  <c r="G80" i="2"/>
  <c r="G40" i="2"/>
  <c r="G38" i="2"/>
  <c r="G37" i="2"/>
  <c r="G34" i="2"/>
  <c r="G30" i="2"/>
  <c r="G50" i="2"/>
  <c r="G46" i="2"/>
  <c r="G65" i="2"/>
  <c r="G28" i="2"/>
  <c r="G26" i="2"/>
  <c r="G64" i="2"/>
  <c r="G62" i="2"/>
  <c r="G71" i="2"/>
  <c r="G15" i="2"/>
  <c r="G66" i="2"/>
  <c r="G74" i="2"/>
  <c r="G55" i="2"/>
  <c r="G43" i="2"/>
  <c r="G39" i="2"/>
  <c r="G69" i="2"/>
  <c r="G45" i="2"/>
  <c r="G77" i="2"/>
  <c r="G27" i="2"/>
  <c r="G5" i="2"/>
  <c r="G41" i="2"/>
  <c r="G44" i="2"/>
  <c r="G21" i="2"/>
  <c r="G33" i="2"/>
  <c r="G9" i="2"/>
  <c r="H83" i="2"/>
  <c r="H52" i="2"/>
  <c r="J21" i="2"/>
  <c r="I21" i="2"/>
  <c r="I27" i="2"/>
  <c r="J27" i="2"/>
  <c r="J39" i="2"/>
  <c r="I39" i="2"/>
  <c r="I66" i="2"/>
  <c r="J66" i="2"/>
  <c r="J64" i="2"/>
  <c r="I64" i="2"/>
  <c r="I46" i="2"/>
  <c r="J46" i="2"/>
  <c r="J37" i="2"/>
  <c r="I37" i="2"/>
  <c r="I24" i="2"/>
  <c r="J24" i="2"/>
  <c r="I72" i="2"/>
  <c r="J72" i="2"/>
  <c r="I75" i="2"/>
  <c r="J75" i="2"/>
  <c r="I22" i="2"/>
  <c r="J22" i="2"/>
  <c r="I51" i="2"/>
  <c r="J51" i="2"/>
  <c r="I42" i="2"/>
  <c r="J42" i="2"/>
  <c r="I12" i="2"/>
  <c r="J12" i="2"/>
  <c r="I20" i="2"/>
  <c r="J20" i="2"/>
  <c r="J81" i="2"/>
  <c r="I81" i="2"/>
  <c r="J13" i="2"/>
  <c r="I13" i="2"/>
  <c r="I18" i="2"/>
  <c r="J18" i="2"/>
  <c r="J14" i="2"/>
  <c r="I14" i="2"/>
  <c r="J9" i="2"/>
  <c r="I9" i="2"/>
  <c r="I44" i="2"/>
  <c r="J44" i="2"/>
  <c r="J77" i="2"/>
  <c r="I77" i="2"/>
  <c r="I43" i="2"/>
  <c r="J43" i="2"/>
  <c r="I15" i="2"/>
  <c r="J15" i="2"/>
  <c r="J26" i="2"/>
  <c r="I26" i="2"/>
  <c r="J50" i="2"/>
  <c r="I50" i="2"/>
  <c r="J38" i="2"/>
  <c r="I38" i="2"/>
  <c r="I31" i="2"/>
  <c r="J31" i="2"/>
  <c r="I11" i="2"/>
  <c r="J11" i="2"/>
  <c r="J25" i="2"/>
  <c r="I25" i="2"/>
  <c r="I36" i="2"/>
  <c r="J36" i="2"/>
  <c r="I47" i="2"/>
  <c r="J47" i="2"/>
  <c r="J60" i="2"/>
  <c r="I60" i="2"/>
  <c r="I63" i="2"/>
  <c r="J63" i="2"/>
  <c r="J23" i="2"/>
  <c r="I23" i="2"/>
  <c r="J53" i="2"/>
  <c r="I53" i="2"/>
  <c r="G83" i="2"/>
  <c r="J82" i="2"/>
  <c r="I82" i="2"/>
  <c r="J7" i="2"/>
  <c r="I7" i="2"/>
  <c r="J10" i="2"/>
  <c r="I10" i="2"/>
  <c r="I41" i="2"/>
  <c r="J41" i="2"/>
  <c r="J45" i="2"/>
  <c r="I45" i="2"/>
  <c r="J55" i="2"/>
  <c r="I55" i="2"/>
  <c r="I71" i="2"/>
  <c r="J71" i="2"/>
  <c r="I28" i="2"/>
  <c r="J28" i="2"/>
  <c r="J30" i="2"/>
  <c r="I30" i="2"/>
  <c r="J40" i="2"/>
  <c r="I40" i="2"/>
  <c r="I68" i="2"/>
  <c r="J68" i="2"/>
  <c r="I67" i="2"/>
  <c r="J67" i="2"/>
  <c r="J61" i="2"/>
  <c r="I61" i="2"/>
  <c r="I17" i="2"/>
  <c r="J17" i="2"/>
  <c r="J29" i="2"/>
  <c r="I29" i="2"/>
  <c r="I59" i="2"/>
  <c r="J59" i="2"/>
  <c r="J56" i="2"/>
  <c r="I56" i="2"/>
  <c r="I73" i="2"/>
  <c r="J73" i="2"/>
  <c r="J76" i="2"/>
  <c r="I76" i="2"/>
  <c r="I35" i="2"/>
  <c r="J35" i="2"/>
  <c r="J79" i="2"/>
  <c r="I79" i="2"/>
  <c r="I58" i="2"/>
  <c r="J58" i="2"/>
  <c r="J33" i="2"/>
  <c r="I33" i="2"/>
  <c r="I5" i="2"/>
  <c r="G52" i="2"/>
  <c r="J52" i="2"/>
  <c r="J69" i="2"/>
  <c r="I69" i="2"/>
  <c r="I74" i="2"/>
  <c r="J74" i="2"/>
  <c r="I62" i="2"/>
  <c r="J62" i="2"/>
  <c r="J65" i="2"/>
  <c r="I65" i="2"/>
  <c r="J34" i="2"/>
  <c r="I34" i="2"/>
  <c r="J80" i="2"/>
  <c r="I80" i="2"/>
  <c r="I8" i="2"/>
  <c r="J8" i="2"/>
  <c r="J6" i="2"/>
  <c r="I6" i="2"/>
  <c r="I19" i="2"/>
  <c r="J19" i="2"/>
  <c r="I32" i="2"/>
  <c r="J32" i="2"/>
  <c r="I57" i="2"/>
  <c r="J57" i="2"/>
  <c r="I54" i="2"/>
  <c r="J54" i="2"/>
  <c r="I70" i="2"/>
  <c r="J70" i="2"/>
  <c r="I16" i="2"/>
  <c r="J16" i="2"/>
  <c r="I48" i="2"/>
  <c r="J48" i="2"/>
  <c r="J49" i="2"/>
  <c r="I49" i="2"/>
  <c r="I78" i="2"/>
  <c r="J78" i="2"/>
  <c r="H84" i="2"/>
  <c r="J5" i="2"/>
  <c r="I52" i="2"/>
  <c r="I83" i="2"/>
  <c r="G84" i="2"/>
  <c r="J84" i="2"/>
  <c r="J83" i="2"/>
  <c r="I8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<sst xmlns="http://schemas.openxmlformats.org/spreadsheetml/2006/main" count="3325" uniqueCount="238">
  <si>
    <t>CONTROLE GERAL DE SALDOS DE NOTAS DE CRÉDITO 2022</t>
  </si>
  <si>
    <t>CONTROLE MENSAL DE NOTAS DE CRÉDITO 2022</t>
  </si>
  <si>
    <t>NC</t>
  </si>
  <si>
    <t>Proponente</t>
  </si>
  <si>
    <t>Programa</t>
  </si>
  <si>
    <t>Empenho</t>
  </si>
  <si>
    <t>Valor Inicial NC</t>
  </si>
  <si>
    <t>Valor Utilizado</t>
  </si>
  <si>
    <t>Valor Economizado</t>
  </si>
  <si>
    <t>Saldo</t>
  </si>
  <si>
    <t>Consumo da NC %</t>
  </si>
  <si>
    <t/>
  </si>
  <si>
    <t>01/2021</t>
  </si>
  <si>
    <t>Bancada de Alagoas</t>
  </si>
  <si>
    <t>GESAC</t>
  </si>
  <si>
    <t>2021NE000127</t>
  </si>
  <si>
    <t>WifiBrasil</t>
  </si>
  <si>
    <t>Grand Total</t>
  </si>
  <si>
    <t>02/2021</t>
  </si>
  <si>
    <t>2021NE000156</t>
  </si>
  <si>
    <t>03/2021</t>
  </si>
  <si>
    <t>2021NE000209</t>
  </si>
  <si>
    <t>Soma de Valor Faturado</t>
  </si>
  <si>
    <t>04/2021</t>
  </si>
  <si>
    <t>Bancada de Minas Gerais</t>
  </si>
  <si>
    <t>2021NE000083</t>
  </si>
  <si>
    <t>Soma de Valor Economizado</t>
  </si>
  <si>
    <t>05/2021</t>
  </si>
  <si>
    <t>Bancada de São Paulo</t>
  </si>
  <si>
    <t>2021NE000171</t>
  </si>
  <si>
    <t>Soma de Valor Utilizado</t>
  </si>
  <si>
    <t>06/2021</t>
  </si>
  <si>
    <t>Bancada do Espírito Santo</t>
  </si>
  <si>
    <t>2021NE000101</t>
  </si>
  <si>
    <t>Soma de Saldo no Período</t>
  </si>
  <si>
    <t>07/2021</t>
  </si>
  <si>
    <t>2021NE000126</t>
  </si>
  <si>
    <t>08/2021</t>
  </si>
  <si>
    <t>2021NE000159</t>
  </si>
  <si>
    <t>09/2021</t>
  </si>
  <si>
    <t>Bancada do Maranhão</t>
  </si>
  <si>
    <t>2021NE000108</t>
  </si>
  <si>
    <t>10/2021</t>
  </si>
  <si>
    <t>Bancada do Pará</t>
  </si>
  <si>
    <t>2021NE000134</t>
  </si>
  <si>
    <t>11/2021</t>
  </si>
  <si>
    <t>2021NE000158</t>
  </si>
  <si>
    <t>12/2021</t>
  </si>
  <si>
    <t>Cabo Junio Amaral</t>
  </si>
  <si>
    <t>2021NE000122</t>
  </si>
  <si>
    <t>13/2021</t>
  </si>
  <si>
    <t>Celso Sabino</t>
  </si>
  <si>
    <t>2021NE000119</t>
  </si>
  <si>
    <t>14/2021</t>
  </si>
  <si>
    <t>Coronel Chrisóstomo</t>
  </si>
  <si>
    <t>2021NE000132</t>
  </si>
  <si>
    <t>15/2021</t>
  </si>
  <si>
    <t>Dimas Fabiano</t>
  </si>
  <si>
    <t>2021NE000183</t>
  </si>
  <si>
    <t>16/2021</t>
  </si>
  <si>
    <t>Edna Henrique</t>
  </si>
  <si>
    <t>2021NE000130</t>
  </si>
  <si>
    <t>17/2021</t>
  </si>
  <si>
    <t>Elias Vaz</t>
  </si>
  <si>
    <t>2021NE000192</t>
  </si>
  <si>
    <t>18/2021</t>
  </si>
  <si>
    <t>Expedito Netto</t>
  </si>
  <si>
    <t>2021NE000117</t>
  </si>
  <si>
    <t>19/2021</t>
  </si>
  <si>
    <t>Fabio Reis</t>
  </si>
  <si>
    <t>2021NE000085</t>
  </si>
  <si>
    <t>20/2021</t>
  </si>
  <si>
    <t>Flavia Arruda</t>
  </si>
  <si>
    <t>2021NE000167</t>
  </si>
  <si>
    <t>21/2021</t>
  </si>
  <si>
    <t>Flaviano Melo</t>
  </si>
  <si>
    <t>2021NE000097</t>
  </si>
  <si>
    <t>22/2021</t>
  </si>
  <si>
    <t>2021NE000189</t>
  </si>
  <si>
    <t>23/2021</t>
  </si>
  <si>
    <t>General Girão</t>
  </si>
  <si>
    <t>2021NE000139</t>
  </si>
  <si>
    <t>24/2021</t>
  </si>
  <si>
    <t>João Roma</t>
  </si>
  <si>
    <t>2021NE000120</t>
  </si>
  <si>
    <t>25/2021</t>
  </si>
  <si>
    <t>Joenia Wapichana</t>
  </si>
  <si>
    <t>2021NE000087</t>
  </si>
  <si>
    <t>26/2021</t>
  </si>
  <si>
    <t>José Nunes</t>
  </si>
  <si>
    <t>2021NE000181</t>
  </si>
  <si>
    <t>27/2021</t>
  </si>
  <si>
    <t>Josivaldo JP</t>
  </si>
  <si>
    <t>2021NE000128</t>
  </si>
  <si>
    <t>28/2021</t>
  </si>
  <si>
    <t>Junior Lourenço</t>
  </si>
  <si>
    <t>2021NE000177</t>
  </si>
  <si>
    <t>29/2021</t>
  </si>
  <si>
    <t>Leo de Brito</t>
  </si>
  <si>
    <t>2021NE000179</t>
  </si>
  <si>
    <t>30/2021</t>
  </si>
  <si>
    <t>Leur Lomanto</t>
  </si>
  <si>
    <t>2021NE000098</t>
  </si>
  <si>
    <t>31/2021</t>
  </si>
  <si>
    <t>Luciano Bivar</t>
  </si>
  <si>
    <t>2021NE000118</t>
  </si>
  <si>
    <t>32/2021</t>
  </si>
  <si>
    <t>Luis Tibé</t>
  </si>
  <si>
    <t>2021NE000169</t>
  </si>
  <si>
    <t>33/2021</t>
  </si>
  <si>
    <t>Mara Rocha</t>
  </si>
  <si>
    <t>2021NE000115</t>
  </si>
  <si>
    <t>34/2021</t>
  </si>
  <si>
    <t>Marx Beltrão</t>
  </si>
  <si>
    <t>2021NE000173</t>
  </si>
  <si>
    <t>35/2021</t>
  </si>
  <si>
    <t>Ministério das Comunicações</t>
  </si>
  <si>
    <t>2021NE000094</t>
  </si>
  <si>
    <t>36/2021</t>
  </si>
  <si>
    <t>2021NE000198</t>
  </si>
  <si>
    <t>37/2021</t>
  </si>
  <si>
    <t>2021NE000227</t>
  </si>
  <si>
    <t>38/2021</t>
  </si>
  <si>
    <t>Ministério da Educação</t>
  </si>
  <si>
    <t>2021NE000109</t>
  </si>
  <si>
    <t>39/2021</t>
  </si>
  <si>
    <t>2021NE000110</t>
  </si>
  <si>
    <t>40/2021</t>
  </si>
  <si>
    <t>Ministério da Justiça</t>
  </si>
  <si>
    <t>2021NE000226</t>
  </si>
  <si>
    <t>41/2021</t>
  </si>
  <si>
    <t>Ministério do Meio Ambiente</t>
  </si>
  <si>
    <t>2021NE000248</t>
  </si>
  <si>
    <t>42/2021</t>
  </si>
  <si>
    <t>Perpétua Almeida</t>
  </si>
  <si>
    <t>2021NE000195</t>
  </si>
  <si>
    <t>43/2021</t>
  </si>
  <si>
    <t>PRF RO</t>
  </si>
  <si>
    <t>2021NE000247</t>
  </si>
  <si>
    <t>44/2021</t>
  </si>
  <si>
    <t>Senador Confúcio Moura</t>
  </si>
  <si>
    <t>2021NE000125</t>
  </si>
  <si>
    <t>45/2021</t>
  </si>
  <si>
    <t>Sérgio Petecão</t>
  </si>
  <si>
    <t>2021NE000191</t>
  </si>
  <si>
    <t>46/2021</t>
  </si>
  <si>
    <t>Soraya Thronicke</t>
  </si>
  <si>
    <t>2021NE000190</t>
  </si>
  <si>
    <t>47/2021</t>
  </si>
  <si>
    <t>Uldurico Junior</t>
  </si>
  <si>
    <t>2021NE000185</t>
  </si>
  <si>
    <t>Subtotal</t>
  </si>
  <si>
    <t>48/2021</t>
  </si>
  <si>
    <t>2021NE000137</t>
  </si>
  <si>
    <t>49/2021</t>
  </si>
  <si>
    <t>2021NE000157</t>
  </si>
  <si>
    <t>50/2021</t>
  </si>
  <si>
    <t>2021NE000210</t>
  </si>
  <si>
    <t>51/2021</t>
  </si>
  <si>
    <t>2021NE000084</t>
  </si>
  <si>
    <t>52/2021</t>
  </si>
  <si>
    <t>2021NE000172</t>
  </si>
  <si>
    <t>53/2021</t>
  </si>
  <si>
    <t>2021NE000136</t>
  </si>
  <si>
    <t>54/2021</t>
  </si>
  <si>
    <t>2021NE000160</t>
  </si>
  <si>
    <t>55/2021</t>
  </si>
  <si>
    <t>2021NE000135</t>
  </si>
  <si>
    <t>56/2021</t>
  </si>
  <si>
    <t>2021NE000161</t>
  </si>
  <si>
    <t>57/2021</t>
  </si>
  <si>
    <t>2021NE000133</t>
  </si>
  <si>
    <t>58/2021</t>
  </si>
  <si>
    <t>2021NE000184</t>
  </si>
  <si>
    <t>59/2021</t>
  </si>
  <si>
    <t>2021NE000131</t>
  </si>
  <si>
    <t>60/2021</t>
  </si>
  <si>
    <t>2021NE000086</t>
  </si>
  <si>
    <t>61/2021</t>
  </si>
  <si>
    <t>2021NE000168</t>
  </si>
  <si>
    <t>62/2021</t>
  </si>
  <si>
    <t>2021NE000140</t>
  </si>
  <si>
    <t>63/2021</t>
  </si>
  <si>
    <t>2021NE000182</t>
  </si>
  <si>
    <t>64/2021</t>
  </si>
  <si>
    <t>2021NE000129</t>
  </si>
  <si>
    <t>65/2021</t>
  </si>
  <si>
    <t>2021NE000178</t>
  </si>
  <si>
    <t>66/2021</t>
  </si>
  <si>
    <t>2021NE000180</t>
  </si>
  <si>
    <t>67/2021</t>
  </si>
  <si>
    <t>2021NE000199</t>
  </si>
  <si>
    <t>68/2021</t>
  </si>
  <si>
    <t>2021NE000170</t>
  </si>
  <si>
    <t>69/2021</t>
  </si>
  <si>
    <t>2021NE000116</t>
  </si>
  <si>
    <t>70/2021</t>
  </si>
  <si>
    <t>2021NE000174</t>
  </si>
  <si>
    <t>71/2021</t>
  </si>
  <si>
    <t>2021NE000196</t>
  </si>
  <si>
    <t>72/2021</t>
  </si>
  <si>
    <t>2021NE000194</t>
  </si>
  <si>
    <t>73/2021</t>
  </si>
  <si>
    <t>2021NE000186</t>
  </si>
  <si>
    <t>74/2021</t>
  </si>
  <si>
    <t>2021NE000193</t>
  </si>
  <si>
    <t>75/2021</t>
  </si>
  <si>
    <t>MCom</t>
  </si>
  <si>
    <t>2021NE000065</t>
  </si>
  <si>
    <t>76/2021</t>
  </si>
  <si>
    <t>2021NE000123</t>
  </si>
  <si>
    <t>77/2021</t>
  </si>
  <si>
    <t>2021NE000100</t>
  </si>
  <si>
    <t>TOTAL</t>
  </si>
  <si>
    <t>Total Soma de Valor Faturado</t>
  </si>
  <si>
    <t>Total Soma de Valor Economizado</t>
  </si>
  <si>
    <t>Total Soma de Valor Utilizado</t>
  </si>
  <si>
    <t>Total Soma de Saldo no Período</t>
  </si>
  <si>
    <t>Nota de Crédito</t>
  </si>
  <si>
    <t>Mês</t>
  </si>
  <si>
    <t>Valor Faturado</t>
  </si>
  <si>
    <t>Saldo no Período</t>
  </si>
  <si>
    <t>Relatório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</si>
  <si>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</si>
  <si>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</si>
  <si>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</si>
  <si>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</si>
  <si>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</si>
  <si>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</si>
  <si>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</si>
  <si>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</si>
  <si>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</si>
  <si>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</si>
  <si>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</si>
  <si>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</si>
  <si>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Índice de Correção</t>
  </si>
  <si>
    <t>Taxa SELIC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</si>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</sst>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hair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hair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hair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44" fontId="6" fillId="4" borderId="3" xfId="1" applyFont="1" applyFill="1" applyBorder="1" applyAlignment="1">
      <alignment horizontal="center" vertical="center" wrapText="1"/>
    </xf>
    <xf numFmtId="44" fontId="6" fillId="4" borderId="4" xfId="1" applyFont="1" applyFill="1" applyBorder="1" applyAlignment="1">
      <alignment horizontal="center" vertical="center" wrapText="1"/>
    </xf>
    <xf numFmtId="0" fontId="0" fillId="0" borderId="0" xfId="0" pivotButton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44" fontId="6" fillId="3" borderId="3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44" fontId="5" fillId="0" borderId="6" xfId="1" applyFont="1" applyBorder="1" applyAlignment="1">
      <alignment horizontal="center" vertical="center" wrapText="1"/>
    </xf>
    <xf numFmtId="44" fontId="1" fillId="0" borderId="6" xfId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6" xfId="1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44" fontId="5" fillId="0" borderId="8" xfId="1" applyFont="1" applyBorder="1" applyAlignment="1">
      <alignment horizontal="center" vertical="center" wrapText="1"/>
    </xf>
    <xf numFmtId="44" fontId="1" fillId="0" borderId="8" xfId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44" fontId="3" fillId="0" borderId="8" xfId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44" fontId="3" fillId="0" borderId="10" xfId="1" applyFont="1" applyBorder="1" applyAlignment="1">
      <alignment horizontal="center" vertical="center" wrapText="1"/>
    </xf>
    <xf numFmtId="44" fontId="1" fillId="0" borderId="10" xfId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44" fontId="5" fillId="0" borderId="12" xfId="1" applyFont="1" applyBorder="1" applyAlignment="1">
      <alignment horizontal="center" vertical="center" wrapText="1"/>
    </xf>
    <xf numFmtId="44" fontId="1" fillId="0" borderId="12" xfId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44" fontId="3" fillId="0" borderId="14" xfId="1" applyFont="1" applyBorder="1" applyAlignment="1">
      <alignment horizontal="center" vertical="center" wrapText="1"/>
    </xf>
    <xf numFmtId="44" fontId="1" fillId="0" borderId="14" xfId="1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2" fontId="0" fillId="5" borderId="6" xfId="1" applyNumberFormat="1" applyFont="1" applyFill="1" applyBorder="1" applyAlignment="1">
      <alignment horizontal="center"/>
    </xf>
    <xf numFmtId="2" fontId="2" fillId="6" borderId="3" xfId="1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44" fontId="0" fillId="0" borderId="8" xfId="1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44" fontId="0" fillId="0" borderId="6" xfId="1" applyFont="1" applyBorder="1" applyAlignment="1">
      <alignment horizontal="center" wrapText="1"/>
    </xf>
    <xf numFmtId="44" fontId="0" fillId="0" borderId="6" xfId="1" applyFont="1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44" fontId="0" fillId="0" borderId="8" xfId="1" applyFont="1" applyBorder="1" applyAlignment="1">
      <alignment horizontal="center" wrapText="1"/>
    </xf>
    <xf numFmtId="44" fontId="0" fillId="0" borderId="8" xfId="1" applyFont="1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44" fontId="0" fillId="0" borderId="10" xfId="1" applyFont="1" applyBorder="1" applyAlignment="1">
      <alignment horizontal="center" wrapText="1"/>
    </xf>
    <xf numFmtId="44" fontId="0" fillId="0" borderId="10" xfId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4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NumberFormat="1"/>
  </cellXfs>
  <cellStyles count="3">
    <cellStyle name="Currency" xfId="1" builtinId="4"/>
    <cellStyle name="Normal" xfId="0" builtinId="0"/>
    <cellStyle name="Vírgula 2" xfId="2" xr:uid="{85C65AC4-2471-41B9-B432-6CDBD32FB640}"/>
  </cellStyles>
  <dxfs count="83"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center"/>
    </dxf>
    <dxf>
      <numFmt numFmtId="34" formatCode="_-&quot;R$&quot;\ * #,##0.00_-;\-&quot;R$&quot;\ * #,##0.00_-;_-&quot;R$&quot;\ 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fill>
        <patternFill patternType="solid"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431800</xdr:colOff>
      <xdr:row>3</xdr:row>
      <xdr:rowOff>6350</xdr:rowOff>
    </xdr:from>
    <xdr:to>
      <xdr:col>11</xdr:col>
      <xdr:colOff>31750</xdr:colOff>
      <xdr:row>24</xdr:row>
      <xdr:rowOff>146050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ês">
              <a:extLst>
                <a:ext uri="{FF2B5EF4-FFF2-40B4-BE49-F238E27FC236}">
                  <a16:creationId xmlns:a16="http://schemas.microsoft.com/office/drawing/2014/main" id="{5F133B22-6B72-478B-A824-A84C123868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83800" y="374650"/>
              <a:ext cx="1098550" cy="401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Excel Services" refreshedDate="44589.491734722222" createdVersion="7" refreshedVersion="7" minRefreshableVersion="3" recordCount="924" xr:uid="{274595FA-801E-4E7E-B2CC-C53AA9E2499A}">
  <cacheSource type="worksheet">
    <worksheetSource ref="B2:J926" sheet="AnalíticoNC"/>
  </cacheSource>
  <cacheFields count="9">
    <cacheField name="Proponente" numFmtId="0">
      <sharedItems count="39">
        <s v="Bancada de Alagoas"/>
        <s v="Bancada de Minas Gerais"/>
        <s v="Bancada de São Paulo"/>
        <s v="Bancada do Espírito Santo"/>
        <s v="Bancada do Maranhão"/>
        <s v="Bancada do Pará"/>
        <s v="Cabo Junio Amaral"/>
        <s v="Celso Sabino"/>
        <s v="Coronel Chrisóstomo"/>
        <s v="Dimas Fabiano"/>
        <s v="Edna Henrique"/>
        <s v="Elias Vaz"/>
        <s v="Expedito Netto"/>
        <s v="Fabio Reis"/>
        <s v="Flavia Arruda"/>
        <s v="Flaviano Melo"/>
        <s v="General Girão"/>
        <s v="João Roma"/>
        <s v="Joenia Wapichana"/>
        <s v="José Nunes"/>
        <s v="Josivaldo JP"/>
        <s v="Junior Lourenço"/>
        <s v="Leo de Brito"/>
        <s v="Leur Lomanto"/>
        <s v="Luciano Bivar"/>
        <s v="Luis Tibé"/>
        <s v="Mara Rocha"/>
        <s v="Marx Beltrão"/>
        <s v="Ministério das Comunicações"/>
        <s v="Ministério da Educação"/>
        <s v="Ministério da Justiça"/>
        <s v="Ministério do Meio Ambiente"/>
        <s v="Perpétua Almeida"/>
        <s v="PRF RO"/>
        <s v="Senador Confúcio Moura"/>
        <s v="Sérgio Petecão"/>
        <s v="Soraya Thronicke"/>
        <s v="Uldurico Junior"/>
        <s v="MCom"/>
      </sharedItems>
    </cacheField>
    <cacheField name="Nota de Crédito" numFmtId="0">
      <sharedItems/>
    </cacheField>
    <cacheField name="Programa" numFmtId="0">
      <sharedItems count="2">
        <s v="GESAC"/>
        <s v="WifiBrasil"/>
      </sharedItems>
    </cacheField>
    <cacheField name="Mê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Valor Faturado" numFmtId="44">
      <sharedItems containsString="0" containsBlank="1" containsNumber="1" minValue="3285.93" maxValue="500000"/>
    </cacheField>
    <cacheField name="Valor Economizado" numFmtId="44">
      <sharedItems containsSemiMixedTypes="0" containsString="0" containsNumber="1" minValue="-4548.0111676597626" maxValue="171409.72194984675"/>
    </cacheField>
    <cacheField name="Valor Utilizado" numFmtId="44">
      <sharedItems containsSemiMixedTypes="0" containsString="0" containsNumber="1" minValue="-453132.4101741247" maxValue="500000"/>
    </cacheField>
    <cacheField name="Saldo no Período" numFmtId="44">
      <sharedItems containsSemiMixedTypes="0" containsString="0" containsNumber="1" minValue="-453132.4101741247" maxValue="17023134.633976746"/>
    </cacheField>
    <cacheField name="Relatório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2078106900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DAF97A-71F6-4F36-A9D8-995C608DC397}" name="Tabela dinâmica2" cacheId="12512" dataOnRows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Proponente" colHeaderCaption="">
  <location ref="N4:Q204" firstHeaderRow="1" firstDataRow="2" firstDataCol="1"/>
  <pivotFields count="9">
    <pivotField axis="axisRow" subtotalTop="0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38"/>
        <item x="29"/>
        <item x="30"/>
        <item x="28"/>
        <item x="31"/>
        <item x="32"/>
        <item x="33"/>
        <item x="34"/>
        <item x="35"/>
        <item x="36"/>
        <item x="37"/>
        <item t="default"/>
      </items>
    </pivotField>
    <pivotField subtotalTop="0" showAll="0"/>
    <pivotField axis="axisCol" subtotalTop="0" showAll="0">
      <items count="3">
        <item x="0"/>
        <item x="1"/>
        <item t="default"/>
      </items>
    </pivotField>
    <pivotField subtotalTop="0" showAll="0">
      <items count="13"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subtotalTop="0" showAll="0"/>
  </pivotFields>
  <rowFields count="2">
    <field x="0"/>
    <field x="-2"/>
  </rowFields>
  <rowItems count="199">
    <i>
      <x/>
    </i>
    <i r="1">
      <x/>
    </i>
    <i r="1" i="1">
      <x v="1"/>
    </i>
    <i r="1" i="2">
      <x v="2"/>
    </i>
    <i r="1" i="3">
      <x v="3"/>
    </i>
    <i>
      <x v="1"/>
    </i>
    <i r="1">
      <x/>
    </i>
    <i r="1" i="1">
      <x v="1"/>
    </i>
    <i r="1" i="2">
      <x v="2"/>
    </i>
    <i r="1" i="3">
      <x v="3"/>
    </i>
    <i>
      <x v="2"/>
    </i>
    <i r="1">
      <x/>
    </i>
    <i r="1" i="1">
      <x v="1"/>
    </i>
    <i r="1" i="2">
      <x v="2"/>
    </i>
    <i r="1" i="3">
      <x v="3"/>
    </i>
    <i>
      <x v="3"/>
    </i>
    <i r="1">
      <x/>
    </i>
    <i r="1" i="1">
      <x v="1"/>
    </i>
    <i r="1" i="2">
      <x v="2"/>
    </i>
    <i r="1" i="3">
      <x v="3"/>
    </i>
    <i>
      <x v="4"/>
    </i>
    <i r="1">
      <x/>
    </i>
    <i r="1" i="1">
      <x v="1"/>
    </i>
    <i r="1" i="2">
      <x v="2"/>
    </i>
    <i r="1" i="3">
      <x v="3"/>
    </i>
    <i>
      <x v="5"/>
    </i>
    <i r="1">
      <x/>
    </i>
    <i r="1" i="1">
      <x v="1"/>
    </i>
    <i r="1" i="2">
      <x v="2"/>
    </i>
    <i r="1" i="3">
      <x v="3"/>
    </i>
    <i>
      <x v="6"/>
    </i>
    <i r="1">
      <x/>
    </i>
    <i r="1" i="1">
      <x v="1"/>
    </i>
    <i r="1" i="2">
      <x v="2"/>
    </i>
    <i r="1" i="3">
      <x v="3"/>
    </i>
    <i>
      <x v="7"/>
    </i>
    <i r="1">
      <x/>
    </i>
    <i r="1" i="1">
      <x v="1"/>
    </i>
    <i r="1" i="2">
      <x v="2"/>
    </i>
    <i r="1" i="3">
      <x v="3"/>
    </i>
    <i>
      <x v="8"/>
    </i>
    <i r="1">
      <x/>
    </i>
    <i r="1" i="1">
      <x v="1"/>
    </i>
    <i r="1" i="2">
      <x v="2"/>
    </i>
    <i r="1" i="3">
      <x v="3"/>
    </i>
    <i>
      <x v="9"/>
    </i>
    <i r="1">
      <x/>
    </i>
    <i r="1" i="1">
      <x v="1"/>
    </i>
    <i r="1" i="2">
      <x v="2"/>
    </i>
    <i r="1" i="3">
      <x v="3"/>
    </i>
    <i>
      <x v="10"/>
    </i>
    <i r="1">
      <x/>
    </i>
    <i r="1" i="1">
      <x v="1"/>
    </i>
    <i r="1" i="2">
      <x v="2"/>
    </i>
    <i r="1" i="3">
      <x v="3"/>
    </i>
    <i>
      <x v="11"/>
    </i>
    <i r="1">
      <x/>
    </i>
    <i r="1" i="1">
      <x v="1"/>
    </i>
    <i r="1" i="2">
      <x v="2"/>
    </i>
    <i r="1" i="3">
      <x v="3"/>
    </i>
    <i>
      <x v="12"/>
    </i>
    <i r="1">
      <x/>
    </i>
    <i r="1" i="1">
      <x v="1"/>
    </i>
    <i r="1" i="2">
      <x v="2"/>
    </i>
    <i r="1" i="3">
      <x v="3"/>
    </i>
    <i>
      <x v="13"/>
    </i>
    <i r="1">
      <x/>
    </i>
    <i r="1" i="1">
      <x v="1"/>
    </i>
    <i r="1" i="2">
      <x v="2"/>
    </i>
    <i r="1" i="3">
      <x v="3"/>
    </i>
    <i>
      <x v="14"/>
    </i>
    <i r="1">
      <x/>
    </i>
    <i r="1" i="1">
      <x v="1"/>
    </i>
    <i r="1" i="2">
      <x v="2"/>
    </i>
    <i r="1" i="3">
      <x v="3"/>
    </i>
    <i>
      <x v="15"/>
    </i>
    <i r="1">
      <x/>
    </i>
    <i r="1" i="1">
      <x v="1"/>
    </i>
    <i r="1" i="2">
      <x v="2"/>
    </i>
    <i r="1" i="3">
      <x v="3"/>
    </i>
    <i>
      <x v="16"/>
    </i>
    <i r="1">
      <x/>
    </i>
    <i r="1" i="1">
      <x v="1"/>
    </i>
    <i r="1" i="2">
      <x v="2"/>
    </i>
    <i r="1" i="3">
      <x v="3"/>
    </i>
    <i>
      <x v="17"/>
    </i>
    <i r="1">
      <x/>
    </i>
    <i r="1" i="1">
      <x v="1"/>
    </i>
    <i r="1" i="2">
      <x v="2"/>
    </i>
    <i r="1" i="3">
      <x v="3"/>
    </i>
    <i>
      <x v="18"/>
    </i>
    <i r="1">
      <x/>
    </i>
    <i r="1" i="1">
      <x v="1"/>
    </i>
    <i r="1" i="2">
      <x v="2"/>
    </i>
    <i r="1" i="3">
      <x v="3"/>
    </i>
    <i>
      <x v="19"/>
    </i>
    <i r="1">
      <x/>
    </i>
    <i r="1" i="1">
      <x v="1"/>
    </i>
    <i r="1" i="2">
      <x v="2"/>
    </i>
    <i r="1" i="3">
      <x v="3"/>
    </i>
    <i>
      <x v="20"/>
    </i>
    <i r="1">
      <x/>
    </i>
    <i r="1" i="1">
      <x v="1"/>
    </i>
    <i r="1" i="2">
      <x v="2"/>
    </i>
    <i r="1" i="3">
      <x v="3"/>
    </i>
    <i>
      <x v="21"/>
    </i>
    <i r="1">
      <x/>
    </i>
    <i r="1" i="1">
      <x v="1"/>
    </i>
    <i r="1" i="2">
      <x v="2"/>
    </i>
    <i r="1" i="3">
      <x v="3"/>
    </i>
    <i>
      <x v="22"/>
    </i>
    <i r="1">
      <x/>
    </i>
    <i r="1" i="1">
      <x v="1"/>
    </i>
    <i r="1" i="2">
      <x v="2"/>
    </i>
    <i r="1" i="3">
      <x v="3"/>
    </i>
    <i>
      <x v="23"/>
    </i>
    <i r="1">
      <x/>
    </i>
    <i r="1" i="1">
      <x v="1"/>
    </i>
    <i r="1" i="2">
      <x v="2"/>
    </i>
    <i r="1" i="3">
      <x v="3"/>
    </i>
    <i>
      <x v="24"/>
    </i>
    <i r="1">
      <x/>
    </i>
    <i r="1" i="1">
      <x v="1"/>
    </i>
    <i r="1" i="2">
      <x v="2"/>
    </i>
    <i r="1" i="3">
      <x v="3"/>
    </i>
    <i>
      <x v="25"/>
    </i>
    <i r="1">
      <x/>
    </i>
    <i r="1" i="1">
      <x v="1"/>
    </i>
    <i r="1" i="2">
      <x v="2"/>
    </i>
    <i r="1" i="3">
      <x v="3"/>
    </i>
    <i>
      <x v="26"/>
    </i>
    <i r="1">
      <x/>
    </i>
    <i r="1" i="1">
      <x v="1"/>
    </i>
    <i r="1" i="2">
      <x v="2"/>
    </i>
    <i r="1" i="3">
      <x v="3"/>
    </i>
    <i>
      <x v="27"/>
    </i>
    <i r="1">
      <x/>
    </i>
    <i r="1" i="1">
      <x v="1"/>
    </i>
    <i r="1" i="2">
      <x v="2"/>
    </i>
    <i r="1" i="3">
      <x v="3"/>
    </i>
    <i>
      <x v="28"/>
    </i>
    <i r="1">
      <x/>
    </i>
    <i r="1" i="1">
      <x v="1"/>
    </i>
    <i r="1" i="2">
      <x v="2"/>
    </i>
    <i r="1" i="3">
      <x v="3"/>
    </i>
    <i>
      <x v="29"/>
    </i>
    <i r="1">
      <x/>
    </i>
    <i r="1" i="1">
      <x v="1"/>
    </i>
    <i r="1" i="2">
      <x v="2"/>
    </i>
    <i r="1" i="3">
      <x v="3"/>
    </i>
    <i>
      <x v="30"/>
    </i>
    <i r="1">
      <x/>
    </i>
    <i r="1" i="1">
      <x v="1"/>
    </i>
    <i r="1" i="2">
      <x v="2"/>
    </i>
    <i r="1" i="3">
      <x v="3"/>
    </i>
    <i>
      <x v="31"/>
    </i>
    <i r="1">
      <x/>
    </i>
    <i r="1" i="1">
      <x v="1"/>
    </i>
    <i r="1" i="2">
      <x v="2"/>
    </i>
    <i r="1" i="3">
      <x v="3"/>
    </i>
    <i>
      <x v="32"/>
    </i>
    <i r="1">
      <x/>
    </i>
    <i r="1" i="1">
      <x v="1"/>
    </i>
    <i r="1" i="2">
      <x v="2"/>
    </i>
    <i r="1" i="3">
      <x v="3"/>
    </i>
    <i>
      <x v="33"/>
    </i>
    <i r="1">
      <x/>
    </i>
    <i r="1" i="1">
      <x v="1"/>
    </i>
    <i r="1" i="2">
      <x v="2"/>
    </i>
    <i r="1" i="3">
      <x v="3"/>
    </i>
    <i>
      <x v="34"/>
    </i>
    <i r="1">
      <x/>
    </i>
    <i r="1" i="1">
      <x v="1"/>
    </i>
    <i r="1" i="2">
      <x v="2"/>
    </i>
    <i r="1" i="3">
      <x v="3"/>
    </i>
    <i>
      <x v="35"/>
    </i>
    <i r="1">
      <x/>
    </i>
    <i r="1" i="1">
      <x v="1"/>
    </i>
    <i r="1" i="2">
      <x v="2"/>
    </i>
    <i r="1" i="3">
      <x v="3"/>
    </i>
    <i>
      <x v="36"/>
    </i>
    <i r="1">
      <x/>
    </i>
    <i r="1" i="1">
      <x v="1"/>
    </i>
    <i r="1" i="2">
      <x v="2"/>
    </i>
    <i r="1" i="3">
      <x v="3"/>
    </i>
    <i>
      <x v="37"/>
    </i>
    <i r="1">
      <x/>
    </i>
    <i r="1" i="1">
      <x v="1"/>
    </i>
    <i r="1" i="2">
      <x v="2"/>
    </i>
    <i r="1" i="3">
      <x v="3"/>
    </i>
    <i>
      <x v="38"/>
    </i>
    <i r="1"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rowItems>
  <colFields count="1">
    <field x="2"/>
  </colFields>
  <colItems count="3">
    <i>
      <x/>
    </i>
    <i>
      <x v="1"/>
    </i>
    <i t="grand">
      <x/>
    </i>
  </colItems>
  <dataFields count="4">
    <dataField name="Soma de Valor Faturado" fld="4" baseField="0" baseItem="0"/>
    <dataField name="Soma de Valor Economizado" fld="5" baseField="0" baseItem="0"/>
    <dataField name="Soma de Valor Utilizado" fld="6" baseField="0" baseItem="0"/>
    <dataField name="Soma de Saldo no Período" fld="7" baseField="0" baseItem="0"/>
  </dataFields>
  <formats count="83">
    <format dxfId="0">
      <pivotArea collapsedLevelsAreSubtotals="1" fieldPosition="0">
        <references count="1">
          <reference field="0" count="1">
            <x v="0"/>
          </reference>
        </references>
      </pivotArea>
    </format>
    <format dxfId="1">
      <pivotArea field="0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3">
      <pivotArea dataOnly="0" labelOnly="1" grandCol="1" outline="0" fieldPosition="0"/>
    </format>
    <format dxfId="4">
      <pivotArea field="0" grandRow="1" outline="0" collapsedLevelsAreSubtotals="1" axis="axisRow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5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0"/>
          </reference>
        </references>
      </pivotArea>
    </format>
    <format dxfId="6">
      <pivotArea collapsedLevelsAreSubtotals="1" fieldPosition="0">
        <references count="1">
          <reference field="0" count="1">
            <x v="1"/>
          </reference>
        </references>
      </pivotArea>
    </format>
    <format dxfId="7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1"/>
          </reference>
        </references>
      </pivotArea>
    </format>
    <format dxfId="8">
      <pivotArea collapsedLevelsAreSubtotals="1" fieldPosition="0">
        <references count="1">
          <reference field="0" count="1">
            <x v="2"/>
          </reference>
        </references>
      </pivotArea>
    </format>
    <format dxfId="9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2"/>
          </reference>
        </references>
      </pivotArea>
    </format>
    <format dxfId="10">
      <pivotArea collapsedLevelsAreSubtotals="1" fieldPosition="0">
        <references count="1">
          <reference field="0" count="1">
            <x v="3"/>
          </reference>
        </references>
      </pivotArea>
    </format>
    <format dxfId="11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3"/>
          </reference>
        </references>
      </pivotArea>
    </format>
    <format dxfId="12">
      <pivotArea collapsedLevelsAreSubtotals="1" fieldPosition="0">
        <references count="1">
          <reference field="0" count="1">
            <x v="4"/>
          </reference>
        </references>
      </pivotArea>
    </format>
    <format dxfId="13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4"/>
          </reference>
        </references>
      </pivotArea>
    </format>
    <format dxfId="14">
      <pivotArea collapsedLevelsAreSubtotals="1" fieldPosition="0">
        <references count="1">
          <reference field="0" count="1">
            <x v="5"/>
          </reference>
        </references>
      </pivotArea>
    </format>
    <format dxfId="15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5"/>
          </reference>
        </references>
      </pivotArea>
    </format>
    <format dxfId="16">
      <pivotArea collapsedLevelsAreSubtotals="1" fieldPosition="0">
        <references count="1">
          <reference field="0" count="1">
            <x v="6"/>
          </reference>
        </references>
      </pivotArea>
    </format>
    <format dxfId="17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6"/>
          </reference>
        </references>
      </pivotArea>
    </format>
    <format dxfId="18">
      <pivotArea collapsedLevelsAreSubtotals="1" fieldPosition="0">
        <references count="1">
          <reference field="0" count="1">
            <x v="7"/>
          </reference>
        </references>
      </pivotArea>
    </format>
    <format dxfId="19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7"/>
          </reference>
        </references>
      </pivotArea>
    </format>
    <format dxfId="20">
      <pivotArea collapsedLevelsAreSubtotals="1" fieldPosition="0">
        <references count="1">
          <reference field="0" count="1">
            <x v="8"/>
          </reference>
        </references>
      </pivotArea>
    </format>
    <format dxfId="21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8"/>
          </reference>
        </references>
      </pivotArea>
    </format>
    <format dxfId="22">
      <pivotArea collapsedLevelsAreSubtotals="1" fieldPosition="0">
        <references count="1">
          <reference field="0" count="1">
            <x v="9"/>
          </reference>
        </references>
      </pivotArea>
    </format>
    <format dxfId="23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9"/>
          </reference>
        </references>
      </pivotArea>
    </format>
    <format dxfId="24">
      <pivotArea collapsedLevelsAreSubtotals="1" fieldPosition="0">
        <references count="1">
          <reference field="0" count="1">
            <x v="10"/>
          </reference>
        </references>
      </pivotArea>
    </format>
    <format dxfId="25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10"/>
          </reference>
        </references>
      </pivotArea>
    </format>
    <format dxfId="26">
      <pivotArea collapsedLevelsAreSubtotals="1" fieldPosition="0">
        <references count="1">
          <reference field="0" count="1">
            <x v="11"/>
          </reference>
        </references>
      </pivotArea>
    </format>
    <format dxfId="27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11"/>
          </reference>
        </references>
      </pivotArea>
    </format>
    <format dxfId="28">
      <pivotArea collapsedLevelsAreSubtotals="1" fieldPosition="0">
        <references count="1">
          <reference field="0" count="1">
            <x v="12"/>
          </reference>
        </references>
      </pivotArea>
    </format>
    <format dxfId="29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12"/>
          </reference>
        </references>
      </pivotArea>
    </format>
    <format dxfId="30">
      <pivotArea collapsedLevelsAreSubtotals="1" fieldPosition="0">
        <references count="1">
          <reference field="0" count="1">
            <x v="13"/>
          </reference>
        </references>
      </pivotArea>
    </format>
    <format dxfId="31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13"/>
          </reference>
        </references>
      </pivotArea>
    </format>
    <format dxfId="32">
      <pivotArea collapsedLevelsAreSubtotals="1" fieldPosition="0">
        <references count="1">
          <reference field="0" count="1">
            <x v="14"/>
          </reference>
        </references>
      </pivotArea>
    </format>
    <format dxfId="33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14"/>
          </reference>
        </references>
      </pivotArea>
    </format>
    <format dxfId="34">
      <pivotArea collapsedLevelsAreSubtotals="1" fieldPosition="0">
        <references count="1">
          <reference field="0" count="1">
            <x v="15"/>
          </reference>
        </references>
      </pivotArea>
    </format>
    <format dxfId="35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15"/>
          </reference>
        </references>
      </pivotArea>
    </format>
    <format dxfId="36">
      <pivotArea collapsedLevelsAreSubtotals="1" fieldPosition="0">
        <references count="1">
          <reference field="0" count="1">
            <x v="16"/>
          </reference>
        </references>
      </pivotArea>
    </format>
    <format dxfId="37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16"/>
          </reference>
        </references>
      </pivotArea>
    </format>
    <format dxfId="38">
      <pivotArea collapsedLevelsAreSubtotals="1" fieldPosition="0">
        <references count="1">
          <reference field="0" count="1">
            <x v="17"/>
          </reference>
        </references>
      </pivotArea>
    </format>
    <format dxfId="39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17"/>
          </reference>
        </references>
      </pivotArea>
    </format>
    <format dxfId="40">
      <pivotArea collapsedLevelsAreSubtotals="1" fieldPosition="0">
        <references count="1">
          <reference field="0" count="1">
            <x v="18"/>
          </reference>
        </references>
      </pivotArea>
    </format>
    <format dxfId="41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18"/>
          </reference>
        </references>
      </pivotArea>
    </format>
    <format dxfId="42">
      <pivotArea collapsedLevelsAreSubtotals="1" fieldPosition="0">
        <references count="1">
          <reference field="0" count="1">
            <x v="19"/>
          </reference>
        </references>
      </pivotArea>
    </format>
    <format dxfId="43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19"/>
          </reference>
        </references>
      </pivotArea>
    </format>
    <format dxfId="44">
      <pivotArea collapsedLevelsAreSubtotals="1" fieldPosition="0">
        <references count="1">
          <reference field="0" count="1">
            <x v="20"/>
          </reference>
        </references>
      </pivotArea>
    </format>
    <format dxfId="45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20"/>
          </reference>
        </references>
      </pivotArea>
    </format>
    <format dxfId="46">
      <pivotArea collapsedLevelsAreSubtotals="1" fieldPosition="0">
        <references count="1">
          <reference field="0" count="1">
            <x v="21"/>
          </reference>
        </references>
      </pivotArea>
    </format>
    <format dxfId="47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21"/>
          </reference>
        </references>
      </pivotArea>
    </format>
    <format dxfId="48">
      <pivotArea collapsedLevelsAreSubtotals="1" fieldPosition="0">
        <references count="1">
          <reference field="0" count="1">
            <x v="22"/>
          </reference>
        </references>
      </pivotArea>
    </format>
    <format dxfId="49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22"/>
          </reference>
        </references>
      </pivotArea>
    </format>
    <format dxfId="50">
      <pivotArea collapsedLevelsAreSubtotals="1" fieldPosition="0">
        <references count="1">
          <reference field="0" count="1">
            <x v="23"/>
          </reference>
        </references>
      </pivotArea>
    </format>
    <format dxfId="51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23"/>
          </reference>
        </references>
      </pivotArea>
    </format>
    <format dxfId="52">
      <pivotArea collapsedLevelsAreSubtotals="1" fieldPosition="0">
        <references count="1">
          <reference field="0" count="1">
            <x v="24"/>
          </reference>
        </references>
      </pivotArea>
    </format>
    <format dxfId="53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24"/>
          </reference>
        </references>
      </pivotArea>
    </format>
    <format dxfId="54">
      <pivotArea collapsedLevelsAreSubtotals="1" fieldPosition="0">
        <references count="1">
          <reference field="0" count="1">
            <x v="25"/>
          </reference>
        </references>
      </pivotArea>
    </format>
    <format dxfId="55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25"/>
          </reference>
        </references>
      </pivotArea>
    </format>
    <format dxfId="56">
      <pivotArea collapsedLevelsAreSubtotals="1" fieldPosition="0">
        <references count="1">
          <reference field="0" count="1">
            <x v="26"/>
          </reference>
        </references>
      </pivotArea>
    </format>
    <format dxfId="57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26"/>
          </reference>
        </references>
      </pivotArea>
    </format>
    <format dxfId="58">
      <pivotArea collapsedLevelsAreSubtotals="1" fieldPosition="0">
        <references count="1">
          <reference field="0" count="1">
            <x v="27"/>
          </reference>
        </references>
      </pivotArea>
    </format>
    <format dxfId="59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27"/>
          </reference>
        </references>
      </pivotArea>
    </format>
    <format dxfId="60">
      <pivotArea collapsedLevelsAreSubtotals="1" fieldPosition="0">
        <references count="1">
          <reference field="0" count="1">
            <x v="28"/>
          </reference>
        </references>
      </pivotArea>
    </format>
    <format dxfId="61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28"/>
          </reference>
        </references>
      </pivotArea>
    </format>
    <format dxfId="62">
      <pivotArea collapsedLevelsAreSubtotals="1" fieldPosition="0">
        <references count="1">
          <reference field="0" count="1">
            <x v="29"/>
          </reference>
        </references>
      </pivotArea>
    </format>
    <format dxfId="63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29"/>
          </reference>
        </references>
      </pivotArea>
    </format>
    <format dxfId="64">
      <pivotArea collapsedLevelsAreSubtotals="1" fieldPosition="0">
        <references count="1">
          <reference field="0" count="1">
            <x v="30"/>
          </reference>
        </references>
      </pivotArea>
    </format>
    <format dxfId="65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30"/>
          </reference>
        </references>
      </pivotArea>
    </format>
    <format dxfId="66">
      <pivotArea collapsedLevelsAreSubtotals="1" fieldPosition="0">
        <references count="1">
          <reference field="0" count="1">
            <x v="31"/>
          </reference>
        </references>
      </pivotArea>
    </format>
    <format dxfId="67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31"/>
          </reference>
        </references>
      </pivotArea>
    </format>
    <format dxfId="68">
      <pivotArea collapsedLevelsAreSubtotals="1" fieldPosition="0">
        <references count="1">
          <reference field="0" count="1">
            <x v="32"/>
          </reference>
        </references>
      </pivotArea>
    </format>
    <format dxfId="69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32"/>
          </reference>
        </references>
      </pivotArea>
    </format>
    <format dxfId="70">
      <pivotArea collapsedLevelsAreSubtotals="1" fieldPosition="0">
        <references count="1">
          <reference field="0" count="1">
            <x v="33"/>
          </reference>
        </references>
      </pivotArea>
    </format>
    <format dxfId="71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33"/>
          </reference>
        </references>
      </pivotArea>
    </format>
    <format dxfId="72">
      <pivotArea collapsedLevelsAreSubtotals="1" fieldPosition="0">
        <references count="1">
          <reference field="0" count="1">
            <x v="34"/>
          </reference>
        </references>
      </pivotArea>
    </format>
    <format dxfId="73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34"/>
          </reference>
        </references>
      </pivotArea>
    </format>
    <format dxfId="74">
      <pivotArea collapsedLevelsAreSubtotals="1" fieldPosition="0">
        <references count="1">
          <reference field="0" count="1">
            <x v="35"/>
          </reference>
        </references>
      </pivotArea>
    </format>
    <format dxfId="75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35"/>
          </reference>
        </references>
      </pivotArea>
    </format>
    <format dxfId="76">
      <pivotArea collapsedLevelsAreSubtotals="1" fieldPosition="0">
        <references count="1">
          <reference field="0" count="1">
            <x v="36"/>
          </reference>
        </references>
      </pivotArea>
    </format>
    <format dxfId="77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36"/>
          </reference>
        </references>
      </pivotArea>
    </format>
    <format dxfId="78">
      <pivotArea collapsedLevelsAreSubtotals="1" fieldPosition="0">
        <references count="1">
          <reference field="0" count="1">
            <x v="37"/>
          </reference>
        </references>
      </pivotArea>
    </format>
    <format dxfId="79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0" count="1" selected="0">
            <x v="37"/>
          </reference>
        </references>
      </pivotArea>
    </format>
    <format dxfId="80">
      <pivotArea collapsedLevelsAreSubtotals="1" fieldPosition="0">
        <references count="1">
          <reference field="0" count="1">
            <x v="38"/>
          </reference>
        </references>
      </pivotArea>
    </format>
    <format dxfId="81">
      <pivotArea collapsedLevelsAreSubtotals="1" fieldPosition="0">
        <references count="2">
          <reference field="4294967294" count="3">
            <x v="0"/>
            <x v="1"/>
            <x v="2"/>
          </reference>
          <reference field="0" count="1" selected="0">
            <x v="38"/>
          </reference>
        </references>
      </pivotArea>
    </format>
    <format dxfId="82">
      <pivotArea dataOnly="0" labelOnly="1" grandCol="1" outline="0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FD886563-67B1-458F-A6F7-D6DBEF847677}" sourceName="Mês">
  <pivotTables>
    <pivotTable tabId="2" name="Tabela dinâmica2"/>
  </pivotTables>
  <data>
    <tabular pivotCacheId="2078106900">
      <items count="12">
        <i x="0"/>
        <i x="1"/>
        <i x="2"/>
        <i x="3" s="1"/>
        <i x="4"/>
        <i x="5"/>
        <i x="6"/>
        <i x="7"/>
        <i x="8"/>
        <i x="9"/>
        <i x="10"/>
        <i x="1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307A0FDE-28E4-44CF-9C68-B6C991F6530F}" cache="SegmentaçãodeDados_Mês" caption="Mês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8283-5399-4DAC-97E7-45B28F5BB077}">
  <dimension ref="B1:Q204"/>
  <sheetViews>
    <sheetView tabSelected="1" topLeftCell="A2" workbookViewId="0">
      <pane ySplit="3" topLeftCell="A5" activePane="bottomLeft" state="frozen"/>
      <selection pane="bottomLeft" activeCell="H10" sqref="H10"/>
      <selection activeCell="A2" sqref="A2"/>
    </sheetView>
  </sheetViews>
  <sheetFormatPr defaultRowHeight="15"/>
  <cols>
    <col min="1" max="1" width="2.5703125" customWidth="1"/>
    <col min="2" max="2" width="9" customWidth="1"/>
    <col min="3" max="3" width="24.5703125" style="1" customWidth="1"/>
    <col min="4" max="4" width="11.140625" style="1" customWidth="1"/>
    <col min="5" max="5" width="15.5703125" style="1" hidden="1" customWidth="1"/>
    <col min="6" max="6" width="17.85546875" style="1" customWidth="1"/>
    <col min="7" max="7" width="17.42578125" style="1" customWidth="1"/>
    <col min="8" max="8" width="21.5703125" style="1" bestFit="1" customWidth="1"/>
    <col min="9" max="9" width="17.42578125" style="1" customWidth="1"/>
    <col min="10" max="10" width="16.42578125" style="1" customWidth="1"/>
    <col min="11" max="11" width="21.42578125" style="8" customWidth="1"/>
    <col min="12" max="12" width="1.85546875" style="8" customWidth="1"/>
    <col min="13" max="13" width="6.28515625" hidden="1" customWidth="1"/>
    <col min="14" max="14" width="32.140625" bestFit="1" customWidth="1"/>
    <col min="15" max="17" width="17.7109375" bestFit="1" customWidth="1"/>
    <col min="18" max="52" width="25.7109375" bestFit="1" customWidth="1"/>
    <col min="53" max="53" width="10" bestFit="1" customWidth="1"/>
  </cols>
  <sheetData>
    <row r="1" spans="2:17" hidden="1">
      <c r="M1" s="4"/>
    </row>
    <row r="2" spans="2:17">
      <c r="B2" s="79" t="s">
        <v>0</v>
      </c>
      <c r="C2" s="79"/>
      <c r="D2" s="79"/>
      <c r="E2" s="79"/>
      <c r="F2" s="79"/>
      <c r="G2" s="79"/>
      <c r="H2" s="79"/>
      <c r="I2" s="79"/>
      <c r="J2" s="79"/>
      <c r="M2" s="4"/>
      <c r="N2" s="79" t="s">
        <v>1</v>
      </c>
      <c r="O2" s="79"/>
      <c r="P2" s="79"/>
      <c r="Q2" s="79"/>
    </row>
    <row r="3" spans="2:17">
      <c r="M3" s="4"/>
    </row>
    <row r="4" spans="2:17" ht="45" customHeight="1">
      <c r="B4" s="19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19" t="s">
        <v>10</v>
      </c>
      <c r="M4" s="4"/>
      <c r="O4" s="6" t="s">
        <v>11</v>
      </c>
    </row>
    <row r="5" spans="2:17" ht="12.95" customHeight="1">
      <c r="B5" s="20" t="s">
        <v>12</v>
      </c>
      <c r="C5" s="21" t="s">
        <v>13</v>
      </c>
      <c r="D5" s="22" t="s">
        <v>14</v>
      </c>
      <c r="E5" s="23" t="s">
        <v>15</v>
      </c>
      <c r="F5" s="24">
        <v>1801472.7</v>
      </c>
      <c r="G5" s="25">
        <f>SUMPRODUCT((AnalíticoNC!$C$3:$C$926=SintéticoNC!B5)*(AnalíticoNC!$H$3:$H$926))</f>
        <v>1110000</v>
      </c>
      <c r="H5" s="25">
        <f>SUMPRODUCT((AnalíticoNC!$C$3:$C$926=SintéticoNC!B5)*(AnalíticoNC!$G$3:$G$926))</f>
        <v>144128.50400501405</v>
      </c>
      <c r="I5" s="26">
        <f>F5-G5</f>
        <v>691472.7</v>
      </c>
      <c r="J5" s="27">
        <f>((I5/F5)*100)</f>
        <v>38.383745698727488</v>
      </c>
      <c r="N5" s="14" t="s">
        <v>3</v>
      </c>
      <c r="O5" s="1" t="s">
        <v>14</v>
      </c>
      <c r="P5" s="1" t="s">
        <v>16</v>
      </c>
      <c r="Q5" s="59" t="s">
        <v>17</v>
      </c>
    </row>
    <row r="6" spans="2:17" ht="12.95" customHeight="1">
      <c r="B6" s="28" t="s">
        <v>18</v>
      </c>
      <c r="C6" s="29" t="s">
        <v>13</v>
      </c>
      <c r="D6" s="30" t="s">
        <v>14</v>
      </c>
      <c r="E6" s="31" t="s">
        <v>19</v>
      </c>
      <c r="F6" s="32">
        <v>524400</v>
      </c>
      <c r="G6" s="33">
        <f>SUMPRODUCT((AnalíticoNC!$C$3:$C$926=SintéticoNC!B6)*(AnalíticoNC!$H$3:$H$926))</f>
        <v>150000</v>
      </c>
      <c r="H6" s="33">
        <f>SUMPRODUCT((AnalíticoNC!$C$3:$C$926=SintéticoNC!B6)*(AnalíticoNC!$G$3:$G$926))</f>
        <v>41215.71257362458</v>
      </c>
      <c r="I6" s="34">
        <f t="shared" ref="I6:I69" si="0">F6-G6</f>
        <v>374400</v>
      </c>
      <c r="J6" s="27">
        <f t="shared" ref="J6:J69" si="1">(G6/F6)*100</f>
        <v>28.604118993135014</v>
      </c>
      <c r="N6" s="2" t="s">
        <v>13</v>
      </c>
      <c r="O6" s="80"/>
      <c r="P6" s="80"/>
      <c r="Q6" s="80"/>
    </row>
    <row r="7" spans="2:17" ht="12.95" customHeight="1">
      <c r="B7" s="28" t="s">
        <v>20</v>
      </c>
      <c r="C7" s="29" t="s">
        <v>13</v>
      </c>
      <c r="D7" s="30" t="s">
        <v>14</v>
      </c>
      <c r="E7" s="31" t="s">
        <v>21</v>
      </c>
      <c r="F7" s="32">
        <v>5225812</v>
      </c>
      <c r="G7" s="33">
        <f>SUMPRODUCT((AnalíticoNC!$C$3:$C$926=SintéticoNC!B7)*(AnalíticoNC!$H$3:$H$926))</f>
        <v>60000</v>
      </c>
      <c r="H7" s="33">
        <f>SUMPRODUCT((AnalíticoNC!$C$3:$C$926=SintéticoNC!B7)*(AnalíticoNC!$G$3:$G$926))</f>
        <v>526388.9344524378</v>
      </c>
      <c r="I7" s="34">
        <f t="shared" si="0"/>
        <v>5165812</v>
      </c>
      <c r="J7" s="27">
        <f t="shared" si="1"/>
        <v>1.1481469291279518</v>
      </c>
      <c r="N7" s="7" t="s">
        <v>22</v>
      </c>
      <c r="O7" s="3">
        <v>100000</v>
      </c>
      <c r="P7" s="3"/>
      <c r="Q7" s="3">
        <v>100000</v>
      </c>
    </row>
    <row r="8" spans="2:17" ht="12.95" customHeight="1">
      <c r="B8" s="28" t="s">
        <v>23</v>
      </c>
      <c r="C8" s="29" t="s">
        <v>24</v>
      </c>
      <c r="D8" s="30" t="s">
        <v>14</v>
      </c>
      <c r="E8" s="31" t="s">
        <v>25</v>
      </c>
      <c r="F8" s="32">
        <v>13278264.4</v>
      </c>
      <c r="G8" s="33">
        <f>SUMPRODUCT((AnalíticoNC!$C$3:$C$926=SintéticoNC!B8)*(AnalíticoNC!$H$3:$H$926))</f>
        <v>40000</v>
      </c>
      <c r="H8" s="33">
        <f>SUMPRODUCT((AnalíticoNC!$C$3:$C$926=SintéticoNC!B8)*(AnalíticoNC!$G$3:$G$926))</f>
        <v>1346667.269653176</v>
      </c>
      <c r="I8" s="34">
        <f t="shared" si="0"/>
        <v>13238264.4</v>
      </c>
      <c r="J8" s="27">
        <f t="shared" si="1"/>
        <v>0.30124418971503536</v>
      </c>
      <c r="N8" s="7" t="s">
        <v>26</v>
      </c>
      <c r="O8" s="3">
        <v>72582.207949801639</v>
      </c>
      <c r="P8" s="3">
        <v>11832.395612884409</v>
      </c>
      <c r="Q8" s="3">
        <v>84414.603562686054</v>
      </c>
    </row>
    <row r="9" spans="2:17" ht="12.95" customHeight="1">
      <c r="B9" s="28" t="s">
        <v>27</v>
      </c>
      <c r="C9" s="29" t="s">
        <v>28</v>
      </c>
      <c r="D9" s="30" t="s">
        <v>14</v>
      </c>
      <c r="E9" s="31" t="s">
        <v>29</v>
      </c>
      <c r="F9" s="32">
        <v>1544762</v>
      </c>
      <c r="G9" s="33">
        <f>SUMPRODUCT((AnalíticoNC!$C$3:$C$926=SintéticoNC!B9)*(AnalíticoNC!$H$3:$H$926))</f>
        <v>560000</v>
      </c>
      <c r="H9" s="33">
        <f>SUMPRODUCT((AnalíticoNC!$C$3:$C$926=SintéticoNC!B9)*(AnalíticoNC!$G$3:$G$926))</f>
        <v>106963.16038635932</v>
      </c>
      <c r="I9" s="34">
        <f t="shared" si="0"/>
        <v>984762</v>
      </c>
      <c r="J9" s="27">
        <f t="shared" si="1"/>
        <v>36.251539072038277</v>
      </c>
      <c r="N9" s="7" t="s">
        <v>30</v>
      </c>
      <c r="O9" s="3">
        <v>100000</v>
      </c>
      <c r="P9" s="3">
        <v>0</v>
      </c>
      <c r="Q9" s="3">
        <v>100000</v>
      </c>
    </row>
    <row r="10" spans="2:17" ht="12.95" customHeight="1">
      <c r="B10" s="28" t="s">
        <v>31</v>
      </c>
      <c r="C10" s="29" t="s">
        <v>32</v>
      </c>
      <c r="D10" s="30" t="s">
        <v>14</v>
      </c>
      <c r="E10" s="31" t="s">
        <v>33</v>
      </c>
      <c r="F10" s="32">
        <v>1411014.44</v>
      </c>
      <c r="G10" s="33">
        <f>SUMPRODUCT((AnalíticoNC!$C$3:$C$926=SintéticoNC!B10)*(AnalíticoNC!$H$3:$H$926))</f>
        <v>480000</v>
      </c>
      <c r="H10" s="33" cm="1">
        <f t="array" ref="H10">SUMPRODUCT((AnalíticoNC!$C$3:$C$926=SintéticoNC!B10)*(AnalíticoNC!$G$3:$G$926))</f>
        <v>100319.11046943098</v>
      </c>
      <c r="I10" s="34">
        <f t="shared" si="0"/>
        <v>931014.44</v>
      </c>
      <c r="J10" s="27">
        <f t="shared" si="1"/>
        <v>34.018078510947063</v>
      </c>
      <c r="N10" s="7" t="s">
        <v>34</v>
      </c>
      <c r="O10" s="3">
        <v>7107785.7977141878</v>
      </c>
      <c r="P10" s="3">
        <v>1175017.6174093224</v>
      </c>
      <c r="Q10" s="3">
        <v>8282803.4151235102</v>
      </c>
    </row>
    <row r="11" spans="2:17" ht="12.95" customHeight="1">
      <c r="B11" s="28" t="s">
        <v>35</v>
      </c>
      <c r="C11" s="29" t="s">
        <v>32</v>
      </c>
      <c r="D11" s="30" t="s">
        <v>14</v>
      </c>
      <c r="E11" s="31" t="s">
        <v>36</v>
      </c>
      <c r="F11" s="32">
        <v>2245000</v>
      </c>
      <c r="G11" s="33">
        <f>SUMPRODUCT((AnalíticoNC!$C$3:$C$926=SintéticoNC!B11)*(AnalíticoNC!$H$3:$H$926))</f>
        <v>110000</v>
      </c>
      <c r="H11" s="33">
        <f>SUMPRODUCT((AnalíticoNC!$C$3:$C$926=SintéticoNC!B11)*(AnalíticoNC!$G$3:$G$926))</f>
        <v>219346.94710381585</v>
      </c>
      <c r="I11" s="34">
        <f t="shared" si="0"/>
        <v>2135000</v>
      </c>
      <c r="J11" s="27">
        <f t="shared" si="1"/>
        <v>4.8997772828507795</v>
      </c>
      <c r="N11" s="2" t="s">
        <v>24</v>
      </c>
      <c r="O11" s="80"/>
      <c r="P11" s="80"/>
      <c r="Q11" s="80"/>
    </row>
    <row r="12" spans="2:17" ht="12.95" customHeight="1">
      <c r="B12" s="28" t="s">
        <v>37</v>
      </c>
      <c r="C12" s="29" t="s">
        <v>32</v>
      </c>
      <c r="D12" s="30" t="s">
        <v>14</v>
      </c>
      <c r="E12" s="31" t="s">
        <v>38</v>
      </c>
      <c r="F12" s="32">
        <v>2752000</v>
      </c>
      <c r="G12" s="33">
        <f>SUMPRODUCT((AnalíticoNC!$C$3:$C$926=SintéticoNC!B12)*(AnalíticoNC!$H$3:$H$926))</f>
        <v>90000</v>
      </c>
      <c r="H12" s="33">
        <f>SUMPRODUCT((AnalíticoNC!$C$3:$C$926=SintéticoNC!B12)*(AnalíticoNC!$G$3:$G$926))</f>
        <v>272496.81562129088</v>
      </c>
      <c r="I12" s="34">
        <f t="shared" si="0"/>
        <v>2662000</v>
      </c>
      <c r="J12" s="27">
        <f t="shared" si="1"/>
        <v>3.2703488372093026</v>
      </c>
      <c r="N12" s="7" t="s">
        <v>22</v>
      </c>
      <c r="O12" s="3"/>
      <c r="P12" s="3"/>
      <c r="Q12" s="3"/>
    </row>
    <row r="13" spans="2:17" ht="12.95" customHeight="1">
      <c r="B13" s="28" t="s">
        <v>39</v>
      </c>
      <c r="C13" s="29" t="s">
        <v>40</v>
      </c>
      <c r="D13" s="30" t="s">
        <v>14</v>
      </c>
      <c r="E13" s="31" t="s">
        <v>41</v>
      </c>
      <c r="F13" s="32">
        <v>750000</v>
      </c>
      <c r="G13" s="33">
        <f>SUMPRODUCT((AnalíticoNC!$C$3:$C$926=SintéticoNC!B13)*(AnalíticoNC!$H$3:$H$926))</f>
        <v>40000</v>
      </c>
      <c r="H13" s="33">
        <f>SUMPRODUCT((AnalíticoNC!$C$3:$C$926=SintéticoNC!B13)*(AnalíticoNC!$G$3:$G$926))</f>
        <v>73016.023265990574</v>
      </c>
      <c r="I13" s="34">
        <f t="shared" si="0"/>
        <v>710000</v>
      </c>
      <c r="J13" s="27">
        <f t="shared" si="1"/>
        <v>5.3333333333333339</v>
      </c>
      <c r="N13" s="7" t="s">
        <v>26</v>
      </c>
      <c r="O13" s="3">
        <v>134656.42679973328</v>
      </c>
      <c r="P13" s="3">
        <v>1385.205591652659</v>
      </c>
      <c r="Q13" s="3">
        <v>136041.63239138594</v>
      </c>
    </row>
    <row r="14" spans="2:17" ht="12.95" customHeight="1">
      <c r="B14" s="28" t="s">
        <v>42</v>
      </c>
      <c r="C14" s="29" t="s">
        <v>43</v>
      </c>
      <c r="D14" s="30" t="s">
        <v>14</v>
      </c>
      <c r="E14" s="31" t="s">
        <v>44</v>
      </c>
      <c r="F14" s="32">
        <v>490000</v>
      </c>
      <c r="G14" s="33">
        <f>SUMPRODUCT((AnalíticoNC!$C$3:$C$926=SintéticoNC!B14)*(AnalíticoNC!$H$3:$H$926))</f>
        <v>484937.90979911434</v>
      </c>
      <c r="H14" s="33">
        <f>SUMPRODUCT((AnalíticoNC!$C$3:$C$926=SintéticoNC!B14)*(AnalíticoNC!$G$3:$G$926))</f>
        <v>4887.1024804401113</v>
      </c>
      <c r="I14" s="34">
        <f t="shared" si="0"/>
        <v>5062.0902008856647</v>
      </c>
      <c r="J14" s="27">
        <f t="shared" si="1"/>
        <v>98.966920367166182</v>
      </c>
      <c r="N14" s="7" t="s">
        <v>30</v>
      </c>
      <c r="O14" s="3">
        <v>0</v>
      </c>
      <c r="P14" s="3">
        <v>0</v>
      </c>
      <c r="Q14" s="3">
        <v>0</v>
      </c>
    </row>
    <row r="15" spans="2:17" ht="12.95" customHeight="1">
      <c r="B15" s="28" t="s">
        <v>45</v>
      </c>
      <c r="C15" s="29" t="s">
        <v>43</v>
      </c>
      <c r="D15" s="30" t="s">
        <v>14</v>
      </c>
      <c r="E15" s="31" t="s">
        <v>46</v>
      </c>
      <c r="F15" s="32">
        <v>831400</v>
      </c>
      <c r="G15" s="33">
        <f>SUMPRODUCT((AnalíticoNC!$C$3:$C$926=SintéticoNC!B15)*(AnalíticoNC!$H$3:$H$926))</f>
        <v>520000</v>
      </c>
      <c r="H15" s="33">
        <f>SUMPRODUCT((AnalíticoNC!$C$3:$C$926=SintéticoNC!B15)*(AnalíticoNC!$G$3:$G$926))</f>
        <v>38274.637302280746</v>
      </c>
      <c r="I15" s="34">
        <f t="shared" si="0"/>
        <v>311400</v>
      </c>
      <c r="J15" s="27">
        <f t="shared" si="1"/>
        <v>62.545104642771236</v>
      </c>
      <c r="N15" s="7" t="s">
        <v>34</v>
      </c>
      <c r="O15" s="3">
        <v>13372074.34264488</v>
      </c>
      <c r="P15" s="3">
        <v>137558.02520272601</v>
      </c>
      <c r="Q15" s="3">
        <v>13509632.367847607</v>
      </c>
    </row>
    <row r="16" spans="2:17" ht="12.95" customHeight="1">
      <c r="B16" s="28" t="s">
        <v>47</v>
      </c>
      <c r="C16" s="29" t="s">
        <v>48</v>
      </c>
      <c r="D16" s="30" t="s">
        <v>14</v>
      </c>
      <c r="E16" s="31" t="s">
        <v>49</v>
      </c>
      <c r="F16" s="32">
        <v>207000</v>
      </c>
      <c r="G16" s="33">
        <f>SUMPRODUCT((AnalíticoNC!$C$3:$C$926=SintéticoNC!B16)*(AnalíticoNC!$H$3:$H$926))</f>
        <v>90000</v>
      </c>
      <c r="H16" s="33">
        <f>SUMPRODUCT((AnalíticoNC!$C$3:$C$926=SintéticoNC!B16)*(AnalíticoNC!$G$3:$G$926))</f>
        <v>13485.824503307002</v>
      </c>
      <c r="I16" s="34">
        <f t="shared" si="0"/>
        <v>117000</v>
      </c>
      <c r="J16" s="27">
        <f t="shared" si="1"/>
        <v>43.478260869565219</v>
      </c>
      <c r="N16" s="2" t="s">
        <v>28</v>
      </c>
      <c r="O16" s="80"/>
      <c r="P16" s="80"/>
      <c r="Q16" s="80"/>
    </row>
    <row r="17" spans="2:17" ht="12.95" customHeight="1">
      <c r="B17" s="28" t="s">
        <v>50</v>
      </c>
      <c r="C17" s="29" t="s">
        <v>51</v>
      </c>
      <c r="D17" s="30" t="s">
        <v>14</v>
      </c>
      <c r="E17" s="31" t="s">
        <v>52</v>
      </c>
      <c r="F17" s="32">
        <v>97197.71</v>
      </c>
      <c r="G17" s="33">
        <f>SUMPRODUCT((AnalíticoNC!$C$3:$C$926=SintéticoNC!B17)*(AnalíticoNC!$H$3:$H$926))</f>
        <v>40000</v>
      </c>
      <c r="H17" s="33">
        <f>SUMPRODUCT((AnalíticoNC!$C$3:$C$926=SintéticoNC!B17)*(AnalíticoNC!$G$3:$G$926))</f>
        <v>6555.5739658223438</v>
      </c>
      <c r="I17" s="34">
        <f t="shared" si="0"/>
        <v>57197.710000000006</v>
      </c>
      <c r="J17" s="27">
        <f t="shared" si="1"/>
        <v>41.153232931105059</v>
      </c>
      <c r="N17" s="7" t="s">
        <v>22</v>
      </c>
      <c r="O17" s="3"/>
      <c r="P17" s="3"/>
      <c r="Q17" s="3"/>
    </row>
    <row r="18" spans="2:17" ht="12.95" customHeight="1">
      <c r="B18" s="28" t="s">
        <v>53</v>
      </c>
      <c r="C18" s="29" t="s">
        <v>54</v>
      </c>
      <c r="D18" s="30" t="s">
        <v>14</v>
      </c>
      <c r="E18" s="31" t="s">
        <v>55</v>
      </c>
      <c r="F18" s="32">
        <v>138500</v>
      </c>
      <c r="G18" s="33">
        <f>SUMPRODUCT((AnalíticoNC!$C$3:$C$926=SintéticoNC!B18)*(AnalíticoNC!$H$3:$H$926))</f>
        <v>70000</v>
      </c>
      <c r="H18" s="33">
        <f>SUMPRODUCT((AnalíticoNC!$C$3:$C$926=SintéticoNC!B18)*(AnalíticoNC!$G$3:$G$926))</f>
        <v>8435.7024090719387</v>
      </c>
      <c r="I18" s="34">
        <f t="shared" si="0"/>
        <v>68500</v>
      </c>
      <c r="J18" s="27">
        <f t="shared" si="1"/>
        <v>50.541516245487358</v>
      </c>
      <c r="N18" s="7" t="s">
        <v>26</v>
      </c>
      <c r="O18" s="3">
        <v>10073.287306800725</v>
      </c>
      <c r="P18" s="3">
        <v>47252.364272067862</v>
      </c>
      <c r="Q18" s="3">
        <v>57325.651578868587</v>
      </c>
    </row>
    <row r="19" spans="2:17" ht="12.95" customHeight="1">
      <c r="B19" s="28" t="s">
        <v>56</v>
      </c>
      <c r="C19" s="29" t="s">
        <v>57</v>
      </c>
      <c r="D19" s="30" t="s">
        <v>14</v>
      </c>
      <c r="E19" s="31" t="s">
        <v>58</v>
      </c>
      <c r="F19" s="32">
        <v>207000</v>
      </c>
      <c r="G19" s="33">
        <f>SUMPRODUCT((AnalíticoNC!$C$3:$C$926=SintéticoNC!B19)*(AnalíticoNC!$H$3:$H$926))</f>
        <v>-83913.985044047586</v>
      </c>
      <c r="H19" s="33">
        <f>SUMPRODUCT((AnalíticoNC!$C$3:$C$926=SintéticoNC!B19)*(AnalíticoNC!$G$3:$G$926))</f>
        <v>-833.83810046509598</v>
      </c>
      <c r="I19" s="34">
        <f t="shared" si="0"/>
        <v>290913.98504404759</v>
      </c>
      <c r="J19" s="27">
        <f t="shared" si="1"/>
        <v>-40.538157026109943</v>
      </c>
      <c r="N19" s="7" t="s">
        <v>30</v>
      </c>
      <c r="O19" s="3">
        <v>0</v>
      </c>
      <c r="P19" s="3">
        <v>0</v>
      </c>
      <c r="Q19" s="3">
        <v>0</v>
      </c>
    </row>
    <row r="20" spans="2:17" ht="12.95" customHeight="1">
      <c r="B20" s="28" t="s">
        <v>59</v>
      </c>
      <c r="C20" s="29" t="s">
        <v>60</v>
      </c>
      <c r="D20" s="30" t="s">
        <v>14</v>
      </c>
      <c r="E20" s="31" t="s">
        <v>61</v>
      </c>
      <c r="F20" s="32">
        <v>208000</v>
      </c>
      <c r="G20" s="33">
        <f>SUMPRODUCT((AnalíticoNC!$C$3:$C$926=SintéticoNC!B20)*(AnalíticoNC!$H$3:$H$926))</f>
        <v>80000</v>
      </c>
      <c r="H20" s="33">
        <f>SUMPRODUCT((AnalíticoNC!$C$3:$C$926=SintéticoNC!B20)*(AnalíticoNC!$G$3:$G$926))</f>
        <v>14393.742086105862</v>
      </c>
      <c r="I20" s="34">
        <f t="shared" si="0"/>
        <v>128000</v>
      </c>
      <c r="J20" s="27">
        <f t="shared" si="1"/>
        <v>38.461538461538467</v>
      </c>
      <c r="N20" s="7" t="s">
        <v>34</v>
      </c>
      <c r="O20" s="3">
        <v>1000329.1335042845</v>
      </c>
      <c r="P20" s="3">
        <v>4692402.3080722336</v>
      </c>
      <c r="Q20" s="3">
        <v>5692731.4415765181</v>
      </c>
    </row>
    <row r="21" spans="2:17" ht="12.95" customHeight="1">
      <c r="B21" s="28" t="s">
        <v>62</v>
      </c>
      <c r="C21" s="29" t="s">
        <v>63</v>
      </c>
      <c r="D21" s="30" t="s">
        <v>14</v>
      </c>
      <c r="E21" s="31" t="s">
        <v>64</v>
      </c>
      <c r="F21" s="32">
        <v>400000</v>
      </c>
      <c r="G21" s="33">
        <f>SUMPRODUCT((AnalíticoNC!$C$3:$C$926=SintéticoNC!B21)*(AnalíticoNC!$H$3:$H$926))</f>
        <v>40000</v>
      </c>
      <c r="H21" s="33">
        <f>SUMPRODUCT((AnalíticoNC!$C$3:$C$926=SintéticoNC!B21)*(AnalíticoNC!$G$3:$G$926))</f>
        <v>37336.692248158324</v>
      </c>
      <c r="I21" s="34">
        <f t="shared" si="0"/>
        <v>360000</v>
      </c>
      <c r="J21" s="27">
        <f t="shared" si="1"/>
        <v>10</v>
      </c>
      <c r="N21" s="2" t="s">
        <v>32</v>
      </c>
      <c r="O21" s="80"/>
      <c r="P21" s="80"/>
      <c r="Q21" s="80"/>
    </row>
    <row r="22" spans="2:17" ht="12.95" customHeight="1">
      <c r="B22" s="28" t="s">
        <v>65</v>
      </c>
      <c r="C22" s="29" t="s">
        <v>66</v>
      </c>
      <c r="D22" s="30" t="s">
        <v>14</v>
      </c>
      <c r="E22" s="31" t="s">
        <v>67</v>
      </c>
      <c r="F22" s="32">
        <v>281339.24</v>
      </c>
      <c r="G22" s="33">
        <f>SUMPRODUCT((AnalíticoNC!$C$3:$C$926=SintéticoNC!B22)*(AnalíticoNC!$H$3:$H$926))</f>
        <v>110000</v>
      </c>
      <c r="H22" s="33">
        <f>SUMPRODUCT((AnalíticoNC!$C$3:$C$926=SintéticoNC!B22)*(AnalíticoNC!$G$3:$G$926))</f>
        <v>20134.097149010049</v>
      </c>
      <c r="I22" s="34">
        <f t="shared" si="0"/>
        <v>171339.24</v>
      </c>
      <c r="J22" s="27">
        <f t="shared" si="1"/>
        <v>39.098705178843879</v>
      </c>
      <c r="N22" s="7" t="s">
        <v>22</v>
      </c>
      <c r="O22" s="3"/>
      <c r="P22" s="3"/>
      <c r="Q22" s="3"/>
    </row>
    <row r="23" spans="2:17" ht="12.95" customHeight="1">
      <c r="B23" s="28" t="s">
        <v>68</v>
      </c>
      <c r="C23" s="29" t="s">
        <v>69</v>
      </c>
      <c r="D23" s="30" t="s">
        <v>14</v>
      </c>
      <c r="E23" s="31" t="s">
        <v>70</v>
      </c>
      <c r="F23" s="32">
        <v>81587.97</v>
      </c>
      <c r="G23" s="33">
        <f>SUMPRODUCT((AnalíticoNC!$C$3:$C$926=SintéticoNC!B23)*(AnalíticoNC!$H$3:$H$926))</f>
        <v>-336001.86808866763</v>
      </c>
      <c r="H23" s="33">
        <f>SUMPRODUCT((AnalíticoNC!$C$3:$C$926=SintéticoNC!B23)*(AnalíticoNC!$G$3:$G$926))</f>
        <v>-3369.0846437891291</v>
      </c>
      <c r="I23" s="34">
        <f t="shared" si="0"/>
        <v>417589.8380886676</v>
      </c>
      <c r="J23" s="27">
        <f t="shared" si="1"/>
        <v>-411.8277095124044</v>
      </c>
      <c r="N23" s="7" t="s">
        <v>26</v>
      </c>
      <c r="O23" s="3">
        <v>58331.228113334721</v>
      </c>
      <c r="P23" s="3">
        <v>13425.058027839073</v>
      </c>
      <c r="Q23" s="3">
        <v>71756.286141173798</v>
      </c>
    </row>
    <row r="24" spans="2:17" ht="12.95" customHeight="1">
      <c r="B24" s="28" t="s">
        <v>71</v>
      </c>
      <c r="C24" s="29" t="s">
        <v>72</v>
      </c>
      <c r="D24" s="30" t="s">
        <v>14</v>
      </c>
      <c r="E24" s="31" t="s">
        <v>73</v>
      </c>
      <c r="F24" s="32">
        <v>881417.69</v>
      </c>
      <c r="G24" s="33">
        <f>SUMPRODUCT((AnalíticoNC!$C$3:$C$926=SintéticoNC!B24)*(AnalíticoNC!$H$3:$H$926))</f>
        <v>60000</v>
      </c>
      <c r="H24" s="33">
        <f>SUMPRODUCT((AnalíticoNC!$C$3:$C$926=SintéticoNC!B24)*(AnalíticoNC!$G$3:$G$926))</f>
        <v>84260.370181680511</v>
      </c>
      <c r="I24" s="34">
        <f t="shared" si="0"/>
        <v>821417.69</v>
      </c>
      <c r="J24" s="27">
        <f t="shared" si="1"/>
        <v>6.8072153169514902</v>
      </c>
      <c r="N24" s="7" t="s">
        <v>30</v>
      </c>
      <c r="O24" s="3">
        <v>0</v>
      </c>
      <c r="P24" s="3">
        <v>0</v>
      </c>
      <c r="Q24" s="3">
        <v>0</v>
      </c>
    </row>
    <row r="25" spans="2:17" ht="12.95" customHeight="1">
      <c r="B25" s="28" t="s">
        <v>74</v>
      </c>
      <c r="C25" s="29" t="s">
        <v>75</v>
      </c>
      <c r="D25" s="30" t="s">
        <v>14</v>
      </c>
      <c r="E25" s="31" t="s">
        <v>76</v>
      </c>
      <c r="F25" s="32">
        <v>66000</v>
      </c>
      <c r="G25" s="33">
        <f>SUMPRODUCT((AnalíticoNC!$C$3:$C$926=SintéticoNC!B25)*(AnalíticoNC!$H$3:$H$926))</f>
        <v>66665.106217839886</v>
      </c>
      <c r="H25" s="33">
        <f>SUMPRODUCT((AnalíticoNC!$C$3:$C$926=SintéticoNC!B25)*(AnalíticoNC!$G$3:$G$926))</f>
        <v>1133.4757704331578</v>
      </c>
      <c r="I25" s="34">
        <f t="shared" si="0"/>
        <v>-665.10621783988609</v>
      </c>
      <c r="J25" s="27">
        <f t="shared" si="1"/>
        <v>101.0077366936968</v>
      </c>
      <c r="N25" s="7" t="s">
        <v>34</v>
      </c>
      <c r="O25" s="3">
        <v>5792590.3528492693</v>
      </c>
      <c r="P25" s="3">
        <v>1333177.169995581</v>
      </c>
      <c r="Q25" s="3">
        <v>7125767.5228448501</v>
      </c>
    </row>
    <row r="26" spans="2:17" ht="12.95" customHeight="1">
      <c r="B26" s="28" t="s">
        <v>77</v>
      </c>
      <c r="C26" s="29" t="s">
        <v>75</v>
      </c>
      <c r="D26" s="30" t="s">
        <v>14</v>
      </c>
      <c r="E26" s="31" t="s">
        <v>78</v>
      </c>
      <c r="F26" s="32">
        <v>502796.02</v>
      </c>
      <c r="G26" s="33">
        <f>SUMPRODUCT((AnalíticoNC!$C$3:$C$926=SintéticoNC!B26)*(AnalíticoNC!$H$3:$H$926))</f>
        <v>80000</v>
      </c>
      <c r="H26" s="33">
        <f>SUMPRODUCT((AnalíticoNC!$C$3:$C$926=SintéticoNC!B26)*(AnalíticoNC!$G$3:$G$926))</f>
        <v>45064.894582432789</v>
      </c>
      <c r="I26" s="34">
        <f t="shared" si="0"/>
        <v>422796.02</v>
      </c>
      <c r="J26" s="27">
        <f t="shared" si="1"/>
        <v>15.911024912249703</v>
      </c>
      <c r="N26" s="2" t="s">
        <v>40</v>
      </c>
      <c r="O26" s="80"/>
      <c r="P26" s="80"/>
      <c r="Q26" s="80"/>
    </row>
    <row r="27" spans="2:17" ht="12.95" customHeight="1">
      <c r="B27" s="28" t="s">
        <v>79</v>
      </c>
      <c r="C27" s="29" t="s">
        <v>80</v>
      </c>
      <c r="D27" s="30" t="s">
        <v>14</v>
      </c>
      <c r="E27" s="31" t="s">
        <v>81</v>
      </c>
      <c r="F27" s="32">
        <v>207000</v>
      </c>
      <c r="G27" s="33">
        <f>SUMPRODUCT((AnalíticoNC!$C$3:$C$926=SintéticoNC!B27)*(AnalíticoNC!$H$3:$H$926))</f>
        <v>-83913.985044047586</v>
      </c>
      <c r="H27" s="33">
        <f>SUMPRODUCT((AnalíticoNC!$C$3:$C$926=SintéticoNC!B27)*(AnalíticoNC!$G$3:$G$926))</f>
        <v>-833.83810046509598</v>
      </c>
      <c r="I27" s="34">
        <f t="shared" si="0"/>
        <v>290913.98504404759</v>
      </c>
      <c r="J27" s="27">
        <f t="shared" si="1"/>
        <v>-40.538157026109943</v>
      </c>
      <c r="N27" s="7" t="s">
        <v>22</v>
      </c>
      <c r="O27" s="3"/>
      <c r="P27" s="3"/>
      <c r="Q27" s="3"/>
    </row>
    <row r="28" spans="2:17" ht="12.95" customHeight="1">
      <c r="B28" s="28" t="s">
        <v>82</v>
      </c>
      <c r="C28" s="29" t="s">
        <v>83</v>
      </c>
      <c r="D28" s="30" t="s">
        <v>14</v>
      </c>
      <c r="E28" s="31" t="s">
        <v>84</v>
      </c>
      <c r="F28" s="32">
        <v>72167.81</v>
      </c>
      <c r="G28" s="33">
        <f>SUMPRODUCT((AnalíticoNC!$C$3:$C$926=SintéticoNC!B28)*(AnalíticoNC!$H$3:$H$926))</f>
        <v>70000</v>
      </c>
      <c r="H28" s="33">
        <f>SUMPRODUCT((AnalíticoNC!$C$3:$C$926=SintéticoNC!B28)*(AnalíticoNC!$G$3:$G$926))</f>
        <v>1291.2850319227766</v>
      </c>
      <c r="I28" s="34">
        <f t="shared" si="0"/>
        <v>2167.8099999999977</v>
      </c>
      <c r="J28" s="27">
        <f t="shared" si="1"/>
        <v>96.996153825368964</v>
      </c>
      <c r="N28" s="7" t="s">
        <v>26</v>
      </c>
      <c r="O28" s="3">
        <v>7225.7898976173883</v>
      </c>
      <c r="P28" s="3"/>
      <c r="Q28" s="3">
        <v>7225.7898976173883</v>
      </c>
    </row>
    <row r="29" spans="2:17" ht="12.95" customHeight="1">
      <c r="B29" s="28" t="s">
        <v>85</v>
      </c>
      <c r="C29" s="29" t="s">
        <v>86</v>
      </c>
      <c r="D29" s="30" t="s">
        <v>14</v>
      </c>
      <c r="E29" s="31" t="s">
        <v>87</v>
      </c>
      <c r="F29" s="32">
        <v>9098.42</v>
      </c>
      <c r="G29" s="33">
        <f>SUMPRODUCT((AnalíticoNC!$C$3:$C$926=SintéticoNC!B29)*(AnalíticoNC!$H$3:$H$926))</f>
        <v>-1711.4718831133523</v>
      </c>
      <c r="H29" s="33">
        <f>SUMPRODUCT((AnalíticoNC!$C$3:$C$926=SintéticoNC!B29)*(AnalíticoNC!$G$3:$G$926))</f>
        <v>-16.808887304029852</v>
      </c>
      <c r="I29" s="34">
        <f t="shared" si="0"/>
        <v>10809.891883113352</v>
      </c>
      <c r="J29" s="27">
        <f t="shared" si="1"/>
        <v>-18.810649355749156</v>
      </c>
      <c r="N29" s="7" t="s">
        <v>30</v>
      </c>
      <c r="O29" s="3">
        <v>0</v>
      </c>
      <c r="P29" s="3"/>
      <c r="Q29" s="3">
        <v>0</v>
      </c>
    </row>
    <row r="30" spans="2:17" ht="12.95" customHeight="1">
      <c r="B30" s="28" t="s">
        <v>88</v>
      </c>
      <c r="C30" s="29" t="s">
        <v>89</v>
      </c>
      <c r="D30" s="30" t="s">
        <v>14</v>
      </c>
      <c r="E30" s="31" t="s">
        <v>90</v>
      </c>
      <c r="F30" s="32">
        <v>207000</v>
      </c>
      <c r="G30" s="33">
        <f>SUMPRODUCT((AnalíticoNC!$C$3:$C$926=SintéticoNC!B30)*(AnalíticoNC!$H$3:$H$926))</f>
        <v>110000</v>
      </c>
      <c r="H30" s="33">
        <f>SUMPRODUCT((AnalíticoNC!$C$3:$C$926=SintéticoNC!B30)*(AnalíticoNC!$G$3:$G$926))</f>
        <v>12577.202716477974</v>
      </c>
      <c r="I30" s="34">
        <f t="shared" si="0"/>
        <v>97000</v>
      </c>
      <c r="J30" s="27">
        <f t="shared" si="1"/>
        <v>53.140096618357489</v>
      </c>
      <c r="N30" s="7" t="s">
        <v>34</v>
      </c>
      <c r="O30" s="3">
        <v>717558.02520272601</v>
      </c>
      <c r="P30" s="3"/>
      <c r="Q30" s="3">
        <v>717558.02520272601</v>
      </c>
    </row>
    <row r="31" spans="2:17" ht="12.95" customHeight="1">
      <c r="B31" s="28" t="s">
        <v>91</v>
      </c>
      <c r="C31" s="29" t="s">
        <v>92</v>
      </c>
      <c r="D31" s="30" t="s">
        <v>14</v>
      </c>
      <c r="E31" s="31" t="s">
        <v>93</v>
      </c>
      <c r="F31" s="32">
        <v>102000</v>
      </c>
      <c r="G31" s="33">
        <f>SUMPRODUCT((AnalíticoNC!$C$3:$C$926=SintéticoNC!B31)*(AnalíticoNC!$H$3:$H$926))</f>
        <v>-294972.10857242928</v>
      </c>
      <c r="H31" s="33">
        <f>SUMPRODUCT((AnalíticoNC!$C$3:$C$926=SintéticoNC!B31)*(AnalíticoNC!$G$3:$G$926))</f>
        <v>-2956.4485633451204</v>
      </c>
      <c r="I31" s="34">
        <f t="shared" si="0"/>
        <v>396972.10857242928</v>
      </c>
      <c r="J31" s="27">
        <f t="shared" si="1"/>
        <v>-289.18834173767578</v>
      </c>
      <c r="N31" s="2" t="s">
        <v>43</v>
      </c>
      <c r="O31" s="80"/>
      <c r="P31" s="80"/>
      <c r="Q31" s="80"/>
    </row>
    <row r="32" spans="2:17" ht="12.95" customHeight="1">
      <c r="B32" s="28" t="s">
        <v>94</v>
      </c>
      <c r="C32" s="29" t="s">
        <v>95</v>
      </c>
      <c r="D32" s="30" t="s">
        <v>14</v>
      </c>
      <c r="E32" s="31" t="s">
        <v>96</v>
      </c>
      <c r="F32" s="32">
        <v>345000</v>
      </c>
      <c r="G32" s="33">
        <f>SUMPRODUCT((AnalíticoNC!$C$3:$C$926=SintéticoNC!B32)*(AnalíticoNC!$H$3:$H$926))</f>
        <v>70000</v>
      </c>
      <c r="H32" s="33">
        <f>SUMPRODUCT((AnalíticoNC!$C$3:$C$926=SintéticoNC!B32)*(AnalíticoNC!$G$3:$G$926))</f>
        <v>29025.817394999569</v>
      </c>
      <c r="I32" s="34">
        <f t="shared" si="0"/>
        <v>275000</v>
      </c>
      <c r="J32" s="27">
        <f t="shared" si="1"/>
        <v>20.289855072463769</v>
      </c>
      <c r="N32" s="7" t="s">
        <v>22</v>
      </c>
      <c r="O32" s="3"/>
      <c r="P32" s="3"/>
      <c r="Q32" s="3"/>
    </row>
    <row r="33" spans="2:17" ht="12.95" customHeight="1">
      <c r="B33" s="28" t="s">
        <v>97</v>
      </c>
      <c r="C33" s="29" t="s">
        <v>98</v>
      </c>
      <c r="D33" s="30" t="s">
        <v>14</v>
      </c>
      <c r="E33" s="31" t="s">
        <v>99</v>
      </c>
      <c r="F33" s="32">
        <v>430000</v>
      </c>
      <c r="G33" s="33">
        <f>SUMPRODUCT((AnalíticoNC!$C$3:$C$926=SintéticoNC!B33)*(AnalíticoNC!$H$3:$H$926))</f>
        <v>120000</v>
      </c>
      <c r="H33" s="33">
        <f>SUMPRODUCT((AnalíticoNC!$C$3:$C$926=SintéticoNC!B33)*(AnalíticoNC!$G$3:$G$926))</f>
        <v>34339.453038265347</v>
      </c>
      <c r="I33" s="34">
        <f t="shared" si="0"/>
        <v>310000</v>
      </c>
      <c r="J33" s="27">
        <f t="shared" si="1"/>
        <v>27.906976744186046</v>
      </c>
      <c r="N33" s="7" t="s">
        <v>26</v>
      </c>
      <c r="O33" s="3">
        <v>3220.1590585351596</v>
      </c>
      <c r="P33" s="3">
        <v>9108.0364152662951</v>
      </c>
      <c r="Q33" s="3">
        <v>12328.195473801454</v>
      </c>
    </row>
    <row r="34" spans="2:17" ht="12.95" customHeight="1">
      <c r="B34" s="28" t="s">
        <v>100</v>
      </c>
      <c r="C34" s="29" t="s">
        <v>101</v>
      </c>
      <c r="D34" s="30" t="s">
        <v>14</v>
      </c>
      <c r="E34" s="31" t="s">
        <v>102</v>
      </c>
      <c r="F34" s="32">
        <v>66102.3</v>
      </c>
      <c r="G34" s="33">
        <f>SUMPRODUCT((AnalíticoNC!$C$3:$C$926=SintéticoNC!B34)*(AnalíticoNC!$H$3:$H$926))</f>
        <v>50000</v>
      </c>
      <c r="H34" s="33">
        <f>SUMPRODUCT((AnalíticoNC!$C$3:$C$926=SintéticoNC!B34)*(AnalíticoNC!$G$3:$G$926))</f>
        <v>2789.5110985199544</v>
      </c>
      <c r="I34" s="34">
        <f t="shared" si="0"/>
        <v>16102.300000000003</v>
      </c>
      <c r="J34" s="27">
        <f t="shared" si="1"/>
        <v>75.640333241052133</v>
      </c>
      <c r="N34" s="7" t="s">
        <v>30</v>
      </c>
      <c r="O34" s="3">
        <v>0</v>
      </c>
      <c r="P34" s="3">
        <v>0</v>
      </c>
      <c r="Q34" s="3">
        <v>0</v>
      </c>
    </row>
    <row r="35" spans="2:17" ht="12.95" customHeight="1">
      <c r="B35" s="28" t="s">
        <v>103</v>
      </c>
      <c r="C35" s="29" t="s">
        <v>104</v>
      </c>
      <c r="D35" s="30" t="s">
        <v>14</v>
      </c>
      <c r="E35" s="31" t="s">
        <v>105</v>
      </c>
      <c r="F35" s="32">
        <v>3253.19</v>
      </c>
      <c r="G35" s="33">
        <f>SUMPRODUCT((AnalíticoNC!$C$3:$C$926=SintéticoNC!B35)*(AnalíticoNC!$H$3:$H$926))</f>
        <v>3253.2335893456752</v>
      </c>
      <c r="H35" s="33">
        <f>SUMPRODUCT((AnalíticoNC!$C$3:$C$926=SintéticoNC!B35)*(AnalíticoNC!$G$3:$G$926))</f>
        <v>32.784026844354059</v>
      </c>
      <c r="I35" s="34">
        <f t="shared" si="0"/>
        <v>-4.3589345675172808E-2</v>
      </c>
      <c r="J35" s="27">
        <f t="shared" si="1"/>
        <v>100.00133989547722</v>
      </c>
      <c r="N35" s="7" t="s">
        <v>34</v>
      </c>
      <c r="O35" s="3">
        <v>319778.32287139515</v>
      </c>
      <c r="P35" s="3">
        <v>904474.76555718994</v>
      </c>
      <c r="Q35" s="3">
        <v>1224253.0884285851</v>
      </c>
    </row>
    <row r="36" spans="2:17" ht="12.95" customHeight="1">
      <c r="B36" s="28" t="s">
        <v>106</v>
      </c>
      <c r="C36" s="29" t="s">
        <v>107</v>
      </c>
      <c r="D36" s="30" t="s">
        <v>14</v>
      </c>
      <c r="E36" s="31" t="s">
        <v>108</v>
      </c>
      <c r="F36" s="32">
        <v>207000</v>
      </c>
      <c r="G36" s="33">
        <f>SUMPRODUCT((AnalíticoNC!$C$3:$C$926=SintéticoNC!B36)*(AnalíticoNC!$H$3:$H$926))</f>
        <v>110000</v>
      </c>
      <c r="H36" s="33">
        <f>SUMPRODUCT((AnalíticoNC!$C$3:$C$926=SintéticoNC!B36)*(AnalíticoNC!$G$3:$G$926))</f>
        <v>12175.729675437973</v>
      </c>
      <c r="I36" s="34">
        <f t="shared" si="0"/>
        <v>97000</v>
      </c>
      <c r="J36" s="27">
        <f t="shared" si="1"/>
        <v>53.140096618357489</v>
      </c>
      <c r="N36" s="2" t="s">
        <v>48</v>
      </c>
      <c r="O36" s="80"/>
      <c r="P36" s="80"/>
      <c r="Q36" s="80"/>
    </row>
    <row r="37" spans="2:17" ht="12.95" customHeight="1">
      <c r="B37" s="28" t="s">
        <v>109</v>
      </c>
      <c r="C37" s="29" t="s">
        <v>110</v>
      </c>
      <c r="D37" s="30" t="s">
        <v>14</v>
      </c>
      <c r="E37" s="31" t="s">
        <v>111</v>
      </c>
      <c r="F37" s="32">
        <v>408375.1</v>
      </c>
      <c r="G37" s="33">
        <f>SUMPRODUCT((AnalíticoNC!$C$3:$C$926=SintéticoNC!B37)*(AnalíticoNC!$H$3:$H$926))</f>
        <v>50000</v>
      </c>
      <c r="H37" s="33">
        <f>SUMPRODUCT((AnalíticoNC!$C$3:$C$926=SintéticoNC!B37)*(AnalíticoNC!$G$3:$G$926))</f>
        <v>37482.603421488457</v>
      </c>
      <c r="I37" s="34">
        <f t="shared" si="0"/>
        <v>358375.1</v>
      </c>
      <c r="J37" s="27">
        <f t="shared" si="1"/>
        <v>12.243645609147082</v>
      </c>
      <c r="N37" s="7" t="s">
        <v>22</v>
      </c>
      <c r="O37" s="3"/>
      <c r="P37" s="3"/>
      <c r="Q37" s="3"/>
    </row>
    <row r="38" spans="2:17" ht="12.95" customHeight="1">
      <c r="B38" s="28" t="s">
        <v>112</v>
      </c>
      <c r="C38" s="29" t="s">
        <v>113</v>
      </c>
      <c r="D38" s="30" t="s">
        <v>14</v>
      </c>
      <c r="E38" s="31" t="s">
        <v>114</v>
      </c>
      <c r="F38" s="32">
        <v>207000</v>
      </c>
      <c r="G38" s="33">
        <f>SUMPRODUCT((AnalíticoNC!$C$3:$C$926=SintéticoNC!B38)*(AnalíticoNC!$H$3:$H$926))</f>
        <v>70000</v>
      </c>
      <c r="H38" s="33">
        <f>SUMPRODUCT((AnalíticoNC!$C$3:$C$926=SintéticoNC!B38)*(AnalíticoNC!$G$3:$G$926))</f>
        <v>15399.013691625363</v>
      </c>
      <c r="I38" s="34">
        <f t="shared" si="0"/>
        <v>137000</v>
      </c>
      <c r="J38" s="27">
        <f t="shared" si="1"/>
        <v>33.816425120772948</v>
      </c>
      <c r="N38" s="7" t="s">
        <v>26</v>
      </c>
      <c r="O38" s="3">
        <v>1199.1929482958906</v>
      </c>
      <c r="P38" s="3">
        <v>4380.8277709544573</v>
      </c>
      <c r="Q38" s="3">
        <v>5580.0207192503476</v>
      </c>
    </row>
    <row r="39" spans="2:17" ht="12.95" customHeight="1">
      <c r="B39" s="28" t="s">
        <v>115</v>
      </c>
      <c r="C39" s="29" t="s">
        <v>116</v>
      </c>
      <c r="D39" s="30" t="s">
        <v>14</v>
      </c>
      <c r="E39" s="31" t="s">
        <v>117</v>
      </c>
      <c r="F39" s="32">
        <v>15392427.09</v>
      </c>
      <c r="G39" s="33">
        <f>SUMPRODUCT((AnalíticoNC!$C$3:$C$926=SintéticoNC!B39)*(AnalíticoNC!$H$3:$H$926))</f>
        <v>570000</v>
      </c>
      <c r="H39" s="33">
        <f>SUMPRODUCT((AnalíticoNC!$C$3:$C$926=SintéticoNC!B39)*(AnalíticoNC!$G$3:$G$926))</f>
        <v>1514233.1696686675</v>
      </c>
      <c r="I39" s="34">
        <f t="shared" si="0"/>
        <v>14822427.09</v>
      </c>
      <c r="J39" s="27">
        <f t="shared" si="1"/>
        <v>3.7031197007930734</v>
      </c>
      <c r="N39" s="7" t="s">
        <v>30</v>
      </c>
      <c r="O39" s="3">
        <v>0</v>
      </c>
      <c r="P39" s="3">
        <v>0</v>
      </c>
      <c r="Q39" s="3">
        <v>0</v>
      </c>
    </row>
    <row r="40" spans="2:17" ht="12.95" customHeight="1">
      <c r="B40" s="28" t="s">
        <v>118</v>
      </c>
      <c r="C40" s="29" t="s">
        <v>116</v>
      </c>
      <c r="D40" s="30" t="s">
        <v>14</v>
      </c>
      <c r="E40" s="31" t="s">
        <v>119</v>
      </c>
      <c r="F40" s="32">
        <v>3688000</v>
      </c>
      <c r="G40" s="33">
        <f>SUMPRODUCT((AnalíticoNC!$C$3:$C$926=SintéticoNC!B40)*(AnalíticoNC!$H$3:$H$926))</f>
        <v>80000</v>
      </c>
      <c r="H40" s="33">
        <f>SUMPRODUCT((AnalíticoNC!$C$3:$C$926=SintéticoNC!B40)*(AnalíticoNC!$G$3:$G$926))</f>
        <v>368150.28607568139</v>
      </c>
      <c r="I40" s="34">
        <f t="shared" si="0"/>
        <v>3608000</v>
      </c>
      <c r="J40" s="27">
        <f t="shared" si="1"/>
        <v>2.1691973969631237</v>
      </c>
      <c r="N40" s="7" t="s">
        <v>34</v>
      </c>
      <c r="O40" s="3">
        <v>119086.01495595239</v>
      </c>
      <c r="P40" s="3">
        <v>435038.68346848403</v>
      </c>
      <c r="Q40" s="3">
        <v>554124.69842443638</v>
      </c>
    </row>
    <row r="41" spans="2:17" ht="12.95" customHeight="1">
      <c r="B41" s="28" t="s">
        <v>120</v>
      </c>
      <c r="C41" s="29" t="s">
        <v>116</v>
      </c>
      <c r="D41" s="30" t="s">
        <v>14</v>
      </c>
      <c r="E41" s="31" t="s">
        <v>121</v>
      </c>
      <c r="F41" s="32">
        <v>10000000</v>
      </c>
      <c r="G41" s="33">
        <f>SUMPRODUCT((AnalíticoNC!$C$3:$C$926=SintéticoNC!B41)*(AnalíticoNC!$H$3:$H$926))</f>
        <v>80000</v>
      </c>
      <c r="H41" s="33">
        <f>SUMPRODUCT((AnalíticoNC!$C$3:$C$926=SintéticoNC!B41)*(AnalíticoNC!$G$3:$G$926))</f>
        <v>1009991.7599847454</v>
      </c>
      <c r="I41" s="34">
        <f t="shared" si="0"/>
        <v>9920000</v>
      </c>
      <c r="J41" s="27">
        <f t="shared" si="1"/>
        <v>0.8</v>
      </c>
      <c r="N41" s="2" t="s">
        <v>51</v>
      </c>
      <c r="O41" s="80"/>
      <c r="P41" s="80"/>
      <c r="Q41" s="80"/>
    </row>
    <row r="42" spans="2:17" ht="12.95" customHeight="1">
      <c r="B42" s="28" t="s">
        <v>122</v>
      </c>
      <c r="C42" s="29" t="s">
        <v>123</v>
      </c>
      <c r="D42" s="30" t="s">
        <v>14</v>
      </c>
      <c r="E42" s="31" t="s">
        <v>124</v>
      </c>
      <c r="F42" s="32">
        <v>16863198</v>
      </c>
      <c r="G42" s="33">
        <f>SUMPRODUCT((AnalíticoNC!$C$3:$C$926=SintéticoNC!B42)*(AnalíticoNC!$H$3:$H$926))</f>
        <v>80000</v>
      </c>
      <c r="H42" s="33">
        <f>SUMPRODUCT((AnalíticoNC!$C$3:$C$926=SintéticoNC!B42)*(AnalíticoNC!$G$3:$G$926))</f>
        <v>1708168.130997665</v>
      </c>
      <c r="I42" s="34">
        <f t="shared" si="0"/>
        <v>16783198</v>
      </c>
      <c r="J42" s="27">
        <f t="shared" si="1"/>
        <v>0.47440586299229831</v>
      </c>
      <c r="N42" s="7" t="s">
        <v>22</v>
      </c>
      <c r="O42" s="3"/>
      <c r="P42" s="3"/>
      <c r="Q42" s="3"/>
    </row>
    <row r="43" spans="2:17" ht="12.95" customHeight="1">
      <c r="B43" s="28" t="s">
        <v>125</v>
      </c>
      <c r="C43" s="29" t="s">
        <v>123</v>
      </c>
      <c r="D43" s="30" t="s">
        <v>14</v>
      </c>
      <c r="E43" s="31" t="s">
        <v>126</v>
      </c>
      <c r="F43" s="32">
        <v>3681000</v>
      </c>
      <c r="G43" s="33">
        <f>SUMPRODUCT((AnalíticoNC!$C$3:$C$926=SintéticoNC!B43)*(AnalíticoNC!$H$3:$H$926))</f>
        <v>540000</v>
      </c>
      <c r="H43" s="33">
        <f>SUMPRODUCT((AnalíticoNC!$C$3:$C$926=SintéticoNC!B43)*(AnalíticoNC!$G$3:$G$926))</f>
        <v>325834.01854822022</v>
      </c>
      <c r="I43" s="34">
        <f t="shared" si="0"/>
        <v>3141000</v>
      </c>
      <c r="J43" s="27">
        <f t="shared" si="1"/>
        <v>14.669926650366749</v>
      </c>
      <c r="N43" s="7" t="s">
        <v>26</v>
      </c>
      <c r="O43" s="3">
        <v>585.84290018175273</v>
      </c>
      <c r="P43" s="3"/>
      <c r="Q43" s="3">
        <v>585.84290018175273</v>
      </c>
    </row>
    <row r="44" spans="2:17" ht="12.95" customHeight="1">
      <c r="B44" s="28" t="s">
        <v>127</v>
      </c>
      <c r="C44" s="29" t="s">
        <v>128</v>
      </c>
      <c r="D44" s="30" t="s">
        <v>14</v>
      </c>
      <c r="E44" s="31" t="s">
        <v>129</v>
      </c>
      <c r="F44" s="32">
        <v>625930.5</v>
      </c>
      <c r="G44" s="33">
        <f>SUMPRODUCT((AnalíticoNC!$C$3:$C$926=SintéticoNC!B44)*(AnalíticoNC!$H$3:$H$926))</f>
        <v>70000</v>
      </c>
      <c r="H44" s="33">
        <f>SUMPRODUCT((AnalíticoNC!$C$3:$C$926=SintéticoNC!B44)*(AnalíticoNC!$G$3:$G$926))</f>
        <v>57583.576814902852</v>
      </c>
      <c r="I44" s="34">
        <f t="shared" si="0"/>
        <v>555930.5</v>
      </c>
      <c r="J44" s="27">
        <f t="shared" si="1"/>
        <v>11.183350228180284</v>
      </c>
      <c r="N44" s="7" t="s">
        <v>30</v>
      </c>
      <c r="O44" s="3">
        <v>0</v>
      </c>
      <c r="P44" s="3"/>
      <c r="Q44" s="3">
        <v>0</v>
      </c>
    </row>
    <row r="45" spans="2:17" ht="12.95" customHeight="1">
      <c r="B45" s="28" t="s">
        <v>130</v>
      </c>
      <c r="C45" s="29" t="s">
        <v>131</v>
      </c>
      <c r="D45" s="30" t="s">
        <v>14</v>
      </c>
      <c r="E45" s="31" t="s">
        <v>132</v>
      </c>
      <c r="F45" s="32">
        <v>107800</v>
      </c>
      <c r="G45" s="33">
        <f>SUMPRODUCT((AnalíticoNC!$C$3:$C$926=SintéticoNC!B45)*(AnalíticoNC!$H$3:$H$926))</f>
        <v>40000</v>
      </c>
      <c r="H45" s="33">
        <f>SUMPRODUCT((AnalíticoNC!$C$3:$C$926=SintéticoNC!B45)*(AnalíticoNC!$G$3:$G$926))</f>
        <v>7633.3410545508596</v>
      </c>
      <c r="I45" s="34">
        <f t="shared" si="0"/>
        <v>67800</v>
      </c>
      <c r="J45" s="27">
        <f t="shared" si="1"/>
        <v>37.105751391465674</v>
      </c>
      <c r="N45" s="7" t="s">
        <v>34</v>
      </c>
      <c r="O45" s="3">
        <v>58177.206989103011</v>
      </c>
      <c r="P45" s="3"/>
      <c r="Q45" s="3">
        <v>58177.206989103011</v>
      </c>
    </row>
    <row r="46" spans="2:17" ht="12.95" customHeight="1">
      <c r="B46" s="28" t="s">
        <v>133</v>
      </c>
      <c r="C46" s="29" t="s">
        <v>134</v>
      </c>
      <c r="D46" s="30" t="s">
        <v>14</v>
      </c>
      <c r="E46" s="31" t="s">
        <v>135</v>
      </c>
      <c r="F46" s="32">
        <v>414000</v>
      </c>
      <c r="G46" s="33">
        <f>SUMPRODUCT((AnalíticoNC!$C$3:$C$926=SintéticoNC!B46)*(AnalíticoNC!$H$3:$H$926))</f>
        <v>110000</v>
      </c>
      <c r="H46" s="33">
        <f>SUMPRODUCT((AnalíticoNC!$C$3:$C$926=SintéticoNC!B46)*(AnalíticoNC!$G$3:$G$926))</f>
        <v>33619.61783309927</v>
      </c>
      <c r="I46" s="34">
        <f t="shared" si="0"/>
        <v>304000</v>
      </c>
      <c r="J46" s="27">
        <f t="shared" si="1"/>
        <v>26.570048309178745</v>
      </c>
      <c r="N46" s="2" t="s">
        <v>54</v>
      </c>
      <c r="O46" s="80"/>
      <c r="P46" s="80"/>
      <c r="Q46" s="80"/>
    </row>
    <row r="47" spans="2:17" ht="12.95" customHeight="1">
      <c r="B47" s="28" t="s">
        <v>136</v>
      </c>
      <c r="C47" s="29" t="s">
        <v>137</v>
      </c>
      <c r="D47" s="30" t="s">
        <v>14</v>
      </c>
      <c r="E47" s="31" t="s">
        <v>138</v>
      </c>
      <c r="F47" s="32">
        <v>46400</v>
      </c>
      <c r="G47" s="33">
        <f>SUMPRODUCT((AnalíticoNC!$C$3:$C$926=SintéticoNC!B47)*(AnalíticoNC!$H$3:$H$926))</f>
        <v>-406732.4101741247</v>
      </c>
      <c r="H47" s="33">
        <f>SUMPRODUCT((AnalíticoNC!$C$3:$C$926=SintéticoNC!B47)*(AnalíticoNC!$G$3:$G$926))</f>
        <v>-4080.4213417844476</v>
      </c>
      <c r="I47" s="34">
        <f t="shared" si="0"/>
        <v>453132.4101741247</v>
      </c>
      <c r="J47" s="27">
        <f t="shared" si="1"/>
        <v>-876.57847020285487</v>
      </c>
      <c r="N47" s="7" t="s">
        <v>22</v>
      </c>
      <c r="O47" s="3"/>
      <c r="P47" s="3"/>
      <c r="Q47" s="3"/>
    </row>
    <row r="48" spans="2:17" ht="12.95" customHeight="1">
      <c r="B48" s="28" t="s">
        <v>139</v>
      </c>
      <c r="C48" s="29" t="s">
        <v>140</v>
      </c>
      <c r="D48" s="30" t="s">
        <v>14</v>
      </c>
      <c r="E48" s="31" t="s">
        <v>141</v>
      </c>
      <c r="F48" s="32">
        <v>343031.28</v>
      </c>
      <c r="G48" s="33">
        <f>SUMPRODUCT((AnalíticoNC!$C$3:$C$926=SintéticoNC!B48)*(AnalíticoNC!$H$3:$H$926))</f>
        <v>189519.41207941785</v>
      </c>
      <c r="H48" s="33">
        <f>SUMPRODUCT((AnalíticoNC!$C$3:$C$926=SintéticoNC!B48)*(AnalíticoNC!$G$3:$G$926))</f>
        <v>1916.0801681726391</v>
      </c>
      <c r="I48" s="34">
        <f t="shared" si="0"/>
        <v>153511.86792058218</v>
      </c>
      <c r="J48" s="27">
        <f t="shared" si="1"/>
        <v>55.248434509942598</v>
      </c>
      <c r="N48" s="7" t="s">
        <v>26</v>
      </c>
      <c r="O48" s="3">
        <v>703.84796199425546</v>
      </c>
      <c r="P48" s="3">
        <v>2472.8668509966296</v>
      </c>
      <c r="Q48" s="3">
        <v>3176.7148129908851</v>
      </c>
    </row>
    <row r="49" spans="2:17" ht="12.95" customHeight="1">
      <c r="B49" s="28" t="s">
        <v>142</v>
      </c>
      <c r="C49" s="29" t="s">
        <v>143</v>
      </c>
      <c r="D49" s="30" t="s">
        <v>14</v>
      </c>
      <c r="E49" s="31" t="s">
        <v>144</v>
      </c>
      <c r="F49" s="32">
        <v>284986</v>
      </c>
      <c r="G49" s="33">
        <f>SUMPRODUCT((AnalíticoNC!$C$3:$C$926=SintéticoNC!B49)*(AnalíticoNC!$H$3:$H$926))</f>
        <v>150000</v>
      </c>
      <c r="H49" s="33">
        <f>SUMPRODUCT((AnalíticoNC!$C$3:$C$926=SintéticoNC!B49)*(AnalíticoNC!$G$3:$G$926))</f>
        <v>16878.278888934852</v>
      </c>
      <c r="I49" s="34">
        <f t="shared" si="0"/>
        <v>134986</v>
      </c>
      <c r="J49" s="27">
        <f t="shared" si="1"/>
        <v>52.634164485272962</v>
      </c>
      <c r="N49" s="7" t="s">
        <v>30</v>
      </c>
      <c r="O49" s="3">
        <v>0</v>
      </c>
      <c r="P49" s="3">
        <v>0</v>
      </c>
      <c r="Q49" s="3">
        <v>0</v>
      </c>
    </row>
    <row r="50" spans="2:17" ht="12.95" customHeight="1">
      <c r="B50" s="28" t="s">
        <v>145</v>
      </c>
      <c r="C50" s="29" t="s">
        <v>146</v>
      </c>
      <c r="D50" s="30" t="s">
        <v>14</v>
      </c>
      <c r="E50" s="31" t="s">
        <v>147</v>
      </c>
      <c r="F50" s="32">
        <v>345000</v>
      </c>
      <c r="G50" s="33">
        <f>SUMPRODUCT((AnalíticoNC!$C$3:$C$926=SintéticoNC!B50)*(AnalíticoNC!$H$3:$H$926))</f>
        <v>60000</v>
      </c>
      <c r="H50" s="33">
        <f>SUMPRODUCT((AnalíticoNC!$C$3:$C$926=SintéticoNC!B50)*(AnalíticoNC!$G$3:$G$926))</f>
        <v>30233.996238975749</v>
      </c>
      <c r="I50" s="34">
        <f t="shared" si="0"/>
        <v>285000</v>
      </c>
      <c r="J50" s="27">
        <f t="shared" si="1"/>
        <v>17.391304347826086</v>
      </c>
      <c r="N50" s="7" t="s">
        <v>34</v>
      </c>
      <c r="O50" s="3">
        <v>69895.715320770076</v>
      </c>
      <c r="P50" s="3">
        <v>245568.37097844755</v>
      </c>
      <c r="Q50" s="3">
        <v>315464.08629921766</v>
      </c>
    </row>
    <row r="51" spans="2:17" ht="12.95" customHeight="1">
      <c r="B51" s="43" t="s">
        <v>148</v>
      </c>
      <c r="C51" s="44" t="s">
        <v>149</v>
      </c>
      <c r="D51" s="45" t="s">
        <v>14</v>
      </c>
      <c r="E51" s="46" t="s">
        <v>150</v>
      </c>
      <c r="F51" s="47">
        <v>309000</v>
      </c>
      <c r="G51" s="48">
        <f>SUMPRODUCT((AnalíticoNC!$C$3:$C$926=SintéticoNC!B51)*(AnalíticoNC!$H$3:$H$926))</f>
        <v>40000</v>
      </c>
      <c r="H51" s="48">
        <f>SUMPRODUCT((AnalíticoNC!$C$3:$C$926=SintéticoNC!B51)*(AnalíticoNC!$G$3:$G$926))</f>
        <v>28287.340851154204</v>
      </c>
      <c r="I51" s="49">
        <f t="shared" si="0"/>
        <v>269000</v>
      </c>
      <c r="J51" s="27">
        <f t="shared" si="1"/>
        <v>12.944983818770226</v>
      </c>
      <c r="N51" s="2" t="s">
        <v>57</v>
      </c>
      <c r="O51" s="80"/>
      <c r="P51" s="80"/>
      <c r="Q51" s="80"/>
    </row>
    <row r="52" spans="2:17" ht="12.95" customHeight="1">
      <c r="B52" s="9"/>
      <c r="C52" s="10" t="s">
        <v>151</v>
      </c>
      <c r="D52" s="11" t="s">
        <v>14</v>
      </c>
      <c r="E52" s="10"/>
      <c r="F52" s="12">
        <f>SUM(F5:F51)</f>
        <v>88289733.859999999</v>
      </c>
      <c r="G52" s="12">
        <f t="shared" ref="G52" si="2">SUM(G5:G51)</f>
        <v>5737129.8328792872</v>
      </c>
      <c r="H52" s="12">
        <f>SUM(H5:H51)</f>
        <v>8340057.1477930844</v>
      </c>
      <c r="I52" s="12">
        <f t="shared" ref="I52" si="3">SUM(I5:I51)</f>
        <v>82552604.027120724</v>
      </c>
      <c r="J52" s="57">
        <f t="shared" si="1"/>
        <v>6.4980712729031289</v>
      </c>
      <c r="N52" s="7" t="s">
        <v>22</v>
      </c>
      <c r="O52" s="3"/>
      <c r="P52" s="3"/>
      <c r="Q52" s="3"/>
    </row>
    <row r="53" spans="2:17">
      <c r="B53" s="50" t="s">
        <v>152</v>
      </c>
      <c r="C53" s="51" t="s">
        <v>13</v>
      </c>
      <c r="D53" s="52" t="s">
        <v>16</v>
      </c>
      <c r="E53" s="53" t="s">
        <v>153</v>
      </c>
      <c r="F53" s="54">
        <v>608000</v>
      </c>
      <c r="G53" s="55">
        <f>SUMPRODUCT((AnalíticoNC!$C$3:$C$926=SintéticoNC!B53)*(AnalíticoNC!$H$3:$H$926))</f>
        <v>110000</v>
      </c>
      <c r="H53" s="55">
        <f>SUMPRODUCT((AnalíticoNC!$C$3:$C$926=SintéticoNC!B53)*(AnalíticoNC!$G$3:$G$926))</f>
        <v>52535.812938866366</v>
      </c>
      <c r="I53" s="56">
        <f t="shared" si="0"/>
        <v>498000</v>
      </c>
      <c r="J53" s="27">
        <f t="shared" si="1"/>
        <v>18.092105263157894</v>
      </c>
      <c r="N53" s="7" t="s">
        <v>26</v>
      </c>
      <c r="O53" s="3">
        <v>0</v>
      </c>
      <c r="P53" s="3">
        <v>0</v>
      </c>
      <c r="Q53" s="3">
        <v>0</v>
      </c>
    </row>
    <row r="54" spans="2:17">
      <c r="B54" s="28" t="s">
        <v>154</v>
      </c>
      <c r="C54" s="29" t="s">
        <v>13</v>
      </c>
      <c r="D54" s="30" t="s">
        <v>16</v>
      </c>
      <c r="E54" s="31" t="s">
        <v>155</v>
      </c>
      <c r="F54" s="35">
        <v>175000</v>
      </c>
      <c r="G54" s="33">
        <f>SUMPRODUCT((AnalíticoNC!$C$3:$C$926=SintéticoNC!B54)*(AnalíticoNC!$H$3:$H$926))</f>
        <v>50000</v>
      </c>
      <c r="H54" s="33">
        <f>SUMPRODUCT((AnalíticoNC!$C$3:$C$926=SintéticoNC!B54)*(AnalíticoNC!$G$3:$G$926))</f>
        <v>57674.498140595446</v>
      </c>
      <c r="I54" s="34">
        <f t="shared" si="0"/>
        <v>125000</v>
      </c>
      <c r="J54" s="27">
        <f t="shared" si="1"/>
        <v>28.571428571428569</v>
      </c>
      <c r="N54" s="7" t="s">
        <v>30</v>
      </c>
      <c r="O54" s="3">
        <v>0</v>
      </c>
      <c r="P54" s="3">
        <v>0</v>
      </c>
      <c r="Q54" s="3">
        <v>0</v>
      </c>
    </row>
    <row r="55" spans="2:17">
      <c r="B55" s="28" t="s">
        <v>156</v>
      </c>
      <c r="C55" s="29" t="s">
        <v>13</v>
      </c>
      <c r="D55" s="30" t="s">
        <v>16</v>
      </c>
      <c r="E55" s="31" t="s">
        <v>157</v>
      </c>
      <c r="F55" s="35">
        <v>750000</v>
      </c>
      <c r="G55" s="33">
        <f>SUMPRODUCT((AnalíticoNC!$C$3:$C$926=SintéticoNC!B55)*(AnalíticoNC!$H$3:$H$926))</f>
        <v>70000</v>
      </c>
      <c r="H55" s="33">
        <f>SUMPRODUCT((AnalíticoNC!$C$3:$C$926=SintéticoNC!B55)*(AnalíticoNC!$G$3:$G$926))</f>
        <v>12549.322592608856</v>
      </c>
      <c r="I55" s="34">
        <f t="shared" si="0"/>
        <v>680000</v>
      </c>
      <c r="J55" s="27">
        <f t="shared" si="1"/>
        <v>9.3333333333333339</v>
      </c>
      <c r="N55" s="7" t="s">
        <v>34</v>
      </c>
      <c r="O55" s="3">
        <v>0</v>
      </c>
      <c r="P55" s="3">
        <v>0</v>
      </c>
      <c r="Q55" s="3">
        <v>0</v>
      </c>
    </row>
    <row r="56" spans="2:17">
      <c r="B56" s="28" t="s">
        <v>158</v>
      </c>
      <c r="C56" s="29" t="s">
        <v>24</v>
      </c>
      <c r="D56" s="30" t="s">
        <v>16</v>
      </c>
      <c r="E56" s="31" t="s">
        <v>159</v>
      </c>
      <c r="F56" s="35">
        <v>5200000</v>
      </c>
      <c r="G56" s="33">
        <f>SUMPRODUCT((AnalíticoNC!$C$3:$C$926=SintéticoNC!B56)*(AnalíticoNC!$H$3:$H$926))</f>
        <v>620000</v>
      </c>
      <c r="H56" s="33">
        <f>SUMPRODUCT((AnalíticoNC!$C$3:$C$926=SintéticoNC!B56)*(AnalíticoNC!$G$3:$G$926))</f>
        <v>21435.511770447363</v>
      </c>
      <c r="I56" s="34">
        <f t="shared" si="0"/>
        <v>4580000</v>
      </c>
      <c r="J56" s="27">
        <f t="shared" si="1"/>
        <v>11.923076923076923</v>
      </c>
      <c r="N56" s="2" t="s">
        <v>60</v>
      </c>
      <c r="O56" s="80"/>
      <c r="P56" s="80"/>
      <c r="Q56" s="80"/>
    </row>
    <row r="57" spans="2:17">
      <c r="B57" s="28" t="s">
        <v>160</v>
      </c>
      <c r="C57" s="29" t="s">
        <v>28</v>
      </c>
      <c r="D57" s="30" t="s">
        <v>16</v>
      </c>
      <c r="E57" s="31" t="s">
        <v>161</v>
      </c>
      <c r="F57" s="35">
        <v>695280</v>
      </c>
      <c r="G57" s="33">
        <f>SUMPRODUCT((AnalíticoNC!$C$3:$C$926=SintéticoNC!B57)*(AnalíticoNC!$H$3:$H$926))</f>
        <v>560000</v>
      </c>
      <c r="H57" s="33">
        <f>SUMPRODUCT((AnalíticoNC!$C$3:$C$926=SintéticoNC!B57)*(AnalíticoNC!$G$3:$G$926))</f>
        <v>478533.3794493961</v>
      </c>
      <c r="I57" s="34">
        <f t="shared" si="0"/>
        <v>135280</v>
      </c>
      <c r="J57" s="27">
        <f t="shared" si="1"/>
        <v>80.543090553446092</v>
      </c>
      <c r="N57" s="7" t="s">
        <v>22</v>
      </c>
      <c r="O57" s="3"/>
      <c r="P57" s="3"/>
      <c r="Q57" s="3"/>
    </row>
    <row r="58" spans="2:17">
      <c r="B58" s="28" t="s">
        <v>162</v>
      </c>
      <c r="C58" s="29" t="s">
        <v>32</v>
      </c>
      <c r="D58" s="30" t="s">
        <v>16</v>
      </c>
      <c r="E58" s="31" t="s">
        <v>163</v>
      </c>
      <c r="F58" s="35">
        <v>783000</v>
      </c>
      <c r="G58" s="33">
        <f>SUMPRODUCT((AnalíticoNC!$C$3:$C$926=SintéticoNC!B58)*(AnalíticoNC!$H$3:$H$926))</f>
        <v>80000</v>
      </c>
      <c r="H58" s="33">
        <f>SUMPRODUCT((AnalíticoNC!$C$3:$C$926=SintéticoNC!B58)*(AnalíticoNC!$G$3:$G$926))</f>
        <v>64631.69559914503</v>
      </c>
      <c r="I58" s="34">
        <f t="shared" si="0"/>
        <v>703000</v>
      </c>
      <c r="J58" s="27">
        <f t="shared" si="1"/>
        <v>10.217113665389528</v>
      </c>
      <c r="N58" s="7" t="s">
        <v>26</v>
      </c>
      <c r="O58" s="3">
        <v>1310.064129462769</v>
      </c>
      <c r="P58" s="3">
        <v>442.44636602757095</v>
      </c>
      <c r="Q58" s="3">
        <v>1752.51049549034</v>
      </c>
    </row>
    <row r="59" spans="2:17">
      <c r="B59" s="28" t="s">
        <v>164</v>
      </c>
      <c r="C59" s="29" t="s">
        <v>32</v>
      </c>
      <c r="D59" s="30" t="s">
        <v>16</v>
      </c>
      <c r="E59" s="31" t="s">
        <v>165</v>
      </c>
      <c r="F59" s="35">
        <v>840153.99</v>
      </c>
      <c r="G59" s="33">
        <f>SUMPRODUCT((AnalíticoNC!$C$3:$C$926=SintéticoNC!B59)*(AnalíticoNC!$H$3:$H$926))</f>
        <v>80000</v>
      </c>
      <c r="H59" s="33">
        <f>SUMPRODUCT((AnalíticoNC!$C$3:$C$926=SintéticoNC!B59)*(AnalíticoNC!$G$3:$G$926))</f>
        <v>72844.895187831702</v>
      </c>
      <c r="I59" s="34">
        <f t="shared" si="0"/>
        <v>760153.99</v>
      </c>
      <c r="J59" s="27">
        <f t="shared" si="1"/>
        <v>9.5220639254477621</v>
      </c>
      <c r="N59" s="7" t="s">
        <v>30</v>
      </c>
      <c r="O59" s="3">
        <v>0</v>
      </c>
      <c r="P59" s="3">
        <v>0</v>
      </c>
      <c r="Q59" s="3">
        <v>0</v>
      </c>
    </row>
    <row r="60" spans="2:17">
      <c r="B60" s="28" t="s">
        <v>166</v>
      </c>
      <c r="C60" s="29" t="s">
        <v>43</v>
      </c>
      <c r="D60" s="30" t="s">
        <v>16</v>
      </c>
      <c r="E60" s="31" t="s">
        <v>167</v>
      </c>
      <c r="F60" s="35">
        <v>184000</v>
      </c>
      <c r="G60" s="33">
        <f>SUMPRODUCT((AnalíticoNC!$C$3:$C$926=SintéticoNC!B60)*(AnalíticoNC!$H$3:$H$926))</f>
        <v>90000</v>
      </c>
      <c r="H60" s="33">
        <f>SUMPRODUCT((AnalíticoNC!$C$3:$C$926=SintéticoNC!B60)*(AnalíticoNC!$G$3:$G$926))</f>
        <v>78149.678512710641</v>
      </c>
      <c r="I60" s="34">
        <f t="shared" si="0"/>
        <v>94000</v>
      </c>
      <c r="J60" s="27">
        <f t="shared" si="1"/>
        <v>48.913043478260867</v>
      </c>
      <c r="N60" s="7" t="s">
        <v>34</v>
      </c>
      <c r="O60" s="3">
        <v>130096.09232288934</v>
      </c>
      <c r="P60" s="3">
        <v>43937.195125138023</v>
      </c>
      <c r="Q60" s="3">
        <v>174033.28744802735</v>
      </c>
    </row>
    <row r="61" spans="2:17">
      <c r="B61" s="28" t="s">
        <v>168</v>
      </c>
      <c r="C61" s="29" t="s">
        <v>43</v>
      </c>
      <c r="D61" s="30" t="s">
        <v>16</v>
      </c>
      <c r="E61" s="31" t="s">
        <v>169</v>
      </c>
      <c r="F61" s="35">
        <v>312420</v>
      </c>
      <c r="G61" s="33">
        <f>SUMPRODUCT((AnalíticoNC!$C$3:$C$926=SintéticoNC!B61)*(AnalíticoNC!$H$3:$H$926))</f>
        <v>40000</v>
      </c>
      <c r="H61" s="33">
        <f>SUMPRODUCT((AnalíticoNC!$C$3:$C$926=SintéticoNC!B61)*(AnalíticoNC!$G$3:$G$926))</f>
        <v>15479.757778030875</v>
      </c>
      <c r="I61" s="34">
        <f t="shared" si="0"/>
        <v>272420</v>
      </c>
      <c r="J61" s="27">
        <f t="shared" si="1"/>
        <v>12.803277639075603</v>
      </c>
      <c r="N61" s="2" t="s">
        <v>63</v>
      </c>
      <c r="O61" s="80"/>
      <c r="P61" s="80"/>
      <c r="Q61" s="80"/>
    </row>
    <row r="62" spans="2:17">
      <c r="B62" s="28" t="s">
        <v>170</v>
      </c>
      <c r="C62" s="29" t="s">
        <v>54</v>
      </c>
      <c r="D62" s="30" t="s">
        <v>16</v>
      </c>
      <c r="E62" s="31" t="s">
        <v>171</v>
      </c>
      <c r="F62" s="35">
        <v>61500</v>
      </c>
      <c r="G62" s="33">
        <f>SUMPRODUCT((AnalíticoNC!$C$3:$C$926=SintéticoNC!B62)*(AnalíticoNC!$H$3:$H$926))</f>
        <v>70000</v>
      </c>
      <c r="H62" s="33">
        <f>SUMPRODUCT((AnalíticoNC!$C$3:$C$926=SintéticoNC!B62)*(AnalíticoNC!$G$3:$G$926))</f>
        <v>25713.924233166126</v>
      </c>
      <c r="I62" s="34">
        <f t="shared" si="0"/>
        <v>-8500</v>
      </c>
      <c r="J62" s="27">
        <f t="shared" si="1"/>
        <v>113.82113821138211</v>
      </c>
      <c r="N62" s="7" t="s">
        <v>22</v>
      </c>
      <c r="O62" s="3"/>
      <c r="P62" s="3"/>
      <c r="Q62" s="3"/>
    </row>
    <row r="63" spans="2:17">
      <c r="B63" s="28" t="s">
        <v>172</v>
      </c>
      <c r="C63" s="29" t="s">
        <v>57</v>
      </c>
      <c r="D63" s="30" t="s">
        <v>16</v>
      </c>
      <c r="E63" s="31" t="s">
        <v>173</v>
      </c>
      <c r="F63" s="35">
        <v>93000</v>
      </c>
      <c r="G63" s="33">
        <f>SUMPRODUCT((AnalíticoNC!$C$3:$C$926=SintéticoNC!B63)*(AnalíticoNC!$H$3:$H$926))</f>
        <v>62119.75806662353</v>
      </c>
      <c r="H63" s="33">
        <f>SUMPRODUCT((AnalíticoNC!$C$3:$C$926=SintéticoNC!B63)*(AnalíticoNC!$G$3:$G$926))</f>
        <v>1042.5067505954426</v>
      </c>
      <c r="I63" s="34">
        <f t="shared" si="0"/>
        <v>30880.24193337647</v>
      </c>
      <c r="J63" s="27">
        <f t="shared" si="1"/>
        <v>66.795438781315625</v>
      </c>
      <c r="N63" s="7" t="s">
        <v>26</v>
      </c>
      <c r="O63" s="3">
        <v>3665.7817838246619</v>
      </c>
      <c r="P63" s="3"/>
      <c r="Q63" s="3">
        <v>3665.7817838246619</v>
      </c>
    </row>
    <row r="64" spans="2:17">
      <c r="B64" s="28" t="s">
        <v>174</v>
      </c>
      <c r="C64" s="29" t="s">
        <v>60</v>
      </c>
      <c r="D64" s="30" t="s">
        <v>16</v>
      </c>
      <c r="E64" s="31" t="s">
        <v>175</v>
      </c>
      <c r="F64" s="35">
        <v>92000</v>
      </c>
      <c r="G64" s="33">
        <f>SUMPRODUCT((AnalíticoNC!$C$3:$C$926=SintéticoNC!B64)*(AnalíticoNC!$H$3:$H$926))</f>
        <v>50000</v>
      </c>
      <c r="H64" s="33">
        <f>SUMPRODUCT((AnalíticoNC!$C$3:$C$926=SintéticoNC!B64)*(AnalíticoNC!$G$3:$G$926))</f>
        <v>5523.7747172752424</v>
      </c>
      <c r="I64" s="34">
        <f t="shared" si="0"/>
        <v>42000</v>
      </c>
      <c r="J64" s="27">
        <f t="shared" si="1"/>
        <v>54.347826086956516</v>
      </c>
      <c r="N64" s="7" t="s">
        <v>30</v>
      </c>
      <c r="O64" s="3">
        <v>0</v>
      </c>
      <c r="P64" s="3"/>
      <c r="Q64" s="3">
        <v>0</v>
      </c>
    </row>
    <row r="65" spans="2:17">
      <c r="B65" s="28" t="s">
        <v>176</v>
      </c>
      <c r="C65" s="29" t="s">
        <v>69</v>
      </c>
      <c r="D65" s="30" t="s">
        <v>16</v>
      </c>
      <c r="E65" s="31" t="s">
        <v>177</v>
      </c>
      <c r="F65" s="35">
        <v>41880</v>
      </c>
      <c r="G65" s="33">
        <f>SUMPRODUCT((AnalíticoNC!$C$3:$C$926=SintéticoNC!B65)*(AnalíticoNC!$H$3:$H$926))</f>
        <v>70000</v>
      </c>
      <c r="H65" s="33">
        <f>SUMPRODUCT((AnalíticoNC!$C$3:$C$926=SintéticoNC!B65)*(AnalíticoNC!$G$3:$G$926))</f>
        <v>3307.3100302401958</v>
      </c>
      <c r="I65" s="34">
        <f t="shared" si="0"/>
        <v>-28120</v>
      </c>
      <c r="J65" s="27">
        <f t="shared" si="1"/>
        <v>167.14422158548231</v>
      </c>
      <c r="N65" s="7" t="s">
        <v>34</v>
      </c>
      <c r="O65" s="3">
        <v>364030.94677478721</v>
      </c>
      <c r="P65" s="3"/>
      <c r="Q65" s="3">
        <v>364030.94677478721</v>
      </c>
    </row>
    <row r="66" spans="2:17">
      <c r="B66" s="28" t="s">
        <v>178</v>
      </c>
      <c r="C66" s="29" t="s">
        <v>72</v>
      </c>
      <c r="D66" s="30" t="s">
        <v>16</v>
      </c>
      <c r="E66" s="31" t="s">
        <v>179</v>
      </c>
      <c r="F66" s="35">
        <v>368544</v>
      </c>
      <c r="G66" s="33">
        <f>SUMPRODUCT((AnalíticoNC!$C$3:$C$926=SintéticoNC!B66)*(AnalíticoNC!$H$3:$H$926))</f>
        <v>42302.040127320222</v>
      </c>
      <c r="H66" s="33">
        <f>SUMPRODUCT((AnalíticoNC!$C$3:$C$926=SintéticoNC!B66)*(AnalíticoNC!$G$3:$G$926))</f>
        <v>645.88182410300385</v>
      </c>
      <c r="I66" s="34">
        <f t="shared" si="0"/>
        <v>326241.95987267978</v>
      </c>
      <c r="J66" s="27">
        <f t="shared" si="1"/>
        <v>11.478151897011001</v>
      </c>
      <c r="N66" s="2" t="s">
        <v>66</v>
      </c>
      <c r="O66" s="80"/>
      <c r="P66" s="80"/>
      <c r="Q66" s="80"/>
    </row>
    <row r="67" spans="2:17">
      <c r="B67" s="28" t="s">
        <v>180</v>
      </c>
      <c r="C67" s="29" t="s">
        <v>80</v>
      </c>
      <c r="D67" s="30" t="s">
        <v>16</v>
      </c>
      <c r="E67" s="31" t="s">
        <v>181</v>
      </c>
      <c r="F67" s="35">
        <v>93000</v>
      </c>
      <c r="G67" s="33">
        <f>SUMPRODUCT((AnalíticoNC!$C$3:$C$926=SintéticoNC!B67)*(AnalíticoNC!$H$3:$H$926))</f>
        <v>50000</v>
      </c>
      <c r="H67" s="33">
        <f>SUMPRODUCT((AnalíticoNC!$C$3:$C$926=SintéticoNC!B67)*(AnalíticoNC!$G$3:$G$926))</f>
        <v>33533.973900339493</v>
      </c>
      <c r="I67" s="34">
        <f t="shared" si="0"/>
        <v>43000</v>
      </c>
      <c r="J67" s="27">
        <f t="shared" si="1"/>
        <v>53.763440860215049</v>
      </c>
      <c r="N67" s="7" t="s">
        <v>22</v>
      </c>
      <c r="O67" s="3"/>
      <c r="P67" s="3"/>
      <c r="Q67" s="3"/>
    </row>
    <row r="68" spans="2:17">
      <c r="B68" s="28" t="s">
        <v>182</v>
      </c>
      <c r="C68" s="29" t="s">
        <v>89</v>
      </c>
      <c r="D68" s="30" t="s">
        <v>16</v>
      </c>
      <c r="E68" s="31" t="s">
        <v>183</v>
      </c>
      <c r="F68" s="35">
        <v>93000</v>
      </c>
      <c r="G68" s="33">
        <f>SUMPRODUCT((AnalíticoNC!$C$3:$C$926=SintéticoNC!B68)*(AnalíticoNC!$H$3:$H$926))</f>
        <v>80000</v>
      </c>
      <c r="H68" s="33">
        <f>SUMPRODUCT((AnalíticoNC!$C$3:$C$926=SintéticoNC!B68)*(AnalíticoNC!$G$3:$G$926))</f>
        <v>2703.5114657606969</v>
      </c>
      <c r="I68" s="34">
        <f t="shared" si="0"/>
        <v>13000</v>
      </c>
      <c r="J68" s="27">
        <f t="shared" si="1"/>
        <v>86.021505376344081</v>
      </c>
      <c r="N68" s="7" t="s">
        <v>26</v>
      </c>
      <c r="O68" s="3">
        <v>1753.9314825357628</v>
      </c>
      <c r="P68" s="3"/>
      <c r="Q68" s="3">
        <v>1753.9314825357628</v>
      </c>
    </row>
    <row r="69" spans="2:17">
      <c r="B69" s="28" t="s">
        <v>184</v>
      </c>
      <c r="C69" s="29" t="s">
        <v>92</v>
      </c>
      <c r="D69" s="30" t="s">
        <v>16</v>
      </c>
      <c r="E69" s="31" t="s">
        <v>185</v>
      </c>
      <c r="F69" s="35">
        <v>48000</v>
      </c>
      <c r="G69" s="33">
        <f>SUMPRODUCT((AnalíticoNC!$C$3:$C$926=SintéticoNC!B69)*(AnalíticoNC!$H$3:$H$926))</f>
        <v>80000</v>
      </c>
      <c r="H69" s="33">
        <f>SUMPRODUCT((AnalíticoNC!$C$3:$C$926=SintéticoNC!B69)*(AnalíticoNC!$G$3:$G$926))</f>
        <v>2903.8055868360298</v>
      </c>
      <c r="I69" s="34">
        <f t="shared" si="0"/>
        <v>-32000</v>
      </c>
      <c r="J69" s="27">
        <f t="shared" si="1"/>
        <v>166.66666666666669</v>
      </c>
      <c r="N69" s="7" t="s">
        <v>30</v>
      </c>
      <c r="O69" s="3">
        <v>0</v>
      </c>
      <c r="P69" s="3"/>
      <c r="Q69" s="3">
        <v>0</v>
      </c>
    </row>
    <row r="70" spans="2:17">
      <c r="B70" s="28" t="s">
        <v>186</v>
      </c>
      <c r="C70" s="29" t="s">
        <v>95</v>
      </c>
      <c r="D70" s="30" t="s">
        <v>16</v>
      </c>
      <c r="E70" s="31" t="s">
        <v>187</v>
      </c>
      <c r="F70" s="35">
        <v>155000</v>
      </c>
      <c r="G70" s="33">
        <f>SUMPRODUCT((AnalíticoNC!$C$3:$C$926=SintéticoNC!B70)*(AnalíticoNC!$H$3:$H$926))</f>
        <v>40000</v>
      </c>
      <c r="H70" s="33">
        <f>SUMPRODUCT((AnalíticoNC!$C$3:$C$926=SintéticoNC!B70)*(AnalíticoNC!$G$3:$G$926))</f>
        <v>1654.7893922313719</v>
      </c>
      <c r="I70" s="34">
        <f t="shared" ref="I70:I82" si="4">F70-G70</f>
        <v>115000</v>
      </c>
      <c r="J70" s="27">
        <f t="shared" ref="J70:J84" si="5">(G70/F70)*100</f>
        <v>25.806451612903224</v>
      </c>
      <c r="N70" s="7" t="s">
        <v>34</v>
      </c>
      <c r="O70" s="3">
        <v>174174.3987552477</v>
      </c>
      <c r="P70" s="3"/>
      <c r="Q70" s="3">
        <v>174174.3987552477</v>
      </c>
    </row>
    <row r="71" spans="2:17">
      <c r="B71" s="28" t="s">
        <v>188</v>
      </c>
      <c r="C71" s="29" t="s">
        <v>98</v>
      </c>
      <c r="D71" s="30" t="s">
        <v>16</v>
      </c>
      <c r="E71" s="31" t="s">
        <v>189</v>
      </c>
      <c r="F71" s="35">
        <v>170000</v>
      </c>
      <c r="G71" s="33">
        <f>SUMPRODUCT((AnalíticoNC!$C$3:$C$926=SintéticoNC!B71)*(AnalíticoNC!$H$3:$H$926))</f>
        <v>110000</v>
      </c>
      <c r="H71" s="33">
        <f>SUMPRODUCT((AnalíticoNC!$C$3:$C$926=SintéticoNC!B71)*(AnalíticoNC!$G$3:$G$926))</f>
        <v>6889.7123514558079</v>
      </c>
      <c r="I71" s="34">
        <f t="shared" si="4"/>
        <v>60000</v>
      </c>
      <c r="J71" s="27">
        <f t="shared" si="5"/>
        <v>64.705882352941174</v>
      </c>
      <c r="N71" s="2" t="s">
        <v>69</v>
      </c>
      <c r="O71" s="80"/>
      <c r="P71" s="80"/>
      <c r="Q71" s="80"/>
    </row>
    <row r="72" spans="2:17">
      <c r="B72" s="28" t="s">
        <v>190</v>
      </c>
      <c r="C72" s="29" t="s">
        <v>104</v>
      </c>
      <c r="D72" s="30" t="s">
        <v>16</v>
      </c>
      <c r="E72" s="31" t="s">
        <v>191</v>
      </c>
      <c r="F72" s="35">
        <v>93000</v>
      </c>
      <c r="G72" s="33">
        <f>SUMPRODUCT((AnalíticoNC!$C$3:$C$926=SintéticoNC!B72)*(AnalíticoNC!$H$3:$H$926))</f>
        <v>40000</v>
      </c>
      <c r="H72" s="33">
        <f>SUMPRODUCT((AnalíticoNC!$C$3:$C$926=SintéticoNC!B72)*(AnalíticoNC!$G$3:$G$926))</f>
        <v>14157.409927432653</v>
      </c>
      <c r="I72" s="34">
        <f t="shared" si="4"/>
        <v>53000</v>
      </c>
      <c r="J72" s="27">
        <f t="shared" si="5"/>
        <v>43.01075268817204</v>
      </c>
      <c r="N72" s="7" t="s">
        <v>22</v>
      </c>
      <c r="O72" s="3"/>
      <c r="P72" s="3"/>
      <c r="Q72" s="3"/>
    </row>
    <row r="73" spans="2:17">
      <c r="B73" s="28" t="s">
        <v>192</v>
      </c>
      <c r="C73" s="29" t="s">
        <v>107</v>
      </c>
      <c r="D73" s="30" t="s">
        <v>16</v>
      </c>
      <c r="E73" s="31" t="s">
        <v>193</v>
      </c>
      <c r="F73" s="35">
        <v>93000</v>
      </c>
      <c r="G73" s="33">
        <f>SUMPRODUCT((AnalíticoNC!$C$3:$C$926=SintéticoNC!B73)*(AnalíticoNC!$H$3:$H$926))</f>
        <v>70000</v>
      </c>
      <c r="H73" s="33">
        <f>SUMPRODUCT((AnalíticoNC!$C$3:$C$926=SintéticoNC!B73)*(AnalíticoNC!$G$3:$G$926))</f>
        <v>3810.4372505875444</v>
      </c>
      <c r="I73" s="34">
        <f t="shared" si="4"/>
        <v>23000</v>
      </c>
      <c r="J73" s="27">
        <f t="shared" si="5"/>
        <v>75.268817204301072</v>
      </c>
      <c r="N73" s="7" t="s">
        <v>26</v>
      </c>
      <c r="O73" s="3">
        <v>0</v>
      </c>
      <c r="P73" s="3">
        <v>230.87545544750748</v>
      </c>
      <c r="Q73" s="3">
        <v>230.87545544750748</v>
      </c>
    </row>
    <row r="74" spans="2:17">
      <c r="B74" s="28" t="s">
        <v>194</v>
      </c>
      <c r="C74" s="29" t="s">
        <v>110</v>
      </c>
      <c r="D74" s="30" t="s">
        <v>16</v>
      </c>
      <c r="E74" s="31" t="s">
        <v>195</v>
      </c>
      <c r="F74" s="35">
        <v>170000</v>
      </c>
      <c r="G74" s="33">
        <f>SUMPRODUCT((AnalíticoNC!$C$3:$C$926=SintéticoNC!B74)*(AnalíticoNC!$H$3:$H$926))</f>
        <v>93937.195125138023</v>
      </c>
      <c r="H74" s="33">
        <f>SUMPRODUCT((AnalíticoNC!$C$3:$C$926=SintéticoNC!B74)*(AnalíticoNC!$G$3:$G$926))</f>
        <v>1619.4975518839001</v>
      </c>
      <c r="I74" s="34">
        <f t="shared" si="4"/>
        <v>76062.804874861977</v>
      </c>
      <c r="J74" s="27">
        <f t="shared" si="5"/>
        <v>55.257173603022366</v>
      </c>
      <c r="N74" s="7" t="s">
        <v>30</v>
      </c>
      <c r="O74" s="3">
        <v>0</v>
      </c>
      <c r="P74" s="3">
        <v>0</v>
      </c>
      <c r="Q74" s="3">
        <v>0</v>
      </c>
    </row>
    <row r="75" spans="2:17">
      <c r="B75" s="28" t="s">
        <v>196</v>
      </c>
      <c r="C75" s="29" t="s">
        <v>113</v>
      </c>
      <c r="D75" s="30" t="s">
        <v>16</v>
      </c>
      <c r="E75" s="31" t="s">
        <v>197</v>
      </c>
      <c r="F75" s="35">
        <v>93000</v>
      </c>
      <c r="G75" s="33">
        <f>SUMPRODUCT((AnalíticoNC!$C$3:$C$926=SintéticoNC!B75)*(AnalíticoNC!$H$3:$H$926))</f>
        <v>50000</v>
      </c>
      <c r="H75" s="33">
        <f>SUMPRODUCT((AnalíticoNC!$C$3:$C$926=SintéticoNC!B75)*(AnalíticoNC!$G$3:$G$926))</f>
        <v>13250.778263681135</v>
      </c>
      <c r="I75" s="34">
        <f t="shared" si="4"/>
        <v>43000</v>
      </c>
      <c r="J75" s="27">
        <f t="shared" si="5"/>
        <v>53.763440860215049</v>
      </c>
      <c r="N75" s="7" t="s">
        <v>34</v>
      </c>
      <c r="O75" s="3">
        <v>0</v>
      </c>
      <c r="P75" s="3">
        <v>22927.117758201057</v>
      </c>
      <c r="Q75" s="3">
        <v>22927.117758201057</v>
      </c>
    </row>
    <row r="76" spans="2:17">
      <c r="B76" s="28" t="s">
        <v>198</v>
      </c>
      <c r="C76" s="29" t="s">
        <v>134</v>
      </c>
      <c r="D76" s="30" t="s">
        <v>16</v>
      </c>
      <c r="E76" s="31" t="s">
        <v>199</v>
      </c>
      <c r="F76" s="35">
        <v>192996</v>
      </c>
      <c r="G76" s="33">
        <f>SUMPRODUCT((AnalíticoNC!$C$3:$C$926=SintéticoNC!B76)*(AnalíticoNC!$H$3:$H$926))</f>
        <v>60000</v>
      </c>
      <c r="H76" s="33">
        <f>SUMPRODUCT((AnalíticoNC!$C$3:$C$926=SintéticoNC!B76)*(AnalíticoNC!$G$3:$G$926))</f>
        <v>4515.8899943743936</v>
      </c>
      <c r="I76" s="34">
        <f t="shared" si="4"/>
        <v>132996</v>
      </c>
      <c r="J76" s="27">
        <f t="shared" si="5"/>
        <v>31.088727227507306</v>
      </c>
      <c r="N76" s="2" t="s">
        <v>72</v>
      </c>
      <c r="O76" s="80"/>
      <c r="P76" s="80"/>
      <c r="Q76" s="80"/>
    </row>
    <row r="77" spans="2:17">
      <c r="B77" s="28" t="s">
        <v>200</v>
      </c>
      <c r="C77" s="29" t="s">
        <v>143</v>
      </c>
      <c r="D77" s="30" t="s">
        <v>16</v>
      </c>
      <c r="E77" s="31" t="s">
        <v>201</v>
      </c>
      <c r="F77" s="35">
        <v>132614</v>
      </c>
      <c r="G77" s="33">
        <f>SUMPRODUCT((AnalíticoNC!$C$3:$C$926=SintéticoNC!B77)*(AnalíticoNC!$H$3:$H$926))</f>
        <v>70000</v>
      </c>
      <c r="H77" s="33">
        <f>SUMPRODUCT((AnalíticoNC!$C$3:$C$926=SintéticoNC!B77)*(AnalíticoNC!$G$3:$G$926))</f>
        <v>13473.16486386058</v>
      </c>
      <c r="I77" s="34">
        <f t="shared" si="4"/>
        <v>62614</v>
      </c>
      <c r="J77" s="27">
        <f t="shared" si="5"/>
        <v>52.784773854947446</v>
      </c>
      <c r="N77" s="7" t="s">
        <v>22</v>
      </c>
      <c r="O77" s="3"/>
      <c r="P77" s="3"/>
      <c r="Q77" s="3"/>
    </row>
    <row r="78" spans="2:17">
      <c r="B78" s="28" t="s">
        <v>202</v>
      </c>
      <c r="C78" s="29" t="s">
        <v>149</v>
      </c>
      <c r="D78" s="30" t="s">
        <v>16</v>
      </c>
      <c r="E78" s="31" t="s">
        <v>203</v>
      </c>
      <c r="F78" s="35">
        <v>141000</v>
      </c>
      <c r="G78" s="33">
        <f>SUMPRODUCT((AnalíticoNC!$C$3:$C$926=SintéticoNC!B78)*(AnalíticoNC!$H$3:$H$926))</f>
        <v>40000</v>
      </c>
      <c r="H78" s="33">
        <f>SUMPRODUCT((AnalíticoNC!$C$3:$C$926=SintéticoNC!B78)*(AnalíticoNC!$G$3:$G$926))</f>
        <v>10054.977200178757</v>
      </c>
      <c r="I78" s="34">
        <f t="shared" si="4"/>
        <v>101000</v>
      </c>
      <c r="J78" s="27">
        <f t="shared" si="5"/>
        <v>28.368794326241137</v>
      </c>
      <c r="N78" s="7" t="s">
        <v>26</v>
      </c>
      <c r="O78" s="3">
        <v>8361.0991322078662</v>
      </c>
      <c r="P78" s="3">
        <v>0</v>
      </c>
      <c r="Q78" s="3">
        <v>8361.0991322078662</v>
      </c>
    </row>
    <row r="79" spans="2:17">
      <c r="B79" s="28" t="s">
        <v>204</v>
      </c>
      <c r="C79" s="29" t="s">
        <v>146</v>
      </c>
      <c r="D79" s="30" t="s">
        <v>16</v>
      </c>
      <c r="E79" s="31" t="s">
        <v>205</v>
      </c>
      <c r="F79" s="35">
        <v>155000</v>
      </c>
      <c r="G79" s="33">
        <f>SUMPRODUCT((AnalíticoNC!$C$3:$C$926=SintéticoNC!B79)*(AnalíticoNC!$H$3:$H$926))</f>
        <v>20000</v>
      </c>
      <c r="H79" s="33">
        <f>SUMPRODUCT((AnalíticoNC!$C$3:$C$926=SintéticoNC!B79)*(AnalíticoNC!$G$3:$G$926))</f>
        <v>12620.344215093217</v>
      </c>
      <c r="I79" s="34">
        <f t="shared" si="4"/>
        <v>135000</v>
      </c>
      <c r="J79" s="27">
        <f t="shared" si="5"/>
        <v>12.903225806451612</v>
      </c>
      <c r="N79" s="7" t="s">
        <v>30</v>
      </c>
      <c r="O79" s="3">
        <v>0</v>
      </c>
      <c r="P79" s="3">
        <v>0</v>
      </c>
      <c r="Q79" s="3">
        <v>0</v>
      </c>
    </row>
    <row r="80" spans="2:17">
      <c r="B80" s="28" t="s">
        <v>206</v>
      </c>
      <c r="C80" s="29" t="s">
        <v>207</v>
      </c>
      <c r="D80" s="30" t="s">
        <v>16</v>
      </c>
      <c r="E80" s="31" t="s">
        <v>208</v>
      </c>
      <c r="F80" s="35">
        <v>500000</v>
      </c>
      <c r="G80" s="33">
        <f>SUMPRODUCT((AnalíticoNC!$C$3:$C$926=SintéticoNC!B80)*(AnalíticoNC!$H$3:$H$926))</f>
        <v>60000</v>
      </c>
      <c r="H80" s="33">
        <f>SUMPRODUCT((AnalíticoNC!$C$3:$C$926=SintéticoNC!B80)*(AnalíticoNC!$G$3:$G$926))</f>
        <v>10416.976070390048</v>
      </c>
      <c r="I80" s="34">
        <f t="shared" si="4"/>
        <v>440000</v>
      </c>
      <c r="J80" s="27">
        <f t="shared" si="5"/>
        <v>12</v>
      </c>
      <c r="N80" s="7" t="s">
        <v>34</v>
      </c>
      <c r="O80" s="3">
        <v>830300.0594868646</v>
      </c>
      <c r="P80" s="3">
        <v>0</v>
      </c>
      <c r="Q80" s="3">
        <v>830300.0594868646</v>
      </c>
    </row>
    <row r="81" spans="2:17">
      <c r="B81" s="28" t="s">
        <v>209</v>
      </c>
      <c r="C81" s="29" t="s">
        <v>48</v>
      </c>
      <c r="D81" s="30" t="s">
        <v>16</v>
      </c>
      <c r="E81" s="31" t="s">
        <v>210</v>
      </c>
      <c r="F81" s="35">
        <v>93000</v>
      </c>
      <c r="G81" s="33">
        <f>SUMPRODUCT((AnalíticoNC!$C$3:$C$926=SintéticoNC!B81)*(AnalíticoNC!$H$3:$H$926))</f>
        <v>70000</v>
      </c>
      <c r="H81" s="33">
        <f>SUMPRODUCT((AnalíticoNC!$C$3:$C$926=SintéticoNC!B81)*(AnalíticoNC!$G$3:$G$926))</f>
        <v>44982.509308714041</v>
      </c>
      <c r="I81" s="34">
        <f t="shared" si="4"/>
        <v>23000</v>
      </c>
      <c r="J81" s="27">
        <f t="shared" si="5"/>
        <v>75.268817204301072</v>
      </c>
      <c r="N81" s="2" t="s">
        <v>75</v>
      </c>
      <c r="O81" s="80"/>
      <c r="P81" s="80"/>
      <c r="Q81" s="80"/>
    </row>
    <row r="82" spans="2:17">
      <c r="B82" s="36" t="s">
        <v>211</v>
      </c>
      <c r="C82" s="37" t="s">
        <v>101</v>
      </c>
      <c r="D82" s="38" t="s">
        <v>16</v>
      </c>
      <c r="E82" s="39" t="s">
        <v>212</v>
      </c>
      <c r="F82" s="40">
        <v>28000</v>
      </c>
      <c r="G82" s="41">
        <f>SUMPRODUCT((AnalíticoNC!$C$3:$C$926=SintéticoNC!B82)*(AnalíticoNC!$H$3:$H$926))</f>
        <v>30000</v>
      </c>
      <c r="H82" s="41">
        <f>SUMPRODUCT((AnalíticoNC!$C$3:$C$926=SintéticoNC!B82)*(AnalíticoNC!$G$3:$G$926))</f>
        <v>6934.680204848938</v>
      </c>
      <c r="I82" s="42">
        <f t="shared" si="4"/>
        <v>-2000</v>
      </c>
      <c r="J82" s="27">
        <f t="shared" si="5"/>
        <v>107.14285714285714</v>
      </c>
      <c r="N82" s="7" t="s">
        <v>22</v>
      </c>
      <c r="O82" s="3"/>
      <c r="P82" s="3"/>
      <c r="Q82" s="3"/>
    </row>
    <row r="83" spans="2:17">
      <c r="B83" s="9"/>
      <c r="C83" s="10" t="s">
        <v>151</v>
      </c>
      <c r="D83" s="11" t="s">
        <v>16</v>
      </c>
      <c r="E83" s="10"/>
      <c r="F83" s="12">
        <f>SUM(F53:F82)</f>
        <v>12455387.99</v>
      </c>
      <c r="G83" s="12">
        <f t="shared" ref="G83:I83" si="6">SUM(G53:G82)</f>
        <v>2958358.9933190816</v>
      </c>
      <c r="H83" s="12">
        <f>SUM(H53:H82)</f>
        <v>1073590.4070726808</v>
      </c>
      <c r="I83" s="13">
        <f t="shared" si="6"/>
        <v>9497028.9966809172</v>
      </c>
      <c r="J83" s="57">
        <f t="shared" si="5"/>
        <v>23.751640620864205</v>
      </c>
      <c r="N83" s="7" t="s">
        <v>26</v>
      </c>
      <c r="O83" s="3">
        <v>4308.5676240736348</v>
      </c>
      <c r="P83" s="3"/>
      <c r="Q83" s="3">
        <v>4308.5676240736348</v>
      </c>
    </row>
    <row r="84" spans="2:17">
      <c r="B84" s="15"/>
      <c r="C84" s="16" t="s">
        <v>213</v>
      </c>
      <c r="D84" s="17"/>
      <c r="E84" s="16"/>
      <c r="F84" s="18">
        <f>SUM(F83,F52)</f>
        <v>100745121.84999999</v>
      </c>
      <c r="G84" s="18">
        <f t="shared" ref="G84:I84" si="7">SUM(G83,G52)</f>
        <v>8695488.8261983693</v>
      </c>
      <c r="H84" s="18">
        <f t="shared" si="7"/>
        <v>9413647.5548657645</v>
      </c>
      <c r="I84" s="18">
        <f t="shared" si="7"/>
        <v>92049633.02380164</v>
      </c>
      <c r="J84" s="58">
        <f t="shared" si="5"/>
        <v>8.6311760475560639</v>
      </c>
      <c r="N84" s="7" t="s">
        <v>30</v>
      </c>
      <c r="O84" s="3">
        <v>0</v>
      </c>
      <c r="P84" s="3"/>
      <c r="Q84" s="3">
        <v>0</v>
      </c>
    </row>
    <row r="85" spans="2:17">
      <c r="N85" s="7" t="s">
        <v>34</v>
      </c>
      <c r="O85" s="3">
        <v>427862.87998798711</v>
      </c>
      <c r="P85" s="3"/>
      <c r="Q85" s="3">
        <v>427862.87998798711</v>
      </c>
    </row>
    <row r="86" spans="2:17">
      <c r="N86" s="2" t="s">
        <v>80</v>
      </c>
      <c r="O86" s="80"/>
      <c r="P86" s="80"/>
      <c r="Q86" s="80"/>
    </row>
    <row r="87" spans="2:17">
      <c r="N87" s="7" t="s">
        <v>22</v>
      </c>
      <c r="O87" s="3"/>
      <c r="P87" s="3"/>
      <c r="Q87" s="3"/>
    </row>
    <row r="88" spans="2:17">
      <c r="N88" s="7" t="s">
        <v>26</v>
      </c>
      <c r="O88" s="3">
        <v>0</v>
      </c>
      <c r="P88" s="3">
        <v>3245.128868047294</v>
      </c>
      <c r="Q88" s="3">
        <v>3245.128868047294</v>
      </c>
    </row>
    <row r="89" spans="2:17">
      <c r="N89" s="7" t="s">
        <v>30</v>
      </c>
      <c r="O89" s="3">
        <v>0</v>
      </c>
      <c r="P89" s="3">
        <v>0</v>
      </c>
      <c r="Q89" s="3">
        <v>0</v>
      </c>
    </row>
    <row r="90" spans="2:17">
      <c r="N90" s="7" t="s">
        <v>34</v>
      </c>
      <c r="O90" s="3">
        <v>0</v>
      </c>
      <c r="P90" s="3">
        <v>322257.95312041795</v>
      </c>
      <c r="Q90" s="3">
        <v>322257.95312041795</v>
      </c>
    </row>
    <row r="91" spans="2:17">
      <c r="N91" s="2" t="s">
        <v>83</v>
      </c>
      <c r="O91" s="80"/>
      <c r="P91" s="80"/>
      <c r="Q91" s="80"/>
    </row>
    <row r="92" spans="2:17">
      <c r="N92" s="7" t="s">
        <v>22</v>
      </c>
      <c r="O92" s="3"/>
      <c r="P92" s="3"/>
      <c r="Q92" s="3"/>
    </row>
    <row r="93" spans="2:17">
      <c r="N93" s="7" t="s">
        <v>26</v>
      </c>
      <c r="O93" s="3">
        <v>29.153291692424681</v>
      </c>
      <c r="P93" s="3"/>
      <c r="Q93" s="3">
        <v>29.153291692424681</v>
      </c>
    </row>
    <row r="94" spans="2:17">
      <c r="N94" s="7" t="s">
        <v>30</v>
      </c>
      <c r="O94" s="3">
        <v>0</v>
      </c>
      <c r="P94" s="3"/>
      <c r="Q94" s="3">
        <v>0</v>
      </c>
    </row>
    <row r="95" spans="2:17">
      <c r="N95" s="7" t="s">
        <v>34</v>
      </c>
      <c r="O95" s="3">
        <v>2895.071502407387</v>
      </c>
      <c r="P95" s="3"/>
      <c r="Q95" s="3">
        <v>2895.071502407387</v>
      </c>
    </row>
    <row r="96" spans="2:17">
      <c r="N96" s="2" t="s">
        <v>86</v>
      </c>
      <c r="O96" s="80"/>
      <c r="P96" s="80"/>
      <c r="Q96" s="80"/>
    </row>
    <row r="97" spans="14:17">
      <c r="N97" s="7" t="s">
        <v>22</v>
      </c>
      <c r="O97" s="3"/>
      <c r="P97" s="3"/>
      <c r="Q97" s="3"/>
    </row>
    <row r="98" spans="14:17">
      <c r="N98" s="7" t="s">
        <v>26</v>
      </c>
      <c r="O98" s="3">
        <v>0</v>
      </c>
      <c r="P98" s="3"/>
      <c r="Q98" s="3">
        <v>0</v>
      </c>
    </row>
    <row r="99" spans="14:17">
      <c r="N99" s="7" t="s">
        <v>30</v>
      </c>
      <c r="O99" s="3">
        <v>0</v>
      </c>
      <c r="P99" s="3"/>
      <c r="Q99" s="3">
        <v>0</v>
      </c>
    </row>
    <row r="100" spans="14:17">
      <c r="N100" s="7" t="s">
        <v>34</v>
      </c>
      <c r="O100" s="3">
        <v>0</v>
      </c>
      <c r="P100" s="3"/>
      <c r="Q100" s="3">
        <v>0</v>
      </c>
    </row>
    <row r="101" spans="14:17">
      <c r="N101" s="2" t="s">
        <v>89</v>
      </c>
      <c r="O101" s="80"/>
      <c r="P101" s="80"/>
      <c r="Q101" s="80"/>
    </row>
    <row r="102" spans="14:17">
      <c r="N102" s="7" t="s">
        <v>22</v>
      </c>
      <c r="O102" s="3"/>
      <c r="P102" s="3"/>
      <c r="Q102" s="3"/>
    </row>
    <row r="103" spans="14:17">
      <c r="N103" s="7" t="s">
        <v>26</v>
      </c>
      <c r="O103" s="3">
        <v>997.79348946952064</v>
      </c>
      <c r="P103" s="3">
        <v>140.34717778801598</v>
      </c>
      <c r="Q103" s="3">
        <v>1138.1406672575367</v>
      </c>
    </row>
    <row r="104" spans="14:17">
      <c r="N104" s="7" t="s">
        <v>30</v>
      </c>
      <c r="O104" s="3">
        <v>0</v>
      </c>
      <c r="P104" s="3">
        <v>0</v>
      </c>
      <c r="Q104" s="3">
        <v>0</v>
      </c>
    </row>
    <row r="105" spans="14:17">
      <c r="N105" s="7" t="s">
        <v>34</v>
      </c>
      <c r="O105" s="3">
        <v>99086.014955952385</v>
      </c>
      <c r="P105" s="3">
        <v>13937.195125138023</v>
      </c>
      <c r="Q105" s="3">
        <v>113023.21008109041</v>
      </c>
    </row>
    <row r="106" spans="14:17">
      <c r="N106" s="2" t="s">
        <v>92</v>
      </c>
      <c r="O106" s="80"/>
      <c r="P106" s="80"/>
      <c r="Q106" s="80"/>
    </row>
    <row r="107" spans="14:17">
      <c r="N107" s="7" t="s">
        <v>22</v>
      </c>
      <c r="O107" s="3"/>
      <c r="P107" s="3"/>
      <c r="Q107" s="3"/>
    </row>
    <row r="108" spans="14:17">
      <c r="N108" s="7" t="s">
        <v>26</v>
      </c>
      <c r="O108" s="3">
        <v>0</v>
      </c>
      <c r="P108" s="3">
        <v>140.34717778801598</v>
      </c>
      <c r="Q108" s="3">
        <v>140.34717778801598</v>
      </c>
    </row>
    <row r="109" spans="14:17">
      <c r="N109" s="7" t="s">
        <v>30</v>
      </c>
      <c r="O109" s="3">
        <v>0</v>
      </c>
      <c r="P109" s="3">
        <v>0</v>
      </c>
      <c r="Q109" s="3">
        <v>0</v>
      </c>
    </row>
    <row r="110" spans="14:17">
      <c r="N110" s="7" t="s">
        <v>34</v>
      </c>
      <c r="O110" s="3">
        <v>0</v>
      </c>
      <c r="P110" s="3">
        <v>13937.195125138023</v>
      </c>
      <c r="Q110" s="3">
        <v>13937.195125138023</v>
      </c>
    </row>
    <row r="111" spans="14:17">
      <c r="N111" s="2" t="s">
        <v>95</v>
      </c>
      <c r="O111" s="80"/>
      <c r="P111" s="80"/>
      <c r="Q111" s="80"/>
    </row>
    <row r="112" spans="14:17">
      <c r="N112" s="7" t="s">
        <v>22</v>
      </c>
      <c r="O112" s="3"/>
      <c r="P112" s="3"/>
      <c r="Q112" s="3"/>
    </row>
    <row r="113" spans="14:17">
      <c r="N113" s="7" t="s">
        <v>26</v>
      </c>
      <c r="O113" s="3">
        <v>2804.2527491319643</v>
      </c>
      <c r="P113" s="3">
        <v>85.430766524548218</v>
      </c>
      <c r="Q113" s="3">
        <v>2889.6835156565126</v>
      </c>
    </row>
    <row r="114" spans="14:17">
      <c r="N114" s="7" t="s">
        <v>30</v>
      </c>
      <c r="O114" s="3">
        <v>0</v>
      </c>
      <c r="P114" s="3">
        <v>0</v>
      </c>
      <c r="Q114" s="3">
        <v>0</v>
      </c>
    </row>
    <row r="115" spans="14:17">
      <c r="N115" s="7" t="s">
        <v>34</v>
      </c>
      <c r="O115" s="3">
        <v>278476.69159325399</v>
      </c>
      <c r="P115" s="3">
        <v>8483.7136129744613</v>
      </c>
      <c r="Q115" s="3">
        <v>286960.40520622843</v>
      </c>
    </row>
    <row r="116" spans="14:17">
      <c r="N116" s="2" t="s">
        <v>98</v>
      </c>
      <c r="O116" s="80"/>
      <c r="P116" s="80"/>
      <c r="Q116" s="80"/>
    </row>
    <row r="117" spans="14:17">
      <c r="N117" s="7" t="s">
        <v>22</v>
      </c>
      <c r="O117" s="3"/>
      <c r="P117" s="3"/>
      <c r="Q117" s="3"/>
    </row>
    <row r="118" spans="14:17">
      <c r="N118" s="7" t="s">
        <v>26</v>
      </c>
      <c r="O118" s="3">
        <v>3165.327501129987</v>
      </c>
      <c r="P118" s="3">
        <v>468.87799827745835</v>
      </c>
      <c r="Q118" s="3">
        <v>3634.2054994074451</v>
      </c>
    </row>
    <row r="119" spans="14:17">
      <c r="N119" s="7" t="s">
        <v>30</v>
      </c>
      <c r="O119" s="3">
        <v>0</v>
      </c>
      <c r="P119" s="3">
        <v>0</v>
      </c>
      <c r="Q119" s="3">
        <v>0</v>
      </c>
    </row>
    <row r="120" spans="14:17">
      <c r="N120" s="7" t="s">
        <v>34</v>
      </c>
      <c r="O120" s="3">
        <v>314333.26778289623</v>
      </c>
      <c r="P120" s="3">
        <v>46561.991875230044</v>
      </c>
      <c r="Q120" s="3">
        <v>360895.25965812628</v>
      </c>
    </row>
    <row r="121" spans="14:17">
      <c r="N121" s="2" t="s">
        <v>101</v>
      </c>
      <c r="O121" s="80"/>
      <c r="P121" s="80"/>
      <c r="Q121" s="80"/>
    </row>
    <row r="122" spans="14:17">
      <c r="N122" s="7" t="s">
        <v>22</v>
      </c>
      <c r="O122" s="3"/>
      <c r="P122" s="3"/>
      <c r="Q122" s="3"/>
    </row>
    <row r="123" spans="14:17">
      <c r="N123" s="7" t="s">
        <v>26</v>
      </c>
      <c r="O123" s="3">
        <v>168.85770819224922</v>
      </c>
      <c r="P123" s="3">
        <v>643.84582485394094</v>
      </c>
      <c r="Q123" s="3">
        <v>812.70353304619016</v>
      </c>
    </row>
    <row r="124" spans="14:17">
      <c r="N124" s="7" t="s">
        <v>30</v>
      </c>
      <c r="O124" s="3">
        <v>0</v>
      </c>
      <c r="P124" s="3">
        <v>0</v>
      </c>
      <c r="Q124" s="3">
        <v>0</v>
      </c>
    </row>
    <row r="125" spans="14:17">
      <c r="N125" s="7" t="s">
        <v>34</v>
      </c>
      <c r="O125" s="3">
        <v>16768.437132477542</v>
      </c>
      <c r="P125" s="3">
        <v>63937.195125138023</v>
      </c>
      <c r="Q125" s="3">
        <v>80705.632257615565</v>
      </c>
    </row>
    <row r="126" spans="14:17">
      <c r="N126" s="2" t="s">
        <v>104</v>
      </c>
      <c r="O126" s="80"/>
      <c r="P126" s="80"/>
      <c r="Q126" s="80"/>
    </row>
    <row r="127" spans="14:17">
      <c r="N127" s="7" t="s">
        <v>22</v>
      </c>
      <c r="O127" s="3"/>
      <c r="P127" s="3"/>
      <c r="Q127" s="3"/>
    </row>
    <row r="128" spans="14:17">
      <c r="N128" s="7" t="s">
        <v>26</v>
      </c>
      <c r="O128" s="3">
        <v>0</v>
      </c>
      <c r="P128" s="3">
        <v>1326.3478804751558</v>
      </c>
      <c r="Q128" s="3">
        <v>1326.3478804751558</v>
      </c>
    </row>
    <row r="129" spans="14:17">
      <c r="N129" s="7" t="s">
        <v>30</v>
      </c>
      <c r="O129" s="3">
        <v>0</v>
      </c>
      <c r="P129" s="3">
        <v>0</v>
      </c>
      <c r="Q129" s="3">
        <v>0</v>
      </c>
    </row>
    <row r="130" spans="14:17">
      <c r="N130" s="7" t="s">
        <v>34</v>
      </c>
      <c r="O130" s="3">
        <v>0</v>
      </c>
      <c r="P130" s="3">
        <v>131713.15237928455</v>
      </c>
      <c r="Q130" s="3">
        <v>131713.15237928455</v>
      </c>
    </row>
    <row r="131" spans="14:17">
      <c r="N131" s="2" t="s">
        <v>107</v>
      </c>
      <c r="O131" s="80"/>
      <c r="P131" s="80"/>
      <c r="Q131" s="80"/>
    </row>
    <row r="132" spans="14:17">
      <c r="N132" s="7" t="s">
        <v>22</v>
      </c>
      <c r="O132" s="3"/>
      <c r="P132" s="3"/>
      <c r="Q132" s="3"/>
    </row>
    <row r="133" spans="14:17">
      <c r="N133" s="7" t="s">
        <v>26</v>
      </c>
      <c r="O133" s="3">
        <v>997.79348946952064</v>
      </c>
      <c r="P133" s="3">
        <v>241.04690720120098</v>
      </c>
      <c r="Q133" s="3">
        <v>1238.8403966707217</v>
      </c>
    </row>
    <row r="134" spans="14:17">
      <c r="N134" s="7" t="s">
        <v>30</v>
      </c>
      <c r="O134" s="3">
        <v>0</v>
      </c>
      <c r="P134" s="3">
        <v>0</v>
      </c>
      <c r="Q134" s="3">
        <v>0</v>
      </c>
    </row>
    <row r="135" spans="14:17">
      <c r="N135" s="7" t="s">
        <v>34</v>
      </c>
      <c r="O135" s="3">
        <v>99086.014955952385</v>
      </c>
      <c r="P135" s="3">
        <v>23937.195125138023</v>
      </c>
      <c r="Q135" s="3">
        <v>123023.21008109041</v>
      </c>
    </row>
    <row r="136" spans="14:17">
      <c r="N136" s="2" t="s">
        <v>110</v>
      </c>
      <c r="O136" s="80"/>
      <c r="P136" s="80"/>
      <c r="Q136" s="80"/>
    </row>
    <row r="137" spans="14:17">
      <c r="N137" s="7" t="s">
        <v>22</v>
      </c>
      <c r="O137" s="3"/>
      <c r="P137" s="3"/>
      <c r="Q137" s="3"/>
    </row>
    <row r="138" spans="14:17">
      <c r="N138" s="7" t="s">
        <v>26</v>
      </c>
      <c r="O138" s="3">
        <v>3650.2689799938353</v>
      </c>
      <c r="P138" s="3">
        <v>0</v>
      </c>
      <c r="Q138" s="3">
        <v>3650.2689799938353</v>
      </c>
    </row>
    <row r="139" spans="14:17">
      <c r="N139" s="7" t="s">
        <v>30</v>
      </c>
      <c r="O139" s="3">
        <v>0</v>
      </c>
      <c r="P139" s="3">
        <v>0</v>
      </c>
      <c r="Q139" s="3">
        <v>0</v>
      </c>
    </row>
    <row r="140" spans="14:17">
      <c r="N140" s="7" t="s">
        <v>34</v>
      </c>
      <c r="O140" s="3">
        <v>362490.445730621</v>
      </c>
      <c r="P140" s="3">
        <v>0</v>
      </c>
      <c r="Q140" s="3">
        <v>362490.445730621</v>
      </c>
    </row>
    <row r="141" spans="14:17">
      <c r="N141" s="2" t="s">
        <v>113</v>
      </c>
      <c r="O141" s="80"/>
      <c r="P141" s="80"/>
      <c r="Q141" s="80"/>
    </row>
    <row r="142" spans="14:17">
      <c r="N142" s="7" t="s">
        <v>22</v>
      </c>
      <c r="O142" s="3"/>
      <c r="P142" s="3"/>
      <c r="Q142" s="3"/>
    </row>
    <row r="143" spans="14:17">
      <c r="N143" s="7" t="s">
        <v>26</v>
      </c>
      <c r="O143" s="3">
        <v>1400.5924071222605</v>
      </c>
      <c r="P143" s="3">
        <v>1225.6481510619708</v>
      </c>
      <c r="Q143" s="3">
        <v>2626.2405581842313</v>
      </c>
    </row>
    <row r="144" spans="14:17">
      <c r="N144" s="7" t="s">
        <v>30</v>
      </c>
      <c r="O144" s="3">
        <v>0</v>
      </c>
      <c r="P144" s="3">
        <v>0</v>
      </c>
      <c r="Q144" s="3">
        <v>0</v>
      </c>
    </row>
    <row r="145" spans="14:17">
      <c r="N145" s="7" t="s">
        <v>34</v>
      </c>
      <c r="O145" s="3">
        <v>139086.01495595239</v>
      </c>
      <c r="P145" s="3">
        <v>121713.15237928455</v>
      </c>
      <c r="Q145" s="3">
        <v>260799.16733523694</v>
      </c>
    </row>
    <row r="146" spans="14:17">
      <c r="N146" s="2" t="s">
        <v>207</v>
      </c>
      <c r="O146" s="80"/>
      <c r="P146" s="80"/>
      <c r="Q146" s="80"/>
    </row>
    <row r="147" spans="14:17">
      <c r="N147" s="7" t="s">
        <v>22</v>
      </c>
      <c r="O147" s="3"/>
      <c r="P147" s="3"/>
      <c r="Q147" s="3"/>
    </row>
    <row r="148" spans="14:17">
      <c r="N148" s="7" t="s">
        <v>26</v>
      </c>
      <c r="O148" s="3"/>
      <c r="P148" s="3">
        <v>972.3766453433833</v>
      </c>
      <c r="Q148" s="3">
        <v>972.3766453433833</v>
      </c>
    </row>
    <row r="149" spans="14:17">
      <c r="N149" s="7" t="s">
        <v>30</v>
      </c>
      <c r="O149" s="3"/>
      <c r="P149" s="3">
        <v>0</v>
      </c>
      <c r="Q149" s="3">
        <v>0</v>
      </c>
    </row>
    <row r="150" spans="14:17">
      <c r="N150" s="7" t="s">
        <v>34</v>
      </c>
      <c r="O150" s="3"/>
      <c r="P150" s="3">
        <v>96561.991875230044</v>
      </c>
      <c r="Q150" s="3">
        <v>96561.991875230044</v>
      </c>
    </row>
    <row r="151" spans="14:17">
      <c r="N151" s="2" t="s">
        <v>123</v>
      </c>
      <c r="O151" s="80"/>
      <c r="P151" s="80"/>
      <c r="Q151" s="80"/>
    </row>
    <row r="152" spans="14:17">
      <c r="N152" s="7" t="s">
        <v>22</v>
      </c>
      <c r="O152" s="3"/>
      <c r="P152" s="3"/>
      <c r="Q152" s="3"/>
    </row>
    <row r="153" spans="14:17">
      <c r="N153" s="7" t="s">
        <v>26</v>
      </c>
      <c r="O153" s="3">
        <v>202720.93555170915</v>
      </c>
      <c r="P153" s="3"/>
      <c r="Q153" s="3">
        <v>202720.93555170915</v>
      </c>
    </row>
    <row r="154" spans="14:17">
      <c r="N154" s="7" t="s">
        <v>30</v>
      </c>
      <c r="O154" s="3">
        <v>0</v>
      </c>
      <c r="P154" s="3"/>
      <c r="Q154" s="3">
        <v>0</v>
      </c>
    </row>
    <row r="155" spans="14:17">
      <c r="N155" s="7" t="s">
        <v>34</v>
      </c>
      <c r="O155" s="3">
        <v>20131229.421671726</v>
      </c>
      <c r="P155" s="3"/>
      <c r="Q155" s="3">
        <v>20131229.421671726</v>
      </c>
    </row>
    <row r="156" spans="14:17">
      <c r="N156" s="2" t="s">
        <v>128</v>
      </c>
      <c r="O156" s="80"/>
      <c r="P156" s="80"/>
      <c r="Q156" s="80"/>
    </row>
    <row r="157" spans="14:17">
      <c r="N157" s="7" t="s">
        <v>22</v>
      </c>
      <c r="O157" s="3"/>
      <c r="P157" s="3"/>
      <c r="Q157" s="3"/>
    </row>
    <row r="158" spans="14:17">
      <c r="N158" s="7" t="s">
        <v>26</v>
      </c>
      <c r="O158" s="3">
        <v>5661.7237760229573</v>
      </c>
      <c r="P158" s="3"/>
      <c r="Q158" s="3">
        <v>5661.7237760229573</v>
      </c>
    </row>
    <row r="159" spans="14:17">
      <c r="N159" s="7" t="s">
        <v>30</v>
      </c>
      <c r="O159" s="3">
        <v>0</v>
      </c>
      <c r="P159" s="3"/>
      <c r="Q159" s="3">
        <v>0</v>
      </c>
    </row>
    <row r="160" spans="14:17">
      <c r="N160" s="7" t="s">
        <v>34</v>
      </c>
      <c r="O160" s="3">
        <v>562238.23132553988</v>
      </c>
      <c r="P160" s="3"/>
      <c r="Q160" s="3">
        <v>562238.23132553988</v>
      </c>
    </row>
    <row r="161" spans="14:17">
      <c r="N161" s="2" t="s">
        <v>116</v>
      </c>
      <c r="O161" s="80"/>
      <c r="P161" s="80"/>
      <c r="Q161" s="80"/>
    </row>
    <row r="162" spans="14:17">
      <c r="N162" s="7" t="s">
        <v>22</v>
      </c>
      <c r="O162" s="3"/>
      <c r="P162" s="3"/>
      <c r="Q162" s="3"/>
    </row>
    <row r="163" spans="14:17">
      <c r="N163" s="7" t="s">
        <v>26</v>
      </c>
      <c r="O163" s="3">
        <v>288439.08087557409</v>
      </c>
      <c r="P163" s="3"/>
      <c r="Q163" s="3">
        <v>288439.08087557409</v>
      </c>
    </row>
    <row r="164" spans="14:17">
      <c r="N164" s="7" t="s">
        <v>30</v>
      </c>
      <c r="O164" s="3">
        <v>0</v>
      </c>
      <c r="P164" s="3"/>
      <c r="Q164" s="3">
        <v>0</v>
      </c>
    </row>
    <row r="165" spans="14:17">
      <c r="N165" s="7" t="s">
        <v>34</v>
      </c>
      <c r="O165" s="3">
        <v>28643481.224469677</v>
      </c>
      <c r="P165" s="3"/>
      <c r="Q165" s="3">
        <v>28643481.224469677</v>
      </c>
    </row>
    <row r="166" spans="14:17">
      <c r="N166" s="2" t="s">
        <v>131</v>
      </c>
      <c r="O166" s="80"/>
      <c r="P166" s="80"/>
      <c r="Q166" s="80"/>
    </row>
    <row r="167" spans="14:17">
      <c r="N167" s="7" t="s">
        <v>22</v>
      </c>
      <c r="O167" s="3"/>
      <c r="P167" s="3"/>
      <c r="Q167" s="3"/>
    </row>
    <row r="168" spans="14:17">
      <c r="N168" s="7" t="s">
        <v>26</v>
      </c>
      <c r="O168" s="3">
        <v>693.68358139541988</v>
      </c>
      <c r="P168" s="3"/>
      <c r="Q168" s="3">
        <v>693.68358139541988</v>
      </c>
    </row>
    <row r="169" spans="14:17">
      <c r="N169" s="7" t="s">
        <v>30</v>
      </c>
      <c r="O169" s="3">
        <v>0</v>
      </c>
      <c r="P169" s="3"/>
      <c r="Q169" s="3">
        <v>0</v>
      </c>
    </row>
    <row r="170" spans="14:17">
      <c r="N170" s="7" t="s">
        <v>34</v>
      </c>
      <c r="O170" s="3">
        <v>68886.340155805156</v>
      </c>
      <c r="P170" s="3"/>
      <c r="Q170" s="3">
        <v>68886.340155805156</v>
      </c>
    </row>
    <row r="171" spans="14:17">
      <c r="N171" s="2" t="s">
        <v>134</v>
      </c>
      <c r="O171" s="80"/>
      <c r="P171" s="80"/>
      <c r="Q171" s="80"/>
    </row>
    <row r="172" spans="14:17">
      <c r="N172" s="7" t="s">
        <v>22</v>
      </c>
      <c r="O172" s="3"/>
      <c r="P172" s="3"/>
      <c r="Q172" s="3"/>
    </row>
    <row r="173" spans="14:17">
      <c r="N173" s="7" t="s">
        <v>26</v>
      </c>
      <c r="O173" s="3">
        <v>3103.2840024840762</v>
      </c>
      <c r="P173" s="3">
        <v>341.74663661438598</v>
      </c>
      <c r="Q173" s="3">
        <v>3445.030639098462</v>
      </c>
    </row>
    <row r="174" spans="14:17">
      <c r="N174" s="7" t="s">
        <v>30</v>
      </c>
      <c r="O174" s="3">
        <v>0</v>
      </c>
      <c r="P174" s="3">
        <v>0</v>
      </c>
      <c r="Q174" s="3">
        <v>0</v>
      </c>
    </row>
    <row r="175" spans="14:17">
      <c r="N175" s="7" t="s">
        <v>34</v>
      </c>
      <c r="O175" s="3">
        <v>308172.02991190477</v>
      </c>
      <c r="P175" s="3">
        <v>33937.195125138023</v>
      </c>
      <c r="Q175" s="3">
        <v>342109.22503704281</v>
      </c>
    </row>
    <row r="176" spans="14:17">
      <c r="N176" s="2" t="s">
        <v>137</v>
      </c>
      <c r="O176" s="80"/>
      <c r="P176" s="80"/>
      <c r="Q176" s="80"/>
    </row>
    <row r="177" spans="14:17">
      <c r="N177" s="7" t="s">
        <v>22</v>
      </c>
      <c r="O177" s="3"/>
      <c r="P177" s="3"/>
      <c r="Q177" s="3"/>
    </row>
    <row r="178" spans="14:17">
      <c r="N178" s="7" t="s">
        <v>26</v>
      </c>
      <c r="O178" s="3">
        <v>0</v>
      </c>
      <c r="P178" s="3"/>
      <c r="Q178" s="3">
        <v>0</v>
      </c>
    </row>
    <row r="179" spans="14:17">
      <c r="N179" s="7" t="s">
        <v>30</v>
      </c>
      <c r="O179" s="3">
        <v>0</v>
      </c>
      <c r="P179" s="3"/>
      <c r="Q179" s="3">
        <v>0</v>
      </c>
    </row>
    <row r="180" spans="14:17">
      <c r="N180" s="7" t="s">
        <v>34</v>
      </c>
      <c r="O180" s="3">
        <v>0</v>
      </c>
      <c r="P180" s="3"/>
      <c r="Q180" s="3">
        <v>0</v>
      </c>
    </row>
    <row r="181" spans="14:17">
      <c r="N181" s="2" t="s">
        <v>140</v>
      </c>
      <c r="O181" s="80"/>
      <c r="P181" s="80"/>
      <c r="Q181" s="80"/>
    </row>
    <row r="182" spans="14:17">
      <c r="N182" s="7" t="s">
        <v>22</v>
      </c>
      <c r="O182" s="3"/>
      <c r="P182" s="3"/>
      <c r="Q182" s="3"/>
    </row>
    <row r="183" spans="14:17">
      <c r="N183" s="7" t="s">
        <v>26</v>
      </c>
      <c r="O183" s="3">
        <v>0</v>
      </c>
      <c r="P183" s="3"/>
      <c r="Q183" s="3">
        <v>0</v>
      </c>
    </row>
    <row r="184" spans="14:17">
      <c r="N184" s="7" t="s">
        <v>30</v>
      </c>
      <c r="O184" s="3">
        <v>0</v>
      </c>
      <c r="P184" s="3"/>
      <c r="Q184" s="3">
        <v>0</v>
      </c>
    </row>
    <row r="185" spans="14:17">
      <c r="N185" s="7" t="s">
        <v>34</v>
      </c>
      <c r="O185" s="3">
        <v>0</v>
      </c>
      <c r="P185" s="3"/>
      <c r="Q185" s="3">
        <v>0</v>
      </c>
    </row>
    <row r="186" spans="14:17">
      <c r="N186" s="2" t="s">
        <v>143</v>
      </c>
      <c r="O186" s="80"/>
      <c r="P186" s="80"/>
      <c r="Q186" s="80"/>
    </row>
    <row r="187" spans="14:17">
      <c r="N187" s="7" t="s">
        <v>22</v>
      </c>
      <c r="O187" s="3"/>
      <c r="P187" s="3"/>
      <c r="Q187" s="3"/>
    </row>
    <row r="188" spans="14:17">
      <c r="N188" s="7" t="s">
        <v>26</v>
      </c>
      <c r="O188" s="3">
        <v>1388.225408280322</v>
      </c>
      <c r="P188" s="3">
        <v>1258.1513967635365</v>
      </c>
      <c r="Q188" s="3">
        <v>2646.3768050438584</v>
      </c>
    </row>
    <row r="189" spans="14:17">
      <c r="N189" s="7" t="s">
        <v>30</v>
      </c>
      <c r="O189" s="3">
        <v>0</v>
      </c>
      <c r="P189" s="3">
        <v>0</v>
      </c>
      <c r="Q189" s="3">
        <v>0</v>
      </c>
    </row>
    <row r="190" spans="14:17">
      <c r="N190" s="7" t="s">
        <v>34</v>
      </c>
      <c r="O190" s="3">
        <v>137857.90849389875</v>
      </c>
      <c r="P190" s="3">
        <v>124940.89150936707</v>
      </c>
      <c r="Q190" s="3">
        <v>262798.80000326585</v>
      </c>
    </row>
    <row r="191" spans="14:17">
      <c r="N191" s="2" t="s">
        <v>146</v>
      </c>
      <c r="O191" s="80"/>
      <c r="P191" s="80"/>
      <c r="Q191" s="80"/>
    </row>
    <row r="192" spans="14:17">
      <c r="N192" s="7" t="s">
        <v>22</v>
      </c>
      <c r="O192" s="3"/>
      <c r="P192" s="3"/>
      <c r="Q192" s="3"/>
    </row>
    <row r="193" spans="14:17">
      <c r="N193" s="7" t="s">
        <v>26</v>
      </c>
      <c r="O193" s="3">
        <v>2904.9524785451495</v>
      </c>
      <c r="P193" s="3">
        <v>1232.7752384444141</v>
      </c>
      <c r="Q193" s="3">
        <v>4137.7277169895633</v>
      </c>
    </row>
    <row r="194" spans="14:17">
      <c r="N194" s="7" t="s">
        <v>30</v>
      </c>
      <c r="O194" s="3">
        <v>0</v>
      </c>
      <c r="P194" s="3">
        <v>0</v>
      </c>
      <c r="Q194" s="3">
        <v>0</v>
      </c>
    </row>
    <row r="195" spans="14:17">
      <c r="N195" s="7" t="s">
        <v>34</v>
      </c>
      <c r="O195" s="3">
        <v>288476.69159325399</v>
      </c>
      <c r="P195" s="3">
        <v>122420.90873811248</v>
      </c>
      <c r="Q195" s="3">
        <v>410897.60033136647</v>
      </c>
    </row>
    <row r="196" spans="14:17">
      <c r="N196" s="2" t="s">
        <v>149</v>
      </c>
      <c r="O196" s="80"/>
      <c r="P196" s="80"/>
      <c r="Q196" s="80"/>
    </row>
    <row r="197" spans="14:17">
      <c r="N197" s="7" t="s">
        <v>22</v>
      </c>
      <c r="O197" s="3"/>
      <c r="P197" s="3"/>
      <c r="Q197" s="3"/>
    </row>
    <row r="198" spans="14:17">
      <c r="N198" s="7" t="s">
        <v>26</v>
      </c>
      <c r="O198" s="3">
        <v>2740.1796742385532</v>
      </c>
      <c r="P198" s="3">
        <v>946.07798521157042</v>
      </c>
      <c r="Q198" s="3">
        <v>3686.2576594501234</v>
      </c>
    </row>
    <row r="199" spans="14:17">
      <c r="N199" s="7" t="s">
        <v>30</v>
      </c>
      <c r="O199" s="3">
        <v>0</v>
      </c>
      <c r="P199" s="3">
        <v>0</v>
      </c>
      <c r="Q199" s="3">
        <v>0</v>
      </c>
    </row>
    <row r="200" spans="14:17">
      <c r="N200" s="7" t="s">
        <v>34</v>
      </c>
      <c r="O200" s="80">
        <v>272113.90638352314</v>
      </c>
      <c r="P200" s="80">
        <v>93950.39993897907</v>
      </c>
      <c r="Q200" s="80">
        <v>366064.30632250221</v>
      </c>
    </row>
    <row r="201" spans="14:17">
      <c r="N201" s="2" t="s">
        <v>214</v>
      </c>
      <c r="O201" s="78">
        <v>100000</v>
      </c>
      <c r="P201" s="78"/>
      <c r="Q201" s="78">
        <v>100000</v>
      </c>
    </row>
    <row r="202" spans="14:17">
      <c r="N202" s="2" t="s">
        <v>215</v>
      </c>
      <c r="O202" s="78">
        <v>828843.53205285093</v>
      </c>
      <c r="P202" s="78">
        <v>102798.22501753135</v>
      </c>
      <c r="Q202" s="78">
        <v>931641.75707038259</v>
      </c>
    </row>
    <row r="203" spans="14:17">
      <c r="N203" s="2" t="s">
        <v>216</v>
      </c>
      <c r="O203" s="78">
        <v>100000</v>
      </c>
      <c r="P203" s="78">
        <v>0</v>
      </c>
      <c r="Q203" s="78">
        <v>100000</v>
      </c>
    </row>
    <row r="204" spans="14:17">
      <c r="N204" s="2" t="s">
        <v>217</v>
      </c>
      <c r="O204" s="78">
        <v>82208417.001995191</v>
      </c>
      <c r="P204" s="78">
        <v>10208391.38462189</v>
      </c>
      <c r="Q204" s="78">
        <v>92416808.386617079</v>
      </c>
    </row>
  </sheetData>
  <autoFilter ref="B4:J84" xr:uid="{8FAB8283-5399-4DAC-97E7-45B28F5BB077}"/>
  <mergeCells count="2">
    <mergeCell ref="B2:J2"/>
    <mergeCell ref="N2:Q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AD3D3549-C3D2-40F4-928B-78CFBAB43B42}">
            <x14:iconSet iconSet="3Triangles" custom="1">
              <x14:cfvo type="percent">
                <xm:f>0</xm:f>
              </x14:cfvo>
              <x14:cfvo type="num">
                <xm:f>70</xm:f>
              </x14:cfvo>
              <x14:cfvo type="num">
                <xm:f>85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J5:J84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BA92-F32C-40C5-BF26-D52DC37AB574}">
  <dimension ref="B1:AT926"/>
  <sheetViews>
    <sheetView topLeftCell="B2" workbookViewId="0">
      <pane ySplit="1" topLeftCell="B50" activePane="bottomLeft" state="frozen"/>
      <selection pane="bottomLeft" activeCell="A2" sqref="A2"/>
      <selection activeCell="A2" sqref="A2"/>
    </sheetView>
  </sheetViews>
  <sheetFormatPr defaultRowHeight="12.95" customHeight="1"/>
  <cols>
    <col min="1" max="1" width="4.140625" customWidth="1"/>
    <col min="2" max="2" width="22.140625" style="1" customWidth="1"/>
    <col min="3" max="3" width="16.5703125" style="1" customWidth="1"/>
    <col min="4" max="4" width="17" style="1" customWidth="1"/>
    <col min="5" max="5" width="10.85546875" style="1" customWidth="1"/>
    <col min="6" max="6" width="16.140625" style="5" customWidth="1"/>
    <col min="7" max="7" width="17.42578125" style="1" customWidth="1"/>
    <col min="8" max="8" width="17.85546875" style="5" customWidth="1"/>
    <col min="9" max="9" width="16.7109375" style="1" bestFit="1" customWidth="1"/>
    <col min="10" max="10" width="15.42578125" style="1" customWidth="1"/>
    <col min="11" max="11" width="15.42578125" bestFit="1" customWidth="1"/>
    <col min="12" max="12" width="16.7109375" bestFit="1" customWidth="1"/>
    <col min="13" max="13" width="9.85546875" bestFit="1" customWidth="1"/>
    <col min="14" max="14" width="15.42578125" bestFit="1" customWidth="1"/>
    <col min="15" max="15" width="16.710937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9.85546875" bestFit="1" customWidth="1"/>
    <col min="20" max="20" width="15.42578125" bestFit="1" customWidth="1"/>
    <col min="21" max="21" width="16.7109375" bestFit="1" customWidth="1"/>
    <col min="22" max="22" width="9.85546875" bestFit="1" customWidth="1"/>
    <col min="23" max="23" width="15.42578125" bestFit="1" customWidth="1"/>
    <col min="24" max="24" width="16.7109375" bestFit="1" customWidth="1"/>
    <col min="25" max="25" width="9.85546875" bestFit="1" customWidth="1"/>
    <col min="26" max="26" width="15.42578125" bestFit="1" customWidth="1"/>
    <col min="27" max="27" width="16.7109375" bestFit="1" customWidth="1"/>
    <col min="28" max="28" width="9.85546875" bestFit="1" customWidth="1"/>
    <col min="29" max="29" width="15.42578125" bestFit="1" customWidth="1"/>
    <col min="30" max="30" width="16.7109375" bestFit="1" customWidth="1"/>
    <col min="31" max="31" width="9.85546875" bestFit="1" customWidth="1"/>
    <col min="32" max="32" width="15.42578125" bestFit="1" customWidth="1"/>
    <col min="33" max="33" width="16.7109375" bestFit="1" customWidth="1"/>
    <col min="34" max="34" width="9.85546875" bestFit="1" customWidth="1"/>
    <col min="35" max="35" width="15.42578125" bestFit="1" customWidth="1"/>
    <col min="36" max="36" width="16.7109375" bestFit="1" customWidth="1"/>
    <col min="37" max="37" width="9.85546875" bestFit="1" customWidth="1"/>
    <col min="38" max="38" width="15.42578125" bestFit="1" customWidth="1"/>
    <col min="39" max="39" width="16.7109375" bestFit="1" customWidth="1"/>
    <col min="40" max="40" width="9.85546875" bestFit="1" customWidth="1"/>
    <col min="41" max="41" width="15.42578125" bestFit="1" customWidth="1"/>
    <col min="42" max="42" width="16.7109375" bestFit="1" customWidth="1"/>
    <col min="43" max="43" width="9.85546875" bestFit="1" customWidth="1"/>
    <col min="44" max="44" width="15.42578125" bestFit="1" customWidth="1"/>
    <col min="45" max="45" width="16.7109375" bestFit="1" customWidth="1"/>
    <col min="46" max="46" width="9.85546875" bestFit="1" customWidth="1"/>
  </cols>
  <sheetData>
    <row r="1" spans="2:46" ht="12.95" hidden="1" customHeight="1"/>
    <row r="2" spans="2:46" ht="20.45" customHeight="1">
      <c r="B2" s="67" t="s">
        <v>3</v>
      </c>
      <c r="C2" s="67" t="s">
        <v>218</v>
      </c>
      <c r="D2" s="67" t="s">
        <v>4</v>
      </c>
      <c r="E2" s="67" t="s">
        <v>219</v>
      </c>
      <c r="F2" s="68" t="s">
        <v>220</v>
      </c>
      <c r="G2" s="67" t="s">
        <v>8</v>
      </c>
      <c r="H2" s="68" t="s">
        <v>7</v>
      </c>
      <c r="I2" s="67" t="s">
        <v>221</v>
      </c>
      <c r="J2" s="67" t="s">
        <v>222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2:46" ht="12.95" customHeight="1">
      <c r="B3" s="60" t="str">
        <f>VLOOKUP(C3,SintéticoNC!$B$4:$C$82,2,FALSE)</f>
        <v>Bancada de Alagoas</v>
      </c>
      <c r="C3" s="23" t="s">
        <v>12</v>
      </c>
      <c r="D3" s="22" t="s">
        <v>14</v>
      </c>
      <c r="E3" s="22" t="s">
        <v>223</v>
      </c>
      <c r="F3" s="69">
        <v>100000</v>
      </c>
      <c r="G3" s="69">
        <f>SintéticoNC!F5*ÍndiceCorreção!$C$3</f>
        <v>18154.101424830475</v>
      </c>
      <c r="H3" s="69">
        <f>IF(SintéticoNC!F5&gt;AnalíticoNC!F3,AnalíticoNC!F3,SintéticoNC!F5)</f>
        <v>100000</v>
      </c>
      <c r="I3" s="70">
        <f>(SintéticoNC!F5+AnalíticoNC!G3)-AnalíticoNC!F3</f>
        <v>1719626.8014248305</v>
      </c>
      <c r="J3" s="71"/>
    </row>
    <row r="4" spans="2:46" ht="12.95" customHeight="1">
      <c r="B4" s="61" t="str">
        <f>VLOOKUP(C4,SintéticoNC!$B$4:$C$82,2,FALSE)</f>
        <v>Bancada de Alagoas</v>
      </c>
      <c r="C4" s="31" t="s">
        <v>18</v>
      </c>
      <c r="D4" s="30" t="s">
        <v>14</v>
      </c>
      <c r="E4" s="30" t="s">
        <v>223</v>
      </c>
      <c r="F4" s="72">
        <v>50000</v>
      </c>
      <c r="G4" s="72">
        <f>SintéticoNC!F6*ÍndiceCorreção!$C$3</f>
        <v>5284.5712217460195</v>
      </c>
      <c r="H4" s="72">
        <f>IF(SintéticoNC!F6&gt;AnalíticoNC!F4,AnalíticoNC!F4,SintéticoNC!F6)</f>
        <v>50000</v>
      </c>
      <c r="I4" s="73">
        <f>(SintéticoNC!F6+AnalíticoNC!G4)-AnalíticoNC!F4</f>
        <v>479684.57122174604</v>
      </c>
      <c r="J4" s="74"/>
    </row>
    <row r="5" spans="2:46" ht="12.95" customHeight="1">
      <c r="B5" s="61" t="str">
        <f>VLOOKUP(C5,SintéticoNC!$B$4:$C$82,2,FALSE)</f>
        <v>Bancada de Alagoas</v>
      </c>
      <c r="C5" s="31" t="s">
        <v>20</v>
      </c>
      <c r="D5" s="30" t="s">
        <v>14</v>
      </c>
      <c r="E5" s="30" t="s">
        <v>223</v>
      </c>
      <c r="F5" s="72">
        <v>20000</v>
      </c>
      <c r="G5" s="72">
        <f>SintéticoNC!F7*ÍndiceCorreção!$C$3</f>
        <v>52662.425067610624</v>
      </c>
      <c r="H5" s="72">
        <f>IF(SintéticoNC!F7&gt;AnalíticoNC!F5,AnalíticoNC!F5,SintéticoNC!F7)</f>
        <v>20000</v>
      </c>
      <c r="I5" s="73">
        <f>(SintéticoNC!F7+AnalíticoNC!G5)-AnalíticoNC!F5</f>
        <v>5258474.425067611</v>
      </c>
      <c r="J5" s="74"/>
    </row>
    <row r="6" spans="2:46" ht="12.95" customHeight="1">
      <c r="B6" s="61" t="str">
        <f>VLOOKUP(C6,SintéticoNC!$B$4:$C$82,2,FALSE)</f>
        <v>Bancada de Minas Gerais</v>
      </c>
      <c r="C6" s="31" t="s">
        <v>23</v>
      </c>
      <c r="D6" s="30" t="s">
        <v>14</v>
      </c>
      <c r="E6" s="30" t="s">
        <v>223</v>
      </c>
      <c r="F6" s="72">
        <v>10000</v>
      </c>
      <c r="G6" s="72">
        <f>SintéticoNC!F8*ÍndiceCorreção!$C$3</f>
        <v>133809.94264487925</v>
      </c>
      <c r="H6" s="72">
        <f>IF(SintéticoNC!F8&gt;AnalíticoNC!F6,AnalíticoNC!F6,SintéticoNC!F8)</f>
        <v>10000</v>
      </c>
      <c r="I6" s="73">
        <f>(SintéticoNC!F8+AnalíticoNC!G6)-AnalíticoNC!F6</f>
        <v>13402074.34264488</v>
      </c>
      <c r="J6" s="74"/>
    </row>
    <row r="7" spans="2:46" ht="12.95" customHeight="1">
      <c r="B7" s="61" t="str">
        <f>VLOOKUP(C7,SintéticoNC!$B$4:$C$82,2,FALSE)</f>
        <v>Bancada de São Paulo</v>
      </c>
      <c r="C7" s="31" t="s">
        <v>27</v>
      </c>
      <c r="D7" s="30" t="s">
        <v>14</v>
      </c>
      <c r="E7" s="30" t="s">
        <v>223</v>
      </c>
      <c r="F7" s="72">
        <v>500000</v>
      </c>
      <c r="G7" s="72">
        <f>SintéticoNC!F9*ÍndiceCorreção!$C$3</f>
        <v>15567.133504284562</v>
      </c>
      <c r="H7" s="72">
        <f>IF(SintéticoNC!F9&gt;AnalíticoNC!F7,AnalíticoNC!F7,SintéticoNC!F9)</f>
        <v>500000</v>
      </c>
      <c r="I7" s="73">
        <f>(SintéticoNC!F9+AnalíticoNC!G7)-AnalíticoNC!F7</f>
        <v>1060329.1335042845</v>
      </c>
      <c r="J7" s="74"/>
    </row>
    <row r="8" spans="2:46" ht="12.95" customHeight="1">
      <c r="B8" s="61" t="str">
        <f>VLOOKUP(C8,SintéticoNC!$B$4:$C$82,2,FALSE)</f>
        <v>Bancada do Espírito Santo</v>
      </c>
      <c r="C8" s="31" t="s">
        <v>31</v>
      </c>
      <c r="D8" s="30" t="s">
        <v>14</v>
      </c>
      <c r="E8" s="30" t="s">
        <v>223</v>
      </c>
      <c r="F8" s="72">
        <v>450000</v>
      </c>
      <c r="G8" s="72">
        <f>SintéticoNC!F10*ÍndiceCorreção!$C$3</f>
        <v>14219.310265240418</v>
      </c>
      <c r="H8" s="72">
        <f>IF(SintéticoNC!F10&gt;AnalíticoNC!F8,AnalíticoNC!F8,SintéticoNC!F10)</f>
        <v>450000</v>
      </c>
      <c r="I8" s="73">
        <f>(SintéticoNC!F10+AnalíticoNC!G8)-AnalíticoNC!F8</f>
        <v>975233.75026524044</v>
      </c>
      <c r="J8" s="74"/>
    </row>
    <row r="9" spans="2:46" ht="12.95" customHeight="1">
      <c r="B9" s="61" t="str">
        <f>VLOOKUP(C9,SintéticoNC!$B$4:$C$82,2,FALSE)</f>
        <v>Bancada do Espírito Santo</v>
      </c>
      <c r="C9" s="31" t="s">
        <v>35</v>
      </c>
      <c r="D9" s="30" t="s">
        <v>14</v>
      </c>
      <c r="E9" s="30" t="s">
        <v>223</v>
      </c>
      <c r="F9" s="72">
        <v>50000</v>
      </c>
      <c r="G9" s="72">
        <f>SintéticoNC!F11*ÍndiceCorreção!$C$3</f>
        <v>22623.688773493162</v>
      </c>
      <c r="H9" s="72">
        <f>IF(SintéticoNC!F11&gt;AnalíticoNC!F9,AnalíticoNC!F9,SintéticoNC!F11)</f>
        <v>50000</v>
      </c>
      <c r="I9" s="73">
        <f>(SintéticoNC!F11+AnalíticoNC!G9)-AnalíticoNC!F9</f>
        <v>2217623.6887734933</v>
      </c>
      <c r="J9" s="74"/>
    </row>
    <row r="10" spans="2:46" ht="12.95" customHeight="1">
      <c r="B10" s="61" t="str">
        <f>VLOOKUP(C10,SintéticoNC!$B$4:$C$82,2,FALSE)</f>
        <v>Bancada do Espírito Santo</v>
      </c>
      <c r="C10" s="31" t="s">
        <v>37</v>
      </c>
      <c r="D10" s="30" t="s">
        <v>14</v>
      </c>
      <c r="E10" s="30" t="s">
        <v>223</v>
      </c>
      <c r="F10" s="72">
        <v>20000</v>
      </c>
      <c r="G10" s="72">
        <f>SintéticoNC!F12*ÍndiceCorreção!$C$3</f>
        <v>27732.913810535938</v>
      </c>
      <c r="H10" s="72">
        <f>IF(SintéticoNC!F12&gt;AnalíticoNC!F10,AnalíticoNC!F10,SintéticoNC!F12)</f>
        <v>20000</v>
      </c>
      <c r="I10" s="73">
        <f>(SintéticoNC!F12+AnalíticoNC!G10)-AnalíticoNC!F10</f>
        <v>2759732.9138105358</v>
      </c>
      <c r="J10" s="74"/>
    </row>
    <row r="11" spans="2:46" ht="12.95" customHeight="1">
      <c r="B11" s="61" t="str">
        <f>VLOOKUP(C11,SintéticoNC!$B$4:$C$82,2,FALSE)</f>
        <v>Bancada do Maranhão</v>
      </c>
      <c r="C11" s="31" t="s">
        <v>39</v>
      </c>
      <c r="D11" s="30" t="s">
        <v>14</v>
      </c>
      <c r="E11" s="30" t="s">
        <v>223</v>
      </c>
      <c r="F11" s="72">
        <v>10000</v>
      </c>
      <c r="G11" s="72">
        <f>SintéticoNC!F13*ÍndiceCorreção!$C$3</f>
        <v>7558.0252027260003</v>
      </c>
      <c r="H11" s="72">
        <f>IF(SintéticoNC!F13&gt;AnalíticoNC!F11,AnalíticoNC!F11,SintéticoNC!F13)</f>
        <v>10000</v>
      </c>
      <c r="I11" s="73">
        <f>(SintéticoNC!F13+AnalíticoNC!G11)-AnalíticoNC!F11</f>
        <v>747558.02520272601</v>
      </c>
      <c r="J11" s="74"/>
    </row>
    <row r="12" spans="2:46" ht="12.95" customHeight="1">
      <c r="B12" s="61" t="str">
        <f>VLOOKUP(C12,SintéticoNC!$B$4:$C$82,2,FALSE)</f>
        <v>Bancada do Pará</v>
      </c>
      <c r="C12" s="31" t="s">
        <v>42</v>
      </c>
      <c r="D12" s="30" t="s">
        <v>14</v>
      </c>
      <c r="E12" s="30" t="s">
        <v>223</v>
      </c>
      <c r="F12" s="72">
        <v>500000</v>
      </c>
      <c r="G12" s="72">
        <f>SintéticoNC!F14*ÍndiceCorreção!$C$3</f>
        <v>4937.9097991143199</v>
      </c>
      <c r="H12" s="72">
        <f>IF(SintéticoNC!F14&gt;AnalíticoNC!F12,AnalíticoNC!F12,SintéticoNC!F14)</f>
        <v>490000</v>
      </c>
      <c r="I12" s="73">
        <f>(SintéticoNC!F14+AnalíticoNC!G12)-AnalíticoNC!F12</f>
        <v>-5062.0902008856647</v>
      </c>
      <c r="J12" s="74"/>
    </row>
    <row r="13" spans="2:46" ht="12.95" customHeight="1">
      <c r="B13" s="61" t="str">
        <f>VLOOKUP(C13,SintéticoNC!$B$4:$C$82,2,FALSE)</f>
        <v>Bancada do Pará</v>
      </c>
      <c r="C13" s="31" t="s">
        <v>45</v>
      </c>
      <c r="D13" s="30" t="s">
        <v>14</v>
      </c>
      <c r="E13" s="30" t="s">
        <v>223</v>
      </c>
      <c r="F13" s="72">
        <v>450000</v>
      </c>
      <c r="G13" s="72">
        <f>SintéticoNC!F15*ÍndiceCorreção!$C$3</f>
        <v>8378.3228713951958</v>
      </c>
      <c r="H13" s="72">
        <f>IF(SintéticoNC!F15&gt;AnalíticoNC!F13,AnalíticoNC!F13,SintéticoNC!F15)</f>
        <v>450000</v>
      </c>
      <c r="I13" s="73">
        <f>(SintéticoNC!F15+AnalíticoNC!G13)-AnalíticoNC!F13</f>
        <v>389778.32287139515</v>
      </c>
      <c r="J13" s="74"/>
    </row>
    <row r="14" spans="2:46" ht="12.95" customHeight="1">
      <c r="B14" s="61" t="str">
        <f>VLOOKUP(C14,SintéticoNC!$B$4:$C$82,2,FALSE)</f>
        <v>Cabo Junio Amaral</v>
      </c>
      <c r="C14" s="31" t="s">
        <v>47</v>
      </c>
      <c r="D14" s="30" t="s">
        <v>14</v>
      </c>
      <c r="E14" s="30" t="s">
        <v>223</v>
      </c>
      <c r="F14" s="72">
        <v>50000</v>
      </c>
      <c r="G14" s="72">
        <f>SintéticoNC!F16*ÍndiceCorreção!$C$3</f>
        <v>2086.0149559523761</v>
      </c>
      <c r="H14" s="72">
        <f>IF(SintéticoNC!F16&gt;AnalíticoNC!F14,AnalíticoNC!F14,SintéticoNC!F16)</f>
        <v>50000</v>
      </c>
      <c r="I14" s="73">
        <f>(SintéticoNC!F16+AnalíticoNC!G14)-AnalíticoNC!F14</f>
        <v>159086.01495595239</v>
      </c>
      <c r="J14" s="74"/>
    </row>
    <row r="15" spans="2:46" ht="12.95" customHeight="1">
      <c r="B15" s="61" t="str">
        <f>VLOOKUP(C15,SintéticoNC!$B$4:$C$82,2,FALSE)</f>
        <v>Celso Sabino</v>
      </c>
      <c r="C15" s="31" t="s">
        <v>50</v>
      </c>
      <c r="D15" s="30" t="s">
        <v>14</v>
      </c>
      <c r="E15" s="30" t="s">
        <v>223</v>
      </c>
      <c r="F15" s="72">
        <v>20000</v>
      </c>
      <c r="G15" s="72">
        <f>SintéticoNC!F17*ÍndiceCorreção!$C$3</f>
        <v>979.49698910300401</v>
      </c>
      <c r="H15" s="72">
        <f>IF(SintéticoNC!F17&gt;AnalíticoNC!F15,AnalíticoNC!F15,SintéticoNC!F17)</f>
        <v>20000</v>
      </c>
      <c r="I15" s="73">
        <f>(SintéticoNC!F17+AnalíticoNC!G15)-AnalíticoNC!F15</f>
        <v>78177.206989103011</v>
      </c>
      <c r="J15" s="74"/>
    </row>
    <row r="16" spans="2:46" ht="12.95" customHeight="1">
      <c r="B16" s="61" t="str">
        <f>VLOOKUP(C16,SintéticoNC!$B$4:$C$82,2,FALSE)</f>
        <v>Coronel Chrisóstomo</v>
      </c>
      <c r="C16" s="31" t="s">
        <v>53</v>
      </c>
      <c r="D16" s="30" t="s">
        <v>14</v>
      </c>
      <c r="E16" s="30" t="s">
        <v>223</v>
      </c>
      <c r="F16" s="72">
        <v>10000</v>
      </c>
      <c r="G16" s="72">
        <f>SintéticoNC!F18*ÍndiceCorreção!$C$3</f>
        <v>1395.715320770068</v>
      </c>
      <c r="H16" s="72">
        <f>IF(SintéticoNC!F18&gt;AnalíticoNC!F16,AnalíticoNC!F16,SintéticoNC!F18)</f>
        <v>10000</v>
      </c>
      <c r="I16" s="73">
        <f>(SintéticoNC!F18+AnalíticoNC!G16)-AnalíticoNC!F16</f>
        <v>129895.71532077008</v>
      </c>
      <c r="J16" s="74"/>
    </row>
    <row r="17" spans="2:10" ht="12.95" customHeight="1">
      <c r="B17" s="61" t="str">
        <f>VLOOKUP(C17,SintéticoNC!$B$4:$C$82,2,FALSE)</f>
        <v>Dimas Fabiano</v>
      </c>
      <c r="C17" s="31" t="s">
        <v>56</v>
      </c>
      <c r="D17" s="30" t="s">
        <v>14</v>
      </c>
      <c r="E17" s="30" t="s">
        <v>223</v>
      </c>
      <c r="F17" s="72">
        <v>500000</v>
      </c>
      <c r="G17" s="72">
        <f>SintéticoNC!F19*ÍndiceCorreção!$C$3</f>
        <v>2086.0149559523761</v>
      </c>
      <c r="H17" s="72">
        <f>IF(SintéticoNC!F19&gt;AnalíticoNC!F17,AnalíticoNC!F17,SintéticoNC!F19)</f>
        <v>207000</v>
      </c>
      <c r="I17" s="73">
        <f>(SintéticoNC!F19+AnalíticoNC!G17)-AnalíticoNC!F17</f>
        <v>-290913.98504404759</v>
      </c>
      <c r="J17" s="74"/>
    </row>
    <row r="18" spans="2:10" ht="12.95" customHeight="1">
      <c r="B18" s="61" t="str">
        <f>VLOOKUP(C18,SintéticoNC!$B$4:$C$82,2,FALSE)</f>
        <v>Edna Henrique</v>
      </c>
      <c r="C18" s="31" t="s">
        <v>59</v>
      </c>
      <c r="D18" s="30" t="s">
        <v>14</v>
      </c>
      <c r="E18" s="30" t="s">
        <v>223</v>
      </c>
      <c r="F18" s="72">
        <v>50000</v>
      </c>
      <c r="G18" s="72">
        <f>SintéticoNC!F20*ÍndiceCorreção!$C$3</f>
        <v>2096.0923228893439</v>
      </c>
      <c r="H18" s="72">
        <f>IF(SintéticoNC!F20&gt;AnalíticoNC!F18,AnalíticoNC!F18,SintéticoNC!F20)</f>
        <v>50000</v>
      </c>
      <c r="I18" s="73">
        <f>(SintéticoNC!F20+AnalíticoNC!G18)-AnalíticoNC!F18</f>
        <v>160096.09232288934</v>
      </c>
      <c r="J18" s="74"/>
    </row>
    <row r="19" spans="2:10" ht="12.95" customHeight="1">
      <c r="B19" s="61" t="str">
        <f>VLOOKUP(C19,SintéticoNC!$B$4:$C$82,2,FALSE)</f>
        <v>Elias Vaz</v>
      </c>
      <c r="C19" s="31" t="s">
        <v>62</v>
      </c>
      <c r="D19" s="30" t="s">
        <v>14</v>
      </c>
      <c r="E19" s="30" t="s">
        <v>223</v>
      </c>
      <c r="F19" s="72">
        <v>20000</v>
      </c>
      <c r="G19" s="72">
        <f>SintéticoNC!F21*ÍndiceCorreção!$C$3</f>
        <v>4030.9467747872004</v>
      </c>
      <c r="H19" s="72">
        <f>IF(SintéticoNC!F21&gt;AnalíticoNC!F19,AnalíticoNC!F19,SintéticoNC!F21)</f>
        <v>20000</v>
      </c>
      <c r="I19" s="73">
        <f>(SintéticoNC!F21+AnalíticoNC!G19)-AnalíticoNC!F19</f>
        <v>384030.94677478721</v>
      </c>
      <c r="J19" s="74"/>
    </row>
    <row r="20" spans="2:10" ht="12.95" customHeight="1">
      <c r="B20" s="61" t="str">
        <f>VLOOKUP(C20,SintéticoNC!$B$4:$C$82,2,FALSE)</f>
        <v>Expedito Netto</v>
      </c>
      <c r="C20" s="31" t="s">
        <v>65</v>
      </c>
      <c r="D20" s="30" t="s">
        <v>14</v>
      </c>
      <c r="E20" s="30" t="s">
        <v>223</v>
      </c>
      <c r="F20" s="72">
        <v>10000</v>
      </c>
      <c r="G20" s="72">
        <f>SintéticoNC!F22*ÍndiceCorreção!$C$3</f>
        <v>2835.1587552477049</v>
      </c>
      <c r="H20" s="72">
        <f>IF(SintéticoNC!F22&gt;AnalíticoNC!F20,AnalíticoNC!F20,SintéticoNC!F22)</f>
        <v>10000</v>
      </c>
      <c r="I20" s="73">
        <f>(SintéticoNC!F22+AnalíticoNC!G20)-AnalíticoNC!F20</f>
        <v>274174.3987552477</v>
      </c>
      <c r="J20" s="74"/>
    </row>
    <row r="21" spans="2:10" ht="12.95" customHeight="1">
      <c r="B21" s="61" t="str">
        <f>VLOOKUP(C21,SintéticoNC!$B$4:$C$82,2,FALSE)</f>
        <v>Fabio Reis</v>
      </c>
      <c r="C21" s="31" t="s">
        <v>68</v>
      </c>
      <c r="D21" s="30" t="s">
        <v>14</v>
      </c>
      <c r="E21" s="30" t="s">
        <v>223</v>
      </c>
      <c r="F21" s="72">
        <v>500000</v>
      </c>
      <c r="G21" s="72">
        <f>SintéticoNC!F23*ÍndiceCorreção!$C$3</f>
        <v>822.1919113323371</v>
      </c>
      <c r="H21" s="72">
        <f>IF(SintéticoNC!F23&gt;AnalíticoNC!F21,AnalíticoNC!F21,SintéticoNC!F23)</f>
        <v>81587.97</v>
      </c>
      <c r="I21" s="73">
        <f>(SintéticoNC!F23+AnalíticoNC!G21)-AnalíticoNC!F21</f>
        <v>-417589.83808866766</v>
      </c>
      <c r="J21" s="74"/>
    </row>
    <row r="22" spans="2:10" ht="12.95" customHeight="1">
      <c r="B22" s="61" t="str">
        <f>VLOOKUP(C22,SintéticoNC!$B$4:$C$82,2,FALSE)</f>
        <v>Flavia Arruda</v>
      </c>
      <c r="C22" s="31" t="s">
        <v>71</v>
      </c>
      <c r="D22" s="30" t="s">
        <v>14</v>
      </c>
      <c r="E22" s="30" t="s">
        <v>223</v>
      </c>
      <c r="F22" s="72">
        <v>50000</v>
      </c>
      <c r="G22" s="72">
        <f>SintéticoNC!F24*ÍndiceCorreção!$C$3</f>
        <v>8882.3694868647108</v>
      </c>
      <c r="H22" s="72">
        <f>IF(SintéticoNC!F24&gt;AnalíticoNC!F22,AnalíticoNC!F22,SintéticoNC!F24)</f>
        <v>50000</v>
      </c>
      <c r="I22" s="73">
        <f>(SintéticoNC!F24+AnalíticoNC!G22)-AnalíticoNC!F22</f>
        <v>840300.0594868646</v>
      </c>
      <c r="J22" s="74"/>
    </row>
    <row r="23" spans="2:10" ht="12.95" customHeight="1">
      <c r="B23" s="61" t="str">
        <f>VLOOKUP(C23,SintéticoNC!$B$4:$C$82,2,FALSE)</f>
        <v>Flaviano Melo</v>
      </c>
      <c r="C23" s="31" t="s">
        <v>74</v>
      </c>
      <c r="D23" s="30" t="s">
        <v>14</v>
      </c>
      <c r="E23" s="30" t="s">
        <v>223</v>
      </c>
      <c r="F23" s="72">
        <v>20000</v>
      </c>
      <c r="G23" s="72">
        <f>SintéticoNC!F25*ÍndiceCorreção!$C$3</f>
        <v>665.10621783988802</v>
      </c>
      <c r="H23" s="72">
        <f>IF(SintéticoNC!F25&gt;AnalíticoNC!F23,AnalíticoNC!F23,SintéticoNC!F25)</f>
        <v>20000</v>
      </c>
      <c r="I23" s="73">
        <f>(SintéticoNC!F25+AnalíticoNC!G23)-AnalíticoNC!F23</f>
        <v>46665.106217839886</v>
      </c>
      <c r="J23" s="74"/>
    </row>
    <row r="24" spans="2:10" ht="12.95" customHeight="1">
      <c r="B24" s="61" t="str">
        <f>VLOOKUP(C24,SintéticoNC!$B$4:$C$82,2,FALSE)</f>
        <v>Flaviano Melo</v>
      </c>
      <c r="C24" s="31" t="s">
        <v>77</v>
      </c>
      <c r="D24" s="30" t="s">
        <v>14</v>
      </c>
      <c r="E24" s="30" t="s">
        <v>223</v>
      </c>
      <c r="F24" s="72">
        <v>10000</v>
      </c>
      <c r="G24" s="72">
        <f>SintéticoNC!F26*ÍndiceCorreção!$C$3</f>
        <v>5066.8599879871017</v>
      </c>
      <c r="H24" s="72">
        <f>IF(SintéticoNC!F26&gt;AnalíticoNC!F24,AnalíticoNC!F24,SintéticoNC!F26)</f>
        <v>10000</v>
      </c>
      <c r="I24" s="73">
        <f>(SintéticoNC!F26+AnalíticoNC!G24)-AnalíticoNC!F24</f>
        <v>497862.87998798711</v>
      </c>
      <c r="J24" s="74"/>
    </row>
    <row r="25" spans="2:10" ht="12.95" customHeight="1">
      <c r="B25" s="61" t="str">
        <f>VLOOKUP(C25,SintéticoNC!$B$4:$C$82,2,FALSE)</f>
        <v>General Girão</v>
      </c>
      <c r="C25" s="31" t="s">
        <v>79</v>
      </c>
      <c r="D25" s="30" t="s">
        <v>14</v>
      </c>
      <c r="E25" s="30" t="s">
        <v>223</v>
      </c>
      <c r="F25" s="72">
        <v>500000</v>
      </c>
      <c r="G25" s="72">
        <f>SintéticoNC!F27*ÍndiceCorreção!$C$3</f>
        <v>2086.0149559523761</v>
      </c>
      <c r="H25" s="72">
        <f>IF(SintéticoNC!F27&gt;AnalíticoNC!F25,AnalíticoNC!F25,SintéticoNC!F27)</f>
        <v>207000</v>
      </c>
      <c r="I25" s="73">
        <f>(SintéticoNC!F27+AnalíticoNC!G25)-AnalíticoNC!F25</f>
        <v>-290913.98504404759</v>
      </c>
      <c r="J25" s="74"/>
    </row>
    <row r="26" spans="2:10" ht="12.95" customHeight="1">
      <c r="B26" s="61" t="str">
        <f>VLOOKUP(C26,SintéticoNC!$B$4:$C$82,2,FALSE)</f>
        <v>João Roma</v>
      </c>
      <c r="C26" s="31" t="s">
        <v>82</v>
      </c>
      <c r="D26" s="30" t="s">
        <v>14</v>
      </c>
      <c r="E26" s="30" t="s">
        <v>223</v>
      </c>
      <c r="F26" s="72">
        <v>50000</v>
      </c>
      <c r="G26" s="72">
        <f>SintéticoNC!F28*ÍndiceCorreção!$C$3</f>
        <v>727.26150240738866</v>
      </c>
      <c r="H26" s="72">
        <f>IF(SintéticoNC!F28&gt;AnalíticoNC!F26,AnalíticoNC!F26,SintéticoNC!F28)</f>
        <v>50000</v>
      </c>
      <c r="I26" s="73">
        <f>(SintéticoNC!F28+AnalíticoNC!G26)-AnalíticoNC!F26</f>
        <v>22895.071502407387</v>
      </c>
      <c r="J26" s="74"/>
    </row>
    <row r="27" spans="2:10" ht="12.95" customHeight="1">
      <c r="B27" s="61" t="str">
        <f>VLOOKUP(C27,SintéticoNC!$B$4:$C$82,2,FALSE)</f>
        <v>Joenia Wapichana</v>
      </c>
      <c r="C27" s="31" t="s">
        <v>85</v>
      </c>
      <c r="D27" s="30" t="s">
        <v>14</v>
      </c>
      <c r="E27" s="30" t="s">
        <v>223</v>
      </c>
      <c r="F27" s="72">
        <v>20000</v>
      </c>
      <c r="G27" s="72">
        <f>SintéticoNC!F29*ÍndiceCorreção!$C$3</f>
        <v>91.688116886648402</v>
      </c>
      <c r="H27" s="72">
        <f>IF(SintéticoNC!F29&gt;AnalíticoNC!F27,AnalíticoNC!F27,SintéticoNC!F29)</f>
        <v>9098.42</v>
      </c>
      <c r="I27" s="73">
        <f>(SintéticoNC!F29+AnalíticoNC!G27)-AnalíticoNC!F27</f>
        <v>-10809.891883113352</v>
      </c>
      <c r="J27" s="74"/>
    </row>
    <row r="28" spans="2:10" ht="12.95" customHeight="1">
      <c r="B28" s="61" t="str">
        <f>VLOOKUP(C28,SintéticoNC!$B$4:$C$82,2,FALSE)</f>
        <v>José Nunes</v>
      </c>
      <c r="C28" s="31" t="s">
        <v>88</v>
      </c>
      <c r="D28" s="30" t="s">
        <v>14</v>
      </c>
      <c r="E28" s="30" t="s">
        <v>223</v>
      </c>
      <c r="F28" s="72">
        <v>10000</v>
      </c>
      <c r="G28" s="72">
        <f>SintéticoNC!F30*ÍndiceCorreção!$C$3</f>
        <v>2086.0149559523761</v>
      </c>
      <c r="H28" s="72">
        <f>IF(SintéticoNC!F30&gt;AnalíticoNC!F28,AnalíticoNC!F28,SintéticoNC!F30)</f>
        <v>10000</v>
      </c>
      <c r="I28" s="73">
        <f>(SintéticoNC!F30+AnalíticoNC!G28)-AnalíticoNC!F28</f>
        <v>199086.01495595239</v>
      </c>
      <c r="J28" s="74"/>
    </row>
    <row r="29" spans="2:10" ht="12.95" customHeight="1">
      <c r="B29" s="61" t="str">
        <f>VLOOKUP(C29,SintéticoNC!$B$4:$C$82,2,FALSE)</f>
        <v>Josivaldo JP</v>
      </c>
      <c r="C29" s="31" t="s">
        <v>91</v>
      </c>
      <c r="D29" s="30" t="s">
        <v>14</v>
      </c>
      <c r="E29" s="30" t="s">
        <v>223</v>
      </c>
      <c r="F29" s="72">
        <v>500000</v>
      </c>
      <c r="G29" s="72">
        <f>SintéticoNC!F31*ÍndiceCorreção!$C$3</f>
        <v>1027.8914275707361</v>
      </c>
      <c r="H29" s="72">
        <f>IF(SintéticoNC!F31&gt;AnalíticoNC!F29,AnalíticoNC!F29,SintéticoNC!F31)</f>
        <v>102000</v>
      </c>
      <c r="I29" s="73">
        <f>(SintéticoNC!F31+AnalíticoNC!G29)-AnalíticoNC!F29</f>
        <v>-396972.10857242928</v>
      </c>
      <c r="J29" s="74"/>
    </row>
    <row r="30" spans="2:10" ht="12.95" customHeight="1">
      <c r="B30" s="61" t="str">
        <f>VLOOKUP(C30,SintéticoNC!$B$4:$C$82,2,FALSE)</f>
        <v>Junior Lourenço</v>
      </c>
      <c r="C30" s="31" t="s">
        <v>94</v>
      </c>
      <c r="D30" s="30" t="s">
        <v>14</v>
      </c>
      <c r="E30" s="30" t="s">
        <v>223</v>
      </c>
      <c r="F30" s="72">
        <v>50000</v>
      </c>
      <c r="G30" s="72">
        <f>SintéticoNC!F32*ÍndiceCorreção!$C$3</f>
        <v>3476.69159325396</v>
      </c>
      <c r="H30" s="72">
        <f>IF(SintéticoNC!F32&gt;AnalíticoNC!F30,AnalíticoNC!F30,SintéticoNC!F32)</f>
        <v>50000</v>
      </c>
      <c r="I30" s="73">
        <f>(SintéticoNC!F32+AnalíticoNC!G30)-AnalíticoNC!F30</f>
        <v>298476.69159325399</v>
      </c>
      <c r="J30" s="74"/>
    </row>
    <row r="31" spans="2:10" ht="12.95" customHeight="1">
      <c r="B31" s="61" t="str">
        <f>VLOOKUP(C31,SintéticoNC!$B$4:$C$82,2,FALSE)</f>
        <v>Leo de Brito</v>
      </c>
      <c r="C31" s="31" t="s">
        <v>97</v>
      </c>
      <c r="D31" s="30" t="s">
        <v>14</v>
      </c>
      <c r="E31" s="30" t="s">
        <v>223</v>
      </c>
      <c r="F31" s="72">
        <v>20000</v>
      </c>
      <c r="G31" s="72">
        <f>SintéticoNC!F33*ÍndiceCorreção!$C$3</f>
        <v>4333.2677828962405</v>
      </c>
      <c r="H31" s="72">
        <f>IF(SintéticoNC!F33&gt;AnalíticoNC!F31,AnalíticoNC!F31,SintéticoNC!F33)</f>
        <v>20000</v>
      </c>
      <c r="I31" s="73">
        <f>(SintéticoNC!F33+AnalíticoNC!G31)-AnalíticoNC!F31</f>
        <v>414333.26778289623</v>
      </c>
      <c r="J31" s="74"/>
    </row>
    <row r="32" spans="2:10" ht="12.95" customHeight="1">
      <c r="B32" s="61" t="str">
        <f>VLOOKUP(C32,SintéticoNC!$B$4:$C$82,2,FALSE)</f>
        <v>Leur Lomanto</v>
      </c>
      <c r="C32" s="31" t="s">
        <v>100</v>
      </c>
      <c r="D32" s="30" t="s">
        <v>14</v>
      </c>
      <c r="E32" s="30" t="s">
        <v>223</v>
      </c>
      <c r="F32" s="72">
        <v>10000</v>
      </c>
      <c r="G32" s="72">
        <f>SintéticoNC!F34*ÍndiceCorreção!$C$3</f>
        <v>666.13713247753992</v>
      </c>
      <c r="H32" s="72">
        <f>IF(SintéticoNC!F34&gt;AnalíticoNC!F32,AnalíticoNC!F32,SintéticoNC!F34)</f>
        <v>10000</v>
      </c>
      <c r="I32" s="73">
        <f>(SintéticoNC!F34+AnalíticoNC!G32)-AnalíticoNC!F32</f>
        <v>56768.437132477542</v>
      </c>
      <c r="J32" s="74"/>
    </row>
    <row r="33" spans="2:10" ht="12.95" customHeight="1">
      <c r="B33" s="61" t="str">
        <f>VLOOKUP(C33,SintéticoNC!$B$4:$C$82,2,FALSE)</f>
        <v>Luciano Bivar</v>
      </c>
      <c r="C33" s="31" t="s">
        <v>103</v>
      </c>
      <c r="D33" s="30" t="s">
        <v>14</v>
      </c>
      <c r="E33" s="30" t="s">
        <v>223</v>
      </c>
      <c r="F33" s="72">
        <v>3285.93</v>
      </c>
      <c r="G33" s="72">
        <f>SintéticoNC!F35*ÍndiceCorreção!$C$3</f>
        <v>32.783589345674933</v>
      </c>
      <c r="H33" s="72">
        <f>IF(SintéticoNC!F35&gt;AnalíticoNC!F33,AnalíticoNC!F33,SintéticoNC!F35)</f>
        <v>3253.19</v>
      </c>
      <c r="I33" s="73">
        <f>(SintéticoNC!F35+AnalíticoNC!G33)-AnalíticoNC!F33</f>
        <v>4.3589345675172808E-2</v>
      </c>
      <c r="J33" s="74"/>
    </row>
    <row r="34" spans="2:10" ht="12.95" customHeight="1">
      <c r="B34" s="61" t="str">
        <f>VLOOKUP(C34,SintéticoNC!$B$4:$C$82,2,FALSE)</f>
        <v>Luis Tibé</v>
      </c>
      <c r="C34" s="31" t="s">
        <v>106</v>
      </c>
      <c r="D34" s="30" t="s">
        <v>14</v>
      </c>
      <c r="E34" s="30" t="s">
        <v>223</v>
      </c>
      <c r="F34" s="72">
        <v>50000</v>
      </c>
      <c r="G34" s="72">
        <f>SintéticoNC!F36*ÍndiceCorreção!$C$3</f>
        <v>2086.0149559523761</v>
      </c>
      <c r="H34" s="72">
        <f>IF(SintéticoNC!F36&gt;AnalíticoNC!F34,AnalíticoNC!F34,SintéticoNC!F36)</f>
        <v>50000</v>
      </c>
      <c r="I34" s="73">
        <f>(SintéticoNC!F36+AnalíticoNC!G34)-AnalíticoNC!F34</f>
        <v>159086.01495595239</v>
      </c>
      <c r="J34" s="74"/>
    </row>
    <row r="35" spans="2:10" ht="12.95" customHeight="1">
      <c r="B35" s="61" t="str">
        <f>VLOOKUP(C35,SintéticoNC!$B$4:$C$82,2,FALSE)</f>
        <v>Mara Rocha</v>
      </c>
      <c r="C35" s="31" t="s">
        <v>109</v>
      </c>
      <c r="D35" s="30" t="s">
        <v>14</v>
      </c>
      <c r="E35" s="30" t="s">
        <v>223</v>
      </c>
      <c r="F35" s="72">
        <v>20000</v>
      </c>
      <c r="G35" s="72">
        <f>SintéticoNC!F37*ÍndiceCorreção!$C$3</f>
        <v>4115.3457306210003</v>
      </c>
      <c r="H35" s="72">
        <f>IF(SintéticoNC!F37&gt;AnalíticoNC!F35,AnalíticoNC!F35,SintéticoNC!F37)</f>
        <v>20000</v>
      </c>
      <c r="I35" s="73">
        <f>(SintéticoNC!F37+AnalíticoNC!G35)-AnalíticoNC!F35</f>
        <v>392490.445730621</v>
      </c>
      <c r="J35" s="74"/>
    </row>
    <row r="36" spans="2:10" ht="12.95" customHeight="1">
      <c r="B36" s="61" t="str">
        <f>VLOOKUP(C36,SintéticoNC!$B$4:$C$82,2,FALSE)</f>
        <v>Marx Beltrão</v>
      </c>
      <c r="C36" s="31" t="s">
        <v>112</v>
      </c>
      <c r="D36" s="30" t="s">
        <v>14</v>
      </c>
      <c r="E36" s="30" t="s">
        <v>223</v>
      </c>
      <c r="F36" s="72">
        <v>10000</v>
      </c>
      <c r="G36" s="72">
        <f>SintéticoNC!F38*ÍndiceCorreção!$C$3</f>
        <v>2086.0149559523761</v>
      </c>
      <c r="H36" s="72">
        <f>IF(SintéticoNC!F38&gt;AnalíticoNC!F36,AnalíticoNC!F36,SintéticoNC!F38)</f>
        <v>10000</v>
      </c>
      <c r="I36" s="73">
        <f>(SintéticoNC!F38+AnalíticoNC!G36)-AnalíticoNC!F36</f>
        <v>199086.01495595239</v>
      </c>
      <c r="J36" s="74"/>
    </row>
    <row r="37" spans="2:10" ht="12.95" customHeight="1">
      <c r="B37" s="61" t="str">
        <f>VLOOKUP(C37,SintéticoNC!$B$4:$C$82,2,FALSE)</f>
        <v>Ministério das Comunicações</v>
      </c>
      <c r="C37" s="31" t="s">
        <v>115</v>
      </c>
      <c r="D37" s="30" t="s">
        <v>14</v>
      </c>
      <c r="E37" s="30" t="s">
        <v>223</v>
      </c>
      <c r="F37" s="72">
        <v>500000</v>
      </c>
      <c r="G37" s="72">
        <f>SintéticoNC!F39*ÍndiceCorreção!$C$3</f>
        <v>155115.13583645658</v>
      </c>
      <c r="H37" s="72">
        <f>IF(SintéticoNC!F39&gt;AnalíticoNC!F37,AnalíticoNC!F37,SintéticoNC!F39)</f>
        <v>500000</v>
      </c>
      <c r="I37" s="73">
        <f>(SintéticoNC!F39+AnalíticoNC!G37)-AnalíticoNC!F37</f>
        <v>15047542.225836456</v>
      </c>
      <c r="J37" s="74"/>
    </row>
    <row r="38" spans="2:10" ht="12.95" customHeight="1">
      <c r="B38" s="61" t="str">
        <f>VLOOKUP(C38,SintéticoNC!$B$4:$C$82,2,FALSE)</f>
        <v>Ministério das Comunicações</v>
      </c>
      <c r="C38" s="31" t="s">
        <v>118</v>
      </c>
      <c r="D38" s="30" t="s">
        <v>14</v>
      </c>
      <c r="E38" s="30" t="s">
        <v>223</v>
      </c>
      <c r="F38" s="72">
        <v>50000</v>
      </c>
      <c r="G38" s="72">
        <f>SintéticoNC!F40*ÍndiceCorreção!$C$3</f>
        <v>37165.329263537984</v>
      </c>
      <c r="H38" s="72">
        <f>IF(SintéticoNC!F40&gt;AnalíticoNC!F38,AnalíticoNC!F38,SintéticoNC!F40)</f>
        <v>50000</v>
      </c>
      <c r="I38" s="73">
        <f>(SintéticoNC!F40+AnalíticoNC!G38)-AnalíticoNC!F38</f>
        <v>3675165.3292635381</v>
      </c>
      <c r="J38" s="74"/>
    </row>
    <row r="39" spans="2:10" ht="12.95" customHeight="1">
      <c r="B39" s="61" t="str">
        <f>VLOOKUP(C39,SintéticoNC!$B$4:$C$82,2,FALSE)</f>
        <v>Ministério das Comunicações</v>
      </c>
      <c r="C39" s="31" t="s">
        <v>120</v>
      </c>
      <c r="D39" s="30" t="s">
        <v>14</v>
      </c>
      <c r="E39" s="30" t="s">
        <v>223</v>
      </c>
      <c r="F39" s="72">
        <v>20000</v>
      </c>
      <c r="G39" s="72">
        <f>SintéticoNC!F41*ÍndiceCorreção!$C$3</f>
        <v>100773.66936968001</v>
      </c>
      <c r="H39" s="72">
        <f>IF(SintéticoNC!F41&gt;AnalíticoNC!F39,AnalíticoNC!F39,SintéticoNC!F41)</f>
        <v>20000</v>
      </c>
      <c r="I39" s="73">
        <f>(SintéticoNC!F41+AnalíticoNC!G39)-AnalíticoNC!F39</f>
        <v>10080773.669369681</v>
      </c>
      <c r="J39" s="74"/>
    </row>
    <row r="40" spans="2:10" ht="12.95" customHeight="1">
      <c r="B40" s="61" t="str">
        <f>VLOOKUP(C40,SintéticoNC!$B$4:$C$82,2,FALSE)</f>
        <v>Ministério da Educação</v>
      </c>
      <c r="C40" s="31" t="s">
        <v>122</v>
      </c>
      <c r="D40" s="30" t="s">
        <v>14</v>
      </c>
      <c r="E40" s="30" t="s">
        <v>223</v>
      </c>
      <c r="F40" s="72">
        <v>10000</v>
      </c>
      <c r="G40" s="72">
        <f>SintéticoNC!F42*ÍndiceCorreção!$C$3</f>
        <v>169936.63397674492</v>
      </c>
      <c r="H40" s="72">
        <f>IF(SintéticoNC!F42&gt;AnalíticoNC!F40,AnalíticoNC!F40,SintéticoNC!F42)</f>
        <v>10000</v>
      </c>
      <c r="I40" s="73">
        <f>(SintéticoNC!F42+AnalíticoNC!G40)-AnalíticoNC!F40</f>
        <v>17023134.633976746</v>
      </c>
      <c r="J40" s="74"/>
    </row>
    <row r="41" spans="2:10" ht="12.95" customHeight="1">
      <c r="B41" s="61" t="str">
        <f>VLOOKUP(C41,SintéticoNC!$B$4:$C$82,2,FALSE)</f>
        <v>Ministério da Educação</v>
      </c>
      <c r="C41" s="31" t="s">
        <v>125</v>
      </c>
      <c r="D41" s="30" t="s">
        <v>14</v>
      </c>
      <c r="E41" s="30" t="s">
        <v>223</v>
      </c>
      <c r="F41" s="72">
        <v>500000</v>
      </c>
      <c r="G41" s="72">
        <f>SintéticoNC!F43*ÍndiceCorreção!$C$3</f>
        <v>37094.787694979212</v>
      </c>
      <c r="H41" s="72">
        <f>IF(SintéticoNC!F43&gt;AnalíticoNC!F41,AnalíticoNC!F41,SintéticoNC!F43)</f>
        <v>500000</v>
      </c>
      <c r="I41" s="73">
        <f>(SintéticoNC!F43+AnalíticoNC!G41)-AnalíticoNC!F41</f>
        <v>3218094.787694979</v>
      </c>
      <c r="J41" s="74"/>
    </row>
    <row r="42" spans="2:10" ht="12.95" customHeight="1">
      <c r="B42" s="61" t="str">
        <f>VLOOKUP(C42,SintéticoNC!$B$4:$C$82,2,FALSE)</f>
        <v>Ministério da Justiça</v>
      </c>
      <c r="C42" s="31" t="s">
        <v>127</v>
      </c>
      <c r="D42" s="30" t="s">
        <v>14</v>
      </c>
      <c r="E42" s="30" t="s">
        <v>223</v>
      </c>
      <c r="F42" s="72">
        <v>50000</v>
      </c>
      <c r="G42" s="72">
        <f>SintéticoNC!F44*ÍndiceCorreção!$C$3</f>
        <v>6307.7313255398494</v>
      </c>
      <c r="H42" s="72">
        <f>IF(SintéticoNC!F44&gt;AnalíticoNC!F42,AnalíticoNC!F42,SintéticoNC!F44)</f>
        <v>50000</v>
      </c>
      <c r="I42" s="73">
        <f>(SintéticoNC!F44+AnalíticoNC!G42)-AnalíticoNC!F42</f>
        <v>582238.23132553988</v>
      </c>
      <c r="J42" s="74"/>
    </row>
    <row r="43" spans="2:10" ht="12.95" customHeight="1">
      <c r="B43" s="61" t="str">
        <f>VLOOKUP(C43,SintéticoNC!$B$4:$C$82,2,FALSE)</f>
        <v>Ministério do Meio Ambiente</v>
      </c>
      <c r="C43" s="31" t="s">
        <v>130</v>
      </c>
      <c r="D43" s="30" t="s">
        <v>14</v>
      </c>
      <c r="E43" s="30" t="s">
        <v>223</v>
      </c>
      <c r="F43" s="72">
        <v>20000</v>
      </c>
      <c r="G43" s="72">
        <f>SintéticoNC!F45*ÍndiceCorreção!$C$3</f>
        <v>1086.3401558051505</v>
      </c>
      <c r="H43" s="72">
        <f>IF(SintéticoNC!F45&gt;AnalíticoNC!F43,AnalíticoNC!F43,SintéticoNC!F45)</f>
        <v>20000</v>
      </c>
      <c r="I43" s="73">
        <f>(SintéticoNC!F45+AnalíticoNC!G43)-AnalíticoNC!F43</f>
        <v>88886.340155805156</v>
      </c>
      <c r="J43" s="74"/>
    </row>
    <row r="44" spans="2:10" ht="12.95" customHeight="1">
      <c r="B44" s="61" t="str">
        <f>VLOOKUP(C44,SintéticoNC!$B$4:$C$82,2,FALSE)</f>
        <v>Perpétua Almeida</v>
      </c>
      <c r="C44" s="31" t="s">
        <v>133</v>
      </c>
      <c r="D44" s="30" t="s">
        <v>14</v>
      </c>
      <c r="E44" s="30" t="s">
        <v>223</v>
      </c>
      <c r="F44" s="72">
        <v>10000</v>
      </c>
      <c r="G44" s="72">
        <f>SintéticoNC!F46*ÍndiceCorreção!$C$3</f>
        <v>4172.0299119047522</v>
      </c>
      <c r="H44" s="72">
        <f>IF(SintéticoNC!F46&gt;AnalíticoNC!F44,AnalíticoNC!F44,SintéticoNC!F46)</f>
        <v>10000</v>
      </c>
      <c r="I44" s="73">
        <f>(SintéticoNC!F46+AnalíticoNC!G44)-AnalíticoNC!F44</f>
        <v>408172.02991190477</v>
      </c>
      <c r="J44" s="74"/>
    </row>
    <row r="45" spans="2:10" ht="12.95" customHeight="1">
      <c r="B45" s="61" t="str">
        <f>VLOOKUP(C45,SintéticoNC!$B$4:$C$82,2,FALSE)</f>
        <v>PRF RO</v>
      </c>
      <c r="C45" s="31" t="s">
        <v>136</v>
      </c>
      <c r="D45" s="30" t="s">
        <v>14</v>
      </c>
      <c r="E45" s="30" t="s">
        <v>223</v>
      </c>
      <c r="F45" s="72">
        <v>500000</v>
      </c>
      <c r="G45" s="72">
        <f>SintéticoNC!F47*ÍndiceCorreção!$C$3</f>
        <v>467.58982587531523</v>
      </c>
      <c r="H45" s="72">
        <f>IF(SintéticoNC!F47&gt;AnalíticoNC!F45,AnalíticoNC!F45,SintéticoNC!F47)</f>
        <v>46400</v>
      </c>
      <c r="I45" s="73">
        <f>(SintéticoNC!F47+AnalíticoNC!G45)-AnalíticoNC!F45</f>
        <v>-453132.4101741247</v>
      </c>
      <c r="J45" s="74"/>
    </row>
    <row r="46" spans="2:10" ht="12.95" customHeight="1">
      <c r="B46" s="61" t="str">
        <f>VLOOKUP(C46,SintéticoNC!$B$4:$C$82,2,FALSE)</f>
        <v>Senador Confúcio Moura</v>
      </c>
      <c r="C46" s="31" t="s">
        <v>139</v>
      </c>
      <c r="D46" s="30" t="s">
        <v>14</v>
      </c>
      <c r="E46" s="30" t="s">
        <v>223</v>
      </c>
      <c r="F46" s="72">
        <v>500000</v>
      </c>
      <c r="G46" s="72">
        <f>SintéticoNC!F48*ÍndiceCorreção!$C$3</f>
        <v>3456.852079417813</v>
      </c>
      <c r="H46" s="72">
        <f>IF(SintéticoNC!F48&gt;AnalíticoNC!F46,AnalíticoNC!F46,SintéticoNC!F48)</f>
        <v>343031.28</v>
      </c>
      <c r="I46" s="73">
        <f>(SintéticoNC!F48+AnalíticoNC!G46)-AnalíticoNC!F46</f>
        <v>-153511.86792058218</v>
      </c>
      <c r="J46" s="74"/>
    </row>
    <row r="47" spans="2:10" ht="12.95" customHeight="1">
      <c r="B47" s="61" t="str">
        <f>VLOOKUP(C47,SintéticoNC!$B$4:$C$82,2,FALSE)</f>
        <v>Sérgio Petecão</v>
      </c>
      <c r="C47" s="31" t="s">
        <v>142</v>
      </c>
      <c r="D47" s="30" t="s">
        <v>14</v>
      </c>
      <c r="E47" s="30" t="s">
        <v>223</v>
      </c>
      <c r="F47" s="72">
        <v>50000</v>
      </c>
      <c r="G47" s="72">
        <f>SintéticoNC!F49*ÍndiceCorreção!$C$3</f>
        <v>2871.9084938987626</v>
      </c>
      <c r="H47" s="72">
        <f>IF(SintéticoNC!F49&gt;AnalíticoNC!F47,AnalíticoNC!F47,SintéticoNC!F49)</f>
        <v>50000</v>
      </c>
      <c r="I47" s="73">
        <f>(SintéticoNC!F49+AnalíticoNC!G47)-AnalíticoNC!F47</f>
        <v>237857.90849389875</v>
      </c>
      <c r="J47" s="74"/>
    </row>
    <row r="48" spans="2:10" ht="12.95" customHeight="1">
      <c r="B48" s="61" t="str">
        <f>VLOOKUP(C48,SintéticoNC!$B$4:$C$82,2,FALSE)</f>
        <v>Soraya Thronicke</v>
      </c>
      <c r="C48" s="31" t="s">
        <v>145</v>
      </c>
      <c r="D48" s="30" t="s">
        <v>14</v>
      </c>
      <c r="E48" s="30" t="s">
        <v>223</v>
      </c>
      <c r="F48" s="72">
        <v>20000</v>
      </c>
      <c r="G48" s="72">
        <f>SintéticoNC!F50*ÍndiceCorreção!$C$3</f>
        <v>3476.69159325396</v>
      </c>
      <c r="H48" s="72">
        <f>IF(SintéticoNC!F50&gt;AnalíticoNC!F48,AnalíticoNC!F48,SintéticoNC!F50)</f>
        <v>20000</v>
      </c>
      <c r="I48" s="73">
        <f>(SintéticoNC!F50+AnalíticoNC!G48)-AnalíticoNC!F48</f>
        <v>328476.69159325399</v>
      </c>
      <c r="J48" s="74"/>
    </row>
    <row r="49" spans="2:10" ht="12.95" customHeight="1">
      <c r="B49" s="61" t="str">
        <f>VLOOKUP(C49,SintéticoNC!$B$4:$C$82,2,FALSE)</f>
        <v>Uldurico Junior</v>
      </c>
      <c r="C49" s="31" t="s">
        <v>148</v>
      </c>
      <c r="D49" s="30" t="s">
        <v>14</v>
      </c>
      <c r="E49" s="30" t="s">
        <v>223</v>
      </c>
      <c r="F49" s="72">
        <v>10000</v>
      </c>
      <c r="G49" s="72">
        <f>SintéticoNC!F51*ÍndiceCorreção!$C$3</f>
        <v>3113.9063835231123</v>
      </c>
      <c r="H49" s="72">
        <f>IF(SintéticoNC!F51&gt;AnalíticoNC!F49,AnalíticoNC!F49,SintéticoNC!F51)</f>
        <v>10000</v>
      </c>
      <c r="I49" s="73">
        <f>(SintéticoNC!F51+AnalíticoNC!G49)-AnalíticoNC!F49</f>
        <v>302113.90638352314</v>
      </c>
      <c r="J49" s="74"/>
    </row>
    <row r="50" spans="2:10" ht="12.95" customHeight="1">
      <c r="B50" s="61" t="str">
        <f>VLOOKUP(C50,SintéticoNC!$B$4:$C$82,2,FALSE)</f>
        <v>Bancada de Alagoas</v>
      </c>
      <c r="C50" s="31" t="s">
        <v>152</v>
      </c>
      <c r="D50" s="30" t="s">
        <v>16</v>
      </c>
      <c r="E50" s="30" t="s">
        <v>223</v>
      </c>
      <c r="F50" s="72">
        <v>50000</v>
      </c>
      <c r="G50" s="72">
        <f>SintéticoNC!F53*ÍndiceCorreção!$C$3</f>
        <v>6127.0390976765439</v>
      </c>
      <c r="H50" s="72">
        <f>IF(SintéticoNC!F52&gt;AnalíticoNC!F50,AnalíticoNC!F50,SintéticoNC!F52)</f>
        <v>50000</v>
      </c>
      <c r="I50" s="73">
        <f>(SintéticoNC!F53+AnalíticoNC!G50)-AnalíticoNC!F50</f>
        <v>564127.03909767652</v>
      </c>
      <c r="J50" s="74"/>
    </row>
    <row r="51" spans="2:10" ht="12.95" customHeight="1">
      <c r="B51" s="61" t="str">
        <f>VLOOKUP(C51,SintéticoNC!$B$4:$C$82,2,FALSE)</f>
        <v>Bancada de Alagoas</v>
      </c>
      <c r="C51" s="31" t="s">
        <v>154</v>
      </c>
      <c r="D51" s="30" t="s">
        <v>16</v>
      </c>
      <c r="E51" s="30" t="s">
        <v>223</v>
      </c>
      <c r="F51" s="72">
        <v>20000</v>
      </c>
      <c r="G51" s="72">
        <f>SintéticoNC!F53*ÍndiceCorreção!$C$3</f>
        <v>6127.0390976765439</v>
      </c>
      <c r="H51" s="72">
        <f>IF(SintéticoNC!F53&gt;AnalíticoNC!F51,AnalíticoNC!F51,SintéticoNC!F53)</f>
        <v>20000</v>
      </c>
      <c r="I51" s="73">
        <f>(SintéticoNC!F53+AnalíticoNC!G51)-AnalíticoNC!F51</f>
        <v>594127.03909767652</v>
      </c>
      <c r="J51" s="74"/>
    </row>
    <row r="52" spans="2:10" ht="12.95" customHeight="1">
      <c r="B52" s="61" t="str">
        <f>VLOOKUP(C52,SintéticoNC!$B$4:$C$82,2,FALSE)</f>
        <v>Bancada de Alagoas</v>
      </c>
      <c r="C52" s="31" t="s">
        <v>156</v>
      </c>
      <c r="D52" s="30" t="s">
        <v>16</v>
      </c>
      <c r="E52" s="30" t="s">
        <v>223</v>
      </c>
      <c r="F52" s="72">
        <v>10000</v>
      </c>
      <c r="G52" s="72">
        <f>SintéticoNC!F54*ÍndiceCorreção!$C$3</f>
        <v>1763.5392139694002</v>
      </c>
      <c r="H52" s="72">
        <f>IF(SintéticoNC!F54&gt;AnalíticoNC!F52,AnalíticoNC!F52,SintéticoNC!F54)</f>
        <v>10000</v>
      </c>
      <c r="I52" s="73">
        <f>(SintéticoNC!F54+AnalíticoNC!G52)-AnalíticoNC!F52</f>
        <v>166763.5392139694</v>
      </c>
      <c r="J52" s="74"/>
    </row>
    <row r="53" spans="2:10" ht="12.95" customHeight="1">
      <c r="B53" s="61" t="str">
        <f>VLOOKUP(C53,SintéticoNC!$B$4:$C$82,2,FALSE)</f>
        <v>Bancada de Minas Gerais</v>
      </c>
      <c r="C53" s="31" t="s">
        <v>158</v>
      </c>
      <c r="D53" s="30" t="s">
        <v>16</v>
      </c>
      <c r="E53" s="30" t="s">
        <v>223</v>
      </c>
      <c r="F53" s="72">
        <v>500000</v>
      </c>
      <c r="G53" s="72">
        <f>SintéticoNC!F55*ÍndiceCorreção!$C$3</f>
        <v>7558.0252027260003</v>
      </c>
      <c r="H53" s="72">
        <f>IF(SintéticoNC!F55&gt;AnalíticoNC!F53,AnalíticoNC!F53,SintéticoNC!F55)</f>
        <v>500000</v>
      </c>
      <c r="I53" s="73">
        <f>(SintéticoNC!F55+AnalíticoNC!G53)-AnalíticoNC!F53</f>
        <v>257558.02520272601</v>
      </c>
      <c r="J53" s="74"/>
    </row>
    <row r="54" spans="2:10" ht="12.95" customHeight="1">
      <c r="B54" s="61" t="str">
        <f>VLOOKUP(C54,SintéticoNC!$B$4:$C$82,2,FALSE)</f>
        <v>Bancada de São Paulo</v>
      </c>
      <c r="C54" s="31" t="s">
        <v>160</v>
      </c>
      <c r="D54" s="30" t="s">
        <v>16</v>
      </c>
      <c r="E54" s="30" t="s">
        <v>223</v>
      </c>
      <c r="F54" s="72">
        <v>500000</v>
      </c>
      <c r="G54" s="72">
        <f>SintéticoNC!F56*ÍndiceCorreção!$C$3</f>
        <v>52402.308072233602</v>
      </c>
      <c r="H54" s="72">
        <f>IF(SintéticoNC!F56&gt;AnalíticoNC!F54,AnalíticoNC!F54,SintéticoNC!F56)</f>
        <v>500000</v>
      </c>
      <c r="I54" s="73">
        <f>(SintéticoNC!F56+AnalíticoNC!G54)-AnalíticoNC!F54</f>
        <v>4752402.3080722336</v>
      </c>
      <c r="J54" s="74"/>
    </row>
    <row r="55" spans="2:10" ht="12.95" customHeight="1">
      <c r="B55" s="61" t="str">
        <f>VLOOKUP(C55,SintéticoNC!$B$4:$C$82,2,FALSE)</f>
        <v>Bancada do Espírito Santo</v>
      </c>
      <c r="C55" s="31" t="s">
        <v>162</v>
      </c>
      <c r="D55" s="30" t="s">
        <v>16</v>
      </c>
      <c r="E55" s="30" t="s">
        <v>223</v>
      </c>
      <c r="F55" s="72">
        <v>10000</v>
      </c>
      <c r="G55" s="72">
        <f>SintéticoNC!F57*ÍndiceCorreção!$C$3</f>
        <v>7006.5916839351112</v>
      </c>
      <c r="H55" s="72">
        <f>IF(SintéticoNC!F57&gt;AnalíticoNC!F55,AnalíticoNC!F55,SintéticoNC!F57)</f>
        <v>10000</v>
      </c>
      <c r="I55" s="73">
        <f>(SintéticoNC!F57+AnalíticoNC!G55)-AnalíticoNC!F55</f>
        <v>692286.59168393514</v>
      </c>
      <c r="J55" s="74"/>
    </row>
    <row r="56" spans="2:10" ht="12.95" customHeight="1">
      <c r="B56" s="61" t="str">
        <f>VLOOKUP(C56,SintéticoNC!$B$4:$C$82,2,FALSE)</f>
        <v>Bancada do Espírito Santo</v>
      </c>
      <c r="C56" s="31" t="s">
        <v>164</v>
      </c>
      <c r="D56" s="30" t="s">
        <v>16</v>
      </c>
      <c r="E56" s="30" t="s">
        <v>223</v>
      </c>
      <c r="F56" s="72">
        <v>50000</v>
      </c>
      <c r="G56" s="72">
        <f>SintéticoNC!F58*ÍndiceCorreção!$C$3</f>
        <v>7890.5783116459443</v>
      </c>
      <c r="H56" s="72">
        <f>IF(SintéticoNC!F58&gt;AnalíticoNC!F56,AnalíticoNC!F56,SintéticoNC!F58)</f>
        <v>50000</v>
      </c>
      <c r="I56" s="73">
        <f>(SintéticoNC!F58+AnalíticoNC!G56)-AnalíticoNC!F56</f>
        <v>740890.57831164589</v>
      </c>
      <c r="J56" s="74"/>
    </row>
    <row r="57" spans="2:10" ht="12.95" customHeight="1">
      <c r="B57" s="61" t="str">
        <f>VLOOKUP(C57,SintéticoNC!$B$4:$C$82,2,FALSE)</f>
        <v>Bancada do Pará</v>
      </c>
      <c r="C57" s="31" t="s">
        <v>166</v>
      </c>
      <c r="D57" s="30" t="s">
        <v>16</v>
      </c>
      <c r="E57" s="30" t="s">
        <v>223</v>
      </c>
      <c r="F57" s="72">
        <v>20000</v>
      </c>
      <c r="G57" s="72">
        <f>SintéticoNC!F59*ÍndiceCorreção!$C$3</f>
        <v>8466.5400407877441</v>
      </c>
      <c r="H57" s="72">
        <f>IF(SintéticoNC!F59&gt;AnalíticoNC!F57,AnalíticoNC!F57,SintéticoNC!F59)</f>
        <v>20000</v>
      </c>
      <c r="I57" s="73">
        <f>(SintéticoNC!F59+AnalíticoNC!G57)-AnalíticoNC!F57</f>
        <v>828620.53004078777</v>
      </c>
      <c r="J57" s="74"/>
    </row>
    <row r="58" spans="2:10" ht="12.95" customHeight="1">
      <c r="B58" s="61" t="str">
        <f>VLOOKUP(C58,SintéticoNC!$B$4:$C$82,2,FALSE)</f>
        <v>Bancada do Pará</v>
      </c>
      <c r="C58" s="31" t="s">
        <v>168</v>
      </c>
      <c r="D58" s="30" t="s">
        <v>16</v>
      </c>
      <c r="E58" s="30" t="s">
        <v>223</v>
      </c>
      <c r="F58" s="72">
        <v>10000</v>
      </c>
      <c r="G58" s="72">
        <f>SintéticoNC!F60*ÍndiceCorreção!$C$3</f>
        <v>1854.2355164021121</v>
      </c>
      <c r="H58" s="72">
        <f>IF(SintéticoNC!F60&gt;AnalíticoNC!F58,AnalíticoNC!F58,SintéticoNC!F60)</f>
        <v>10000</v>
      </c>
      <c r="I58" s="73">
        <f>(SintéticoNC!F60+AnalíticoNC!G58)-AnalíticoNC!F58</f>
        <v>175854.23551640211</v>
      </c>
      <c r="J58" s="74"/>
    </row>
    <row r="59" spans="2:10" ht="12.95" customHeight="1">
      <c r="B59" s="61" t="str">
        <f>VLOOKUP(C59,SintéticoNC!$B$4:$C$82,2,FALSE)</f>
        <v>Coronel Chrisóstomo</v>
      </c>
      <c r="C59" s="31" t="s">
        <v>170</v>
      </c>
      <c r="D59" s="30" t="s">
        <v>16</v>
      </c>
      <c r="E59" s="30" t="s">
        <v>223</v>
      </c>
      <c r="F59" s="72">
        <v>50000</v>
      </c>
      <c r="G59" s="72">
        <f>SintéticoNC!F61*ÍndiceCorreção!$C$3</f>
        <v>3148.3709784475427</v>
      </c>
      <c r="H59" s="72">
        <f>IF(SintéticoNC!F61&gt;AnalíticoNC!F59,AnalíticoNC!F59,SintéticoNC!F61)</f>
        <v>50000</v>
      </c>
      <c r="I59" s="73">
        <f>(SintéticoNC!F61+AnalíticoNC!G59)-AnalíticoNC!F59</f>
        <v>265568.37097844755</v>
      </c>
      <c r="J59" s="74"/>
    </row>
    <row r="60" spans="2:10" ht="12.95" customHeight="1">
      <c r="B60" s="61" t="str">
        <f>VLOOKUP(C60,SintéticoNC!$B$4:$C$82,2,FALSE)</f>
        <v>Dimas Fabiano</v>
      </c>
      <c r="C60" s="31" t="s">
        <v>172</v>
      </c>
      <c r="D60" s="30" t="s">
        <v>16</v>
      </c>
      <c r="E60" s="30" t="s">
        <v>223</v>
      </c>
      <c r="F60" s="72">
        <v>20000</v>
      </c>
      <c r="G60" s="72">
        <f>SintéticoNC!F62*ÍndiceCorreção!$C$3</f>
        <v>619.75806662353205</v>
      </c>
      <c r="H60" s="72">
        <f>IF(SintéticoNC!F62&gt;AnalíticoNC!F60,AnalíticoNC!F60,SintéticoNC!F62)</f>
        <v>20000</v>
      </c>
      <c r="I60" s="73">
        <f>(SintéticoNC!F62+AnalíticoNC!G60)-AnalíticoNC!F60</f>
        <v>42119.75806662353</v>
      </c>
      <c r="J60" s="74"/>
    </row>
    <row r="61" spans="2:10" ht="12.95" customHeight="1">
      <c r="B61" s="61" t="str">
        <f>VLOOKUP(C61,SintéticoNC!$B$4:$C$82,2,FALSE)</f>
        <v>Edna Henrique</v>
      </c>
      <c r="C61" s="31" t="s">
        <v>174</v>
      </c>
      <c r="D61" s="30" t="s">
        <v>16</v>
      </c>
      <c r="E61" s="30" t="s">
        <v>223</v>
      </c>
      <c r="F61" s="72">
        <v>10000</v>
      </c>
      <c r="G61" s="72">
        <f>SintéticoNC!F63*ÍndiceCorreção!$C$3</f>
        <v>937.19512513802408</v>
      </c>
      <c r="H61" s="72">
        <f>IF(SintéticoNC!F63&gt;AnalíticoNC!F61,AnalíticoNC!F61,SintéticoNC!F63)</f>
        <v>10000</v>
      </c>
      <c r="I61" s="73">
        <f>(SintéticoNC!F63+AnalíticoNC!G61)-AnalíticoNC!F61</f>
        <v>83937.195125138023</v>
      </c>
      <c r="J61" s="74"/>
    </row>
    <row r="62" spans="2:10" ht="12.95" customHeight="1">
      <c r="B62" s="61" t="str">
        <f>VLOOKUP(C62,SintéticoNC!$B$4:$C$82,2,FALSE)</f>
        <v>Fabio Reis</v>
      </c>
      <c r="C62" s="31" t="s">
        <v>176</v>
      </c>
      <c r="D62" s="30" t="s">
        <v>16</v>
      </c>
      <c r="E62" s="30" t="s">
        <v>223</v>
      </c>
      <c r="F62" s="72">
        <v>50000</v>
      </c>
      <c r="G62" s="72">
        <f>SintéticoNC!F64*ÍndiceCorreção!$C$3</f>
        <v>927.11775820105606</v>
      </c>
      <c r="H62" s="72">
        <f>IF(SintéticoNC!F64&gt;AnalíticoNC!F62,AnalíticoNC!F62,SintéticoNC!F64)</f>
        <v>50000</v>
      </c>
      <c r="I62" s="73">
        <f>(SintéticoNC!F64+AnalíticoNC!G62)-AnalíticoNC!F62</f>
        <v>42927.117758201057</v>
      </c>
      <c r="J62" s="74"/>
    </row>
    <row r="63" spans="2:10" ht="12.95" customHeight="1">
      <c r="B63" s="61" t="str">
        <f>VLOOKUP(C63,SintéticoNC!$B$4:$C$82,2,FALSE)</f>
        <v>Flavia Arruda</v>
      </c>
      <c r="C63" s="31" t="s">
        <v>178</v>
      </c>
      <c r="D63" s="30" t="s">
        <v>16</v>
      </c>
      <c r="E63" s="30" t="s">
        <v>223</v>
      </c>
      <c r="F63" s="72">
        <v>20000</v>
      </c>
      <c r="G63" s="72">
        <f>SintéticoNC!F65*ÍndiceCorreção!$C$3</f>
        <v>422.04012732021988</v>
      </c>
      <c r="H63" s="72">
        <f>IF(SintéticoNC!F65&gt;AnalíticoNC!F63,AnalíticoNC!F63,SintéticoNC!F65)</f>
        <v>20000</v>
      </c>
      <c r="I63" s="73">
        <f>(SintéticoNC!F65+AnalíticoNC!G63)-AnalíticoNC!F63</f>
        <v>22302.040127320222</v>
      </c>
      <c r="J63" s="74"/>
    </row>
    <row r="64" spans="2:10" ht="12.95" customHeight="1">
      <c r="B64" s="61" t="str">
        <f>VLOOKUP(C64,SintéticoNC!$B$4:$C$82,2,FALSE)</f>
        <v>General Girão</v>
      </c>
      <c r="C64" s="31" t="s">
        <v>180</v>
      </c>
      <c r="D64" s="30" t="s">
        <v>16</v>
      </c>
      <c r="E64" s="30" t="s">
        <v>223</v>
      </c>
      <c r="F64" s="72">
        <v>10000</v>
      </c>
      <c r="G64" s="72">
        <f>SintéticoNC!F66*ÍndiceCorreção!$C$3</f>
        <v>3713.9531204179348</v>
      </c>
      <c r="H64" s="72">
        <f>IF(SintéticoNC!F66&gt;AnalíticoNC!F64,AnalíticoNC!F64,SintéticoNC!F66)</f>
        <v>10000</v>
      </c>
      <c r="I64" s="73">
        <f>(SintéticoNC!F66+AnalíticoNC!G64)-AnalíticoNC!F64</f>
        <v>362257.95312041795</v>
      </c>
      <c r="J64" s="74"/>
    </row>
    <row r="65" spans="2:10" ht="12.95" customHeight="1">
      <c r="B65" s="61" t="str">
        <f>VLOOKUP(C65,SintéticoNC!$B$4:$C$82,2,FALSE)</f>
        <v>José Nunes</v>
      </c>
      <c r="C65" s="31" t="s">
        <v>182</v>
      </c>
      <c r="D65" s="30" t="s">
        <v>16</v>
      </c>
      <c r="E65" s="30" t="s">
        <v>223</v>
      </c>
      <c r="F65" s="72">
        <v>50000</v>
      </c>
      <c r="G65" s="72">
        <f>SintéticoNC!F67*ÍndiceCorreção!$C$3</f>
        <v>937.19512513802408</v>
      </c>
      <c r="H65" s="72">
        <f>IF(SintéticoNC!F67&gt;AnalíticoNC!F65,AnalíticoNC!F65,SintéticoNC!F67)</f>
        <v>50000</v>
      </c>
      <c r="I65" s="73">
        <f>(SintéticoNC!F67+AnalíticoNC!G65)-AnalíticoNC!F65</f>
        <v>43937.195125138023</v>
      </c>
      <c r="J65" s="74"/>
    </row>
    <row r="66" spans="2:10" ht="12.95" customHeight="1">
      <c r="B66" s="61" t="str">
        <f>VLOOKUP(C66,SintéticoNC!$B$4:$C$82,2,FALSE)</f>
        <v>Josivaldo JP</v>
      </c>
      <c r="C66" s="31" t="s">
        <v>184</v>
      </c>
      <c r="D66" s="30" t="s">
        <v>16</v>
      </c>
      <c r="E66" s="30" t="s">
        <v>223</v>
      </c>
      <c r="F66" s="72">
        <v>20000</v>
      </c>
      <c r="G66" s="72">
        <f>SintéticoNC!F68*ÍndiceCorreção!$C$3</f>
        <v>937.19512513802408</v>
      </c>
      <c r="H66" s="72">
        <f>IF(SintéticoNC!F68&gt;AnalíticoNC!F66,AnalíticoNC!F66,SintéticoNC!F68)</f>
        <v>20000</v>
      </c>
      <c r="I66" s="73">
        <f>(SintéticoNC!F68+AnalíticoNC!G66)-AnalíticoNC!F66</f>
        <v>73937.195125138023</v>
      </c>
      <c r="J66" s="74"/>
    </row>
    <row r="67" spans="2:10" ht="12.95" customHeight="1">
      <c r="B67" s="61" t="str">
        <f>VLOOKUP(C67,SintéticoNC!$B$4:$C$82,2,FALSE)</f>
        <v>Junior Lourenço</v>
      </c>
      <c r="C67" s="31" t="s">
        <v>186</v>
      </c>
      <c r="D67" s="30" t="s">
        <v>16</v>
      </c>
      <c r="E67" s="30" t="s">
        <v>223</v>
      </c>
      <c r="F67" s="72">
        <v>10000</v>
      </c>
      <c r="G67" s="72">
        <f>SintéticoNC!F69*ÍndiceCorreção!$C$3</f>
        <v>483.71361297446401</v>
      </c>
      <c r="H67" s="72">
        <f>IF(SintéticoNC!F69&gt;AnalíticoNC!F67,AnalíticoNC!F67,SintéticoNC!F69)</f>
        <v>10000</v>
      </c>
      <c r="I67" s="73">
        <f>(SintéticoNC!F69+AnalíticoNC!G67)-AnalíticoNC!F67</f>
        <v>38483.713612974461</v>
      </c>
      <c r="J67" s="74"/>
    </row>
    <row r="68" spans="2:10" ht="12.95" customHeight="1">
      <c r="B68" s="61" t="str">
        <f>VLOOKUP(C68,SintéticoNC!$B$4:$C$82,2,FALSE)</f>
        <v>Leo de Brito</v>
      </c>
      <c r="C68" s="31" t="s">
        <v>188</v>
      </c>
      <c r="D68" s="30" t="s">
        <v>16</v>
      </c>
      <c r="E68" s="30" t="s">
        <v>223</v>
      </c>
      <c r="F68" s="72">
        <v>50000</v>
      </c>
      <c r="G68" s="72">
        <f>SintéticoNC!F70*ÍndiceCorreção!$C$3</f>
        <v>1561.99187523004</v>
      </c>
      <c r="H68" s="72">
        <f>IF(SintéticoNC!F70&gt;AnalíticoNC!F68,AnalíticoNC!F68,SintéticoNC!F70)</f>
        <v>50000</v>
      </c>
      <c r="I68" s="73">
        <f>(SintéticoNC!F70+AnalíticoNC!G68)-AnalíticoNC!F68</f>
        <v>106561.99187523004</v>
      </c>
      <c r="J68" s="74"/>
    </row>
    <row r="69" spans="2:10" ht="12.95" customHeight="1">
      <c r="B69" s="61" t="str">
        <f>VLOOKUP(C69,SintéticoNC!$B$4:$C$82,2,FALSE)</f>
        <v>Luciano Bivar</v>
      </c>
      <c r="C69" s="31" t="s">
        <v>190</v>
      </c>
      <c r="D69" s="30" t="s">
        <v>16</v>
      </c>
      <c r="E69" s="30" t="s">
        <v>223</v>
      </c>
      <c r="F69" s="72">
        <v>10000</v>
      </c>
      <c r="G69" s="72">
        <f>SintéticoNC!F71*ÍndiceCorreção!$C$3</f>
        <v>1713.1523792845601</v>
      </c>
      <c r="H69" s="72">
        <f>IF(SintéticoNC!F71&gt;AnalíticoNC!F69,AnalíticoNC!F69,SintéticoNC!F71)</f>
        <v>10000</v>
      </c>
      <c r="I69" s="73">
        <f>(SintéticoNC!F71+AnalíticoNC!G69)-AnalíticoNC!F69</f>
        <v>161713.15237928455</v>
      </c>
      <c r="J69" s="74"/>
    </row>
    <row r="70" spans="2:10" ht="12.95" customHeight="1">
      <c r="B70" s="61" t="str">
        <f>VLOOKUP(C70,SintéticoNC!$B$4:$C$82,2,FALSE)</f>
        <v>Luis Tibé</v>
      </c>
      <c r="C70" s="31" t="s">
        <v>192</v>
      </c>
      <c r="D70" s="30" t="s">
        <v>16</v>
      </c>
      <c r="E70" s="30" t="s">
        <v>223</v>
      </c>
      <c r="F70" s="72">
        <v>10000</v>
      </c>
      <c r="G70" s="72">
        <f>SintéticoNC!F72*ÍndiceCorreção!$C$3</f>
        <v>937.19512513802408</v>
      </c>
      <c r="H70" s="72">
        <f>IF(SintéticoNC!F72&gt;AnalíticoNC!F70,AnalíticoNC!F70,SintéticoNC!F72)</f>
        <v>10000</v>
      </c>
      <c r="I70" s="73">
        <f>(SintéticoNC!F72+AnalíticoNC!G70)-AnalíticoNC!F70</f>
        <v>83937.195125138023</v>
      </c>
      <c r="J70" s="74"/>
    </row>
    <row r="71" spans="2:10" ht="12.95" customHeight="1">
      <c r="B71" s="61" t="str">
        <f>VLOOKUP(C71,SintéticoNC!$B$4:$C$82,2,FALSE)</f>
        <v>Mara Rocha</v>
      </c>
      <c r="C71" s="31" t="s">
        <v>194</v>
      </c>
      <c r="D71" s="30" t="s">
        <v>16</v>
      </c>
      <c r="E71" s="30" t="s">
        <v>223</v>
      </c>
      <c r="F71" s="72">
        <v>50000</v>
      </c>
      <c r="G71" s="72">
        <f>SintéticoNC!F73*ÍndiceCorreção!$C$3</f>
        <v>937.19512513802408</v>
      </c>
      <c r="H71" s="72">
        <f>IF(SintéticoNC!F73&gt;AnalíticoNC!F71,AnalíticoNC!F71,SintéticoNC!F73)</f>
        <v>50000</v>
      </c>
      <c r="I71" s="73">
        <f>(SintéticoNC!F73+AnalíticoNC!G71)-AnalíticoNC!F71</f>
        <v>43937.195125138023</v>
      </c>
      <c r="J71" s="74"/>
    </row>
    <row r="72" spans="2:10" ht="12.95" customHeight="1">
      <c r="B72" s="61" t="str">
        <f>VLOOKUP(C72,SintéticoNC!$B$4:$C$82,2,FALSE)</f>
        <v>Marx Beltrão</v>
      </c>
      <c r="C72" s="31" t="s">
        <v>196</v>
      </c>
      <c r="D72" s="30" t="s">
        <v>16</v>
      </c>
      <c r="E72" s="30" t="s">
        <v>223</v>
      </c>
      <c r="F72" s="72">
        <v>20000</v>
      </c>
      <c r="G72" s="72">
        <f>SintéticoNC!F74*ÍndiceCorreção!$C$3</f>
        <v>1713.1523792845601</v>
      </c>
      <c r="H72" s="72">
        <f>IF(SintéticoNC!F74&gt;AnalíticoNC!F72,AnalíticoNC!F72,SintéticoNC!F74)</f>
        <v>20000</v>
      </c>
      <c r="I72" s="73">
        <f>(SintéticoNC!F74+AnalíticoNC!G72)-AnalíticoNC!F72</f>
        <v>151713.15237928455</v>
      </c>
      <c r="J72" s="74"/>
    </row>
    <row r="73" spans="2:10" ht="12.95" customHeight="1">
      <c r="B73" s="61" t="str">
        <f>VLOOKUP(C73,SintéticoNC!$B$4:$C$82,2,FALSE)</f>
        <v>Perpétua Almeida</v>
      </c>
      <c r="C73" s="31" t="s">
        <v>198</v>
      </c>
      <c r="D73" s="30" t="s">
        <v>16</v>
      </c>
      <c r="E73" s="30" t="s">
        <v>223</v>
      </c>
      <c r="F73" s="72">
        <v>10000</v>
      </c>
      <c r="G73" s="72">
        <f>SintéticoNC!F75*ÍndiceCorreção!$C$3</f>
        <v>937.19512513802408</v>
      </c>
      <c r="H73" s="72">
        <f>IF(SintéticoNC!F75&gt;AnalíticoNC!F73,AnalíticoNC!F73,SintéticoNC!F75)</f>
        <v>10000</v>
      </c>
      <c r="I73" s="73">
        <f>(SintéticoNC!F75+AnalíticoNC!G73)-AnalíticoNC!F73</f>
        <v>83937.195125138023</v>
      </c>
      <c r="J73" s="74"/>
    </row>
    <row r="74" spans="2:10" ht="12.95" customHeight="1">
      <c r="B74" s="61" t="str">
        <f>VLOOKUP(C74,SintéticoNC!$B$4:$C$82,2,FALSE)</f>
        <v>Sérgio Petecão</v>
      </c>
      <c r="C74" s="31" t="s">
        <v>200</v>
      </c>
      <c r="D74" s="30" t="s">
        <v>16</v>
      </c>
      <c r="E74" s="30" t="s">
        <v>223</v>
      </c>
      <c r="F74" s="72">
        <v>50000</v>
      </c>
      <c r="G74" s="72">
        <f>SintéticoNC!F76*ÍndiceCorreção!$C$3</f>
        <v>1944.8915093670762</v>
      </c>
      <c r="H74" s="72">
        <f>IF(SintéticoNC!F76&gt;AnalíticoNC!F74,AnalíticoNC!F74,SintéticoNC!F76)</f>
        <v>50000</v>
      </c>
      <c r="I74" s="73">
        <f>(SintéticoNC!F76+AnalíticoNC!G74)-AnalíticoNC!F74</f>
        <v>144940.89150936707</v>
      </c>
      <c r="J74" s="74"/>
    </row>
    <row r="75" spans="2:10" ht="12.95" customHeight="1">
      <c r="B75" s="61" t="str">
        <f>VLOOKUP(C75,SintéticoNC!$B$4:$C$82,2,FALSE)</f>
        <v>Uldurico Junior</v>
      </c>
      <c r="C75" s="31" t="s">
        <v>202</v>
      </c>
      <c r="D75" s="30" t="s">
        <v>16</v>
      </c>
      <c r="E75" s="30" t="s">
        <v>223</v>
      </c>
      <c r="F75" s="72">
        <v>20000</v>
      </c>
      <c r="G75" s="72">
        <f>SintéticoNC!F77*ÍndiceCorreção!$C$3</f>
        <v>1336.3999389790745</v>
      </c>
      <c r="H75" s="72">
        <f>IF(SintéticoNC!F77&gt;AnalíticoNC!F75,AnalíticoNC!F75,SintéticoNC!F77)</f>
        <v>20000</v>
      </c>
      <c r="I75" s="73">
        <f>(SintéticoNC!F77+AnalíticoNC!G75)-AnalíticoNC!F75</f>
        <v>113950.39993897907</v>
      </c>
      <c r="J75" s="74"/>
    </row>
    <row r="76" spans="2:10" ht="12.95" customHeight="1">
      <c r="B76" s="61" t="str">
        <f>VLOOKUP(C76,SintéticoNC!$B$4:$C$82,2,FALSE)</f>
        <v>Soraya Thronicke</v>
      </c>
      <c r="C76" s="31" t="s">
        <v>204</v>
      </c>
      <c r="D76" s="30" t="s">
        <v>16</v>
      </c>
      <c r="E76" s="30" t="s">
        <v>223</v>
      </c>
      <c r="F76" s="72">
        <v>10000</v>
      </c>
      <c r="G76" s="72">
        <f>SintéticoNC!F78*ÍndiceCorreção!$C$3</f>
        <v>1420.908738112488</v>
      </c>
      <c r="H76" s="72">
        <f>IF(SintéticoNC!F78&gt;AnalíticoNC!F76,AnalíticoNC!F76,SintéticoNC!F78)</f>
        <v>10000</v>
      </c>
      <c r="I76" s="73">
        <f>(SintéticoNC!F78+AnalíticoNC!G76)-AnalíticoNC!F76</f>
        <v>132420.90873811248</v>
      </c>
      <c r="J76" s="74"/>
    </row>
    <row r="77" spans="2:10" ht="12.95" customHeight="1">
      <c r="B77" s="61" t="str">
        <f>VLOOKUP(C77,SintéticoNC!$B$4:$C$82,2,FALSE)</f>
        <v>MCom</v>
      </c>
      <c r="C77" s="31" t="s">
        <v>206</v>
      </c>
      <c r="D77" s="30" t="s">
        <v>16</v>
      </c>
      <c r="E77" s="30" t="s">
        <v>223</v>
      </c>
      <c r="F77" s="72">
        <v>50000</v>
      </c>
      <c r="G77" s="72">
        <f>SintéticoNC!F79*ÍndiceCorreção!$C$3</f>
        <v>1561.99187523004</v>
      </c>
      <c r="H77" s="72">
        <f>IF(SintéticoNC!F79&gt;AnalíticoNC!F77,AnalíticoNC!F77,SintéticoNC!F79)</f>
        <v>50000</v>
      </c>
      <c r="I77" s="73">
        <f>(SintéticoNC!F79+AnalíticoNC!G77)-AnalíticoNC!F77</f>
        <v>106561.99187523004</v>
      </c>
      <c r="J77" s="74"/>
    </row>
    <row r="78" spans="2:10" ht="12.95" customHeight="1">
      <c r="B78" s="61" t="str">
        <f>VLOOKUP(C78,SintéticoNC!$B$4:$C$82,2,FALSE)</f>
        <v>Cabo Junio Amaral</v>
      </c>
      <c r="C78" s="31" t="s">
        <v>209</v>
      </c>
      <c r="D78" s="30" t="s">
        <v>16</v>
      </c>
      <c r="E78" s="30" t="s">
        <v>223</v>
      </c>
      <c r="F78" s="72">
        <v>20000</v>
      </c>
      <c r="G78" s="72">
        <f>SintéticoNC!F80*ÍndiceCorreção!$C$3</f>
        <v>5038.6834684840005</v>
      </c>
      <c r="H78" s="72">
        <f>IF(SintéticoNC!F80&gt;AnalíticoNC!F78,AnalíticoNC!F78,SintéticoNC!F80)</f>
        <v>20000</v>
      </c>
      <c r="I78" s="73">
        <f>(SintéticoNC!F80+AnalíticoNC!G78)-AnalíticoNC!F78</f>
        <v>485038.68346848403</v>
      </c>
      <c r="J78" s="74"/>
    </row>
    <row r="79" spans="2:10" ht="12.95" customHeight="1">
      <c r="B79" s="61" t="str">
        <f>VLOOKUP(C79,SintéticoNC!$B$4:$C$82,2,FALSE)</f>
        <v>Leur Lomanto</v>
      </c>
      <c r="C79" s="31" t="s">
        <v>211</v>
      </c>
      <c r="D79" s="30" t="s">
        <v>16</v>
      </c>
      <c r="E79" s="30" t="s">
        <v>223</v>
      </c>
      <c r="F79" s="72">
        <v>10000</v>
      </c>
      <c r="G79" s="72">
        <f>SintéticoNC!F81*ÍndiceCorreção!$C$3</f>
        <v>937.19512513802408</v>
      </c>
      <c r="H79" s="72">
        <f>IF(SintéticoNC!F81&gt;AnalíticoNC!F79,AnalíticoNC!F79,SintéticoNC!F81)</f>
        <v>10000</v>
      </c>
      <c r="I79" s="73">
        <f>(SintéticoNC!F81+AnalíticoNC!G79)-AnalíticoNC!F79</f>
        <v>83937.195125138023</v>
      </c>
      <c r="J79" s="74"/>
    </row>
    <row r="80" spans="2:10" ht="12.95" customHeight="1">
      <c r="B80" s="61" t="str">
        <f>VLOOKUP(C80,SintéticoNC!$B$4:$C$82,2,FALSE)</f>
        <v>Bancada de Alagoas</v>
      </c>
      <c r="C80" s="31" t="s">
        <v>12</v>
      </c>
      <c r="D80" s="30" t="s">
        <v>14</v>
      </c>
      <c r="E80" s="30" t="s">
        <v>224</v>
      </c>
      <c r="F80" s="69">
        <v>100000</v>
      </c>
      <c r="G80" s="72">
        <f>I3*ÍndiceCorreção!$C$4</f>
        <v>17259.595035547874</v>
      </c>
      <c r="H80" s="72">
        <f>IF(I3&gt;F80,F80,I3)</f>
        <v>100000</v>
      </c>
      <c r="I80" s="73">
        <f>I3-H80</f>
        <v>1619626.8014248305</v>
      </c>
      <c r="J80" s="74"/>
    </row>
    <row r="81" spans="2:10" ht="12.95" customHeight="1">
      <c r="B81" s="61" t="str">
        <f>VLOOKUP(C81,SintéticoNC!$B$4:$C$82,2,FALSE)</f>
        <v>Bancada de Alagoas</v>
      </c>
      <c r="C81" s="31" t="s">
        <v>18</v>
      </c>
      <c r="D81" s="30" t="s">
        <v>14</v>
      </c>
      <c r="E81" s="30" t="s">
        <v>224</v>
      </c>
      <c r="F81" s="72">
        <v>50000</v>
      </c>
      <c r="G81" s="72">
        <f>I4*ÍndiceCorreção!$C$4</f>
        <v>4814.5105887090722</v>
      </c>
      <c r="H81" s="72">
        <f t="shared" ref="H81:H144" si="0">IF(I4&gt;F81,F81,I4)</f>
        <v>50000</v>
      </c>
      <c r="I81" s="73">
        <f t="shared" ref="I81:I144" si="1">I4-H81</f>
        <v>429684.57122174604</v>
      </c>
      <c r="J81" s="74"/>
    </row>
    <row r="82" spans="2:10" ht="12.95" customHeight="1">
      <c r="B82" s="61" t="str">
        <f>VLOOKUP(C82,SintéticoNC!$B$4:$C$82,2,FALSE)</f>
        <v>Bancada de Alagoas</v>
      </c>
      <c r="C82" s="31" t="s">
        <v>20</v>
      </c>
      <c r="D82" s="30" t="s">
        <v>14</v>
      </c>
      <c r="E82" s="30" t="s">
        <v>224</v>
      </c>
      <c r="F82" s="72">
        <v>20000</v>
      </c>
      <c r="G82" s="72">
        <f>I5*ÍndiceCorreção!$C$4</f>
        <v>52778.392966573992</v>
      </c>
      <c r="H82" s="72">
        <f t="shared" si="0"/>
        <v>20000</v>
      </c>
      <c r="I82" s="73">
        <f t="shared" si="1"/>
        <v>5238474.425067611</v>
      </c>
      <c r="J82" s="74"/>
    </row>
    <row r="83" spans="2:10" ht="12.95" customHeight="1">
      <c r="B83" s="61" t="str">
        <f>VLOOKUP(C83,SintéticoNC!$B$4:$C$82,2,FALSE)</f>
        <v>Bancada de Minas Gerais</v>
      </c>
      <c r="C83" s="31" t="s">
        <v>23</v>
      </c>
      <c r="D83" s="30" t="s">
        <v>14</v>
      </c>
      <c r="E83" s="30" t="s">
        <v>224</v>
      </c>
      <c r="F83" s="72">
        <v>10000</v>
      </c>
      <c r="G83" s="72">
        <f>I6*ÍndiceCorreção!$C$4</f>
        <v>134514.28856464499</v>
      </c>
      <c r="H83" s="72">
        <f t="shared" si="0"/>
        <v>10000</v>
      </c>
      <c r="I83" s="73">
        <f t="shared" si="1"/>
        <v>13392074.34264488</v>
      </c>
      <c r="J83" s="74"/>
    </row>
    <row r="84" spans="2:10" ht="12.95" customHeight="1">
      <c r="B84" s="61" t="str">
        <f>VLOOKUP(C84,SintéticoNC!$B$4:$C$82,2,FALSE)</f>
        <v>Bancada de São Paulo</v>
      </c>
      <c r="C84" s="31" t="s">
        <v>27</v>
      </c>
      <c r="D84" s="30" t="s">
        <v>14</v>
      </c>
      <c r="E84" s="30" t="s">
        <v>224</v>
      </c>
      <c r="F84" s="72">
        <v>50000</v>
      </c>
      <c r="G84" s="72">
        <f>I7*ÍndiceCorreção!$C$4</f>
        <v>10642.339043281832</v>
      </c>
      <c r="H84" s="72">
        <f t="shared" si="0"/>
        <v>50000</v>
      </c>
      <c r="I84" s="73">
        <f t="shared" si="1"/>
        <v>1010329.1335042845</v>
      </c>
      <c r="J84" s="74"/>
    </row>
    <row r="85" spans="2:10" ht="12.95" customHeight="1">
      <c r="B85" s="61" t="str">
        <f>VLOOKUP(C85,SintéticoNC!$B$4:$C$82,2,FALSE)</f>
        <v>Bancada do Espírito Santo</v>
      </c>
      <c r="C85" s="31" t="s">
        <v>31</v>
      </c>
      <c r="D85" s="30" t="s">
        <v>14</v>
      </c>
      <c r="E85" s="30" t="s">
        <v>224</v>
      </c>
      <c r="F85" s="72">
        <v>20000</v>
      </c>
      <c r="G85" s="72">
        <f>I8*ÍndiceCorreção!$C$4</f>
        <v>9788.2514860957508</v>
      </c>
      <c r="H85" s="72">
        <f t="shared" si="0"/>
        <v>20000</v>
      </c>
      <c r="I85" s="73">
        <f t="shared" si="1"/>
        <v>955233.75026524044</v>
      </c>
      <c r="J85" s="74"/>
    </row>
    <row r="86" spans="2:10" ht="12.95" customHeight="1">
      <c r="B86" s="61" t="str">
        <f>VLOOKUP(C86,SintéticoNC!$B$4:$C$82,2,FALSE)</f>
        <v>Bancada do Espírito Santo</v>
      </c>
      <c r="C86" s="31" t="s">
        <v>35</v>
      </c>
      <c r="D86" s="30" t="s">
        <v>14</v>
      </c>
      <c r="E86" s="30" t="s">
        <v>224</v>
      </c>
      <c r="F86" s="72">
        <v>10000</v>
      </c>
      <c r="G86" s="72">
        <f>I9*ÍndiceCorreção!$C$4</f>
        <v>22257.903155355925</v>
      </c>
      <c r="H86" s="72">
        <f t="shared" si="0"/>
        <v>10000</v>
      </c>
      <c r="I86" s="73">
        <f t="shared" si="1"/>
        <v>2207623.6887734933</v>
      </c>
      <c r="J86" s="74"/>
    </row>
    <row r="87" spans="2:10" ht="12.95" customHeight="1">
      <c r="B87" s="61" t="str">
        <f>VLOOKUP(C87,SintéticoNC!$B$4:$C$82,2,FALSE)</f>
        <v>Bancada do Espírito Santo</v>
      </c>
      <c r="C87" s="31" t="s">
        <v>37</v>
      </c>
      <c r="D87" s="30" t="s">
        <v>14</v>
      </c>
      <c r="E87" s="30" t="s">
        <v>224</v>
      </c>
      <c r="F87" s="72">
        <v>50000</v>
      </c>
      <c r="G87" s="72">
        <f>I10*ÍndiceCorreção!$C$4</f>
        <v>27698.959134142402</v>
      </c>
      <c r="H87" s="72">
        <f t="shared" si="0"/>
        <v>50000</v>
      </c>
      <c r="I87" s="73">
        <f t="shared" si="1"/>
        <v>2709732.9138105358</v>
      </c>
      <c r="J87" s="74"/>
    </row>
    <row r="88" spans="2:10" ht="12.95" customHeight="1">
      <c r="B88" s="61" t="str">
        <f>VLOOKUP(C88,SintéticoNC!$B$4:$C$82,2,FALSE)</f>
        <v>Bancada do Maranhão</v>
      </c>
      <c r="C88" s="31" t="s">
        <v>39</v>
      </c>
      <c r="D88" s="30" t="s">
        <v>14</v>
      </c>
      <c r="E88" s="30" t="s">
        <v>224</v>
      </c>
      <c r="F88" s="72">
        <v>20000</v>
      </c>
      <c r="G88" s="72">
        <f>I11*ÍndiceCorreção!$C$4</f>
        <v>7503.1098432998851</v>
      </c>
      <c r="H88" s="72">
        <f t="shared" si="0"/>
        <v>20000</v>
      </c>
      <c r="I88" s="73">
        <f t="shared" si="1"/>
        <v>727558.02520272601</v>
      </c>
      <c r="J88" s="74"/>
    </row>
    <row r="89" spans="2:10" ht="12.95" customHeight="1">
      <c r="B89" s="61" t="str">
        <f>VLOOKUP(C89,SintéticoNC!$B$4:$C$82,2,FALSE)</f>
        <v>Bancada do Pará</v>
      </c>
      <c r="C89" s="31" t="s">
        <v>42</v>
      </c>
      <c r="D89" s="30" t="s">
        <v>14</v>
      </c>
      <c r="E89" s="30" t="s">
        <v>224</v>
      </c>
      <c r="F89" s="72">
        <v>10000</v>
      </c>
      <c r="G89" s="72">
        <f>I12*ÍndiceCorreção!$C$4</f>
        <v>-50.807318674208815</v>
      </c>
      <c r="H89" s="72">
        <f t="shared" si="0"/>
        <v>-5062.0902008856647</v>
      </c>
      <c r="I89" s="73">
        <f t="shared" si="1"/>
        <v>0</v>
      </c>
      <c r="J89" s="74"/>
    </row>
    <row r="90" spans="2:10" ht="12.95" customHeight="1">
      <c r="B90" s="61" t="str">
        <f>VLOOKUP(C90,SintéticoNC!$B$4:$C$82,2,FALSE)</f>
        <v>Bancada do Pará</v>
      </c>
      <c r="C90" s="31" t="s">
        <v>45</v>
      </c>
      <c r="D90" s="30" t="s">
        <v>14</v>
      </c>
      <c r="E90" s="30" t="s">
        <v>224</v>
      </c>
      <c r="F90" s="72">
        <v>50000</v>
      </c>
      <c r="G90" s="72">
        <f>I13*ÍndiceCorreção!$C$4</f>
        <v>3912.1372153662505</v>
      </c>
      <c r="H90" s="72">
        <f t="shared" si="0"/>
        <v>50000</v>
      </c>
      <c r="I90" s="73">
        <f t="shared" si="1"/>
        <v>339778.32287139515</v>
      </c>
      <c r="J90" s="74"/>
    </row>
    <row r="91" spans="2:10" ht="12.95" customHeight="1">
      <c r="B91" s="61" t="str">
        <f>VLOOKUP(C91,SintéticoNC!$B$4:$C$82,2,FALSE)</f>
        <v>Cabo Junio Amaral</v>
      </c>
      <c r="C91" s="31" t="s">
        <v>47</v>
      </c>
      <c r="D91" s="30" t="s">
        <v>14</v>
      </c>
      <c r="E91" s="30" t="s">
        <v>224</v>
      </c>
      <c r="F91" s="72">
        <v>20000</v>
      </c>
      <c r="G91" s="72">
        <f>I14*ÍndiceCorreção!$C$4</f>
        <v>1596.7186552825283</v>
      </c>
      <c r="H91" s="72">
        <f t="shared" si="0"/>
        <v>20000</v>
      </c>
      <c r="I91" s="73">
        <f t="shared" si="1"/>
        <v>139086.01495595239</v>
      </c>
      <c r="J91" s="74"/>
    </row>
    <row r="92" spans="2:10" ht="12.95" customHeight="1">
      <c r="B92" s="61" t="str">
        <f>VLOOKUP(C92,SintéticoNC!$B$4:$C$82,2,FALSE)</f>
        <v>Celso Sabino</v>
      </c>
      <c r="C92" s="31" t="s">
        <v>50</v>
      </c>
      <c r="D92" s="30" t="s">
        <v>14</v>
      </c>
      <c r="E92" s="30" t="s">
        <v>224</v>
      </c>
      <c r="F92" s="72">
        <v>10000</v>
      </c>
      <c r="G92" s="72">
        <f>I15*ÍndiceCorreção!$C$4</f>
        <v>784.65102574821833</v>
      </c>
      <c r="H92" s="72">
        <f t="shared" si="0"/>
        <v>10000</v>
      </c>
      <c r="I92" s="73">
        <f t="shared" si="1"/>
        <v>68177.206989103011</v>
      </c>
      <c r="J92" s="74"/>
    </row>
    <row r="93" spans="2:10" ht="12.95" customHeight="1">
      <c r="B93" s="61" t="str">
        <f>VLOOKUP(C93,SintéticoNC!$B$4:$C$82,2,FALSE)</f>
        <v>Coronel Chrisóstomo</v>
      </c>
      <c r="C93" s="31" t="s">
        <v>53</v>
      </c>
      <c r="D93" s="30" t="s">
        <v>14</v>
      </c>
      <c r="E93" s="30" t="s">
        <v>224</v>
      </c>
      <c r="F93" s="72">
        <v>50000</v>
      </c>
      <c r="G93" s="72">
        <f>I16*ÍndiceCorreção!$C$4</f>
        <v>1303.7406961973923</v>
      </c>
      <c r="H93" s="72">
        <f t="shared" si="0"/>
        <v>50000</v>
      </c>
      <c r="I93" s="73">
        <f t="shared" si="1"/>
        <v>79895.715320770076</v>
      </c>
      <c r="J93" s="74"/>
    </row>
    <row r="94" spans="2:10" ht="12.95" customHeight="1">
      <c r="B94" s="61" t="str">
        <f>VLOOKUP(C94,SintéticoNC!$B$4:$C$82,2,FALSE)</f>
        <v>Dimas Fabiano</v>
      </c>
      <c r="C94" s="31" t="s">
        <v>56</v>
      </c>
      <c r="D94" s="30" t="s">
        <v>14</v>
      </c>
      <c r="E94" s="30" t="s">
        <v>224</v>
      </c>
      <c r="F94" s="72">
        <v>20000</v>
      </c>
      <c r="G94" s="72">
        <f>I17*ÍndiceCorreção!$C$4</f>
        <v>-2919.8530564174721</v>
      </c>
      <c r="H94" s="72">
        <f t="shared" si="0"/>
        <v>-290913.98504404759</v>
      </c>
      <c r="I94" s="73">
        <f t="shared" si="1"/>
        <v>0</v>
      </c>
      <c r="J94" s="74"/>
    </row>
    <row r="95" spans="2:10" ht="12.95" customHeight="1">
      <c r="B95" s="61" t="str">
        <f>VLOOKUP(C95,SintéticoNC!$B$4:$C$82,2,FALSE)</f>
        <v>Edna Henrique</v>
      </c>
      <c r="C95" s="31" t="s">
        <v>59</v>
      </c>
      <c r="D95" s="30" t="s">
        <v>14</v>
      </c>
      <c r="E95" s="30" t="s">
        <v>224</v>
      </c>
      <c r="F95" s="72">
        <v>10000</v>
      </c>
      <c r="G95" s="72">
        <f>I18*ÍndiceCorreção!$C$4</f>
        <v>1606.8566260872747</v>
      </c>
      <c r="H95" s="72">
        <f t="shared" si="0"/>
        <v>10000</v>
      </c>
      <c r="I95" s="73">
        <f t="shared" si="1"/>
        <v>150096.09232288934</v>
      </c>
      <c r="J95" s="74"/>
    </row>
    <row r="96" spans="2:10" ht="12.95" customHeight="1">
      <c r="B96" s="61" t="str">
        <f>VLOOKUP(C96,SintéticoNC!$B$4:$C$82,2,FALSE)</f>
        <v>Elias Vaz</v>
      </c>
      <c r="C96" s="31" t="s">
        <v>62</v>
      </c>
      <c r="D96" s="30" t="s">
        <v>14</v>
      </c>
      <c r="E96" s="30" t="s">
        <v>224</v>
      </c>
      <c r="F96" s="72">
        <v>10000</v>
      </c>
      <c r="G96" s="72">
        <f>I19*ÍndiceCorreção!$C$4</f>
        <v>3854.4518013786055</v>
      </c>
      <c r="H96" s="72">
        <f t="shared" si="0"/>
        <v>10000</v>
      </c>
      <c r="I96" s="73">
        <f t="shared" si="1"/>
        <v>374030.94677478721</v>
      </c>
      <c r="J96" s="74"/>
    </row>
    <row r="97" spans="2:10" ht="12.95" customHeight="1">
      <c r="B97" s="61" t="str">
        <f>VLOOKUP(C97,SintéticoNC!$B$4:$C$82,2,FALSE)</f>
        <v>Expedito Netto</v>
      </c>
      <c r="C97" s="31" t="s">
        <v>65</v>
      </c>
      <c r="D97" s="30" t="s">
        <v>14</v>
      </c>
      <c r="E97" s="30" t="s">
        <v>224</v>
      </c>
      <c r="F97" s="72">
        <v>50000</v>
      </c>
      <c r="G97" s="72">
        <f>I20*ÍndiceCorreção!$C$4</f>
        <v>2751.8407410895725</v>
      </c>
      <c r="H97" s="72">
        <f t="shared" si="0"/>
        <v>50000</v>
      </c>
      <c r="I97" s="73">
        <f t="shared" si="1"/>
        <v>224174.3987552477</v>
      </c>
      <c r="J97" s="74"/>
    </row>
    <row r="98" spans="2:10" ht="12.95" customHeight="1">
      <c r="B98" s="61" t="str">
        <f>VLOOKUP(C98,SintéticoNC!$B$4:$C$82,2,FALSE)</f>
        <v>Fabio Reis</v>
      </c>
      <c r="C98" s="31" t="s">
        <v>68</v>
      </c>
      <c r="D98" s="30" t="s">
        <v>14</v>
      </c>
      <c r="E98" s="30" t="s">
        <v>224</v>
      </c>
      <c r="F98" s="72">
        <v>20000</v>
      </c>
      <c r="G98" s="72">
        <f>I21*ÍndiceCorreção!$C$4</f>
        <v>-4191.2765551214661</v>
      </c>
      <c r="H98" s="72">
        <f t="shared" si="0"/>
        <v>-417589.83808866766</v>
      </c>
      <c r="I98" s="73">
        <f t="shared" si="1"/>
        <v>0</v>
      </c>
      <c r="J98" s="74"/>
    </row>
    <row r="99" spans="2:10" ht="12.95" customHeight="1">
      <c r="B99" s="61" t="str">
        <f>VLOOKUP(C99,SintéticoNC!$B$4:$C$82,2,FALSE)</f>
        <v>Flavia Arruda</v>
      </c>
      <c r="C99" s="31" t="s">
        <v>71</v>
      </c>
      <c r="D99" s="30" t="s">
        <v>14</v>
      </c>
      <c r="E99" s="30" t="s">
        <v>224</v>
      </c>
      <c r="F99" s="72">
        <v>10000</v>
      </c>
      <c r="G99" s="72">
        <f>I22*ÍndiceCorreção!$C$4</f>
        <v>8433.9455067071121</v>
      </c>
      <c r="H99" s="72">
        <f t="shared" si="0"/>
        <v>10000</v>
      </c>
      <c r="I99" s="73">
        <f t="shared" si="1"/>
        <v>830300.0594868646</v>
      </c>
      <c r="J99" s="74"/>
    </row>
    <row r="100" spans="2:10" ht="12.95" customHeight="1">
      <c r="B100" s="61" t="str">
        <f>VLOOKUP(C100,SintéticoNC!$B$4:$C$82,2,FALSE)</f>
        <v>Flaviano Melo</v>
      </c>
      <c r="C100" s="31" t="s">
        <v>74</v>
      </c>
      <c r="D100" s="30" t="s">
        <v>14</v>
      </c>
      <c r="E100" s="30" t="s">
        <v>224</v>
      </c>
      <c r="F100" s="72">
        <v>50000</v>
      </c>
      <c r="G100" s="72">
        <f>I23*ÍndiceCorreção!$C$4</f>
        <v>468.36955259326987</v>
      </c>
      <c r="H100" s="72">
        <f t="shared" si="0"/>
        <v>46665.106217839886</v>
      </c>
      <c r="I100" s="73">
        <f t="shared" si="1"/>
        <v>0</v>
      </c>
      <c r="J100" s="74"/>
    </row>
    <row r="101" spans="2:10" ht="12.95" customHeight="1">
      <c r="B101" s="61" t="str">
        <f>VLOOKUP(C101,SintéticoNC!$B$4:$C$82,2,FALSE)</f>
        <v>Flaviano Melo</v>
      </c>
      <c r="C101" s="31" t="s">
        <v>77</v>
      </c>
      <c r="D101" s="30" t="s">
        <v>14</v>
      </c>
      <c r="E101" s="30" t="s">
        <v>224</v>
      </c>
      <c r="F101" s="72">
        <v>20000</v>
      </c>
      <c r="G101" s="72">
        <f>I24*ÍndiceCorreção!$C$4</f>
        <v>4996.9631112427442</v>
      </c>
      <c r="H101" s="72">
        <f t="shared" si="0"/>
        <v>20000</v>
      </c>
      <c r="I101" s="73">
        <f t="shared" si="1"/>
        <v>477862.87998798711</v>
      </c>
      <c r="J101" s="74"/>
    </row>
    <row r="102" spans="2:10" ht="12.95" customHeight="1">
      <c r="B102" s="61" t="str">
        <f>VLOOKUP(C102,SintéticoNC!$B$4:$C$82,2,FALSE)</f>
        <v>General Girão</v>
      </c>
      <c r="C102" s="31" t="s">
        <v>79</v>
      </c>
      <c r="D102" s="30" t="s">
        <v>14</v>
      </c>
      <c r="E102" s="30" t="s">
        <v>224</v>
      </c>
      <c r="F102" s="72">
        <v>20000</v>
      </c>
      <c r="G102" s="72">
        <f>I25*ÍndiceCorreção!$C$4</f>
        <v>-2919.8530564174721</v>
      </c>
      <c r="H102" s="72">
        <f t="shared" si="0"/>
        <v>-290913.98504404759</v>
      </c>
      <c r="I102" s="73">
        <f t="shared" si="1"/>
        <v>0</v>
      </c>
      <c r="J102" s="74"/>
    </row>
    <row r="103" spans="2:10" ht="12.95" customHeight="1">
      <c r="B103" s="61" t="str">
        <f>VLOOKUP(C103,SintéticoNC!$B$4:$C$82,2,FALSE)</f>
        <v>João Roma</v>
      </c>
      <c r="C103" s="31" t="s">
        <v>82</v>
      </c>
      <c r="D103" s="30" t="s">
        <v>14</v>
      </c>
      <c r="E103" s="30" t="s">
        <v>224</v>
      </c>
      <c r="F103" s="72">
        <v>10000</v>
      </c>
      <c r="G103" s="72">
        <f>I26*ÍndiceCorreção!$C$4</f>
        <v>229.79384952249342</v>
      </c>
      <c r="H103" s="72">
        <f t="shared" si="0"/>
        <v>10000</v>
      </c>
      <c r="I103" s="73">
        <f t="shared" si="1"/>
        <v>12895.071502407387</v>
      </c>
      <c r="J103" s="74"/>
    </row>
    <row r="104" spans="2:10" ht="12.95" customHeight="1">
      <c r="B104" s="61" t="str">
        <f>VLOOKUP(C104,SintéticoNC!$B$4:$C$82,2,FALSE)</f>
        <v>Joenia Wapichana</v>
      </c>
      <c r="C104" s="31" t="s">
        <v>85</v>
      </c>
      <c r="D104" s="30" t="s">
        <v>14</v>
      </c>
      <c r="E104" s="30" t="s">
        <v>224</v>
      </c>
      <c r="F104" s="72">
        <v>10000</v>
      </c>
      <c r="G104" s="72">
        <f>I27*ÍndiceCorreção!$C$4</f>
        <v>-108.49700419067825</v>
      </c>
      <c r="H104" s="72">
        <f t="shared" si="0"/>
        <v>-10809.891883113352</v>
      </c>
      <c r="I104" s="73">
        <f t="shared" si="1"/>
        <v>0</v>
      </c>
      <c r="J104" s="74"/>
    </row>
    <row r="105" spans="2:10" ht="12.95" customHeight="1">
      <c r="B105" s="61" t="str">
        <f>VLOOKUP(C105,SintéticoNC!$B$4:$C$82,2,FALSE)</f>
        <v>José Nunes</v>
      </c>
      <c r="C105" s="31" t="s">
        <v>88</v>
      </c>
      <c r="D105" s="30" t="s">
        <v>14</v>
      </c>
      <c r="E105" s="30" t="s">
        <v>224</v>
      </c>
      <c r="F105" s="72">
        <v>50000</v>
      </c>
      <c r="G105" s="72">
        <f>I28*ÍndiceCorreção!$C$4</f>
        <v>1998.1916963225283</v>
      </c>
      <c r="H105" s="72">
        <f t="shared" si="0"/>
        <v>50000</v>
      </c>
      <c r="I105" s="73">
        <f t="shared" si="1"/>
        <v>149086.01495595239</v>
      </c>
      <c r="J105" s="74"/>
    </row>
    <row r="106" spans="2:10" ht="12.95" customHeight="1">
      <c r="B106" s="61" t="str">
        <f>VLOOKUP(C106,SintéticoNC!$B$4:$C$82,2,FALSE)</f>
        <v>Josivaldo JP</v>
      </c>
      <c r="C106" s="31" t="s">
        <v>91</v>
      </c>
      <c r="D106" s="30" t="s">
        <v>14</v>
      </c>
      <c r="E106" s="30" t="s">
        <v>224</v>
      </c>
      <c r="F106" s="72">
        <v>20000</v>
      </c>
      <c r="G106" s="72">
        <f>I29*ÍndiceCorreção!$C$4</f>
        <v>-3984.3399909158566</v>
      </c>
      <c r="H106" s="72">
        <f t="shared" si="0"/>
        <v>-396972.10857242928</v>
      </c>
      <c r="I106" s="73">
        <f t="shared" si="1"/>
        <v>0</v>
      </c>
      <c r="J106" s="74"/>
    </row>
    <row r="107" spans="2:10" ht="12.95" customHeight="1">
      <c r="B107" s="61" t="str">
        <f>VLOOKUP(C107,SintéticoNC!$B$4:$C$82,2,FALSE)</f>
        <v>Junior Lourenço</v>
      </c>
      <c r="C107" s="31" t="s">
        <v>94</v>
      </c>
      <c r="D107" s="30" t="s">
        <v>14</v>
      </c>
      <c r="E107" s="30" t="s">
        <v>224</v>
      </c>
      <c r="F107" s="72">
        <v>10000</v>
      </c>
      <c r="G107" s="72">
        <f>I30*ÍndiceCorreção!$C$4</f>
        <v>2995.7586263375474</v>
      </c>
      <c r="H107" s="72">
        <f t="shared" si="0"/>
        <v>10000</v>
      </c>
      <c r="I107" s="73">
        <f t="shared" si="1"/>
        <v>288476.69159325399</v>
      </c>
      <c r="J107" s="74"/>
    </row>
    <row r="108" spans="2:10" ht="12.95" customHeight="1">
      <c r="B108" s="61" t="str">
        <f>VLOOKUP(C108,SintéticoNC!$B$4:$C$82,2,FALSE)</f>
        <v>Leo de Brito</v>
      </c>
      <c r="C108" s="31" t="s">
        <v>97</v>
      </c>
      <c r="D108" s="30" t="s">
        <v>14</v>
      </c>
      <c r="E108" s="30" t="s">
        <v>224</v>
      </c>
      <c r="F108" s="72">
        <v>50000</v>
      </c>
      <c r="G108" s="72">
        <f>I31*ÍndiceCorreção!$C$4</f>
        <v>4158.5909255210008</v>
      </c>
      <c r="H108" s="72">
        <f t="shared" si="0"/>
        <v>50000</v>
      </c>
      <c r="I108" s="73">
        <f t="shared" si="1"/>
        <v>364333.26778289623</v>
      </c>
      <c r="J108" s="74"/>
    </row>
    <row r="109" spans="2:10" ht="12.95" customHeight="1">
      <c r="B109" s="61" t="str">
        <f>VLOOKUP(C109,SintéticoNC!$B$4:$C$82,2,FALSE)</f>
        <v>Leur Lomanto</v>
      </c>
      <c r="C109" s="31" t="s">
        <v>100</v>
      </c>
      <c r="D109" s="30" t="s">
        <v>14</v>
      </c>
      <c r="E109" s="30" t="s">
        <v>224</v>
      </c>
      <c r="F109" s="72">
        <v>20000</v>
      </c>
      <c r="G109" s="72">
        <f>I32*ÍndiceCorreção!$C$4</f>
        <v>569.77492726659545</v>
      </c>
      <c r="H109" s="72">
        <f t="shared" si="0"/>
        <v>20000</v>
      </c>
      <c r="I109" s="73">
        <f t="shared" si="1"/>
        <v>36768.437132477542</v>
      </c>
      <c r="J109" s="74"/>
    </row>
    <row r="110" spans="2:10" ht="12.95" customHeight="1">
      <c r="B110" s="61" t="str">
        <f>VLOOKUP(C110,SintéticoNC!$B$4:$C$82,2,FALSE)</f>
        <v>Luciano Bivar</v>
      </c>
      <c r="C110" s="31" t="s">
        <v>103</v>
      </c>
      <c r="D110" s="30" t="s">
        <v>14</v>
      </c>
      <c r="E110" s="30" t="s">
        <v>224</v>
      </c>
      <c r="F110" s="72">
        <v>20000</v>
      </c>
      <c r="G110" s="72">
        <f>I33*ÍndiceCorreção!$C$4</f>
        <v>4.3749867912888505E-4</v>
      </c>
      <c r="H110" s="72">
        <f t="shared" si="0"/>
        <v>4.3589345675172808E-2</v>
      </c>
      <c r="I110" s="73">
        <f t="shared" si="1"/>
        <v>0</v>
      </c>
      <c r="J110" s="74"/>
    </row>
    <row r="111" spans="2:10" ht="12.95" customHeight="1">
      <c r="B111" s="61" t="str">
        <f>VLOOKUP(C111,SintéticoNC!$B$4:$C$82,2,FALSE)</f>
        <v>Luis Tibé</v>
      </c>
      <c r="C111" s="31" t="s">
        <v>106</v>
      </c>
      <c r="D111" s="30" t="s">
        <v>14</v>
      </c>
      <c r="E111" s="30" t="s">
        <v>224</v>
      </c>
      <c r="F111" s="72">
        <v>10000</v>
      </c>
      <c r="G111" s="72">
        <f>I34*ÍndiceCorreção!$C$4</f>
        <v>1596.7186552825283</v>
      </c>
      <c r="H111" s="72">
        <f t="shared" si="0"/>
        <v>10000</v>
      </c>
      <c r="I111" s="73">
        <f t="shared" si="1"/>
        <v>149086.01495595239</v>
      </c>
      <c r="J111" s="74"/>
    </row>
    <row r="112" spans="2:10" ht="12.95" customHeight="1">
      <c r="B112" s="61" t="str">
        <f>VLOOKUP(C112,SintéticoNC!$B$4:$C$82,2,FALSE)</f>
        <v>Mara Rocha</v>
      </c>
      <c r="C112" s="31" t="s">
        <v>109</v>
      </c>
      <c r="D112" s="30" t="s">
        <v>14</v>
      </c>
      <c r="E112" s="30" t="s">
        <v>224</v>
      </c>
      <c r="F112" s="72">
        <v>10000</v>
      </c>
      <c r="G112" s="72">
        <f>I35*ÍndiceCorreção!$C$4</f>
        <v>3939.358320665438</v>
      </c>
      <c r="H112" s="72">
        <f t="shared" si="0"/>
        <v>10000</v>
      </c>
      <c r="I112" s="73">
        <f t="shared" si="1"/>
        <v>382490.445730621</v>
      </c>
      <c r="J112" s="74"/>
    </row>
    <row r="113" spans="2:10" ht="12.95" customHeight="1">
      <c r="B113" s="61" t="str">
        <f>VLOOKUP(C113,SintéticoNC!$B$4:$C$82,2,FALSE)</f>
        <v>Marx Beltrão</v>
      </c>
      <c r="C113" s="31" t="s">
        <v>112</v>
      </c>
      <c r="D113" s="30" t="s">
        <v>14</v>
      </c>
      <c r="E113" s="30" t="s">
        <v>224</v>
      </c>
      <c r="F113" s="72">
        <v>50000</v>
      </c>
      <c r="G113" s="72">
        <f>I36*ÍndiceCorreção!$C$4</f>
        <v>1998.1916963225283</v>
      </c>
      <c r="H113" s="72">
        <f t="shared" si="0"/>
        <v>50000</v>
      </c>
      <c r="I113" s="73">
        <f t="shared" si="1"/>
        <v>149086.01495595239</v>
      </c>
      <c r="J113" s="74"/>
    </row>
    <row r="114" spans="2:10" ht="12.95" customHeight="1">
      <c r="B114" s="61" t="str">
        <f>VLOOKUP(C114,SintéticoNC!$B$4:$C$82,2,FALSE)</f>
        <v>Ministério das Comunicações</v>
      </c>
      <c r="C114" s="31" t="s">
        <v>115</v>
      </c>
      <c r="D114" s="30" t="s">
        <v>14</v>
      </c>
      <c r="E114" s="30" t="s">
        <v>224</v>
      </c>
      <c r="F114" s="72">
        <v>20000</v>
      </c>
      <c r="G114" s="72">
        <f>I37*ÍndiceCorreção!$C$4</f>
        <v>151029.56343960934</v>
      </c>
      <c r="H114" s="72">
        <f t="shared" si="0"/>
        <v>20000</v>
      </c>
      <c r="I114" s="73">
        <f t="shared" si="1"/>
        <v>15027542.225836456</v>
      </c>
      <c r="J114" s="74"/>
    </row>
    <row r="115" spans="2:10" ht="12.95" customHeight="1">
      <c r="B115" s="61" t="str">
        <f>VLOOKUP(C115,SintéticoNC!$B$4:$C$82,2,FALSE)</f>
        <v>Ministério das Comunicações</v>
      </c>
      <c r="C115" s="31" t="s">
        <v>118</v>
      </c>
      <c r="D115" s="30" t="s">
        <v>14</v>
      </c>
      <c r="E115" s="30" t="s">
        <v>224</v>
      </c>
      <c r="F115" s="72">
        <v>10000</v>
      </c>
      <c r="G115" s="72">
        <f>I38*ÍndiceCorreção!$C$4</f>
        <v>36886.995026605146</v>
      </c>
      <c r="H115" s="72">
        <f t="shared" si="0"/>
        <v>10000</v>
      </c>
      <c r="I115" s="73">
        <f t="shared" si="1"/>
        <v>3665165.3292635381</v>
      </c>
      <c r="J115" s="74"/>
    </row>
    <row r="116" spans="2:10" ht="12.95" customHeight="1">
      <c r="B116" s="61" t="str">
        <f>VLOOKUP(C116,SintéticoNC!$B$4:$C$82,2,FALSE)</f>
        <v>Ministério das Comunicações</v>
      </c>
      <c r="C116" s="31" t="s">
        <v>120</v>
      </c>
      <c r="D116" s="30" t="s">
        <v>14</v>
      </c>
      <c r="E116" s="30" t="s">
        <v>224</v>
      </c>
      <c r="F116" s="72">
        <v>50000</v>
      </c>
      <c r="G116" s="72">
        <f>I39*ÍndiceCorreção!$C$4</f>
        <v>101178.97152694514</v>
      </c>
      <c r="H116" s="72">
        <f t="shared" si="0"/>
        <v>50000</v>
      </c>
      <c r="I116" s="73">
        <f t="shared" si="1"/>
        <v>10030773.669369681</v>
      </c>
      <c r="J116" s="74"/>
    </row>
    <row r="117" spans="2:10" ht="12.95" customHeight="1">
      <c r="B117" s="61" t="str">
        <f>VLOOKUP(C117,SintéticoNC!$B$4:$C$82,2,FALSE)</f>
        <v>Ministério da Educação</v>
      </c>
      <c r="C117" s="31" t="s">
        <v>122</v>
      </c>
      <c r="D117" s="30" t="s">
        <v>14</v>
      </c>
      <c r="E117" s="30" t="s">
        <v>224</v>
      </c>
      <c r="F117" s="72">
        <v>20000</v>
      </c>
      <c r="G117" s="72">
        <f>I40*ÍndiceCorreção!$C$4</f>
        <v>170858.24073839982</v>
      </c>
      <c r="H117" s="72">
        <f t="shared" si="0"/>
        <v>20000</v>
      </c>
      <c r="I117" s="73">
        <f t="shared" si="1"/>
        <v>17003134.633976746</v>
      </c>
      <c r="J117" s="74"/>
    </row>
    <row r="118" spans="2:10" ht="12.95" customHeight="1">
      <c r="B118" s="61" t="str">
        <f>VLOOKUP(C118,SintéticoNC!$B$4:$C$82,2,FALSE)</f>
        <v>Ministério da Educação</v>
      </c>
      <c r="C118" s="31" t="s">
        <v>125</v>
      </c>
      <c r="D118" s="30" t="s">
        <v>14</v>
      </c>
      <c r="E118" s="30" t="s">
        <v>224</v>
      </c>
      <c r="F118" s="72">
        <v>20000</v>
      </c>
      <c r="G118" s="72">
        <f>I41*ÍndiceCorreção!$C$4</f>
        <v>32299.457519271913</v>
      </c>
      <c r="H118" s="72">
        <f t="shared" si="0"/>
        <v>20000</v>
      </c>
      <c r="I118" s="73">
        <f t="shared" si="1"/>
        <v>3198094.787694979</v>
      </c>
      <c r="J118" s="74"/>
    </row>
    <row r="119" spans="2:10" ht="12.95" customHeight="1">
      <c r="B119" s="61" t="str">
        <f>VLOOKUP(C119,SintéticoNC!$B$4:$C$82,2,FALSE)</f>
        <v>Ministério da Justiça</v>
      </c>
      <c r="C119" s="31" t="s">
        <v>127</v>
      </c>
      <c r="D119" s="30" t="s">
        <v>14</v>
      </c>
      <c r="E119" s="30" t="s">
        <v>224</v>
      </c>
      <c r="F119" s="72">
        <v>10000</v>
      </c>
      <c r="G119" s="72">
        <f>I42*ÍndiceCorreção!$C$4</f>
        <v>5843.823833500388</v>
      </c>
      <c r="H119" s="72">
        <f t="shared" si="0"/>
        <v>10000</v>
      </c>
      <c r="I119" s="73">
        <f t="shared" si="1"/>
        <v>572238.23132553988</v>
      </c>
      <c r="J119" s="74"/>
    </row>
    <row r="120" spans="2:10" ht="12.95" customHeight="1">
      <c r="B120" s="61" t="str">
        <f>VLOOKUP(C120,SintéticoNC!$B$4:$C$82,2,FALSE)</f>
        <v>Ministério do Meio Ambiente</v>
      </c>
      <c r="C120" s="31" t="s">
        <v>130</v>
      </c>
      <c r="D120" s="30" t="s">
        <v>14</v>
      </c>
      <c r="E120" s="30" t="s">
        <v>224</v>
      </c>
      <c r="F120" s="72">
        <v>10000</v>
      </c>
      <c r="G120" s="72">
        <f>I43*ÍndiceCorreção!$C$4</f>
        <v>892.13673223167416</v>
      </c>
      <c r="H120" s="72">
        <f t="shared" si="0"/>
        <v>10000</v>
      </c>
      <c r="I120" s="73">
        <f t="shared" si="1"/>
        <v>78886.340155805156</v>
      </c>
      <c r="J120" s="74"/>
    </row>
    <row r="121" spans="2:10" ht="12.95" customHeight="1">
      <c r="B121" s="61" t="str">
        <f>VLOOKUP(C121,SintéticoNC!$B$4:$C$82,2,FALSE)</f>
        <v>Perpétua Almeida</v>
      </c>
      <c r="C121" s="31" t="s">
        <v>133</v>
      </c>
      <c r="D121" s="30" t="s">
        <v>14</v>
      </c>
      <c r="E121" s="30" t="s">
        <v>224</v>
      </c>
      <c r="F121" s="72">
        <v>50000</v>
      </c>
      <c r="G121" s="72">
        <f>I44*ÍndiceCorreção!$C$4</f>
        <v>4096.7516529050572</v>
      </c>
      <c r="H121" s="72">
        <f t="shared" si="0"/>
        <v>50000</v>
      </c>
      <c r="I121" s="73">
        <f t="shared" si="1"/>
        <v>358172.02991190477</v>
      </c>
      <c r="J121" s="74"/>
    </row>
    <row r="122" spans="2:10" ht="12.95" customHeight="1">
      <c r="B122" s="61" t="str">
        <f>VLOOKUP(C122,SintéticoNC!$B$4:$C$82,2,FALSE)</f>
        <v>PRF RO</v>
      </c>
      <c r="C122" s="31" t="s">
        <v>136</v>
      </c>
      <c r="D122" s="30" t="s">
        <v>14</v>
      </c>
      <c r="E122" s="30" t="s">
        <v>224</v>
      </c>
      <c r="F122" s="72">
        <v>20000</v>
      </c>
      <c r="G122" s="72">
        <f>I45*ÍndiceCorreção!$C$4</f>
        <v>-4548.0111676597626</v>
      </c>
      <c r="H122" s="72">
        <f t="shared" si="0"/>
        <v>-453132.4101741247</v>
      </c>
      <c r="I122" s="73">
        <f t="shared" si="1"/>
        <v>0</v>
      </c>
      <c r="J122" s="74"/>
    </row>
    <row r="123" spans="2:10" ht="12.95" customHeight="1">
      <c r="B123" s="61" t="str">
        <f>VLOOKUP(C123,SintéticoNC!$B$4:$C$82,2,FALSE)</f>
        <v>Senador Confúcio Moura</v>
      </c>
      <c r="C123" s="31" t="s">
        <v>139</v>
      </c>
      <c r="D123" s="30" t="s">
        <v>14</v>
      </c>
      <c r="E123" s="30" t="s">
        <v>224</v>
      </c>
      <c r="F123" s="72">
        <v>10000</v>
      </c>
      <c r="G123" s="72">
        <f>I46*ÍndiceCorreção!$C$4</f>
        <v>-1540.7719112451739</v>
      </c>
      <c r="H123" s="72">
        <f t="shared" si="0"/>
        <v>-153511.86792058218</v>
      </c>
      <c r="I123" s="73">
        <f t="shared" si="1"/>
        <v>0</v>
      </c>
      <c r="J123" s="74"/>
    </row>
    <row r="124" spans="2:10" ht="12.95" customHeight="1">
      <c r="B124" s="61" t="str">
        <f>VLOOKUP(C124,SintéticoNC!$B$4:$C$82,2,FALSE)</f>
        <v>Sérgio Petecão</v>
      </c>
      <c r="C124" s="31" t="s">
        <v>142</v>
      </c>
      <c r="D124" s="30" t="s">
        <v>14</v>
      </c>
      <c r="E124" s="30" t="s">
        <v>224</v>
      </c>
      <c r="F124" s="72">
        <v>50000</v>
      </c>
      <c r="G124" s="72">
        <f>I47*ÍndiceCorreção!$C$4</f>
        <v>2387.3384464614896</v>
      </c>
      <c r="H124" s="72">
        <f t="shared" si="0"/>
        <v>50000</v>
      </c>
      <c r="I124" s="73">
        <f t="shared" si="1"/>
        <v>187857.90849389875</v>
      </c>
      <c r="J124" s="74"/>
    </row>
    <row r="125" spans="2:10" ht="12.95" customHeight="1">
      <c r="B125" s="61" t="str">
        <f>VLOOKUP(C125,SintéticoNC!$B$4:$C$82,2,FALSE)</f>
        <v>Soraya Thronicke</v>
      </c>
      <c r="C125" s="31" t="s">
        <v>145</v>
      </c>
      <c r="D125" s="30" t="s">
        <v>14</v>
      </c>
      <c r="E125" s="30" t="s">
        <v>224</v>
      </c>
      <c r="F125" s="72">
        <v>20000</v>
      </c>
      <c r="G125" s="72">
        <f>I48*ÍndiceCorreção!$C$4</f>
        <v>3296.8634071175475</v>
      </c>
      <c r="H125" s="72">
        <f t="shared" si="0"/>
        <v>20000</v>
      </c>
      <c r="I125" s="73">
        <f t="shared" si="1"/>
        <v>308476.69159325399</v>
      </c>
      <c r="J125" s="74"/>
    </row>
    <row r="126" spans="2:10" ht="12.95" customHeight="1">
      <c r="B126" s="61" t="str">
        <f>VLOOKUP(C126,SintéticoNC!$B$4:$C$82,2,FALSE)</f>
        <v>Uldurico Junior</v>
      </c>
      <c r="C126" s="31" t="s">
        <v>148</v>
      </c>
      <c r="D126" s="30" t="s">
        <v>14</v>
      </c>
      <c r="E126" s="30" t="s">
        <v>224</v>
      </c>
      <c r="F126" s="72">
        <v>10000</v>
      </c>
      <c r="G126" s="72">
        <f>I49*ÍndiceCorreção!$C$4</f>
        <v>3032.2647184066727</v>
      </c>
      <c r="H126" s="72">
        <f t="shared" si="0"/>
        <v>10000</v>
      </c>
      <c r="I126" s="73">
        <f t="shared" si="1"/>
        <v>292113.90638352314</v>
      </c>
      <c r="J126" s="74"/>
    </row>
    <row r="127" spans="2:10" ht="12.95" customHeight="1">
      <c r="B127" s="61" t="str">
        <f>VLOOKUP(C127,SintéticoNC!$B$4:$C$82,2,FALSE)</f>
        <v>Bancada de Alagoas</v>
      </c>
      <c r="C127" s="31" t="s">
        <v>152</v>
      </c>
      <c r="D127" s="30" t="s">
        <v>16</v>
      </c>
      <c r="E127" s="30" t="s">
        <v>224</v>
      </c>
      <c r="F127" s="72">
        <v>50000</v>
      </c>
      <c r="G127" s="72">
        <f>I50*ÍndiceCorreção!$C$4</f>
        <v>5662.0449479858798</v>
      </c>
      <c r="H127" s="72">
        <f t="shared" si="0"/>
        <v>50000</v>
      </c>
      <c r="I127" s="73">
        <f t="shared" si="1"/>
        <v>514127.03909767652</v>
      </c>
      <c r="J127" s="74"/>
    </row>
    <row r="128" spans="2:10" ht="12.95" customHeight="1">
      <c r="B128" s="61" t="str">
        <f>VLOOKUP(C128,SintéticoNC!$B$4:$C$82,2,FALSE)</f>
        <v>Bancada de Alagoas</v>
      </c>
      <c r="C128" s="31" t="s">
        <v>154</v>
      </c>
      <c r="D128" s="30" t="s">
        <v>16</v>
      </c>
      <c r="E128" s="30" t="s">
        <v>224</v>
      </c>
      <c r="F128" s="72">
        <v>20000</v>
      </c>
      <c r="G128" s="72">
        <f>I51*ÍndiceCorreção!$C$4</f>
        <v>5963.1497287658804</v>
      </c>
      <c r="H128" s="72">
        <f t="shared" si="0"/>
        <v>20000</v>
      </c>
      <c r="I128" s="73">
        <f t="shared" si="1"/>
        <v>574127.03909767652</v>
      </c>
      <c r="J128" s="74"/>
    </row>
    <row r="129" spans="2:10" ht="12.95" customHeight="1">
      <c r="B129" s="61" t="str">
        <f>VLOOKUP(C129,SintéticoNC!$B$4:$C$82,2,FALSE)</f>
        <v>Bancada de Alagoas</v>
      </c>
      <c r="C129" s="31" t="s">
        <v>156</v>
      </c>
      <c r="D129" s="30" t="s">
        <v>16</v>
      </c>
      <c r="E129" s="30" t="s">
        <v>224</v>
      </c>
      <c r="F129" s="72">
        <v>10000</v>
      </c>
      <c r="G129" s="72">
        <f>I52*ÍndiceCorreção!$C$4</f>
        <v>1673.7766305706398</v>
      </c>
      <c r="H129" s="72">
        <f t="shared" si="0"/>
        <v>10000</v>
      </c>
      <c r="I129" s="73">
        <f t="shared" si="1"/>
        <v>156763.5392139694</v>
      </c>
      <c r="J129" s="74"/>
    </row>
    <row r="130" spans="2:10" ht="12.95" customHeight="1">
      <c r="B130" s="61" t="str">
        <f>VLOOKUP(C130,SintéticoNC!$B$4:$C$82,2,FALSE)</f>
        <v>Bancada de Minas Gerais</v>
      </c>
      <c r="C130" s="31" t="s">
        <v>158</v>
      </c>
      <c r="D130" s="30" t="s">
        <v>16</v>
      </c>
      <c r="E130" s="30" t="s">
        <v>224</v>
      </c>
      <c r="F130" s="69">
        <v>100000</v>
      </c>
      <c r="G130" s="72">
        <f>I53*ÍndiceCorreção!$C$4</f>
        <v>2585.0650905598845</v>
      </c>
      <c r="H130" s="72">
        <f t="shared" si="0"/>
        <v>100000</v>
      </c>
      <c r="I130" s="73">
        <f t="shared" si="1"/>
        <v>157558.02520272601</v>
      </c>
      <c r="J130" s="74"/>
    </row>
    <row r="131" spans="2:10" ht="12.95" customHeight="1">
      <c r="B131" s="61" t="str">
        <f>VLOOKUP(C131,SintéticoNC!$B$4:$C$82,2,FALSE)</f>
        <v>Bancada de São Paulo</v>
      </c>
      <c r="C131" s="31" t="s">
        <v>160</v>
      </c>
      <c r="D131" s="30" t="s">
        <v>16</v>
      </c>
      <c r="E131" s="30" t="s">
        <v>224</v>
      </c>
      <c r="F131" s="72">
        <v>50000</v>
      </c>
      <c r="G131" s="72">
        <f>I54*ÍndiceCorreção!$C$4</f>
        <v>47699.03517168187</v>
      </c>
      <c r="H131" s="72">
        <f t="shared" si="0"/>
        <v>50000</v>
      </c>
      <c r="I131" s="73">
        <f t="shared" si="1"/>
        <v>4702402.3080722336</v>
      </c>
      <c r="J131" s="74"/>
    </row>
    <row r="132" spans="2:10" ht="12.95" customHeight="1">
      <c r="B132" s="61" t="str">
        <f>VLOOKUP(C132,SintéticoNC!$B$4:$C$82,2,FALSE)</f>
        <v>Bancada do Espírito Santo</v>
      </c>
      <c r="C132" s="31" t="s">
        <v>162</v>
      </c>
      <c r="D132" s="30" t="s">
        <v>16</v>
      </c>
      <c r="E132" s="30" t="s">
        <v>224</v>
      </c>
      <c r="F132" s="72">
        <v>20000</v>
      </c>
      <c r="G132" s="72">
        <f>I55*ÍndiceCorreção!$C$4</f>
        <v>6948.3600808641559</v>
      </c>
      <c r="H132" s="72">
        <f t="shared" si="0"/>
        <v>20000</v>
      </c>
      <c r="I132" s="73">
        <f t="shared" si="1"/>
        <v>672286.59168393514</v>
      </c>
      <c r="J132" s="74"/>
    </row>
    <row r="133" spans="2:10" ht="12.95" customHeight="1">
      <c r="B133" s="61" t="str">
        <f>VLOOKUP(C133,SintéticoNC!$B$4:$C$82,2,FALSE)</f>
        <v>Bancada do Espírito Santo</v>
      </c>
      <c r="C133" s="31" t="s">
        <v>164</v>
      </c>
      <c r="D133" s="30" t="s">
        <v>16</v>
      </c>
      <c r="E133" s="30" t="s">
        <v>224</v>
      </c>
      <c r="F133" s="72">
        <v>10000</v>
      </c>
      <c r="G133" s="72">
        <f>I56*ÍndiceCorreção!$C$4</f>
        <v>7436.1898388165191</v>
      </c>
      <c r="H133" s="72">
        <f t="shared" si="0"/>
        <v>10000</v>
      </c>
      <c r="I133" s="73">
        <f t="shared" si="1"/>
        <v>730890.57831164589</v>
      </c>
      <c r="J133" s="74"/>
    </row>
    <row r="134" spans="2:10" ht="12.95" customHeight="1">
      <c r="B134" s="61" t="str">
        <f>VLOOKUP(C134,SintéticoNC!$B$4:$C$82,2,FALSE)</f>
        <v>Bancada do Pará</v>
      </c>
      <c r="C134" s="31" t="s">
        <v>166</v>
      </c>
      <c r="D134" s="30" t="s">
        <v>16</v>
      </c>
      <c r="E134" s="30" t="s">
        <v>224</v>
      </c>
      <c r="F134" s="72">
        <v>50000</v>
      </c>
      <c r="G134" s="72">
        <f>I57*ÍndiceCorreção!$C$4</f>
        <v>8316.7201015912942</v>
      </c>
      <c r="H134" s="72">
        <f t="shared" si="0"/>
        <v>50000</v>
      </c>
      <c r="I134" s="73">
        <f t="shared" si="1"/>
        <v>778620.53004078777</v>
      </c>
      <c r="J134" s="74"/>
    </row>
    <row r="135" spans="2:10" ht="12.95" customHeight="1">
      <c r="B135" s="61" t="str">
        <f>VLOOKUP(C135,SintéticoNC!$B$4:$C$82,2,FALSE)</f>
        <v>Bancada do Pará</v>
      </c>
      <c r="C135" s="31" t="s">
        <v>168</v>
      </c>
      <c r="D135" s="30" t="s">
        <v>16</v>
      </c>
      <c r="E135" s="30" t="s">
        <v>224</v>
      </c>
      <c r="F135" s="72">
        <v>20000</v>
      </c>
      <c r="G135" s="72">
        <f>I58*ÍndiceCorreção!$C$4</f>
        <v>1765.0183678133585</v>
      </c>
      <c r="H135" s="72">
        <f t="shared" si="0"/>
        <v>20000</v>
      </c>
      <c r="I135" s="73">
        <f t="shared" si="1"/>
        <v>155854.23551640211</v>
      </c>
      <c r="J135" s="74"/>
    </row>
    <row r="136" spans="2:10" ht="12.95" customHeight="1">
      <c r="B136" s="61" t="str">
        <f>VLOOKUP(C136,SintéticoNC!$B$4:$C$82,2,FALSE)</f>
        <v>Coronel Chrisóstomo</v>
      </c>
      <c r="C136" s="31" t="s">
        <v>170</v>
      </c>
      <c r="D136" s="30" t="s">
        <v>16</v>
      </c>
      <c r="E136" s="30" t="s">
        <v>224</v>
      </c>
      <c r="F136" s="72">
        <v>10000</v>
      </c>
      <c r="G136" s="72">
        <f>I59*ÍndiceCorreção!$C$4</f>
        <v>2665.4635375189059</v>
      </c>
      <c r="H136" s="72">
        <f t="shared" si="0"/>
        <v>10000</v>
      </c>
      <c r="I136" s="73">
        <f t="shared" si="1"/>
        <v>255568.37097844755</v>
      </c>
      <c r="J136" s="74"/>
    </row>
    <row r="137" spans="2:10" ht="12.95" customHeight="1">
      <c r="B137" s="61" t="str">
        <f>VLOOKUP(C137,SintéticoNC!$B$4:$C$82,2,FALSE)</f>
        <v>Dimas Fabiano</v>
      </c>
      <c r="C137" s="31" t="s">
        <v>172</v>
      </c>
      <c r="D137" s="30" t="s">
        <v>16</v>
      </c>
      <c r="E137" s="30" t="s">
        <v>224</v>
      </c>
      <c r="F137" s="72">
        <v>50000</v>
      </c>
      <c r="G137" s="72">
        <f>I60*ÍndiceCorreção!$C$4</f>
        <v>422.74868397191051</v>
      </c>
      <c r="H137" s="72">
        <f t="shared" si="0"/>
        <v>42119.75806662353</v>
      </c>
      <c r="I137" s="73">
        <f t="shared" si="1"/>
        <v>0</v>
      </c>
      <c r="J137" s="74"/>
    </row>
    <row r="138" spans="2:10" ht="12.95" customHeight="1">
      <c r="B138" s="61" t="str">
        <f>VLOOKUP(C138,SintéticoNC!$B$4:$C$82,2,FALSE)</f>
        <v>Edna Henrique</v>
      </c>
      <c r="C138" s="31" t="s">
        <v>174</v>
      </c>
      <c r="D138" s="30" t="s">
        <v>16</v>
      </c>
      <c r="E138" s="30" t="s">
        <v>224</v>
      </c>
      <c r="F138" s="72">
        <v>20000</v>
      </c>
      <c r="G138" s="72">
        <f>I61*ÍndiceCorreção!$C$4</f>
        <v>842.46302458142577</v>
      </c>
      <c r="H138" s="72">
        <f t="shared" si="0"/>
        <v>20000</v>
      </c>
      <c r="I138" s="73">
        <f t="shared" si="1"/>
        <v>63937.195125138023</v>
      </c>
      <c r="J138" s="74"/>
    </row>
    <row r="139" spans="2:10" ht="12.95" customHeight="1">
      <c r="B139" s="61" t="str">
        <f>VLOOKUP(C139,SintéticoNC!$B$4:$C$82,2,FALSE)</f>
        <v>Fabio Reis</v>
      </c>
      <c r="C139" s="31" t="s">
        <v>176</v>
      </c>
      <c r="D139" s="30" t="s">
        <v>16</v>
      </c>
      <c r="E139" s="30" t="s">
        <v>224</v>
      </c>
      <c r="F139" s="72">
        <v>10000</v>
      </c>
      <c r="G139" s="72">
        <f>I62*ÍndiceCorreção!$C$4</f>
        <v>430.85201273667917</v>
      </c>
      <c r="H139" s="72">
        <f t="shared" si="0"/>
        <v>10000</v>
      </c>
      <c r="I139" s="73">
        <f t="shared" si="1"/>
        <v>32927.117758201057</v>
      </c>
      <c r="J139" s="74"/>
    </row>
    <row r="140" spans="2:10" ht="12.95" customHeight="1">
      <c r="B140" s="61" t="str">
        <f>VLOOKUP(C140,SintéticoNC!$B$4:$C$82,2,FALSE)</f>
        <v>Flavia Arruda</v>
      </c>
      <c r="C140" s="31" t="s">
        <v>178</v>
      </c>
      <c r="D140" s="30" t="s">
        <v>16</v>
      </c>
      <c r="E140" s="30" t="s">
        <v>224</v>
      </c>
      <c r="F140" s="72">
        <v>50000</v>
      </c>
      <c r="G140" s="72">
        <f>I63*ÍndiceCorreção!$C$4</f>
        <v>223.841696782784</v>
      </c>
      <c r="H140" s="72">
        <f t="shared" si="0"/>
        <v>22302.040127320222</v>
      </c>
      <c r="I140" s="73">
        <f t="shared" si="1"/>
        <v>0</v>
      </c>
      <c r="J140" s="74"/>
    </row>
    <row r="141" spans="2:10" ht="12.95" customHeight="1">
      <c r="B141" s="61" t="str">
        <f>VLOOKUP(C141,SintéticoNC!$B$4:$C$82,2,FALSE)</f>
        <v>General Girão</v>
      </c>
      <c r="C141" s="31" t="s">
        <v>180</v>
      </c>
      <c r="D141" s="30" t="s">
        <v>16</v>
      </c>
      <c r="E141" s="30" t="s">
        <v>224</v>
      </c>
      <c r="F141" s="72">
        <v>20000</v>
      </c>
      <c r="G141" s="72">
        <f>I64*ÍndiceCorreção!$C$4</f>
        <v>3635.9200520044992</v>
      </c>
      <c r="H141" s="72">
        <f t="shared" si="0"/>
        <v>20000</v>
      </c>
      <c r="I141" s="73">
        <f t="shared" si="1"/>
        <v>342257.95312041795</v>
      </c>
      <c r="J141" s="74"/>
    </row>
    <row r="142" spans="2:10" ht="12.95" customHeight="1">
      <c r="B142" s="61" t="str">
        <f>VLOOKUP(C142,SintéticoNC!$B$4:$C$82,2,FALSE)</f>
        <v>José Nunes</v>
      </c>
      <c r="C142" s="31" t="s">
        <v>182</v>
      </c>
      <c r="D142" s="30" t="s">
        <v>16</v>
      </c>
      <c r="E142" s="30" t="s">
        <v>224</v>
      </c>
      <c r="F142" s="72">
        <v>10000</v>
      </c>
      <c r="G142" s="72">
        <f>I65*ÍndiceCorreção!$C$4</f>
        <v>440.98998354142572</v>
      </c>
      <c r="H142" s="72">
        <f t="shared" si="0"/>
        <v>10000</v>
      </c>
      <c r="I142" s="73">
        <f t="shared" si="1"/>
        <v>33937.195125138023</v>
      </c>
      <c r="J142" s="74"/>
    </row>
    <row r="143" spans="2:10" ht="12.95" customHeight="1">
      <c r="B143" s="61" t="str">
        <f>VLOOKUP(C143,SintéticoNC!$B$4:$C$82,2,FALSE)</f>
        <v>Josivaldo JP</v>
      </c>
      <c r="C143" s="31" t="s">
        <v>184</v>
      </c>
      <c r="D143" s="30" t="s">
        <v>16</v>
      </c>
      <c r="E143" s="30" t="s">
        <v>224</v>
      </c>
      <c r="F143" s="72">
        <v>50000</v>
      </c>
      <c r="G143" s="72">
        <f>I66*ÍndiceCorreção!$C$4</f>
        <v>742.09476432142571</v>
      </c>
      <c r="H143" s="72">
        <f t="shared" si="0"/>
        <v>50000</v>
      </c>
      <c r="I143" s="73">
        <f t="shared" si="1"/>
        <v>23937.195125138023</v>
      </c>
      <c r="J143" s="74"/>
    </row>
    <row r="144" spans="2:10" ht="12.95" customHeight="1">
      <c r="B144" s="61" t="str">
        <f>VLOOKUP(C144,SintéticoNC!$B$4:$C$82,2,FALSE)</f>
        <v>Junior Lourenço</v>
      </c>
      <c r="C144" s="31" t="s">
        <v>186</v>
      </c>
      <c r="D144" s="30" t="s">
        <v>16</v>
      </c>
      <c r="E144" s="30" t="s">
        <v>224</v>
      </c>
      <c r="F144" s="72">
        <v>20000</v>
      </c>
      <c r="G144" s="72">
        <f>I67*ÍndiceCorreção!$C$4</f>
        <v>386.25433836783259</v>
      </c>
      <c r="H144" s="72">
        <f t="shared" si="0"/>
        <v>20000</v>
      </c>
      <c r="I144" s="73">
        <f t="shared" si="1"/>
        <v>18483.713612974461</v>
      </c>
      <c r="J144" s="74"/>
    </row>
    <row r="145" spans="2:10" ht="12.95" customHeight="1">
      <c r="B145" s="61" t="str">
        <f>VLOOKUP(C145,SintéticoNC!$B$4:$C$82,2,FALSE)</f>
        <v>Leo de Brito</v>
      </c>
      <c r="C145" s="31" t="s">
        <v>188</v>
      </c>
      <c r="D145" s="30" t="s">
        <v>16</v>
      </c>
      <c r="E145" s="30" t="s">
        <v>224</v>
      </c>
      <c r="F145" s="72">
        <v>10000</v>
      </c>
      <c r="G145" s="72">
        <f>I68*ÍndiceCorreção!$C$4</f>
        <v>1069.5441734357096</v>
      </c>
      <c r="H145" s="72">
        <f t="shared" ref="H145:H208" si="2">IF(I68&gt;F145,F145,I68)</f>
        <v>10000</v>
      </c>
      <c r="I145" s="73">
        <f t="shared" ref="I145:I208" si="3">I68-H145</f>
        <v>96561.991875230044</v>
      </c>
      <c r="J145" s="74"/>
    </row>
    <row r="146" spans="2:10" ht="12.95" customHeight="1">
      <c r="B146" s="61" t="str">
        <f>VLOOKUP(C146,SintéticoNC!$B$4:$C$82,2,FALSE)</f>
        <v>Luciano Bivar</v>
      </c>
      <c r="C146" s="31" t="s">
        <v>190</v>
      </c>
      <c r="D146" s="30" t="s">
        <v>16</v>
      </c>
      <c r="E146" s="30" t="s">
        <v>224</v>
      </c>
      <c r="F146" s="72">
        <v>10000</v>
      </c>
      <c r="G146" s="72">
        <f>I69*ÍndiceCorreção!$C$4</f>
        <v>1623.0867765469072</v>
      </c>
      <c r="H146" s="72">
        <f t="shared" si="2"/>
        <v>10000</v>
      </c>
      <c r="I146" s="73">
        <f t="shared" si="3"/>
        <v>151713.15237928455</v>
      </c>
      <c r="J146" s="74"/>
    </row>
    <row r="147" spans="2:10" ht="12.95" customHeight="1">
      <c r="B147" s="61" t="str">
        <f>VLOOKUP(C147,SintéticoNC!$B$4:$C$82,2,FALSE)</f>
        <v>Luis Tibé</v>
      </c>
      <c r="C147" s="31" t="s">
        <v>192</v>
      </c>
      <c r="D147" s="30" t="s">
        <v>16</v>
      </c>
      <c r="E147" s="30" t="s">
        <v>224</v>
      </c>
      <c r="F147" s="72">
        <v>50000</v>
      </c>
      <c r="G147" s="72">
        <f>I70*ÍndiceCorreção!$C$4</f>
        <v>842.46302458142577</v>
      </c>
      <c r="H147" s="72">
        <f t="shared" si="2"/>
        <v>50000</v>
      </c>
      <c r="I147" s="73">
        <f t="shared" si="3"/>
        <v>33937.195125138023</v>
      </c>
      <c r="J147" s="74"/>
    </row>
    <row r="148" spans="2:10" ht="12.95" customHeight="1">
      <c r="B148" s="61" t="str">
        <f>VLOOKUP(C148,SintéticoNC!$B$4:$C$82,2,FALSE)</f>
        <v>Mara Rocha</v>
      </c>
      <c r="C148" s="31" t="s">
        <v>194</v>
      </c>
      <c r="D148" s="30" t="s">
        <v>16</v>
      </c>
      <c r="E148" s="30" t="s">
        <v>224</v>
      </c>
      <c r="F148" s="72">
        <v>20000</v>
      </c>
      <c r="G148" s="72">
        <f>I71*ÍndiceCorreção!$C$4</f>
        <v>440.98998354142572</v>
      </c>
      <c r="H148" s="72">
        <f t="shared" si="2"/>
        <v>20000</v>
      </c>
      <c r="I148" s="73">
        <f t="shared" si="3"/>
        <v>23937.195125138023</v>
      </c>
      <c r="J148" s="74"/>
    </row>
    <row r="149" spans="2:10" ht="12.95" customHeight="1">
      <c r="B149" s="61" t="str">
        <f>VLOOKUP(C149,SintéticoNC!$B$4:$C$82,2,FALSE)</f>
        <v>Marx Beltrão</v>
      </c>
      <c r="C149" s="31" t="s">
        <v>196</v>
      </c>
      <c r="D149" s="30" t="s">
        <v>16</v>
      </c>
      <c r="E149" s="30" t="s">
        <v>224</v>
      </c>
      <c r="F149" s="72">
        <v>10000</v>
      </c>
      <c r="G149" s="72">
        <f>I72*ÍndiceCorreção!$C$4</f>
        <v>1522.7185162869073</v>
      </c>
      <c r="H149" s="72">
        <f t="shared" si="2"/>
        <v>10000</v>
      </c>
      <c r="I149" s="73">
        <f t="shared" si="3"/>
        <v>141713.15237928455</v>
      </c>
      <c r="J149" s="74"/>
    </row>
    <row r="150" spans="2:10" ht="12.95" customHeight="1">
      <c r="B150" s="61" t="str">
        <f>VLOOKUP(C150,SintéticoNC!$B$4:$C$82,2,FALSE)</f>
        <v>Perpétua Almeida</v>
      </c>
      <c r="C150" s="31" t="s">
        <v>198</v>
      </c>
      <c r="D150" s="30" t="s">
        <v>16</v>
      </c>
      <c r="E150" s="30" t="s">
        <v>224</v>
      </c>
      <c r="F150" s="72">
        <v>50000</v>
      </c>
      <c r="G150" s="72">
        <f>I73*ÍndiceCorreção!$C$4</f>
        <v>842.46302458142577</v>
      </c>
      <c r="H150" s="72">
        <f t="shared" si="2"/>
        <v>50000</v>
      </c>
      <c r="I150" s="73">
        <f t="shared" si="3"/>
        <v>33937.195125138023</v>
      </c>
      <c r="J150" s="74"/>
    </row>
    <row r="151" spans="2:10" ht="12.95" customHeight="1">
      <c r="B151" s="61" t="str">
        <f>VLOOKUP(C151,SintéticoNC!$B$4:$C$82,2,FALSE)</f>
        <v>Sérgio Petecão</v>
      </c>
      <c r="C151" s="31" t="s">
        <v>200</v>
      </c>
      <c r="D151" s="30" t="s">
        <v>16</v>
      </c>
      <c r="E151" s="30" t="s">
        <v>224</v>
      </c>
      <c r="F151" s="72">
        <v>20000</v>
      </c>
      <c r="G151" s="72">
        <f>I74*ÍndiceCorreção!$C$4</f>
        <v>1454.746512132858</v>
      </c>
      <c r="H151" s="72">
        <f t="shared" si="2"/>
        <v>20000</v>
      </c>
      <c r="I151" s="73">
        <f t="shared" si="3"/>
        <v>124940.89150936707</v>
      </c>
      <c r="J151" s="74"/>
    </row>
    <row r="152" spans="2:10" ht="12.95" customHeight="1">
      <c r="B152" s="61" t="str">
        <f>VLOOKUP(C152,SintéticoNC!$B$4:$C$82,2,FALSE)</f>
        <v>Uldurico Junior</v>
      </c>
      <c r="C152" s="31" t="s">
        <v>202</v>
      </c>
      <c r="D152" s="30" t="s">
        <v>16</v>
      </c>
      <c r="E152" s="30" t="s">
        <v>224</v>
      </c>
      <c r="F152" s="72">
        <v>20000</v>
      </c>
      <c r="G152" s="72">
        <f>I75*ÍndiceCorreção!$C$4</f>
        <v>1143.7003397806541</v>
      </c>
      <c r="H152" s="72">
        <f t="shared" si="2"/>
        <v>20000</v>
      </c>
      <c r="I152" s="73">
        <f t="shared" si="3"/>
        <v>93950.39993897907</v>
      </c>
      <c r="J152" s="74"/>
    </row>
    <row r="153" spans="2:10" ht="12.95" customHeight="1">
      <c r="B153" s="61" t="str">
        <f>VLOOKUP(C153,SintéticoNC!$B$4:$C$82,2,FALSE)</f>
        <v>Soraya Thronicke</v>
      </c>
      <c r="C153" s="31" t="s">
        <v>204</v>
      </c>
      <c r="D153" s="30" t="s">
        <v>16</v>
      </c>
      <c r="E153" s="30" t="s">
        <v>224</v>
      </c>
      <c r="F153" s="72">
        <v>10000</v>
      </c>
      <c r="G153" s="72">
        <f>I76*ÍndiceCorreção!$C$4</f>
        <v>1329.0856232092583</v>
      </c>
      <c r="H153" s="72">
        <f t="shared" si="2"/>
        <v>10000</v>
      </c>
      <c r="I153" s="73">
        <f t="shared" si="3"/>
        <v>122420.90873811248</v>
      </c>
      <c r="J153" s="74"/>
    </row>
    <row r="154" spans="2:10" ht="12.95" customHeight="1">
      <c r="B154" s="61" t="str">
        <f>VLOOKUP(C154,SintéticoNC!$B$4:$C$82,2,FALSE)</f>
        <v>MCom</v>
      </c>
      <c r="C154" s="31" t="s">
        <v>206</v>
      </c>
      <c r="D154" s="30" t="s">
        <v>16</v>
      </c>
      <c r="E154" s="30" t="s">
        <v>224</v>
      </c>
      <c r="F154" s="72">
        <v>10000</v>
      </c>
      <c r="G154" s="72">
        <f>I77*ÍndiceCorreção!$C$4</f>
        <v>1069.5441734357096</v>
      </c>
      <c r="H154" s="72">
        <f t="shared" si="2"/>
        <v>10000</v>
      </c>
      <c r="I154" s="73">
        <f t="shared" si="3"/>
        <v>96561.991875230044</v>
      </c>
      <c r="J154" s="74"/>
    </row>
    <row r="155" spans="2:10" ht="12.95" customHeight="1">
      <c r="B155" s="61" t="str">
        <f>VLOOKUP(C155,SintéticoNC!$B$4:$C$82,2,FALSE)</f>
        <v>Cabo Junio Amaral</v>
      </c>
      <c r="C155" s="31" t="s">
        <v>209</v>
      </c>
      <c r="D155" s="30" t="s">
        <v>16</v>
      </c>
      <c r="E155" s="30" t="s">
        <v>224</v>
      </c>
      <c r="F155" s="72">
        <v>50000</v>
      </c>
      <c r="G155" s="72">
        <f>I78*ÍndiceCorreção!$C$4</f>
        <v>4868.2488818532574</v>
      </c>
      <c r="H155" s="72">
        <f t="shared" si="2"/>
        <v>50000</v>
      </c>
      <c r="I155" s="73">
        <f t="shared" si="3"/>
        <v>435038.68346848403</v>
      </c>
      <c r="J155" s="74"/>
    </row>
    <row r="156" spans="2:10" ht="12.95" customHeight="1">
      <c r="B156" s="61" t="str">
        <f>VLOOKUP(C156,SintéticoNC!$B$4:$C$82,2,FALSE)</f>
        <v>Leur Lomanto</v>
      </c>
      <c r="C156" s="31" t="s">
        <v>211</v>
      </c>
      <c r="D156" s="30" t="s">
        <v>16</v>
      </c>
      <c r="E156" s="30" t="s">
        <v>224</v>
      </c>
      <c r="F156" s="72">
        <v>20000</v>
      </c>
      <c r="G156" s="72">
        <f>I79*ÍndiceCorreção!$C$4</f>
        <v>842.46302458142577</v>
      </c>
      <c r="H156" s="72">
        <f t="shared" si="2"/>
        <v>20000</v>
      </c>
      <c r="I156" s="73">
        <f t="shared" si="3"/>
        <v>63937.195125138023</v>
      </c>
      <c r="J156" s="74"/>
    </row>
    <row r="157" spans="2:10" ht="12.95" customHeight="1">
      <c r="B157" s="61" t="str">
        <f>VLOOKUP(C157,SintéticoNC!$B$4:$C$82,2,FALSE)</f>
        <v>Bancada de Alagoas</v>
      </c>
      <c r="C157" s="31" t="s">
        <v>12</v>
      </c>
      <c r="D157" s="30" t="s">
        <v>14</v>
      </c>
      <c r="E157" s="30" t="s">
        <v>225</v>
      </c>
      <c r="F157" s="72">
        <v>10000</v>
      </c>
      <c r="G157" s="72">
        <f>I80*ÍndiceCorreção!$C$5</f>
        <v>16327.564632699687</v>
      </c>
      <c r="H157" s="72">
        <f t="shared" si="2"/>
        <v>10000</v>
      </c>
      <c r="I157" s="73">
        <f t="shared" si="3"/>
        <v>1609626.8014248305</v>
      </c>
      <c r="J157" s="74"/>
    </row>
    <row r="158" spans="2:10" ht="12.95" customHeight="1">
      <c r="B158" s="61" t="str">
        <f>VLOOKUP(C158,SintéticoNC!$B$4:$C$82,2,FALSE)</f>
        <v>Bancada de Alagoas</v>
      </c>
      <c r="C158" s="31" t="s">
        <v>18</v>
      </c>
      <c r="D158" s="30" t="s">
        <v>14</v>
      </c>
      <c r="E158" s="30" t="s">
        <v>225</v>
      </c>
      <c r="F158" s="72">
        <v>50000</v>
      </c>
      <c r="G158" s="72">
        <f>I81*ÍndiceCorreção!$C$5</f>
        <v>4331.6785089781188</v>
      </c>
      <c r="H158" s="72">
        <f t="shared" si="2"/>
        <v>50000</v>
      </c>
      <c r="I158" s="73">
        <f t="shared" si="3"/>
        <v>379684.57122174604</v>
      </c>
      <c r="J158" s="74"/>
    </row>
    <row r="159" spans="2:10" ht="12.95" customHeight="1">
      <c r="B159" s="61" t="str">
        <f>VLOOKUP(C159,SintéticoNC!$B$4:$C$82,2,FALSE)</f>
        <v>Bancada de Alagoas</v>
      </c>
      <c r="C159" s="31" t="s">
        <v>20</v>
      </c>
      <c r="D159" s="30" t="s">
        <v>14</v>
      </c>
      <c r="E159" s="30" t="s">
        <v>225</v>
      </c>
      <c r="F159" s="72">
        <v>20000</v>
      </c>
      <c r="G159" s="72">
        <f>I82*ÍndiceCorreção!$C$5</f>
        <v>52809.406263709207</v>
      </c>
      <c r="H159" s="72">
        <f t="shared" si="2"/>
        <v>20000</v>
      </c>
      <c r="I159" s="73">
        <f t="shared" si="3"/>
        <v>5218474.425067611</v>
      </c>
      <c r="J159" s="74"/>
    </row>
    <row r="160" spans="2:10" ht="12.95" customHeight="1">
      <c r="B160" s="61" t="str">
        <f>VLOOKUP(C160,SintéticoNC!$B$4:$C$82,2,FALSE)</f>
        <v>Bancada de Minas Gerais</v>
      </c>
      <c r="C160" s="31" t="s">
        <v>23</v>
      </c>
      <c r="D160" s="30" t="s">
        <v>14</v>
      </c>
      <c r="E160" s="30" t="s">
        <v>225</v>
      </c>
      <c r="F160" s="72">
        <v>20000</v>
      </c>
      <c r="G160" s="72">
        <f>I83*ÍndiceCorreção!$C$5</f>
        <v>135006.38492959749</v>
      </c>
      <c r="H160" s="72">
        <f t="shared" si="2"/>
        <v>20000</v>
      </c>
      <c r="I160" s="73">
        <f t="shared" si="3"/>
        <v>13372074.34264488</v>
      </c>
      <c r="J160" s="74"/>
    </row>
    <row r="161" spans="2:10" ht="12.95" customHeight="1">
      <c r="B161" s="61" t="str">
        <f>VLOOKUP(C161,SintéticoNC!$B$4:$C$82,2,FALSE)</f>
        <v>Bancada de São Paulo</v>
      </c>
      <c r="C161" s="31" t="s">
        <v>27</v>
      </c>
      <c r="D161" s="30" t="s">
        <v>14</v>
      </c>
      <c r="E161" s="30" t="s">
        <v>225</v>
      </c>
      <c r="F161" s="72">
        <v>10000</v>
      </c>
      <c r="G161" s="72">
        <f>I84*ÍndiceCorreção!$C$5</f>
        <v>10185.194646741151</v>
      </c>
      <c r="H161" s="72">
        <f t="shared" si="2"/>
        <v>10000</v>
      </c>
      <c r="I161" s="73">
        <f t="shared" si="3"/>
        <v>1000329.1335042845</v>
      </c>
      <c r="J161" s="74"/>
    </row>
    <row r="162" spans="2:10" ht="12.95" customHeight="1">
      <c r="B162" s="61" t="str">
        <f>VLOOKUP(C162,SintéticoNC!$B$4:$C$82,2,FALSE)</f>
        <v>Bancada do Espírito Santo</v>
      </c>
      <c r="C162" s="31" t="s">
        <v>31</v>
      </c>
      <c r="D162" s="30" t="s">
        <v>14</v>
      </c>
      <c r="E162" s="30" t="s">
        <v>225</v>
      </c>
      <c r="F162" s="72">
        <v>10000</v>
      </c>
      <c r="G162" s="72">
        <f>I85*ÍndiceCorreção!$C$5</f>
        <v>9629.7744536402024</v>
      </c>
      <c r="H162" s="72">
        <f t="shared" si="2"/>
        <v>10000</v>
      </c>
      <c r="I162" s="73">
        <f t="shared" si="3"/>
        <v>945233.75026524044</v>
      </c>
      <c r="J162" s="74"/>
    </row>
    <row r="163" spans="2:10" ht="12.95" customHeight="1">
      <c r="B163" s="61" t="str">
        <f>VLOOKUP(C163,SintéticoNC!$B$4:$C$82,2,FALSE)</f>
        <v>Bancada do Espírito Santo</v>
      </c>
      <c r="C163" s="31" t="s">
        <v>35</v>
      </c>
      <c r="D163" s="30" t="s">
        <v>14</v>
      </c>
      <c r="E163" s="30" t="s">
        <v>225</v>
      </c>
      <c r="F163" s="72">
        <v>50000</v>
      </c>
      <c r="G163" s="72">
        <f>I86*ÍndiceCorreção!$C$5</f>
        <v>22255.200044490633</v>
      </c>
      <c r="H163" s="72">
        <f t="shared" si="2"/>
        <v>50000</v>
      </c>
      <c r="I163" s="73">
        <f t="shared" si="3"/>
        <v>2157623.6887734933</v>
      </c>
      <c r="J163" s="74"/>
    </row>
    <row r="164" spans="2:10" ht="12.95" customHeight="1">
      <c r="B164" s="61" t="str">
        <f>VLOOKUP(C164,SintéticoNC!$B$4:$C$82,2,FALSE)</f>
        <v>Bancada do Espírito Santo</v>
      </c>
      <c r="C164" s="31" t="s">
        <v>37</v>
      </c>
      <c r="D164" s="30" t="s">
        <v>14</v>
      </c>
      <c r="E164" s="30" t="s">
        <v>225</v>
      </c>
      <c r="F164" s="72">
        <v>20000</v>
      </c>
      <c r="G164" s="72">
        <f>I87*ÍndiceCorreção!$C$5</f>
        <v>27316.99626646897</v>
      </c>
      <c r="H164" s="72">
        <f t="shared" si="2"/>
        <v>20000</v>
      </c>
      <c r="I164" s="73">
        <f t="shared" si="3"/>
        <v>2689732.9138105358</v>
      </c>
      <c r="J164" s="74"/>
    </row>
    <row r="165" spans="2:10" ht="12.95" customHeight="1">
      <c r="B165" s="61" t="str">
        <f>VLOOKUP(C165,SintéticoNC!$B$4:$C$82,2,FALSE)</f>
        <v>Bancada do Maranhão</v>
      </c>
      <c r="C165" s="31" t="s">
        <v>39</v>
      </c>
      <c r="D165" s="30" t="s">
        <v>14</v>
      </c>
      <c r="E165" s="30" t="s">
        <v>225</v>
      </c>
      <c r="F165" s="72">
        <v>10000</v>
      </c>
      <c r="G165" s="72">
        <f>I88*ÍndiceCorreção!$C$5</f>
        <v>7334.5604494111549</v>
      </c>
      <c r="H165" s="72">
        <f t="shared" si="2"/>
        <v>10000</v>
      </c>
      <c r="I165" s="73">
        <f t="shared" si="3"/>
        <v>717558.02520272601</v>
      </c>
      <c r="J165" s="74"/>
    </row>
    <row r="166" spans="2:10" ht="12.95" customHeight="1">
      <c r="B166" s="61" t="str">
        <f>VLOOKUP(C166,SintéticoNC!$B$4:$C$82,2,FALSE)</f>
        <v>Bancada do Pará</v>
      </c>
      <c r="C166" s="31" t="s">
        <v>42</v>
      </c>
      <c r="D166" s="30" t="s">
        <v>14</v>
      </c>
      <c r="E166" s="30" t="s">
        <v>225</v>
      </c>
      <c r="F166" s="72">
        <v>50000</v>
      </c>
      <c r="G166" s="72">
        <f>I89*ÍndiceCorreção!$C$5</f>
        <v>0</v>
      </c>
      <c r="H166" s="72">
        <f t="shared" si="2"/>
        <v>0</v>
      </c>
      <c r="I166" s="73">
        <f t="shared" si="3"/>
        <v>0</v>
      </c>
      <c r="J166" s="74"/>
    </row>
    <row r="167" spans="2:10" ht="12.95" customHeight="1">
      <c r="B167" s="61" t="str">
        <f>VLOOKUP(C167,SintéticoNC!$B$4:$C$82,2,FALSE)</f>
        <v>Bancada do Pará</v>
      </c>
      <c r="C167" s="31" t="s">
        <v>45</v>
      </c>
      <c r="D167" s="30" t="s">
        <v>14</v>
      </c>
      <c r="E167" s="30" t="s">
        <v>225</v>
      </c>
      <c r="F167" s="72">
        <v>20000</v>
      </c>
      <c r="G167" s="72">
        <f>I90*ÍndiceCorreção!$C$5</f>
        <v>3425.3276882010691</v>
      </c>
      <c r="H167" s="72">
        <f t="shared" si="2"/>
        <v>20000</v>
      </c>
      <c r="I167" s="73">
        <f t="shared" si="3"/>
        <v>319778.32287139515</v>
      </c>
      <c r="J167" s="74"/>
    </row>
    <row r="168" spans="2:10" ht="12.95" customHeight="1">
      <c r="B168" s="61" t="str">
        <f>VLOOKUP(C168,SintéticoNC!$B$4:$C$82,2,FALSE)</f>
        <v>Cabo Junio Amaral</v>
      </c>
      <c r="C168" s="31" t="s">
        <v>47</v>
      </c>
      <c r="D168" s="30" t="s">
        <v>14</v>
      </c>
      <c r="E168" s="30" t="s">
        <v>225</v>
      </c>
      <c r="F168" s="72">
        <v>20000</v>
      </c>
      <c r="G168" s="72">
        <f>I91*ÍndiceCorreção!$C$5</f>
        <v>1402.1352923402742</v>
      </c>
      <c r="H168" s="72">
        <f t="shared" si="2"/>
        <v>20000</v>
      </c>
      <c r="I168" s="73">
        <f t="shared" si="3"/>
        <v>119086.01495595239</v>
      </c>
      <c r="J168" s="74"/>
    </row>
    <row r="169" spans="2:10" ht="12.95" customHeight="1">
      <c r="B169" s="61" t="str">
        <f>VLOOKUP(C169,SintéticoNC!$B$4:$C$82,2,FALSE)</f>
        <v>Celso Sabino</v>
      </c>
      <c r="C169" s="31" t="s">
        <v>50</v>
      </c>
      <c r="D169" s="30" t="s">
        <v>14</v>
      </c>
      <c r="E169" s="30" t="s">
        <v>225</v>
      </c>
      <c r="F169" s="72">
        <v>10000</v>
      </c>
      <c r="G169" s="72">
        <f>I92*ÍndiceCorreção!$C$5</f>
        <v>687.29892133931082</v>
      </c>
      <c r="H169" s="72">
        <f t="shared" si="2"/>
        <v>10000</v>
      </c>
      <c r="I169" s="73">
        <f t="shared" si="3"/>
        <v>58177.206989103011</v>
      </c>
      <c r="J169" s="74"/>
    </row>
    <row r="170" spans="2:10" ht="12.95" customHeight="1">
      <c r="B170" s="61" t="str">
        <f>VLOOKUP(C170,SintéticoNC!$B$4:$C$82,2,FALSE)</f>
        <v>Coronel Chrisóstomo</v>
      </c>
      <c r="C170" s="31" t="s">
        <v>53</v>
      </c>
      <c r="D170" s="30" t="s">
        <v>14</v>
      </c>
      <c r="E170" s="30" t="s">
        <v>225</v>
      </c>
      <c r="F170" s="72">
        <v>10000</v>
      </c>
      <c r="G170" s="72">
        <f>I93*ÍndiceCorreção!$C$5</f>
        <v>805.43397690631025</v>
      </c>
      <c r="H170" s="72">
        <f t="shared" si="2"/>
        <v>10000</v>
      </c>
      <c r="I170" s="73">
        <f t="shared" si="3"/>
        <v>69895.715320770076</v>
      </c>
      <c r="J170" s="74"/>
    </row>
    <row r="171" spans="2:10" ht="12.95" customHeight="1">
      <c r="B171" s="61" t="str">
        <f>VLOOKUP(C171,SintéticoNC!$B$4:$C$82,2,FALSE)</f>
        <v>Dimas Fabiano</v>
      </c>
      <c r="C171" s="31" t="s">
        <v>56</v>
      </c>
      <c r="D171" s="30" t="s">
        <v>14</v>
      </c>
      <c r="E171" s="30" t="s">
        <v>225</v>
      </c>
      <c r="F171" s="72">
        <v>50000</v>
      </c>
      <c r="G171" s="72">
        <f>I94*ÍndiceCorreção!$C$5</f>
        <v>0</v>
      </c>
      <c r="H171" s="72">
        <f t="shared" si="2"/>
        <v>0</v>
      </c>
      <c r="I171" s="73">
        <f t="shared" si="3"/>
        <v>0</v>
      </c>
      <c r="J171" s="74"/>
    </row>
    <row r="172" spans="2:10" ht="12.95" customHeight="1">
      <c r="B172" s="61" t="str">
        <f>VLOOKUP(C172,SintéticoNC!$B$4:$C$82,2,FALSE)</f>
        <v>Edna Henrique</v>
      </c>
      <c r="C172" s="31" t="s">
        <v>59</v>
      </c>
      <c r="D172" s="30" t="s">
        <v>14</v>
      </c>
      <c r="E172" s="30" t="s">
        <v>225</v>
      </c>
      <c r="F172" s="72">
        <v>20000</v>
      </c>
      <c r="G172" s="72">
        <f>I95*ÍndiceCorreção!$C$5</f>
        <v>1513.1286086163079</v>
      </c>
      <c r="H172" s="72">
        <f t="shared" si="2"/>
        <v>20000</v>
      </c>
      <c r="I172" s="73">
        <f t="shared" si="3"/>
        <v>130096.09232288934</v>
      </c>
      <c r="J172" s="74"/>
    </row>
    <row r="173" spans="2:10" ht="12.95" customHeight="1">
      <c r="B173" s="61" t="str">
        <f>VLOOKUP(C173,SintéticoNC!$B$4:$C$82,2,FALSE)</f>
        <v>Elias Vaz</v>
      </c>
      <c r="C173" s="31" t="s">
        <v>62</v>
      </c>
      <c r="D173" s="30" t="s">
        <v>14</v>
      </c>
      <c r="E173" s="30" t="s">
        <v>225</v>
      </c>
      <c r="F173" s="72">
        <v>10000</v>
      </c>
      <c r="G173" s="72">
        <f>I96*ÍndiceCorreção!$C$5</f>
        <v>3770.6306494327491</v>
      </c>
      <c r="H173" s="72">
        <f t="shared" si="2"/>
        <v>10000</v>
      </c>
      <c r="I173" s="73">
        <f t="shared" si="3"/>
        <v>364030.94677478721</v>
      </c>
      <c r="J173" s="74"/>
    </row>
    <row r="174" spans="2:10" ht="12.95" customHeight="1">
      <c r="B174" s="61" t="str">
        <f>VLOOKUP(C174,SintéticoNC!$B$4:$C$82,2,FALSE)</f>
        <v>Expedito Netto</v>
      </c>
      <c r="C174" s="31" t="s">
        <v>65</v>
      </c>
      <c r="D174" s="30" t="s">
        <v>14</v>
      </c>
      <c r="E174" s="30" t="s">
        <v>225</v>
      </c>
      <c r="F174" s="72">
        <v>50000</v>
      </c>
      <c r="G174" s="72">
        <f>I97*ÍndiceCorreção!$C$5</f>
        <v>2259.9169027413604</v>
      </c>
      <c r="H174" s="72">
        <f t="shared" si="2"/>
        <v>50000</v>
      </c>
      <c r="I174" s="73">
        <f t="shared" si="3"/>
        <v>174174.3987552477</v>
      </c>
      <c r="J174" s="74"/>
    </row>
    <row r="175" spans="2:10" ht="12.95" customHeight="1">
      <c r="B175" s="61" t="str">
        <f>VLOOKUP(C175,SintéticoNC!$B$4:$C$82,2,FALSE)</f>
        <v>Fabio Reis</v>
      </c>
      <c r="C175" s="31" t="s">
        <v>68</v>
      </c>
      <c r="D175" s="30" t="s">
        <v>14</v>
      </c>
      <c r="E175" s="30" t="s">
        <v>225</v>
      </c>
      <c r="F175" s="72">
        <v>20000</v>
      </c>
      <c r="G175" s="72">
        <f>I98*ÍndiceCorreção!$C$5</f>
        <v>0</v>
      </c>
      <c r="H175" s="72">
        <f t="shared" si="2"/>
        <v>0</v>
      </c>
      <c r="I175" s="73">
        <f t="shared" si="3"/>
        <v>0</v>
      </c>
      <c r="J175" s="74"/>
    </row>
    <row r="176" spans="2:10" ht="12.95" customHeight="1">
      <c r="B176" s="61" t="str">
        <f>VLOOKUP(C176,SintéticoNC!$B$4:$C$82,2,FALSE)</f>
        <v>Flavia Arruda</v>
      </c>
      <c r="C176" s="31" t="s">
        <v>71</v>
      </c>
      <c r="D176" s="30" t="s">
        <v>14</v>
      </c>
      <c r="E176" s="30" t="s">
        <v>225</v>
      </c>
      <c r="F176" s="72"/>
      <c r="G176" s="72">
        <f>I99*ÍndiceCorreção!$C$5</f>
        <v>8370.3096749695069</v>
      </c>
      <c r="H176" s="72">
        <f t="shared" si="2"/>
        <v>0</v>
      </c>
      <c r="I176" s="73">
        <f t="shared" si="3"/>
        <v>830300.0594868646</v>
      </c>
      <c r="J176" s="74"/>
    </row>
    <row r="177" spans="2:10" ht="12.95" customHeight="1">
      <c r="B177" s="61" t="str">
        <f>VLOOKUP(C177,SintéticoNC!$B$4:$C$82,2,FALSE)</f>
        <v>Flaviano Melo</v>
      </c>
      <c r="C177" s="31" t="s">
        <v>74</v>
      </c>
      <c r="D177" s="30" t="s">
        <v>14</v>
      </c>
      <c r="E177" s="30" t="s">
        <v>225</v>
      </c>
      <c r="F177" s="72">
        <v>10000</v>
      </c>
      <c r="G177" s="72">
        <f>I100*ÍndiceCorreção!$C$5</f>
        <v>0</v>
      </c>
      <c r="H177" s="72">
        <f t="shared" si="2"/>
        <v>0</v>
      </c>
      <c r="I177" s="73">
        <f t="shared" si="3"/>
        <v>0</v>
      </c>
      <c r="J177" s="74"/>
    </row>
    <row r="178" spans="2:10" ht="12.95" customHeight="1">
      <c r="B178" s="61" t="str">
        <f>VLOOKUP(C178,SintéticoNC!$B$4:$C$82,2,FALSE)</f>
        <v>Flaviano Melo</v>
      </c>
      <c r="C178" s="31" t="s">
        <v>77</v>
      </c>
      <c r="D178" s="30" t="s">
        <v>14</v>
      </c>
      <c r="E178" s="30" t="s">
        <v>225</v>
      </c>
      <c r="F178" s="72">
        <v>50000</v>
      </c>
      <c r="G178" s="72">
        <f>I101*ÍndiceCorreção!$C$5</f>
        <v>4817.3672179961095</v>
      </c>
      <c r="H178" s="72">
        <f t="shared" si="2"/>
        <v>50000</v>
      </c>
      <c r="I178" s="73">
        <f t="shared" si="3"/>
        <v>427862.87998798711</v>
      </c>
      <c r="J178" s="74"/>
    </row>
    <row r="179" spans="2:10" ht="12.95" customHeight="1">
      <c r="B179" s="61" t="str">
        <f>VLOOKUP(C179,SintéticoNC!$B$4:$C$82,2,FALSE)</f>
        <v>General Girão</v>
      </c>
      <c r="C179" s="31" t="s">
        <v>79</v>
      </c>
      <c r="D179" s="30" t="s">
        <v>14</v>
      </c>
      <c r="E179" s="30" t="s">
        <v>225</v>
      </c>
      <c r="F179" s="72">
        <v>20000</v>
      </c>
      <c r="G179" s="72">
        <f>I102*ÍndiceCorreção!$C$5</f>
        <v>0</v>
      </c>
      <c r="H179" s="72">
        <f t="shared" si="2"/>
        <v>0</v>
      </c>
      <c r="I179" s="73">
        <f t="shared" si="3"/>
        <v>0</v>
      </c>
      <c r="J179" s="74"/>
    </row>
    <row r="180" spans="2:10" ht="12.95" customHeight="1">
      <c r="B180" s="61" t="str">
        <f>VLOOKUP(C180,SintéticoNC!$B$4:$C$82,2,FALSE)</f>
        <v>João Roma</v>
      </c>
      <c r="C180" s="31" t="s">
        <v>82</v>
      </c>
      <c r="D180" s="30" t="s">
        <v>14</v>
      </c>
      <c r="E180" s="30" t="s">
        <v>225</v>
      </c>
      <c r="F180" s="72">
        <v>10000</v>
      </c>
      <c r="G180" s="72">
        <f>I103*ÍndiceCorreção!$C$5</f>
        <v>129.99606650965401</v>
      </c>
      <c r="H180" s="72">
        <f t="shared" si="2"/>
        <v>10000</v>
      </c>
      <c r="I180" s="73">
        <f t="shared" si="3"/>
        <v>2895.071502407387</v>
      </c>
      <c r="J180" s="74"/>
    </row>
    <row r="181" spans="2:10" ht="12.95" customHeight="1">
      <c r="B181" s="61" t="str">
        <f>VLOOKUP(C181,SintéticoNC!$B$4:$C$82,2,FALSE)</f>
        <v>Joenia Wapichana</v>
      </c>
      <c r="C181" s="31" t="s">
        <v>85</v>
      </c>
      <c r="D181" s="30" t="s">
        <v>14</v>
      </c>
      <c r="E181" s="30" t="s">
        <v>225</v>
      </c>
      <c r="F181" s="69">
        <v>100000</v>
      </c>
      <c r="G181" s="72">
        <f>I104*ÍndiceCorreção!$C$5</f>
        <v>0</v>
      </c>
      <c r="H181" s="72">
        <f t="shared" si="2"/>
        <v>0</v>
      </c>
      <c r="I181" s="73">
        <f t="shared" si="3"/>
        <v>0</v>
      </c>
      <c r="J181" s="74"/>
    </row>
    <row r="182" spans="2:10" ht="12.95" customHeight="1">
      <c r="B182" s="61" t="str">
        <f>VLOOKUP(C182,SintéticoNC!$B$4:$C$82,2,FALSE)</f>
        <v>José Nunes</v>
      </c>
      <c r="C182" s="31" t="s">
        <v>88</v>
      </c>
      <c r="D182" s="30" t="s">
        <v>14</v>
      </c>
      <c r="E182" s="30" t="s">
        <v>225</v>
      </c>
      <c r="F182" s="72">
        <v>50000</v>
      </c>
      <c r="G182" s="72">
        <f>I105*ÍndiceCorreção!$C$5</f>
        <v>1502.9459520449411</v>
      </c>
      <c r="H182" s="72">
        <f t="shared" si="2"/>
        <v>50000</v>
      </c>
      <c r="I182" s="73">
        <f t="shared" si="3"/>
        <v>99086.014955952385</v>
      </c>
      <c r="J182" s="74"/>
    </row>
    <row r="183" spans="2:10" ht="12.95" customHeight="1">
      <c r="B183" s="61" t="str">
        <f>VLOOKUP(C183,SintéticoNC!$B$4:$C$82,2,FALSE)</f>
        <v>Josivaldo JP</v>
      </c>
      <c r="C183" s="31" t="s">
        <v>91</v>
      </c>
      <c r="D183" s="30" t="s">
        <v>14</v>
      </c>
      <c r="E183" s="30" t="s">
        <v>225</v>
      </c>
      <c r="F183" s="72">
        <v>20000</v>
      </c>
      <c r="G183" s="72">
        <f>I106*ÍndiceCorreção!$C$5</f>
        <v>0</v>
      </c>
      <c r="H183" s="72">
        <f t="shared" si="2"/>
        <v>0</v>
      </c>
      <c r="I183" s="73">
        <f t="shared" si="3"/>
        <v>0</v>
      </c>
      <c r="J183" s="74"/>
    </row>
    <row r="184" spans="2:10" ht="12.95" customHeight="1">
      <c r="B184" s="61" t="str">
        <f>VLOOKUP(C184,SintéticoNC!$B$4:$C$82,2,FALSE)</f>
        <v>Junior Lourenço</v>
      </c>
      <c r="C184" s="31" t="s">
        <v>94</v>
      </c>
      <c r="D184" s="30" t="s">
        <v>14</v>
      </c>
      <c r="E184" s="30" t="s">
        <v>225</v>
      </c>
      <c r="F184" s="72">
        <v>10000</v>
      </c>
      <c r="G184" s="72">
        <f>I107*ÍndiceCorreção!$C$5</f>
        <v>2908.1525588935701</v>
      </c>
      <c r="H184" s="72">
        <f t="shared" si="2"/>
        <v>10000</v>
      </c>
      <c r="I184" s="73">
        <f t="shared" si="3"/>
        <v>278476.69159325399</v>
      </c>
      <c r="J184" s="65"/>
    </row>
    <row r="185" spans="2:10" ht="12.95" customHeight="1">
      <c r="B185" s="61" t="str">
        <f>VLOOKUP(C185,SintéticoNC!$B$4:$C$82,2,FALSE)</f>
        <v>Leo de Brito</v>
      </c>
      <c r="C185" s="31" t="s">
        <v>97</v>
      </c>
      <c r="D185" s="30" t="s">
        <v>14</v>
      </c>
      <c r="E185" s="30" t="s">
        <v>225</v>
      </c>
      <c r="F185" s="72">
        <v>50000</v>
      </c>
      <c r="G185" s="72">
        <f>I108*ÍndiceCorreção!$C$5</f>
        <v>3672.8677077550869</v>
      </c>
      <c r="H185" s="72">
        <f t="shared" si="2"/>
        <v>50000</v>
      </c>
      <c r="I185" s="73">
        <f t="shared" si="3"/>
        <v>314333.26778289623</v>
      </c>
      <c r="J185" s="65"/>
    </row>
    <row r="186" spans="2:10" ht="12.95" customHeight="1">
      <c r="B186" s="61" t="str">
        <f>VLOOKUP(C186,SintéticoNC!$B$4:$C$82,2,FALSE)</f>
        <v>Leur Lomanto</v>
      </c>
      <c r="C186" s="31" t="s">
        <v>100</v>
      </c>
      <c r="D186" s="30" t="s">
        <v>14</v>
      </c>
      <c r="E186" s="30" t="s">
        <v>225</v>
      </c>
      <c r="F186" s="72">
        <v>20000</v>
      </c>
      <c r="G186" s="72">
        <f>I109*ÍndiceCorreção!$C$5</f>
        <v>370.66504036346356</v>
      </c>
      <c r="H186" s="72">
        <f t="shared" si="2"/>
        <v>20000</v>
      </c>
      <c r="I186" s="73">
        <f t="shared" si="3"/>
        <v>16768.437132477542</v>
      </c>
      <c r="J186" s="65"/>
    </row>
    <row r="187" spans="2:10" ht="12.95" customHeight="1">
      <c r="B187" s="61" t="str">
        <f>VLOOKUP(C187,SintéticoNC!$B$4:$C$82,2,FALSE)</f>
        <v>Luciano Bivar</v>
      </c>
      <c r="C187" s="31" t="s">
        <v>103</v>
      </c>
      <c r="D187" s="30" t="s">
        <v>14</v>
      </c>
      <c r="E187" s="30" t="s">
        <v>225</v>
      </c>
      <c r="F187" s="72">
        <v>10000</v>
      </c>
      <c r="G187" s="72">
        <f>I110*ÍndiceCorreção!$C$5</f>
        <v>0</v>
      </c>
      <c r="H187" s="72">
        <f t="shared" si="2"/>
        <v>0</v>
      </c>
      <c r="I187" s="73">
        <f t="shared" si="3"/>
        <v>0</v>
      </c>
      <c r="J187" s="65"/>
    </row>
    <row r="188" spans="2:10" ht="12.95" customHeight="1">
      <c r="B188" s="61" t="str">
        <f>VLOOKUP(C188,SintéticoNC!$B$4:$C$82,2,FALSE)</f>
        <v>Luis Tibé</v>
      </c>
      <c r="C188" s="31" t="s">
        <v>106</v>
      </c>
      <c r="D188" s="30" t="s">
        <v>14</v>
      </c>
      <c r="E188" s="30" t="s">
        <v>225</v>
      </c>
      <c r="F188" s="72">
        <v>50000</v>
      </c>
      <c r="G188" s="72">
        <f>I111*ÍndiceCorreção!$C$5</f>
        <v>1502.9459520449411</v>
      </c>
      <c r="H188" s="72">
        <f t="shared" si="2"/>
        <v>50000</v>
      </c>
      <c r="I188" s="73">
        <f t="shared" si="3"/>
        <v>99086.014955952385</v>
      </c>
      <c r="J188" s="65"/>
    </row>
    <row r="189" spans="2:10" ht="12.95" customHeight="1">
      <c r="B189" s="61" t="str">
        <f>VLOOKUP(C189,SintéticoNC!$B$4:$C$82,2,FALSE)</f>
        <v>Mara Rocha</v>
      </c>
      <c r="C189" s="31" t="s">
        <v>109</v>
      </c>
      <c r="D189" s="30" t="s">
        <v>14</v>
      </c>
      <c r="E189" s="30" t="s">
        <v>225</v>
      </c>
      <c r="F189" s="72">
        <v>20000</v>
      </c>
      <c r="G189" s="72">
        <f>I112*ÍndiceCorreção!$C$5</f>
        <v>3855.9114164836033</v>
      </c>
      <c r="H189" s="72">
        <f t="shared" si="2"/>
        <v>20000</v>
      </c>
      <c r="I189" s="73">
        <f t="shared" si="3"/>
        <v>362490.445730621</v>
      </c>
      <c r="J189" s="65"/>
    </row>
    <row r="190" spans="2:10" ht="12.95" customHeight="1">
      <c r="B190" s="61" t="str">
        <f>VLOOKUP(C190,SintéticoNC!$B$4:$C$82,2,FALSE)</f>
        <v>Marx Beltrão</v>
      </c>
      <c r="C190" s="31" t="s">
        <v>112</v>
      </c>
      <c r="D190" s="30" t="s">
        <v>14</v>
      </c>
      <c r="E190" s="30" t="s">
        <v>225</v>
      </c>
      <c r="F190" s="72">
        <v>10000</v>
      </c>
      <c r="G190" s="72">
        <f>I113*ÍndiceCorreção!$C$5</f>
        <v>1502.9459520449411</v>
      </c>
      <c r="H190" s="72">
        <f t="shared" si="2"/>
        <v>10000</v>
      </c>
      <c r="I190" s="73">
        <f t="shared" si="3"/>
        <v>139086.01495595239</v>
      </c>
      <c r="J190" s="65"/>
    </row>
    <row r="191" spans="2:10" ht="12.95" customHeight="1">
      <c r="B191" s="61" t="str">
        <f>VLOOKUP(C191,SintéticoNC!$B$4:$C$82,2,FALSE)</f>
        <v>Ministério das Comunicações</v>
      </c>
      <c r="C191" s="31" t="s">
        <v>115</v>
      </c>
      <c r="D191" s="30" t="s">
        <v>14</v>
      </c>
      <c r="E191" s="30" t="s">
        <v>225</v>
      </c>
      <c r="F191" s="72">
        <v>50000</v>
      </c>
      <c r="G191" s="72">
        <f>I114*ÍndiceCorreção!$C$5</f>
        <v>151493.6445526313</v>
      </c>
      <c r="H191" s="72">
        <f t="shared" si="2"/>
        <v>50000</v>
      </c>
      <c r="I191" s="73">
        <f t="shared" si="3"/>
        <v>14977542.225836456</v>
      </c>
      <c r="J191" s="65"/>
    </row>
    <row r="192" spans="2:10" ht="12.95" customHeight="1">
      <c r="B192" s="61" t="str">
        <f>VLOOKUP(C192,SintéticoNC!$B$4:$C$82,2,FALSE)</f>
        <v>Ministério das Comunicações</v>
      </c>
      <c r="C192" s="31" t="s">
        <v>118</v>
      </c>
      <c r="D192" s="30" t="s">
        <v>14</v>
      </c>
      <c r="E192" s="30" t="s">
        <v>225</v>
      </c>
      <c r="F192" s="72">
        <v>20000</v>
      </c>
      <c r="G192" s="72">
        <f>I115*ÍndiceCorreção!$C$5</f>
        <v>36948.77347697303</v>
      </c>
      <c r="H192" s="72">
        <f t="shared" si="2"/>
        <v>20000</v>
      </c>
      <c r="I192" s="73">
        <f t="shared" si="3"/>
        <v>3645165.3292635381</v>
      </c>
      <c r="J192" s="65"/>
    </row>
    <row r="193" spans="2:10" ht="12.95" customHeight="1">
      <c r="B193" s="61" t="str">
        <f>VLOOKUP(C193,SintéticoNC!$B$4:$C$82,2,FALSE)</f>
        <v>Ministério das Comunicações</v>
      </c>
      <c r="C193" s="31" t="s">
        <v>120</v>
      </c>
      <c r="D193" s="30" t="s">
        <v>14</v>
      </c>
      <c r="E193" s="30" t="s">
        <v>225</v>
      </c>
      <c r="F193" s="72">
        <v>10000</v>
      </c>
      <c r="G193" s="72">
        <f>I116*ÍndiceCorreção!$C$5</f>
        <v>101120.89109573608</v>
      </c>
      <c r="H193" s="72">
        <f t="shared" si="2"/>
        <v>10000</v>
      </c>
      <c r="I193" s="73">
        <f t="shared" si="3"/>
        <v>10020773.669369681</v>
      </c>
      <c r="J193" s="65"/>
    </row>
    <row r="194" spans="2:10" ht="12.95" customHeight="1">
      <c r="B194" s="61" t="str">
        <f>VLOOKUP(C194,SintéticoNC!$B$4:$C$82,2,FALSE)</f>
        <v>Ministério da Educação</v>
      </c>
      <c r="C194" s="31" t="s">
        <v>122</v>
      </c>
      <c r="D194" s="30" t="s">
        <v>14</v>
      </c>
      <c r="E194" s="30" t="s">
        <v>225</v>
      </c>
      <c r="F194" s="72">
        <v>50000</v>
      </c>
      <c r="G194" s="72">
        <f>I117*ÍndiceCorreção!$C$5</f>
        <v>171409.72194984675</v>
      </c>
      <c r="H194" s="72">
        <f t="shared" si="2"/>
        <v>50000</v>
      </c>
      <c r="I194" s="73">
        <f t="shared" si="3"/>
        <v>16953134.633976746</v>
      </c>
      <c r="J194" s="65"/>
    </row>
    <row r="195" spans="2:10" ht="12.95" customHeight="1">
      <c r="B195" s="61" t="str">
        <f>VLOOKUP(C195,SintéticoNC!$B$4:$C$82,2,FALSE)</f>
        <v>Ministério da Educação</v>
      </c>
      <c r="C195" s="31" t="s">
        <v>125</v>
      </c>
      <c r="D195" s="30" t="s">
        <v>14</v>
      </c>
      <c r="E195" s="30" t="s">
        <v>225</v>
      </c>
      <c r="F195" s="72">
        <v>20000</v>
      </c>
      <c r="G195" s="72">
        <f>I118*ÍndiceCorreção!$C$5</f>
        <v>32240.204534558779</v>
      </c>
      <c r="H195" s="72">
        <f t="shared" si="2"/>
        <v>20000</v>
      </c>
      <c r="I195" s="73">
        <f t="shared" si="3"/>
        <v>3178094.787694979</v>
      </c>
      <c r="J195" s="65"/>
    </row>
    <row r="196" spans="2:10" ht="12.95" customHeight="1">
      <c r="B196" s="61" t="str">
        <f>VLOOKUP(C196,SintéticoNC!$B$4:$C$82,2,FALSE)</f>
        <v>Ministério da Justiça</v>
      </c>
      <c r="C196" s="31" t="s">
        <v>127</v>
      </c>
      <c r="D196" s="30" t="s">
        <v>14</v>
      </c>
      <c r="E196" s="30" t="s">
        <v>225</v>
      </c>
      <c r="F196" s="72">
        <v>10000</v>
      </c>
      <c r="G196" s="72">
        <f>I119*ÍndiceCorreção!$C$5</f>
        <v>5768.771360815952</v>
      </c>
      <c r="H196" s="72">
        <f t="shared" si="2"/>
        <v>10000</v>
      </c>
      <c r="I196" s="73">
        <f t="shared" si="3"/>
        <v>562238.23132553988</v>
      </c>
      <c r="J196" s="65"/>
    </row>
    <row r="197" spans="2:10" ht="12.95" customHeight="1">
      <c r="B197" s="61" t="str">
        <f>VLOOKUP(C197,SintéticoNC!$B$4:$C$82,2,FALSE)</f>
        <v>Ministério do Meio Ambiente</v>
      </c>
      <c r="C197" s="31" t="s">
        <v>130</v>
      </c>
      <c r="D197" s="30" t="s">
        <v>14</v>
      </c>
      <c r="E197" s="30" t="s">
        <v>225</v>
      </c>
      <c r="F197" s="72">
        <v>10000</v>
      </c>
      <c r="G197" s="72">
        <f>I120*ÍndiceCorreção!$C$5</f>
        <v>795.25839927934817</v>
      </c>
      <c r="H197" s="72">
        <f t="shared" si="2"/>
        <v>10000</v>
      </c>
      <c r="I197" s="73">
        <f t="shared" si="3"/>
        <v>68886.340155805156</v>
      </c>
      <c r="J197" s="65"/>
    </row>
    <row r="198" spans="2:10" ht="12.95" customHeight="1">
      <c r="B198" s="61" t="str">
        <f>VLOOKUP(C198,SintéticoNC!$B$4:$C$82,2,FALSE)</f>
        <v>Perpétua Almeida</v>
      </c>
      <c r="C198" s="31" t="s">
        <v>133</v>
      </c>
      <c r="D198" s="30" t="s">
        <v>14</v>
      </c>
      <c r="E198" s="30" t="s">
        <v>225</v>
      </c>
      <c r="F198" s="72">
        <v>50000</v>
      </c>
      <c r="G198" s="72">
        <f>I121*ÍndiceCorreção!$C$5</f>
        <v>3610.7558623178843</v>
      </c>
      <c r="H198" s="72">
        <f t="shared" si="2"/>
        <v>50000</v>
      </c>
      <c r="I198" s="73">
        <f t="shared" si="3"/>
        <v>308172.02991190477</v>
      </c>
      <c r="J198" s="65"/>
    </row>
    <row r="199" spans="2:10" ht="12.95" customHeight="1">
      <c r="B199" s="61" t="str">
        <f>VLOOKUP(C199,SintéticoNC!$B$4:$C$82,2,FALSE)</f>
        <v>PRF RO</v>
      </c>
      <c r="C199" s="31" t="s">
        <v>136</v>
      </c>
      <c r="D199" s="30" t="s">
        <v>14</v>
      </c>
      <c r="E199" s="30" t="s">
        <v>225</v>
      </c>
      <c r="F199" s="72">
        <v>20000</v>
      </c>
      <c r="G199" s="72">
        <f>I122*ÍndiceCorreção!$C$5</f>
        <v>0</v>
      </c>
      <c r="H199" s="72">
        <f t="shared" si="2"/>
        <v>0</v>
      </c>
      <c r="I199" s="73">
        <f t="shared" si="3"/>
        <v>0</v>
      </c>
      <c r="J199" s="65"/>
    </row>
    <row r="200" spans="2:10" ht="12.95" customHeight="1">
      <c r="B200" s="61" t="str">
        <f>VLOOKUP(C200,SintéticoNC!$B$4:$C$82,2,FALSE)</f>
        <v>Senador Confúcio Moura</v>
      </c>
      <c r="C200" s="31" t="s">
        <v>139</v>
      </c>
      <c r="D200" s="30" t="s">
        <v>14</v>
      </c>
      <c r="E200" s="30" t="s">
        <v>225</v>
      </c>
      <c r="F200" s="72">
        <v>10000</v>
      </c>
      <c r="G200" s="72">
        <f>I123*ÍndiceCorreção!$C$5</f>
        <v>0</v>
      </c>
      <c r="H200" s="72">
        <f t="shared" si="2"/>
        <v>0</v>
      </c>
      <c r="I200" s="73">
        <f t="shared" si="3"/>
        <v>0</v>
      </c>
      <c r="J200" s="65"/>
    </row>
    <row r="201" spans="2:10" ht="12.95" customHeight="1">
      <c r="B201" s="61" t="str">
        <f>VLOOKUP(C201,SintéticoNC!$B$4:$C$82,2,FALSE)</f>
        <v>Sérgio Petecão</v>
      </c>
      <c r="C201" s="31" t="s">
        <v>142</v>
      </c>
      <c r="D201" s="30" t="s">
        <v>14</v>
      </c>
      <c r="E201" s="30" t="s">
        <v>225</v>
      </c>
      <c r="F201" s="72">
        <v>50000</v>
      </c>
      <c r="G201" s="72">
        <f>I124*ÍndiceCorreção!$C$5</f>
        <v>1893.80796860089</v>
      </c>
      <c r="H201" s="72">
        <f t="shared" si="2"/>
        <v>50000</v>
      </c>
      <c r="I201" s="73">
        <f t="shared" si="3"/>
        <v>137857.90849389875</v>
      </c>
      <c r="J201" s="65"/>
    </row>
    <row r="202" spans="2:10" ht="12.95" customHeight="1">
      <c r="B202" s="61" t="str">
        <f>VLOOKUP(C202,SintéticoNC!$B$4:$C$82,2,FALSE)</f>
        <v>Soraya Thronicke</v>
      </c>
      <c r="C202" s="31" t="s">
        <v>145</v>
      </c>
      <c r="D202" s="30" t="s">
        <v>14</v>
      </c>
      <c r="E202" s="30" t="s">
        <v>225</v>
      </c>
      <c r="F202" s="72">
        <v>20000</v>
      </c>
      <c r="G202" s="72">
        <f>I125*ÍndiceCorreção!$C$5</f>
        <v>3109.773878302904</v>
      </c>
      <c r="H202" s="72">
        <f t="shared" si="2"/>
        <v>20000</v>
      </c>
      <c r="I202" s="73">
        <f t="shared" si="3"/>
        <v>288476.69159325399</v>
      </c>
      <c r="J202" s="65"/>
    </row>
    <row r="203" spans="2:10" ht="12.95" customHeight="1">
      <c r="B203" s="61" t="str">
        <f>VLOOKUP(C203,SintéticoNC!$B$4:$C$82,2,FALSE)</f>
        <v>Uldurico Junior</v>
      </c>
      <c r="C203" s="31" t="s">
        <v>148</v>
      </c>
      <c r="D203" s="30" t="s">
        <v>14</v>
      </c>
      <c r="E203" s="30" t="s">
        <v>225</v>
      </c>
      <c r="F203" s="72">
        <v>20000</v>
      </c>
      <c r="G203" s="72">
        <f>I126*ÍndiceCorreção!$C$5</f>
        <v>2944.8195611430306</v>
      </c>
      <c r="H203" s="72">
        <f t="shared" si="2"/>
        <v>20000</v>
      </c>
      <c r="I203" s="73">
        <f t="shared" si="3"/>
        <v>272113.90638352314</v>
      </c>
      <c r="J203" s="65"/>
    </row>
    <row r="204" spans="2:10" ht="12.95" customHeight="1">
      <c r="B204" s="61" t="str">
        <f>VLOOKUP(C204,SintéticoNC!$B$4:$C$82,2,FALSE)</f>
        <v>Bancada de Alagoas</v>
      </c>
      <c r="C204" s="31" t="s">
        <v>152</v>
      </c>
      <c r="D204" s="30" t="s">
        <v>16</v>
      </c>
      <c r="E204" s="30" t="s">
        <v>225</v>
      </c>
      <c r="F204" s="72">
        <v>10000</v>
      </c>
      <c r="G204" s="72">
        <f>I127*ÍndiceCorreção!$C$5</f>
        <v>5182.9485983443892</v>
      </c>
      <c r="H204" s="72">
        <f t="shared" si="2"/>
        <v>10000</v>
      </c>
      <c r="I204" s="73">
        <f t="shared" si="3"/>
        <v>504127.03909767652</v>
      </c>
      <c r="J204" s="65"/>
    </row>
    <row r="205" spans="2:10" ht="12.95" customHeight="1">
      <c r="B205" s="61" t="str">
        <f>VLOOKUP(C205,SintéticoNC!$B$4:$C$82,2,FALSE)</f>
        <v>Bancada de Alagoas</v>
      </c>
      <c r="C205" s="31" t="s">
        <v>154</v>
      </c>
      <c r="D205" s="30" t="s">
        <v>16</v>
      </c>
      <c r="E205" s="30" t="s">
        <v>225</v>
      </c>
      <c r="F205" s="72">
        <v>10000</v>
      </c>
      <c r="G205" s="72">
        <f>I128*ÍndiceCorreção!$C$5</f>
        <v>5787.8125565723913</v>
      </c>
      <c r="H205" s="72">
        <f t="shared" si="2"/>
        <v>10000</v>
      </c>
      <c r="I205" s="73">
        <f t="shared" si="3"/>
        <v>564127.03909767652</v>
      </c>
      <c r="J205" s="65"/>
    </row>
    <row r="206" spans="2:10" ht="12.95" customHeight="1">
      <c r="B206" s="61" t="str">
        <f>VLOOKUP(C206,SintéticoNC!$B$4:$C$82,2,FALSE)</f>
        <v>Bancada de Alagoas</v>
      </c>
      <c r="C206" s="31" t="s">
        <v>156</v>
      </c>
      <c r="D206" s="30" t="s">
        <v>16</v>
      </c>
      <c r="E206" s="30" t="s">
        <v>225</v>
      </c>
      <c r="F206" s="72">
        <v>50000</v>
      </c>
      <c r="G206" s="72">
        <f>I129*ÍndiceCorreção!$C$5</f>
        <v>1580.343580579869</v>
      </c>
      <c r="H206" s="72">
        <f t="shared" si="2"/>
        <v>50000</v>
      </c>
      <c r="I206" s="73">
        <f t="shared" si="3"/>
        <v>106763.5392139694</v>
      </c>
      <c r="J206" s="65"/>
    </row>
    <row r="207" spans="2:10" ht="12.95" customHeight="1">
      <c r="B207" s="61" t="str">
        <f>VLOOKUP(C207,SintéticoNC!$B$4:$C$82,2,FALSE)</f>
        <v>Bancada de Minas Gerais</v>
      </c>
      <c r="C207" s="31" t="s">
        <v>158</v>
      </c>
      <c r="D207" s="30" t="s">
        <v>16</v>
      </c>
      <c r="E207" s="30" t="s">
        <v>225</v>
      </c>
      <c r="F207" s="72">
        <v>20000</v>
      </c>
      <c r="G207" s="72">
        <f>I130*ÍndiceCorreção!$C$5</f>
        <v>1588.3528462451359</v>
      </c>
      <c r="H207" s="72">
        <f t="shared" si="2"/>
        <v>20000</v>
      </c>
      <c r="I207" s="73">
        <f t="shared" si="3"/>
        <v>137558.02520272601</v>
      </c>
      <c r="J207" s="65"/>
    </row>
    <row r="208" spans="2:10" ht="12.95" customHeight="1">
      <c r="B208" s="61" t="str">
        <f>VLOOKUP(C208,SintéticoNC!$B$4:$C$82,2,FALSE)</f>
        <v>Bancada de São Paulo</v>
      </c>
      <c r="C208" s="31" t="s">
        <v>160</v>
      </c>
      <c r="D208" s="30" t="s">
        <v>16</v>
      </c>
      <c r="E208" s="30" t="s">
        <v>225</v>
      </c>
      <c r="F208" s="72">
        <v>10000</v>
      </c>
      <c r="G208" s="72">
        <f>I131*ÍndiceCorreção!$C$5</f>
        <v>47405.227887351066</v>
      </c>
      <c r="H208" s="72">
        <f t="shared" si="2"/>
        <v>10000</v>
      </c>
      <c r="I208" s="73">
        <f t="shared" si="3"/>
        <v>4692402.3080722336</v>
      </c>
      <c r="J208" s="65"/>
    </row>
    <row r="209" spans="2:10" ht="12.95" customHeight="1">
      <c r="B209" s="61" t="str">
        <f>VLOOKUP(C209,SintéticoNC!$B$4:$C$82,2,FALSE)</f>
        <v>Bancada do Espírito Santo</v>
      </c>
      <c r="C209" s="31" t="s">
        <v>162</v>
      </c>
      <c r="D209" s="30" t="s">
        <v>16</v>
      </c>
      <c r="E209" s="30" t="s">
        <v>225</v>
      </c>
      <c r="F209" s="72">
        <v>50000</v>
      </c>
      <c r="G209" s="72">
        <f>I132*ÍndiceCorreção!$C$5</f>
        <v>6777.3654818259602</v>
      </c>
      <c r="H209" s="72">
        <f t="shared" ref="H209:H272" si="4">IF(I132&gt;F209,F209,I132)</f>
        <v>50000</v>
      </c>
      <c r="I209" s="73">
        <f t="shared" ref="I209:I272" si="5">I132-H209</f>
        <v>622286.59168393514</v>
      </c>
      <c r="J209" s="65"/>
    </row>
    <row r="210" spans="2:10" ht="12.95" customHeight="1">
      <c r="B210" s="61" t="str">
        <f>VLOOKUP(C210,SintéticoNC!$B$4:$C$82,2,FALSE)</f>
        <v>Bancada do Espírito Santo</v>
      </c>
      <c r="C210" s="31" t="s">
        <v>164</v>
      </c>
      <c r="D210" s="30" t="s">
        <v>16</v>
      </c>
      <c r="E210" s="30" t="s">
        <v>225</v>
      </c>
      <c r="F210" s="72">
        <v>20000</v>
      </c>
      <c r="G210" s="72">
        <f>I133*ÍndiceCorreção!$C$5</f>
        <v>7368.1561371522603</v>
      </c>
      <c r="H210" s="72">
        <f t="shared" si="4"/>
        <v>20000</v>
      </c>
      <c r="I210" s="73">
        <f t="shared" si="5"/>
        <v>710890.57831164589</v>
      </c>
      <c r="J210" s="65"/>
    </row>
    <row r="211" spans="2:10" ht="12.95" customHeight="1">
      <c r="B211" s="61" t="str">
        <f>VLOOKUP(C211,SintéticoNC!$B$4:$C$82,2,FALSE)</f>
        <v>Bancada do Pará</v>
      </c>
      <c r="C211" s="31" t="s">
        <v>166</v>
      </c>
      <c r="D211" s="30" t="s">
        <v>16</v>
      </c>
      <c r="E211" s="30" t="s">
        <v>225</v>
      </c>
      <c r="F211" s="72">
        <v>20000</v>
      </c>
      <c r="G211" s="72">
        <f>I134*ÍndiceCorreção!$C$5</f>
        <v>7849.3249293009303</v>
      </c>
      <c r="H211" s="72">
        <f t="shared" si="4"/>
        <v>20000</v>
      </c>
      <c r="I211" s="73">
        <f t="shared" si="5"/>
        <v>758620.53004078777</v>
      </c>
      <c r="J211" s="65"/>
    </row>
    <row r="212" spans="2:10" ht="12.95" customHeight="1">
      <c r="B212" s="61" t="str">
        <f>VLOOKUP(C212,SintéticoNC!$B$4:$C$82,2,FALSE)</f>
        <v>Bancada do Pará</v>
      </c>
      <c r="C212" s="31" t="s">
        <v>168</v>
      </c>
      <c r="D212" s="30" t="s">
        <v>16</v>
      </c>
      <c r="E212" s="30" t="s">
        <v>225</v>
      </c>
      <c r="F212" s="72">
        <v>10000</v>
      </c>
      <c r="G212" s="72">
        <f>I135*ÍndiceCorreção!$C$5</f>
        <v>1571.176830017504</v>
      </c>
      <c r="H212" s="72">
        <f t="shared" si="4"/>
        <v>10000</v>
      </c>
      <c r="I212" s="73">
        <f t="shared" si="5"/>
        <v>145854.23551640211</v>
      </c>
      <c r="J212" s="65"/>
    </row>
    <row r="213" spans="2:10" ht="12.95" customHeight="1">
      <c r="B213" s="61" t="str">
        <f>VLOOKUP(C213,SintéticoNC!$B$4:$C$82,2,FALSE)</f>
        <v>Coronel Chrisóstomo</v>
      </c>
      <c r="C213" s="31" t="s">
        <v>170</v>
      </c>
      <c r="D213" s="30" t="s">
        <v>16</v>
      </c>
      <c r="E213" s="30" t="s">
        <v>225</v>
      </c>
      <c r="F213" s="72">
        <v>10000</v>
      </c>
      <c r="G213" s="72">
        <f>I136*ÍndiceCorreção!$C$5</f>
        <v>2576.401607798437</v>
      </c>
      <c r="H213" s="72">
        <f t="shared" si="4"/>
        <v>10000</v>
      </c>
      <c r="I213" s="73">
        <f t="shared" si="5"/>
        <v>245568.37097844755</v>
      </c>
      <c r="J213" s="65"/>
    </row>
    <row r="214" spans="2:10" ht="12.95" customHeight="1">
      <c r="B214" s="61" t="str">
        <f>VLOOKUP(C214,SintéticoNC!$B$4:$C$82,2,FALSE)</f>
        <v>Dimas Fabiano</v>
      </c>
      <c r="C214" s="31" t="s">
        <v>172</v>
      </c>
      <c r="D214" s="30" t="s">
        <v>16</v>
      </c>
      <c r="E214" s="30" t="s">
        <v>225</v>
      </c>
      <c r="F214" s="72">
        <v>50000</v>
      </c>
      <c r="G214" s="72">
        <f>I137*ÍndiceCorreção!$C$5</f>
        <v>0</v>
      </c>
      <c r="H214" s="72">
        <f t="shared" si="4"/>
        <v>0</v>
      </c>
      <c r="I214" s="73">
        <f t="shared" si="5"/>
        <v>0</v>
      </c>
      <c r="J214" s="65"/>
    </row>
    <row r="215" spans="2:10" ht="12.95" customHeight="1">
      <c r="B215" s="61" t="str">
        <f>VLOOKUP(C215,SintéticoNC!$B$4:$C$82,2,FALSE)</f>
        <v>Edna Henrique</v>
      </c>
      <c r="C215" s="31" t="s">
        <v>174</v>
      </c>
      <c r="D215" s="30" t="s">
        <v>16</v>
      </c>
      <c r="E215" s="30" t="s">
        <v>225</v>
      </c>
      <c r="F215" s="72">
        <v>20000</v>
      </c>
      <c r="G215" s="72">
        <f>I138*ÍndiceCorreção!$C$5</f>
        <v>644.5550820231183</v>
      </c>
      <c r="H215" s="72">
        <f t="shared" si="4"/>
        <v>20000</v>
      </c>
      <c r="I215" s="73">
        <f t="shared" si="5"/>
        <v>43937.195125138023</v>
      </c>
      <c r="J215" s="65"/>
    </row>
    <row r="216" spans="2:10" ht="12.95" customHeight="1">
      <c r="B216" s="61" t="str">
        <f>VLOOKUP(C216,SintéticoNC!$B$4:$C$82,2,FALSE)</f>
        <v>Fabio Reis</v>
      </c>
      <c r="C216" s="31" t="s">
        <v>176</v>
      </c>
      <c r="D216" s="30" t="s">
        <v>16</v>
      </c>
      <c r="E216" s="30" t="s">
        <v>225</v>
      </c>
      <c r="F216" s="72">
        <v>10000</v>
      </c>
      <c r="G216" s="72">
        <f>I139*ÍndiceCorreção!$C$5</f>
        <v>331.94044633775047</v>
      </c>
      <c r="H216" s="72">
        <f t="shared" si="4"/>
        <v>10000</v>
      </c>
      <c r="I216" s="73">
        <f t="shared" si="5"/>
        <v>22927.117758201057</v>
      </c>
      <c r="J216" s="65"/>
    </row>
    <row r="217" spans="2:10" ht="12.95" customHeight="1">
      <c r="B217" s="61" t="str">
        <f>VLOOKUP(C217,SintéticoNC!$B$4:$C$82,2,FALSE)</f>
        <v>Flavia Arruda</v>
      </c>
      <c r="C217" s="31" t="s">
        <v>178</v>
      </c>
      <c r="D217" s="30" t="s">
        <v>16</v>
      </c>
      <c r="E217" s="30" t="s">
        <v>225</v>
      </c>
      <c r="F217" s="72">
        <v>50000</v>
      </c>
      <c r="G217" s="72">
        <f>I140*ÍndiceCorreção!$C$5</f>
        <v>0</v>
      </c>
      <c r="H217" s="72">
        <f t="shared" si="4"/>
        <v>0</v>
      </c>
      <c r="I217" s="73">
        <f t="shared" si="5"/>
        <v>0</v>
      </c>
      <c r="J217" s="65"/>
    </row>
    <row r="218" spans="2:10" ht="12.95" customHeight="1">
      <c r="B218" s="61" t="str">
        <f>VLOOKUP(C218,SintéticoNC!$B$4:$C$82,2,FALSE)</f>
        <v>General Girão</v>
      </c>
      <c r="C218" s="31" t="s">
        <v>180</v>
      </c>
      <c r="D218" s="30" t="s">
        <v>16</v>
      </c>
      <c r="E218" s="30" t="s">
        <v>225</v>
      </c>
      <c r="F218" s="72">
        <v>20000</v>
      </c>
      <c r="G218" s="72">
        <f>I141*ÍndiceCorreção!$C$5</f>
        <v>3450.3250043238327</v>
      </c>
      <c r="H218" s="72">
        <f t="shared" si="4"/>
        <v>20000</v>
      </c>
      <c r="I218" s="73">
        <f t="shared" si="5"/>
        <v>322257.95312041795</v>
      </c>
      <c r="J218" s="65"/>
    </row>
    <row r="219" spans="2:10" ht="12.95" customHeight="1">
      <c r="B219" s="61" t="str">
        <f>VLOOKUP(C219,SintéticoNC!$B$4:$C$82,2,FALSE)</f>
        <v>José Nunes</v>
      </c>
      <c r="C219" s="31" t="s">
        <v>182</v>
      </c>
      <c r="D219" s="30" t="s">
        <v>16</v>
      </c>
      <c r="E219" s="30" t="s">
        <v>225</v>
      </c>
      <c r="F219" s="72">
        <v>20000</v>
      </c>
      <c r="G219" s="72">
        <f>I142*ÍndiceCorreção!$C$5</f>
        <v>342.12310290911734</v>
      </c>
      <c r="H219" s="72">
        <f t="shared" si="4"/>
        <v>20000</v>
      </c>
      <c r="I219" s="73">
        <f t="shared" si="5"/>
        <v>13937.195125138023</v>
      </c>
      <c r="J219" s="65"/>
    </row>
    <row r="220" spans="2:10" ht="12.95" customHeight="1">
      <c r="B220" s="61" t="str">
        <f>VLOOKUP(C220,SintéticoNC!$B$4:$C$82,2,FALSE)</f>
        <v>Josivaldo JP</v>
      </c>
      <c r="C220" s="31" t="s">
        <v>184</v>
      </c>
      <c r="D220" s="30" t="s">
        <v>16</v>
      </c>
      <c r="E220" s="30" t="s">
        <v>225</v>
      </c>
      <c r="F220" s="72">
        <v>10000</v>
      </c>
      <c r="G220" s="72">
        <f>I143*ÍndiceCorreção!$C$5</f>
        <v>241.31244320445032</v>
      </c>
      <c r="H220" s="72">
        <f t="shared" si="4"/>
        <v>10000</v>
      </c>
      <c r="I220" s="73">
        <f t="shared" si="5"/>
        <v>13937.195125138023</v>
      </c>
      <c r="J220" s="65"/>
    </row>
    <row r="221" spans="2:10" ht="12.95" customHeight="1">
      <c r="B221" s="61" t="str">
        <f>VLOOKUP(C221,SintéticoNC!$B$4:$C$82,2,FALSE)</f>
        <v>Junior Lourenço</v>
      </c>
      <c r="C221" s="31" t="s">
        <v>186</v>
      </c>
      <c r="D221" s="30" t="s">
        <v>16</v>
      </c>
      <c r="E221" s="30" t="s">
        <v>225</v>
      </c>
      <c r="F221" s="72">
        <v>10000</v>
      </c>
      <c r="G221" s="72">
        <f>I144*ÍndiceCorreção!$C$5</f>
        <v>186.33553631160893</v>
      </c>
      <c r="H221" s="72">
        <f t="shared" si="4"/>
        <v>10000</v>
      </c>
      <c r="I221" s="73">
        <f t="shared" si="5"/>
        <v>8483.7136129744613</v>
      </c>
      <c r="J221" s="65"/>
    </row>
    <row r="222" spans="2:10" ht="12.95" customHeight="1">
      <c r="B222" s="61" t="str">
        <f>VLOOKUP(C222,SintéticoNC!$B$4:$C$82,2,FALSE)</f>
        <v>Leo de Brito</v>
      </c>
      <c r="C222" s="31" t="s">
        <v>188</v>
      </c>
      <c r="D222" s="30" t="s">
        <v>16</v>
      </c>
      <c r="E222" s="30" t="s">
        <v>225</v>
      </c>
      <c r="F222" s="72">
        <v>50000</v>
      </c>
      <c r="G222" s="72">
        <f>I145*ÍndiceCorreção!$C$5</f>
        <v>973.44781033386357</v>
      </c>
      <c r="H222" s="72">
        <f t="shared" si="4"/>
        <v>50000</v>
      </c>
      <c r="I222" s="73">
        <f t="shared" si="5"/>
        <v>46561.991875230044</v>
      </c>
      <c r="J222" s="65"/>
    </row>
    <row r="223" spans="2:10" ht="12.95" customHeight="1">
      <c r="B223" s="61" t="str">
        <f>VLOOKUP(C223,SintéticoNC!$B$4:$C$82,2,FALSE)</f>
        <v>Luciano Bivar</v>
      </c>
      <c r="C223" s="31" t="s">
        <v>190</v>
      </c>
      <c r="D223" s="30" t="s">
        <v>16</v>
      </c>
      <c r="E223" s="30" t="s">
        <v>225</v>
      </c>
      <c r="F223" s="72">
        <v>20000</v>
      </c>
      <c r="G223" s="72">
        <f>I146*ÍndiceCorreção!$C$5</f>
        <v>1529.4302977230345</v>
      </c>
      <c r="H223" s="72">
        <f t="shared" si="4"/>
        <v>20000</v>
      </c>
      <c r="I223" s="73">
        <f t="shared" si="5"/>
        <v>131713.15237928455</v>
      </c>
      <c r="J223" s="65"/>
    </row>
    <row r="224" spans="2:10" ht="12.95" customHeight="1">
      <c r="B224" s="61" t="str">
        <f>VLOOKUP(C224,SintéticoNC!$B$4:$C$82,2,FALSE)</f>
        <v>Luis Tibé</v>
      </c>
      <c r="C224" s="31" t="s">
        <v>192</v>
      </c>
      <c r="D224" s="30" t="s">
        <v>16</v>
      </c>
      <c r="E224" s="30" t="s">
        <v>225</v>
      </c>
      <c r="F224" s="72">
        <v>10000</v>
      </c>
      <c r="G224" s="72">
        <f>I147*ÍndiceCorreção!$C$5</f>
        <v>342.12310290911734</v>
      </c>
      <c r="H224" s="72">
        <f t="shared" si="4"/>
        <v>10000</v>
      </c>
      <c r="I224" s="73">
        <f t="shared" si="5"/>
        <v>23937.195125138023</v>
      </c>
      <c r="J224" s="65"/>
    </row>
    <row r="225" spans="2:10" ht="12.95" customHeight="1">
      <c r="B225" s="61" t="str">
        <f>VLOOKUP(C225,SintéticoNC!$B$4:$C$82,2,FALSE)</f>
        <v>Mara Rocha</v>
      </c>
      <c r="C225" s="31" t="s">
        <v>194</v>
      </c>
      <c r="D225" s="30" t="s">
        <v>16</v>
      </c>
      <c r="E225" s="30" t="s">
        <v>225</v>
      </c>
      <c r="F225" s="72">
        <v>50000</v>
      </c>
      <c r="G225" s="72">
        <f>I148*ÍndiceCorreção!$C$5</f>
        <v>241.31244320445032</v>
      </c>
      <c r="H225" s="72">
        <f t="shared" si="4"/>
        <v>23937.195125138023</v>
      </c>
      <c r="I225" s="73">
        <f t="shared" si="5"/>
        <v>0</v>
      </c>
      <c r="J225" s="65"/>
    </row>
    <row r="226" spans="2:10" ht="12.95" customHeight="1">
      <c r="B226" s="61" t="str">
        <f>VLOOKUP(C226,SintéticoNC!$B$4:$C$82,2,FALSE)</f>
        <v>Marx Beltrão</v>
      </c>
      <c r="C226" s="31" t="s">
        <v>196</v>
      </c>
      <c r="D226" s="30" t="s">
        <v>16</v>
      </c>
      <c r="E226" s="30" t="s">
        <v>225</v>
      </c>
      <c r="F226" s="72">
        <v>20000</v>
      </c>
      <c r="G226" s="72">
        <f>I149*ÍndiceCorreção!$C$5</f>
        <v>1428.6196380183676</v>
      </c>
      <c r="H226" s="72">
        <f t="shared" si="4"/>
        <v>20000</v>
      </c>
      <c r="I226" s="73">
        <f t="shared" si="5"/>
        <v>121713.15237928455</v>
      </c>
      <c r="J226" s="65"/>
    </row>
    <row r="227" spans="2:10" ht="12.95" customHeight="1">
      <c r="B227" s="61" t="str">
        <f>VLOOKUP(C227,SintéticoNC!$B$4:$C$82,2,FALSE)</f>
        <v>Perpétua Almeida</v>
      </c>
      <c r="C227" s="31" t="s">
        <v>198</v>
      </c>
      <c r="D227" s="30" t="s">
        <v>16</v>
      </c>
      <c r="E227" s="30" t="s">
        <v>225</v>
      </c>
      <c r="F227" s="63"/>
      <c r="G227" s="72">
        <f>I150*ÍndiceCorreção!$C$5</f>
        <v>342.12310290911734</v>
      </c>
      <c r="H227" s="72">
        <f t="shared" si="4"/>
        <v>0</v>
      </c>
      <c r="I227" s="73">
        <f t="shared" si="5"/>
        <v>33937.195125138023</v>
      </c>
      <c r="J227" s="65"/>
    </row>
    <row r="228" spans="2:10" ht="12.95" customHeight="1">
      <c r="B228" s="61" t="str">
        <f>VLOOKUP(C228,SintéticoNC!$B$4:$C$82,2,FALSE)</f>
        <v>Sérgio Petecão</v>
      </c>
      <c r="C228" s="31" t="s">
        <v>200</v>
      </c>
      <c r="D228" s="30" t="s">
        <v>16</v>
      </c>
      <c r="E228" s="30" t="s">
        <v>225</v>
      </c>
      <c r="F228" s="63"/>
      <c r="G228" s="72">
        <f>I151*ÍndiceCorreção!$C$5</f>
        <v>1259.5373697148523</v>
      </c>
      <c r="H228" s="72">
        <f t="shared" si="4"/>
        <v>0</v>
      </c>
      <c r="I228" s="73">
        <f t="shared" si="5"/>
        <v>124940.89150936707</v>
      </c>
      <c r="J228" s="65"/>
    </row>
    <row r="229" spans="2:10" ht="12.95" customHeight="1">
      <c r="B229" s="61" t="str">
        <f>VLOOKUP(C229,SintéticoNC!$B$4:$C$82,2,FALSE)</f>
        <v>Uldurico Junior</v>
      </c>
      <c r="C229" s="31" t="s">
        <v>202</v>
      </c>
      <c r="D229" s="30" t="s">
        <v>16</v>
      </c>
      <c r="E229" s="30" t="s">
        <v>225</v>
      </c>
      <c r="F229" s="63"/>
      <c r="G229" s="72">
        <f>I152*ÍndiceCorreção!$C$5</f>
        <v>947.12017973657862</v>
      </c>
      <c r="H229" s="72">
        <f t="shared" si="4"/>
        <v>0</v>
      </c>
      <c r="I229" s="73">
        <f t="shared" si="5"/>
        <v>93950.39993897907</v>
      </c>
      <c r="J229" s="65"/>
    </row>
    <row r="230" spans="2:10" ht="12.95" customHeight="1">
      <c r="B230" s="61" t="str">
        <f>VLOOKUP(C230,SintéticoNC!$B$4:$C$82,2,FALSE)</f>
        <v>Soraya Thronicke</v>
      </c>
      <c r="C230" s="31" t="s">
        <v>204</v>
      </c>
      <c r="D230" s="30" t="s">
        <v>16</v>
      </c>
      <c r="E230" s="30" t="s">
        <v>225</v>
      </c>
      <c r="F230" s="63"/>
      <c r="G230" s="72">
        <f>I153*ÍndiceCorreção!$C$5</f>
        <v>1234.1332571533953</v>
      </c>
      <c r="H230" s="72">
        <f t="shared" si="4"/>
        <v>0</v>
      </c>
      <c r="I230" s="73">
        <f t="shared" si="5"/>
        <v>122420.90873811248</v>
      </c>
      <c r="J230" s="65"/>
    </row>
    <row r="231" spans="2:10" ht="12.95" customHeight="1">
      <c r="B231" s="61" t="str">
        <f>VLOOKUP(C231,SintéticoNC!$B$4:$C$82,2,FALSE)</f>
        <v>MCom</v>
      </c>
      <c r="C231" s="31" t="s">
        <v>206</v>
      </c>
      <c r="D231" s="30" t="s">
        <v>16</v>
      </c>
      <c r="E231" s="30" t="s">
        <v>225</v>
      </c>
      <c r="F231" s="63"/>
      <c r="G231" s="72">
        <f>I154*ÍndiceCorreção!$C$5</f>
        <v>973.44781033386357</v>
      </c>
      <c r="H231" s="72">
        <f t="shared" si="4"/>
        <v>0</v>
      </c>
      <c r="I231" s="73">
        <f t="shared" si="5"/>
        <v>96561.991875230044</v>
      </c>
      <c r="J231" s="65"/>
    </row>
    <row r="232" spans="2:10" ht="12.95" customHeight="1">
      <c r="B232" s="61" t="str">
        <f>VLOOKUP(C232,SintéticoNC!$B$4:$C$82,2,FALSE)</f>
        <v>Cabo Junio Amaral</v>
      </c>
      <c r="C232" s="31" t="s">
        <v>209</v>
      </c>
      <c r="D232" s="30" t="s">
        <v>16</v>
      </c>
      <c r="E232" s="30" t="s">
        <v>225</v>
      </c>
      <c r="F232" s="63"/>
      <c r="G232" s="72">
        <f>I155*ÍndiceCorreção!$C$5</f>
        <v>4385.6536677507684</v>
      </c>
      <c r="H232" s="72">
        <f t="shared" si="4"/>
        <v>0</v>
      </c>
      <c r="I232" s="73">
        <f t="shared" si="5"/>
        <v>435038.68346848403</v>
      </c>
      <c r="J232" s="65"/>
    </row>
    <row r="233" spans="2:10" ht="12.95" customHeight="1">
      <c r="B233" s="61" t="str">
        <f>VLOOKUP(C233,SintéticoNC!$B$4:$C$82,2,FALSE)</f>
        <v>Leur Lomanto</v>
      </c>
      <c r="C233" s="31" t="s">
        <v>211</v>
      </c>
      <c r="D233" s="30" t="s">
        <v>16</v>
      </c>
      <c r="E233" s="30" t="s">
        <v>225</v>
      </c>
      <c r="F233" s="63"/>
      <c r="G233" s="72">
        <f>I156*ÍndiceCorreção!$C$5</f>
        <v>644.5550820231183</v>
      </c>
      <c r="H233" s="72">
        <f t="shared" si="4"/>
        <v>0</v>
      </c>
      <c r="I233" s="73">
        <f t="shared" si="5"/>
        <v>63937.195125138023</v>
      </c>
      <c r="J233" s="65"/>
    </row>
    <row r="234" spans="2:10" ht="12.95" customHeight="1">
      <c r="B234" s="61" t="str">
        <f>VLOOKUP(C234,SintéticoNC!$B$4:$C$82,2,FALSE)</f>
        <v>Bancada de Alagoas</v>
      </c>
      <c r="C234" s="31" t="s">
        <v>12</v>
      </c>
      <c r="D234" s="30" t="s">
        <v>14</v>
      </c>
      <c r="E234" s="30" t="s">
        <v>226</v>
      </c>
      <c r="F234" s="69">
        <v>100000</v>
      </c>
      <c r="G234" s="72">
        <f>I157*ÍndiceCorreção!$C$6</f>
        <v>16208.898335969086</v>
      </c>
      <c r="H234" s="72">
        <f t="shared" si="4"/>
        <v>100000</v>
      </c>
      <c r="I234" s="73">
        <f t="shared" si="5"/>
        <v>1509626.8014248305</v>
      </c>
      <c r="J234" s="65"/>
    </row>
    <row r="235" spans="2:10" ht="12.95" customHeight="1">
      <c r="B235" s="61" t="str">
        <f>VLOOKUP(C235,SintéticoNC!$B$4:$C$82,2,FALSE)</f>
        <v>Bancada de Alagoas</v>
      </c>
      <c r="C235" s="31" t="s">
        <v>18</v>
      </c>
      <c r="D235" s="30" t="s">
        <v>14</v>
      </c>
      <c r="E235" s="30" t="s">
        <v>226</v>
      </c>
      <c r="F235" s="63"/>
      <c r="G235" s="72">
        <f>I158*ÍndiceCorreção!$C$6</f>
        <v>3823.4133584390988</v>
      </c>
      <c r="H235" s="72">
        <f t="shared" si="4"/>
        <v>0</v>
      </c>
      <c r="I235" s="73">
        <f t="shared" si="5"/>
        <v>379684.57122174604</v>
      </c>
      <c r="J235" s="65"/>
    </row>
    <row r="236" spans="2:10" ht="12.95" customHeight="1">
      <c r="B236" s="61" t="str">
        <f>VLOOKUP(C236,SintéticoNC!$B$4:$C$82,2,FALSE)</f>
        <v>Bancada de Alagoas</v>
      </c>
      <c r="C236" s="31" t="s">
        <v>20</v>
      </c>
      <c r="D236" s="30" t="s">
        <v>14</v>
      </c>
      <c r="E236" s="30" t="s">
        <v>226</v>
      </c>
      <c r="F236" s="63"/>
      <c r="G236" s="72">
        <f>I159*ÍndiceCorreção!$C$6</f>
        <v>52549.896255393454</v>
      </c>
      <c r="H236" s="72">
        <f t="shared" si="4"/>
        <v>0</v>
      </c>
      <c r="I236" s="73">
        <f t="shared" si="5"/>
        <v>5218474.425067611</v>
      </c>
      <c r="J236" s="65"/>
    </row>
    <row r="237" spans="2:10" ht="12.95" customHeight="1">
      <c r="B237" s="61" t="str">
        <f>VLOOKUP(C237,SintéticoNC!$B$4:$C$82,2,FALSE)</f>
        <v>Bancada de Minas Gerais</v>
      </c>
      <c r="C237" s="31" t="s">
        <v>23</v>
      </c>
      <c r="D237" s="30" t="s">
        <v>14</v>
      </c>
      <c r="E237" s="30" t="s">
        <v>226</v>
      </c>
      <c r="F237" s="63"/>
      <c r="G237" s="72">
        <f>I160*ÍndiceCorreção!$C$6</f>
        <v>134656.42679973328</v>
      </c>
      <c r="H237" s="72">
        <f t="shared" si="4"/>
        <v>0</v>
      </c>
      <c r="I237" s="73">
        <f t="shared" si="5"/>
        <v>13372074.34264488</v>
      </c>
      <c r="J237" s="65"/>
    </row>
    <row r="238" spans="2:10" ht="12.95" customHeight="1">
      <c r="B238" s="61" t="str">
        <f>VLOOKUP(C238,SintéticoNC!$B$4:$C$82,2,FALSE)</f>
        <v>Bancada de São Paulo</v>
      </c>
      <c r="C238" s="31" t="s">
        <v>27</v>
      </c>
      <c r="D238" s="30" t="s">
        <v>14</v>
      </c>
      <c r="E238" s="30" t="s">
        <v>226</v>
      </c>
      <c r="F238" s="63"/>
      <c r="G238" s="72">
        <f>I161*ÍndiceCorreção!$C$6</f>
        <v>10073.287306800725</v>
      </c>
      <c r="H238" s="72">
        <f t="shared" si="4"/>
        <v>0</v>
      </c>
      <c r="I238" s="73">
        <f t="shared" si="5"/>
        <v>1000329.1335042845</v>
      </c>
      <c r="J238" s="65"/>
    </row>
    <row r="239" spans="2:10" ht="12.95" customHeight="1">
      <c r="B239" s="61" t="str">
        <f>VLOOKUP(C239,SintéticoNC!$B$4:$C$82,2,FALSE)</f>
        <v>Bancada do Espírito Santo</v>
      </c>
      <c r="C239" s="31" t="s">
        <v>31</v>
      </c>
      <c r="D239" s="30" t="s">
        <v>14</v>
      </c>
      <c r="E239" s="30" t="s">
        <v>226</v>
      </c>
      <c r="F239" s="63"/>
      <c r="G239" s="72">
        <f>I162*ÍndiceCorreção!$C$6</f>
        <v>9518.4782883919779</v>
      </c>
      <c r="H239" s="72">
        <f t="shared" si="4"/>
        <v>0</v>
      </c>
      <c r="I239" s="73">
        <f t="shared" si="5"/>
        <v>945233.75026524044</v>
      </c>
      <c r="J239" s="65"/>
    </row>
    <row r="240" spans="2:10" ht="12.95" customHeight="1">
      <c r="B240" s="61" t="str">
        <f>VLOOKUP(C240,SintéticoNC!$B$4:$C$82,2,FALSE)</f>
        <v>Bancada do Espírito Santo</v>
      </c>
      <c r="C240" s="31" t="s">
        <v>35</v>
      </c>
      <c r="D240" s="30" t="s">
        <v>14</v>
      </c>
      <c r="E240" s="30" t="s">
        <v>226</v>
      </c>
      <c r="F240" s="63"/>
      <c r="G240" s="72">
        <f>I163*ÍndiceCorreção!$C$6</f>
        <v>21727.212163496883</v>
      </c>
      <c r="H240" s="72">
        <f t="shared" si="4"/>
        <v>0</v>
      </c>
      <c r="I240" s="73">
        <f t="shared" si="5"/>
        <v>2157623.6887734933</v>
      </c>
      <c r="J240" s="65"/>
    </row>
    <row r="241" spans="2:10" ht="12.95" customHeight="1">
      <c r="B241" s="61" t="str">
        <f>VLOOKUP(C241,SintéticoNC!$B$4:$C$82,2,FALSE)</f>
        <v>Bancada do Espírito Santo</v>
      </c>
      <c r="C241" s="31" t="s">
        <v>37</v>
      </c>
      <c r="D241" s="30" t="s">
        <v>14</v>
      </c>
      <c r="E241" s="30" t="s">
        <v>226</v>
      </c>
      <c r="F241" s="63"/>
      <c r="G241" s="72">
        <f>I164*ÍndiceCorreção!$C$6</f>
        <v>27085.537661445858</v>
      </c>
      <c r="H241" s="72">
        <f t="shared" si="4"/>
        <v>0</v>
      </c>
      <c r="I241" s="73">
        <f t="shared" si="5"/>
        <v>2689732.9138105358</v>
      </c>
      <c r="J241" s="65"/>
    </row>
    <row r="242" spans="2:10" ht="12.95" customHeight="1">
      <c r="B242" s="61" t="str">
        <f>VLOOKUP(C242,SintéticoNC!$B$4:$C$82,2,FALSE)</f>
        <v>Bancada do Maranhão</v>
      </c>
      <c r="C242" s="31" t="s">
        <v>39</v>
      </c>
      <c r="D242" s="30" t="s">
        <v>14</v>
      </c>
      <c r="E242" s="30" t="s">
        <v>226</v>
      </c>
      <c r="F242" s="63"/>
      <c r="G242" s="72">
        <f>I165*ÍndiceCorreção!$C$6</f>
        <v>7225.7898976173883</v>
      </c>
      <c r="H242" s="72">
        <f t="shared" si="4"/>
        <v>0</v>
      </c>
      <c r="I242" s="73">
        <f t="shared" si="5"/>
        <v>717558.02520272601</v>
      </c>
      <c r="J242" s="65"/>
    </row>
    <row r="243" spans="2:10" ht="12.95" customHeight="1">
      <c r="B243" s="61" t="str">
        <f>VLOOKUP(C243,SintéticoNC!$B$4:$C$82,2,FALSE)</f>
        <v>Bancada do Pará</v>
      </c>
      <c r="C243" s="31" t="s">
        <v>42</v>
      </c>
      <c r="D243" s="30" t="s">
        <v>14</v>
      </c>
      <c r="E243" s="30" t="s">
        <v>226</v>
      </c>
      <c r="F243" s="63"/>
      <c r="G243" s="72">
        <f>I166*ÍndiceCorreção!$C$6</f>
        <v>0</v>
      </c>
      <c r="H243" s="72">
        <f t="shared" si="4"/>
        <v>0</v>
      </c>
      <c r="I243" s="73">
        <f t="shared" si="5"/>
        <v>0</v>
      </c>
      <c r="J243" s="65"/>
    </row>
    <row r="244" spans="2:10" ht="12.95" customHeight="1">
      <c r="B244" s="61" t="str">
        <f>VLOOKUP(C244,SintéticoNC!$B$4:$C$82,2,FALSE)</f>
        <v>Bancada do Pará</v>
      </c>
      <c r="C244" s="31" t="s">
        <v>45</v>
      </c>
      <c r="D244" s="30" t="s">
        <v>14</v>
      </c>
      <c r="E244" s="30" t="s">
        <v>226</v>
      </c>
      <c r="F244" s="63"/>
      <c r="G244" s="72">
        <f>I167*ÍndiceCorreção!$C$6</f>
        <v>3220.1590585351596</v>
      </c>
      <c r="H244" s="72">
        <f t="shared" si="4"/>
        <v>0</v>
      </c>
      <c r="I244" s="73">
        <f t="shared" si="5"/>
        <v>319778.32287139515</v>
      </c>
      <c r="J244" s="65"/>
    </row>
    <row r="245" spans="2:10" ht="12.95" customHeight="1">
      <c r="B245" s="61" t="str">
        <f>VLOOKUP(C245,SintéticoNC!$B$4:$C$82,2,FALSE)</f>
        <v>Cabo Junio Amaral</v>
      </c>
      <c r="C245" s="31" t="s">
        <v>47</v>
      </c>
      <c r="D245" s="30" t="s">
        <v>14</v>
      </c>
      <c r="E245" s="30" t="s">
        <v>226</v>
      </c>
      <c r="F245" s="63"/>
      <c r="G245" s="72">
        <f>I168*ÍndiceCorreção!$C$6</f>
        <v>1199.1929482958906</v>
      </c>
      <c r="H245" s="72">
        <f t="shared" si="4"/>
        <v>0</v>
      </c>
      <c r="I245" s="73">
        <f t="shared" si="5"/>
        <v>119086.01495595239</v>
      </c>
      <c r="J245" s="65"/>
    </row>
    <row r="246" spans="2:10" ht="12.95" customHeight="1">
      <c r="B246" s="61" t="str">
        <f>VLOOKUP(C246,SintéticoNC!$B$4:$C$82,2,FALSE)</f>
        <v>Celso Sabino</v>
      </c>
      <c r="C246" s="31" t="s">
        <v>50</v>
      </c>
      <c r="D246" s="30" t="s">
        <v>14</v>
      </c>
      <c r="E246" s="30" t="s">
        <v>226</v>
      </c>
      <c r="F246" s="63"/>
      <c r="G246" s="72">
        <f>I169*ÍndiceCorreção!$C$6</f>
        <v>585.84290018175273</v>
      </c>
      <c r="H246" s="72">
        <f t="shared" si="4"/>
        <v>0</v>
      </c>
      <c r="I246" s="73">
        <f t="shared" si="5"/>
        <v>58177.206989103011</v>
      </c>
      <c r="J246" s="65"/>
    </row>
    <row r="247" spans="2:10" ht="12.95" customHeight="1">
      <c r="B247" s="61" t="str">
        <f>VLOOKUP(C247,SintéticoNC!$B$4:$C$82,2,FALSE)</f>
        <v>Coronel Chrisóstomo</v>
      </c>
      <c r="C247" s="31" t="s">
        <v>53</v>
      </c>
      <c r="D247" s="30" t="s">
        <v>14</v>
      </c>
      <c r="E247" s="30" t="s">
        <v>226</v>
      </c>
      <c r="F247" s="63"/>
      <c r="G247" s="72">
        <f>I170*ÍndiceCorreção!$C$6</f>
        <v>703.84796199425546</v>
      </c>
      <c r="H247" s="72">
        <f t="shared" si="4"/>
        <v>0</v>
      </c>
      <c r="I247" s="73">
        <f t="shared" si="5"/>
        <v>69895.715320770076</v>
      </c>
      <c r="J247" s="65"/>
    </row>
    <row r="248" spans="2:10" ht="12.95" customHeight="1">
      <c r="B248" s="61" t="str">
        <f>VLOOKUP(C248,SintéticoNC!$B$4:$C$82,2,FALSE)</f>
        <v>Dimas Fabiano</v>
      </c>
      <c r="C248" s="31" t="s">
        <v>56</v>
      </c>
      <c r="D248" s="30" t="s">
        <v>14</v>
      </c>
      <c r="E248" s="30" t="s">
        <v>226</v>
      </c>
      <c r="F248" s="63"/>
      <c r="G248" s="72">
        <f>I171*ÍndiceCorreção!$C$6</f>
        <v>0</v>
      </c>
      <c r="H248" s="72">
        <f t="shared" si="4"/>
        <v>0</v>
      </c>
      <c r="I248" s="73">
        <f t="shared" si="5"/>
        <v>0</v>
      </c>
      <c r="J248" s="65"/>
    </row>
    <row r="249" spans="2:10" ht="12.95" customHeight="1">
      <c r="B249" s="61" t="str">
        <f>VLOOKUP(C249,SintéticoNC!$B$4:$C$82,2,FALSE)</f>
        <v>Edna Henrique</v>
      </c>
      <c r="C249" s="31" t="s">
        <v>59</v>
      </c>
      <c r="D249" s="30" t="s">
        <v>14</v>
      </c>
      <c r="E249" s="30" t="s">
        <v>226</v>
      </c>
      <c r="F249" s="63"/>
      <c r="G249" s="72">
        <f>I172*ÍndiceCorreção!$C$6</f>
        <v>1310.064129462769</v>
      </c>
      <c r="H249" s="72">
        <f t="shared" si="4"/>
        <v>0</v>
      </c>
      <c r="I249" s="73">
        <f t="shared" si="5"/>
        <v>130096.09232288934</v>
      </c>
      <c r="J249" s="65"/>
    </row>
    <row r="250" spans="2:10" ht="12.95" customHeight="1">
      <c r="B250" s="61" t="str">
        <f>VLOOKUP(C250,SintéticoNC!$B$4:$C$82,2,FALSE)</f>
        <v>Elias Vaz</v>
      </c>
      <c r="C250" s="31" t="s">
        <v>62</v>
      </c>
      <c r="D250" s="30" t="s">
        <v>14</v>
      </c>
      <c r="E250" s="30" t="s">
        <v>226</v>
      </c>
      <c r="F250" s="63"/>
      <c r="G250" s="72">
        <f>I173*ÍndiceCorreção!$C$6</f>
        <v>3665.7817838246619</v>
      </c>
      <c r="H250" s="72">
        <f t="shared" si="4"/>
        <v>0</v>
      </c>
      <c r="I250" s="73">
        <f t="shared" si="5"/>
        <v>364030.94677478721</v>
      </c>
      <c r="J250" s="65"/>
    </row>
    <row r="251" spans="2:10" ht="12.95" customHeight="1">
      <c r="B251" s="61" t="str">
        <f>VLOOKUP(C251,SintéticoNC!$B$4:$C$82,2,FALSE)</f>
        <v>Expedito Netto</v>
      </c>
      <c r="C251" s="31" t="s">
        <v>65</v>
      </c>
      <c r="D251" s="30" t="s">
        <v>14</v>
      </c>
      <c r="E251" s="30" t="s">
        <v>226</v>
      </c>
      <c r="F251" s="63"/>
      <c r="G251" s="72">
        <f>I174*ÍndiceCorreção!$C$6</f>
        <v>1753.9314825357628</v>
      </c>
      <c r="H251" s="72">
        <f t="shared" si="4"/>
        <v>0</v>
      </c>
      <c r="I251" s="73">
        <f t="shared" si="5"/>
        <v>174174.3987552477</v>
      </c>
      <c r="J251" s="65"/>
    </row>
    <row r="252" spans="2:10" ht="12.95" customHeight="1">
      <c r="B252" s="61" t="str">
        <f>VLOOKUP(C252,SintéticoNC!$B$4:$C$82,2,FALSE)</f>
        <v>Fabio Reis</v>
      </c>
      <c r="C252" s="31" t="s">
        <v>68</v>
      </c>
      <c r="D252" s="30" t="s">
        <v>14</v>
      </c>
      <c r="E252" s="30" t="s">
        <v>226</v>
      </c>
      <c r="F252" s="63"/>
      <c r="G252" s="72">
        <f>I175*ÍndiceCorreção!$C$6</f>
        <v>0</v>
      </c>
      <c r="H252" s="72">
        <f t="shared" si="4"/>
        <v>0</v>
      </c>
      <c r="I252" s="73">
        <f t="shared" si="5"/>
        <v>0</v>
      </c>
      <c r="J252" s="65"/>
    </row>
    <row r="253" spans="2:10" ht="12.95" customHeight="1">
      <c r="B253" s="61" t="str">
        <f>VLOOKUP(C253,SintéticoNC!$B$4:$C$82,2,FALSE)</f>
        <v>Flavia Arruda</v>
      </c>
      <c r="C253" s="31" t="s">
        <v>71</v>
      </c>
      <c r="D253" s="30" t="s">
        <v>14</v>
      </c>
      <c r="E253" s="30" t="s">
        <v>226</v>
      </c>
      <c r="F253" s="63"/>
      <c r="G253" s="72">
        <f>I176*ÍndiceCorreção!$C$6</f>
        <v>8361.0991322078662</v>
      </c>
      <c r="H253" s="72">
        <f t="shared" si="4"/>
        <v>0</v>
      </c>
      <c r="I253" s="73">
        <f t="shared" si="5"/>
        <v>830300.0594868646</v>
      </c>
      <c r="J253" s="65"/>
    </row>
    <row r="254" spans="2:10" ht="12.95" customHeight="1">
      <c r="B254" s="61" t="str">
        <f>VLOOKUP(C254,SintéticoNC!$B$4:$C$82,2,FALSE)</f>
        <v>Flaviano Melo</v>
      </c>
      <c r="C254" s="31" t="s">
        <v>74</v>
      </c>
      <c r="D254" s="30" t="s">
        <v>14</v>
      </c>
      <c r="E254" s="30" t="s">
        <v>226</v>
      </c>
      <c r="F254" s="63"/>
      <c r="G254" s="72">
        <f>I177*ÍndiceCorreção!$C$6</f>
        <v>0</v>
      </c>
      <c r="H254" s="72">
        <f t="shared" si="4"/>
        <v>0</v>
      </c>
      <c r="I254" s="73">
        <f t="shared" si="5"/>
        <v>0</v>
      </c>
      <c r="J254" s="65"/>
    </row>
    <row r="255" spans="2:10" ht="12.95" customHeight="1">
      <c r="B255" s="61" t="str">
        <f>VLOOKUP(C255,SintéticoNC!$B$4:$C$82,2,FALSE)</f>
        <v>Flaviano Melo</v>
      </c>
      <c r="C255" s="31" t="s">
        <v>77</v>
      </c>
      <c r="D255" s="30" t="s">
        <v>14</v>
      </c>
      <c r="E255" s="30" t="s">
        <v>226</v>
      </c>
      <c r="F255" s="63"/>
      <c r="G255" s="72">
        <f>I178*ÍndiceCorreção!$C$6</f>
        <v>4308.5676240736348</v>
      </c>
      <c r="H255" s="72">
        <f t="shared" si="4"/>
        <v>0</v>
      </c>
      <c r="I255" s="73">
        <f t="shared" si="5"/>
        <v>427862.87998798711</v>
      </c>
      <c r="J255" s="65"/>
    </row>
    <row r="256" spans="2:10" ht="12.95" customHeight="1">
      <c r="B256" s="61" t="str">
        <f>VLOOKUP(C256,SintéticoNC!$B$4:$C$82,2,FALSE)</f>
        <v>General Girão</v>
      </c>
      <c r="C256" s="31" t="s">
        <v>79</v>
      </c>
      <c r="D256" s="30" t="s">
        <v>14</v>
      </c>
      <c r="E256" s="30" t="s">
        <v>226</v>
      </c>
      <c r="F256" s="63"/>
      <c r="G256" s="72">
        <f>I179*ÍndiceCorreção!$C$6</f>
        <v>0</v>
      </c>
      <c r="H256" s="72">
        <f t="shared" si="4"/>
        <v>0</v>
      </c>
      <c r="I256" s="73">
        <f t="shared" si="5"/>
        <v>0</v>
      </c>
      <c r="J256" s="65"/>
    </row>
    <row r="257" spans="2:10" ht="12.95" customHeight="1">
      <c r="B257" s="61" t="str">
        <f>VLOOKUP(C257,SintéticoNC!$B$4:$C$82,2,FALSE)</f>
        <v>João Roma</v>
      </c>
      <c r="C257" s="31" t="s">
        <v>82</v>
      </c>
      <c r="D257" s="30" t="s">
        <v>14</v>
      </c>
      <c r="E257" s="30" t="s">
        <v>226</v>
      </c>
      <c r="F257" s="63"/>
      <c r="G257" s="72">
        <f>I180*ÍndiceCorreção!$C$6</f>
        <v>29.153291692424681</v>
      </c>
      <c r="H257" s="72">
        <f t="shared" si="4"/>
        <v>0</v>
      </c>
      <c r="I257" s="73">
        <f t="shared" si="5"/>
        <v>2895.071502407387</v>
      </c>
      <c r="J257" s="65"/>
    </row>
    <row r="258" spans="2:10" ht="12.95" customHeight="1">
      <c r="B258" s="61" t="str">
        <f>VLOOKUP(C258,SintéticoNC!$B$4:$C$82,2,FALSE)</f>
        <v>Joenia Wapichana</v>
      </c>
      <c r="C258" s="31" t="s">
        <v>85</v>
      </c>
      <c r="D258" s="30" t="s">
        <v>14</v>
      </c>
      <c r="E258" s="30" t="s">
        <v>226</v>
      </c>
      <c r="F258" s="63"/>
      <c r="G258" s="72">
        <f>I181*ÍndiceCorreção!$C$6</f>
        <v>0</v>
      </c>
      <c r="H258" s="72">
        <f t="shared" si="4"/>
        <v>0</v>
      </c>
      <c r="I258" s="73">
        <f t="shared" si="5"/>
        <v>0</v>
      </c>
      <c r="J258" s="65"/>
    </row>
    <row r="259" spans="2:10" ht="12.95" customHeight="1">
      <c r="B259" s="61" t="str">
        <f>VLOOKUP(C259,SintéticoNC!$B$4:$C$82,2,FALSE)</f>
        <v>José Nunes</v>
      </c>
      <c r="C259" s="31" t="s">
        <v>88</v>
      </c>
      <c r="D259" s="30" t="s">
        <v>14</v>
      </c>
      <c r="E259" s="30" t="s">
        <v>226</v>
      </c>
      <c r="F259" s="63"/>
      <c r="G259" s="72">
        <f>I182*ÍndiceCorreção!$C$6</f>
        <v>997.79348946952064</v>
      </c>
      <c r="H259" s="72">
        <f t="shared" si="4"/>
        <v>0</v>
      </c>
      <c r="I259" s="73">
        <f t="shared" si="5"/>
        <v>99086.014955952385</v>
      </c>
      <c r="J259" s="65"/>
    </row>
    <row r="260" spans="2:10" ht="12.95" customHeight="1">
      <c r="B260" s="61" t="str">
        <f>VLOOKUP(C260,SintéticoNC!$B$4:$C$82,2,FALSE)</f>
        <v>Josivaldo JP</v>
      </c>
      <c r="C260" s="31" t="s">
        <v>91</v>
      </c>
      <c r="D260" s="30" t="s">
        <v>14</v>
      </c>
      <c r="E260" s="30" t="s">
        <v>226</v>
      </c>
      <c r="F260" s="63"/>
      <c r="G260" s="72">
        <f>I183*ÍndiceCorreção!$C$6</f>
        <v>0</v>
      </c>
      <c r="H260" s="72">
        <f t="shared" si="4"/>
        <v>0</v>
      </c>
      <c r="I260" s="73">
        <f t="shared" si="5"/>
        <v>0</v>
      </c>
      <c r="J260" s="65"/>
    </row>
    <row r="261" spans="2:10" ht="12.95" customHeight="1">
      <c r="B261" s="61" t="str">
        <f>VLOOKUP(C261,SintéticoNC!$B$4:$C$82,2,FALSE)</f>
        <v>Junior Lourenço</v>
      </c>
      <c r="C261" s="31" t="s">
        <v>94</v>
      </c>
      <c r="D261" s="30" t="s">
        <v>14</v>
      </c>
      <c r="E261" s="30" t="s">
        <v>226</v>
      </c>
      <c r="F261" s="63"/>
      <c r="G261" s="72">
        <f>I184*ÍndiceCorreção!$C$6</f>
        <v>2804.2527491319643</v>
      </c>
      <c r="H261" s="72">
        <f t="shared" si="4"/>
        <v>0</v>
      </c>
      <c r="I261" s="73">
        <f t="shared" si="5"/>
        <v>278476.69159325399</v>
      </c>
      <c r="J261" s="65"/>
    </row>
    <row r="262" spans="2:10" ht="12.95" customHeight="1">
      <c r="B262" s="61" t="str">
        <f>VLOOKUP(C262,SintéticoNC!$B$4:$C$82,2,FALSE)</f>
        <v>Leo de Brito</v>
      </c>
      <c r="C262" s="31" t="s">
        <v>97</v>
      </c>
      <c r="D262" s="30" t="s">
        <v>14</v>
      </c>
      <c r="E262" s="30" t="s">
        <v>226</v>
      </c>
      <c r="F262" s="63"/>
      <c r="G262" s="72">
        <f>I185*ÍndiceCorreção!$C$6</f>
        <v>3165.327501129987</v>
      </c>
      <c r="H262" s="72">
        <f t="shared" si="4"/>
        <v>0</v>
      </c>
      <c r="I262" s="73">
        <f t="shared" si="5"/>
        <v>314333.26778289623</v>
      </c>
      <c r="J262" s="65"/>
    </row>
    <row r="263" spans="2:10" ht="12.95" customHeight="1">
      <c r="B263" s="61" t="str">
        <f>VLOOKUP(C263,SintéticoNC!$B$4:$C$82,2,FALSE)</f>
        <v>Leur Lomanto</v>
      </c>
      <c r="C263" s="31" t="s">
        <v>100</v>
      </c>
      <c r="D263" s="30" t="s">
        <v>14</v>
      </c>
      <c r="E263" s="30" t="s">
        <v>226</v>
      </c>
      <c r="F263" s="63"/>
      <c r="G263" s="72">
        <f>I186*ÍndiceCorreção!$C$6</f>
        <v>168.85770819224922</v>
      </c>
      <c r="H263" s="72">
        <f t="shared" si="4"/>
        <v>0</v>
      </c>
      <c r="I263" s="73">
        <f t="shared" si="5"/>
        <v>16768.437132477542</v>
      </c>
      <c r="J263" s="65"/>
    </row>
    <row r="264" spans="2:10" ht="12.95" customHeight="1">
      <c r="B264" s="61" t="str">
        <f>VLOOKUP(C264,SintéticoNC!$B$4:$C$82,2,FALSE)</f>
        <v>Luciano Bivar</v>
      </c>
      <c r="C264" s="31" t="s">
        <v>103</v>
      </c>
      <c r="D264" s="30" t="s">
        <v>14</v>
      </c>
      <c r="E264" s="30" t="s">
        <v>226</v>
      </c>
      <c r="F264" s="63"/>
      <c r="G264" s="72">
        <f>I187*ÍndiceCorreção!$C$6</f>
        <v>0</v>
      </c>
      <c r="H264" s="72">
        <f t="shared" si="4"/>
        <v>0</v>
      </c>
      <c r="I264" s="73">
        <f t="shared" si="5"/>
        <v>0</v>
      </c>
      <c r="J264" s="65"/>
    </row>
    <row r="265" spans="2:10" ht="12.95" customHeight="1">
      <c r="B265" s="61" t="str">
        <f>VLOOKUP(C265,SintéticoNC!$B$4:$C$82,2,FALSE)</f>
        <v>Luis Tibé</v>
      </c>
      <c r="C265" s="31" t="s">
        <v>106</v>
      </c>
      <c r="D265" s="30" t="s">
        <v>14</v>
      </c>
      <c r="E265" s="30" t="s">
        <v>226</v>
      </c>
      <c r="F265" s="63"/>
      <c r="G265" s="72">
        <f>I188*ÍndiceCorreção!$C$6</f>
        <v>997.79348946952064</v>
      </c>
      <c r="H265" s="72">
        <f t="shared" si="4"/>
        <v>0</v>
      </c>
      <c r="I265" s="73">
        <f t="shared" si="5"/>
        <v>99086.014955952385</v>
      </c>
      <c r="J265" s="65"/>
    </row>
    <row r="266" spans="2:10" ht="12.95" customHeight="1">
      <c r="B266" s="61" t="str">
        <f>VLOOKUP(C266,SintéticoNC!$B$4:$C$82,2,FALSE)</f>
        <v>Mara Rocha</v>
      </c>
      <c r="C266" s="31" t="s">
        <v>109</v>
      </c>
      <c r="D266" s="30" t="s">
        <v>14</v>
      </c>
      <c r="E266" s="30" t="s">
        <v>226</v>
      </c>
      <c r="F266" s="63"/>
      <c r="G266" s="72">
        <f>I189*ÍndiceCorreção!$C$6</f>
        <v>3650.2689799938353</v>
      </c>
      <c r="H266" s="72">
        <f t="shared" si="4"/>
        <v>0</v>
      </c>
      <c r="I266" s="73">
        <f t="shared" si="5"/>
        <v>362490.445730621</v>
      </c>
      <c r="J266" s="65"/>
    </row>
    <row r="267" spans="2:10" ht="12.95" customHeight="1">
      <c r="B267" s="61" t="str">
        <f>VLOOKUP(C267,SintéticoNC!$B$4:$C$82,2,FALSE)</f>
        <v>Marx Beltrão</v>
      </c>
      <c r="C267" s="31" t="s">
        <v>112</v>
      </c>
      <c r="D267" s="30" t="s">
        <v>14</v>
      </c>
      <c r="E267" s="30" t="s">
        <v>226</v>
      </c>
      <c r="F267" s="63"/>
      <c r="G267" s="72">
        <f>I190*ÍndiceCorreção!$C$6</f>
        <v>1400.5924071222605</v>
      </c>
      <c r="H267" s="72">
        <f t="shared" si="4"/>
        <v>0</v>
      </c>
      <c r="I267" s="73">
        <f t="shared" si="5"/>
        <v>139086.01495595239</v>
      </c>
      <c r="J267" s="65"/>
    </row>
    <row r="268" spans="2:10" ht="12.95" customHeight="1">
      <c r="B268" s="61" t="str">
        <f>VLOOKUP(C268,SintéticoNC!$B$4:$C$82,2,FALSE)</f>
        <v>Ministério das Comunicações</v>
      </c>
      <c r="C268" s="31" t="s">
        <v>115</v>
      </c>
      <c r="D268" s="30" t="s">
        <v>14</v>
      </c>
      <c r="E268" s="30" t="s">
        <v>226</v>
      </c>
      <c r="F268" s="63"/>
      <c r="G268" s="72">
        <f>I191*ÍndiceCorreção!$C$6</f>
        <v>150823.44494162835</v>
      </c>
      <c r="H268" s="72">
        <f t="shared" si="4"/>
        <v>0</v>
      </c>
      <c r="I268" s="73">
        <f t="shared" si="5"/>
        <v>14977542.225836456</v>
      </c>
      <c r="J268" s="65"/>
    </row>
    <row r="269" spans="2:10" ht="12.95" customHeight="1">
      <c r="B269" s="61" t="str">
        <f>VLOOKUP(C269,SintéticoNC!$B$4:$C$82,2,FALSE)</f>
        <v>Ministério das Comunicações</v>
      </c>
      <c r="C269" s="31" t="s">
        <v>118</v>
      </c>
      <c r="D269" s="30" t="s">
        <v>14</v>
      </c>
      <c r="E269" s="30" t="s">
        <v>226</v>
      </c>
      <c r="F269" s="63"/>
      <c r="G269" s="72">
        <f>I192*ÍndiceCorreção!$C$6</f>
        <v>36706.716232316168</v>
      </c>
      <c r="H269" s="72">
        <f t="shared" si="4"/>
        <v>0</v>
      </c>
      <c r="I269" s="73">
        <f t="shared" si="5"/>
        <v>3645165.3292635381</v>
      </c>
      <c r="J269" s="65"/>
    </row>
    <row r="270" spans="2:10" ht="12.95" customHeight="1">
      <c r="B270" s="61" t="str">
        <f>VLOOKUP(C270,SintéticoNC!$B$4:$C$82,2,FALSE)</f>
        <v>Ministério das Comunicações</v>
      </c>
      <c r="C270" s="31" t="s">
        <v>120</v>
      </c>
      <c r="D270" s="30" t="s">
        <v>14</v>
      </c>
      <c r="E270" s="30" t="s">
        <v>226</v>
      </c>
      <c r="F270" s="63"/>
      <c r="G270" s="72">
        <f>I193*ÍndiceCorreção!$C$6</f>
        <v>100908.91970162957</v>
      </c>
      <c r="H270" s="72">
        <f t="shared" si="4"/>
        <v>0</v>
      </c>
      <c r="I270" s="73">
        <f t="shared" si="5"/>
        <v>10020773.669369681</v>
      </c>
      <c r="J270" s="65"/>
    </row>
    <row r="271" spans="2:10" ht="12.95" customHeight="1">
      <c r="B271" s="61" t="str">
        <f>VLOOKUP(C271,SintéticoNC!$B$4:$C$82,2,FALSE)</f>
        <v>Ministério da Educação</v>
      </c>
      <c r="C271" s="31" t="s">
        <v>122</v>
      </c>
      <c r="D271" s="30" t="s">
        <v>14</v>
      </c>
      <c r="E271" s="30" t="s">
        <v>226</v>
      </c>
      <c r="F271" s="63"/>
      <c r="G271" s="72">
        <f>I194*ÍndiceCorreção!$C$6</f>
        <v>170717.60703467534</v>
      </c>
      <c r="H271" s="72">
        <f t="shared" si="4"/>
        <v>0</v>
      </c>
      <c r="I271" s="73">
        <f t="shared" si="5"/>
        <v>16953134.633976746</v>
      </c>
      <c r="J271" s="65"/>
    </row>
    <row r="272" spans="2:10" ht="12.95" customHeight="1">
      <c r="B272" s="61" t="str">
        <f>VLOOKUP(C272,SintéticoNC!$B$4:$C$82,2,FALSE)</f>
        <v>Ministério da Educação</v>
      </c>
      <c r="C272" s="31" t="s">
        <v>125</v>
      </c>
      <c r="D272" s="30" t="s">
        <v>14</v>
      </c>
      <c r="E272" s="30" t="s">
        <v>226</v>
      </c>
      <c r="F272" s="63"/>
      <c r="G272" s="72">
        <f>I195*ÍndiceCorreção!$C$6</f>
        <v>32003.328517033799</v>
      </c>
      <c r="H272" s="72">
        <f t="shared" si="4"/>
        <v>0</v>
      </c>
      <c r="I272" s="73">
        <f t="shared" si="5"/>
        <v>3178094.787694979</v>
      </c>
      <c r="J272" s="65"/>
    </row>
    <row r="273" spans="2:10" ht="12.95" customHeight="1">
      <c r="B273" s="61" t="str">
        <f>VLOOKUP(C273,SintéticoNC!$B$4:$C$82,2,FALSE)</f>
        <v>Ministério da Justiça</v>
      </c>
      <c r="C273" s="31" t="s">
        <v>127</v>
      </c>
      <c r="D273" s="30" t="s">
        <v>14</v>
      </c>
      <c r="E273" s="30" t="s">
        <v>226</v>
      </c>
      <c r="F273" s="63"/>
      <c r="G273" s="72">
        <f>I196*ÍndiceCorreção!$C$6</f>
        <v>5661.7237760229573</v>
      </c>
      <c r="H273" s="72">
        <f t="shared" ref="H273:H336" si="6">IF(I196&gt;F273,F273,I196)</f>
        <v>0</v>
      </c>
      <c r="I273" s="73">
        <f t="shared" ref="I273:I336" si="7">I196-H273</f>
        <v>562238.23132553988</v>
      </c>
      <c r="J273" s="65"/>
    </row>
    <row r="274" spans="2:10" ht="12.95" customHeight="1">
      <c r="B274" s="61" t="str">
        <f>VLOOKUP(C274,SintéticoNC!$B$4:$C$82,2,FALSE)</f>
        <v>Ministério do Meio Ambiente</v>
      </c>
      <c r="C274" s="31" t="s">
        <v>130</v>
      </c>
      <c r="D274" s="30" t="s">
        <v>14</v>
      </c>
      <c r="E274" s="30" t="s">
        <v>226</v>
      </c>
      <c r="F274" s="63"/>
      <c r="G274" s="72">
        <f>I197*ÍndiceCorreção!$C$6</f>
        <v>693.68358139541988</v>
      </c>
      <c r="H274" s="72">
        <f t="shared" si="6"/>
        <v>0</v>
      </c>
      <c r="I274" s="73">
        <f t="shared" si="7"/>
        <v>68886.340155805156</v>
      </c>
      <c r="J274" s="65"/>
    </row>
    <row r="275" spans="2:10" ht="12.95" customHeight="1">
      <c r="B275" s="61" t="str">
        <f>VLOOKUP(C275,SintéticoNC!$B$4:$C$82,2,FALSE)</f>
        <v>Perpétua Almeida</v>
      </c>
      <c r="C275" s="31" t="s">
        <v>133</v>
      </c>
      <c r="D275" s="30" t="s">
        <v>14</v>
      </c>
      <c r="E275" s="30" t="s">
        <v>226</v>
      </c>
      <c r="F275" s="63"/>
      <c r="G275" s="72">
        <f>I198*ÍndiceCorreção!$C$6</f>
        <v>3103.2840024840762</v>
      </c>
      <c r="H275" s="72">
        <f t="shared" si="6"/>
        <v>0</v>
      </c>
      <c r="I275" s="73">
        <f t="shared" si="7"/>
        <v>308172.02991190477</v>
      </c>
      <c r="J275" s="65"/>
    </row>
    <row r="276" spans="2:10" ht="12.95" customHeight="1">
      <c r="B276" s="61" t="str">
        <f>VLOOKUP(C276,SintéticoNC!$B$4:$C$82,2,FALSE)</f>
        <v>PRF RO</v>
      </c>
      <c r="C276" s="31" t="s">
        <v>136</v>
      </c>
      <c r="D276" s="30" t="s">
        <v>14</v>
      </c>
      <c r="E276" s="30" t="s">
        <v>226</v>
      </c>
      <c r="F276" s="63"/>
      <c r="G276" s="72">
        <f>I199*ÍndiceCorreção!$C$6</f>
        <v>0</v>
      </c>
      <c r="H276" s="72">
        <f t="shared" si="6"/>
        <v>0</v>
      </c>
      <c r="I276" s="73">
        <f t="shared" si="7"/>
        <v>0</v>
      </c>
      <c r="J276" s="65"/>
    </row>
    <row r="277" spans="2:10" ht="12.95" customHeight="1">
      <c r="B277" s="61" t="str">
        <f>VLOOKUP(C277,SintéticoNC!$B$4:$C$82,2,FALSE)</f>
        <v>Senador Confúcio Moura</v>
      </c>
      <c r="C277" s="31" t="s">
        <v>139</v>
      </c>
      <c r="D277" s="30" t="s">
        <v>14</v>
      </c>
      <c r="E277" s="30" t="s">
        <v>226</v>
      </c>
      <c r="F277" s="63"/>
      <c r="G277" s="72">
        <f>I200*ÍndiceCorreção!$C$6</f>
        <v>0</v>
      </c>
      <c r="H277" s="72">
        <f t="shared" si="6"/>
        <v>0</v>
      </c>
      <c r="I277" s="73">
        <f t="shared" si="7"/>
        <v>0</v>
      </c>
      <c r="J277" s="65"/>
    </row>
    <row r="278" spans="2:10" ht="12.95" customHeight="1">
      <c r="B278" s="61" t="str">
        <f>VLOOKUP(C278,SintéticoNC!$B$4:$C$82,2,FALSE)</f>
        <v>Sérgio Petecão</v>
      </c>
      <c r="C278" s="31" t="s">
        <v>142</v>
      </c>
      <c r="D278" s="30" t="s">
        <v>14</v>
      </c>
      <c r="E278" s="30" t="s">
        <v>226</v>
      </c>
      <c r="F278" s="63"/>
      <c r="G278" s="72">
        <f>I201*ÍndiceCorreção!$C$6</f>
        <v>1388.225408280322</v>
      </c>
      <c r="H278" s="72">
        <f t="shared" si="6"/>
        <v>0</v>
      </c>
      <c r="I278" s="73">
        <f t="shared" si="7"/>
        <v>137857.90849389875</v>
      </c>
      <c r="J278" s="65"/>
    </row>
    <row r="279" spans="2:10" ht="12.95" customHeight="1">
      <c r="B279" s="61" t="str">
        <f>VLOOKUP(C279,SintéticoNC!$B$4:$C$82,2,FALSE)</f>
        <v>Soraya Thronicke</v>
      </c>
      <c r="C279" s="31" t="s">
        <v>145</v>
      </c>
      <c r="D279" s="30" t="s">
        <v>14</v>
      </c>
      <c r="E279" s="30" t="s">
        <v>226</v>
      </c>
      <c r="F279" s="63"/>
      <c r="G279" s="72">
        <f>I202*ÍndiceCorreção!$C$6</f>
        <v>2904.9524785451495</v>
      </c>
      <c r="H279" s="72">
        <f t="shared" si="6"/>
        <v>0</v>
      </c>
      <c r="I279" s="73">
        <f t="shared" si="7"/>
        <v>288476.69159325399</v>
      </c>
      <c r="J279" s="65"/>
    </row>
    <row r="280" spans="2:10" ht="12.95" customHeight="1">
      <c r="B280" s="61" t="str">
        <f>VLOOKUP(C280,SintéticoNC!$B$4:$C$82,2,FALSE)</f>
        <v>Uldurico Junior</v>
      </c>
      <c r="C280" s="31" t="s">
        <v>148</v>
      </c>
      <c r="D280" s="30" t="s">
        <v>14</v>
      </c>
      <c r="E280" s="30" t="s">
        <v>226</v>
      </c>
      <c r="F280" s="63"/>
      <c r="G280" s="72">
        <f>I203*ÍndiceCorreção!$C$6</f>
        <v>2740.1796742385532</v>
      </c>
      <c r="H280" s="72">
        <f t="shared" si="6"/>
        <v>0</v>
      </c>
      <c r="I280" s="73">
        <f t="shared" si="7"/>
        <v>272113.90638352314</v>
      </c>
      <c r="J280" s="65"/>
    </row>
    <row r="281" spans="2:10" ht="12.95" customHeight="1">
      <c r="B281" s="61" t="str">
        <f>VLOOKUP(C281,SintéticoNC!$B$4:$C$82,2,FALSE)</f>
        <v>Bancada de Alagoas</v>
      </c>
      <c r="C281" s="31" t="s">
        <v>152</v>
      </c>
      <c r="D281" s="30" t="s">
        <v>16</v>
      </c>
      <c r="E281" s="30" t="s">
        <v>226</v>
      </c>
      <c r="F281" s="63"/>
      <c r="G281" s="72">
        <f>I204*ÍndiceCorreção!$C$6</f>
        <v>5076.5456427006156</v>
      </c>
      <c r="H281" s="72">
        <f t="shared" si="6"/>
        <v>0</v>
      </c>
      <c r="I281" s="73">
        <f t="shared" si="7"/>
        <v>504127.03909767652</v>
      </c>
      <c r="J281" s="65"/>
    </row>
    <row r="282" spans="2:10" ht="12.95" customHeight="1">
      <c r="B282" s="61" t="str">
        <f>VLOOKUP(C282,SintéticoNC!$B$4:$C$82,2,FALSE)</f>
        <v>Bancada de Alagoas</v>
      </c>
      <c r="C282" s="31" t="s">
        <v>154</v>
      </c>
      <c r="D282" s="30" t="s">
        <v>16</v>
      </c>
      <c r="E282" s="30" t="s">
        <v>226</v>
      </c>
      <c r="F282" s="63"/>
      <c r="G282" s="72">
        <f>I205*ÍndiceCorreção!$C$6</f>
        <v>5680.744019179725</v>
      </c>
      <c r="H282" s="72">
        <f t="shared" si="6"/>
        <v>0</v>
      </c>
      <c r="I282" s="73">
        <f t="shared" si="7"/>
        <v>564127.03909767652</v>
      </c>
      <c r="J282" s="65"/>
    </row>
    <row r="283" spans="2:10" ht="12.95" customHeight="1">
      <c r="B283" s="61" t="str">
        <f>VLOOKUP(C283,SintéticoNC!$B$4:$C$82,2,FALSE)</f>
        <v>Bancada de Alagoas</v>
      </c>
      <c r="C283" s="31" t="s">
        <v>156</v>
      </c>
      <c r="D283" s="30" t="s">
        <v>16</v>
      </c>
      <c r="E283" s="30" t="s">
        <v>226</v>
      </c>
      <c r="F283" s="63"/>
      <c r="G283" s="72">
        <f>I206*ÍndiceCorreção!$C$6</f>
        <v>1075.1059510040684</v>
      </c>
      <c r="H283" s="72">
        <f t="shared" si="6"/>
        <v>0</v>
      </c>
      <c r="I283" s="73">
        <f t="shared" si="7"/>
        <v>106763.5392139694</v>
      </c>
      <c r="J283" s="65"/>
    </row>
    <row r="284" spans="2:10" ht="12.95" customHeight="1">
      <c r="B284" s="61" t="str">
        <f>VLOOKUP(C284,SintéticoNC!$B$4:$C$82,2,FALSE)</f>
        <v>Bancada de Minas Gerais</v>
      </c>
      <c r="C284" s="31" t="s">
        <v>158</v>
      </c>
      <c r="D284" s="30" t="s">
        <v>16</v>
      </c>
      <c r="E284" s="30" t="s">
        <v>226</v>
      </c>
      <c r="F284" s="63"/>
      <c r="G284" s="72">
        <f>I207*ÍndiceCorreção!$C$6</f>
        <v>1385.205591652659</v>
      </c>
      <c r="H284" s="72">
        <f t="shared" si="6"/>
        <v>0</v>
      </c>
      <c r="I284" s="73">
        <f t="shared" si="7"/>
        <v>137558.02520272601</v>
      </c>
      <c r="J284" s="65"/>
    </row>
    <row r="285" spans="2:10" ht="12.95" customHeight="1">
      <c r="B285" s="61" t="str">
        <f>VLOOKUP(C285,SintéticoNC!$B$4:$C$82,2,FALSE)</f>
        <v>Bancada de São Paulo</v>
      </c>
      <c r="C285" s="31" t="s">
        <v>160</v>
      </c>
      <c r="D285" s="30" t="s">
        <v>16</v>
      </c>
      <c r="E285" s="30" t="s">
        <v>226</v>
      </c>
      <c r="F285" s="63"/>
      <c r="G285" s="72">
        <f>I208*ÍndiceCorreção!$C$6</f>
        <v>47252.364272067862</v>
      </c>
      <c r="H285" s="72">
        <f t="shared" si="6"/>
        <v>0</v>
      </c>
      <c r="I285" s="73">
        <f t="shared" si="7"/>
        <v>4692402.3080722336</v>
      </c>
      <c r="J285" s="65"/>
    </row>
    <row r="286" spans="2:10" ht="12.95" customHeight="1">
      <c r="B286" s="61" t="str">
        <f>VLOOKUP(C286,SintéticoNC!$B$4:$C$82,2,FALSE)</f>
        <v>Bancada do Espírito Santo</v>
      </c>
      <c r="C286" s="31" t="s">
        <v>162</v>
      </c>
      <c r="D286" s="30" t="s">
        <v>16</v>
      </c>
      <c r="E286" s="30" t="s">
        <v>226</v>
      </c>
      <c r="F286" s="63"/>
      <c r="G286" s="72">
        <f>I209*ÍndiceCorreção!$C$6</f>
        <v>6266.40914000254</v>
      </c>
      <c r="H286" s="72">
        <f t="shared" si="6"/>
        <v>0</v>
      </c>
      <c r="I286" s="73">
        <f t="shared" si="7"/>
        <v>622286.59168393514</v>
      </c>
      <c r="J286" s="65"/>
    </row>
    <row r="287" spans="2:10" ht="12.95" customHeight="1">
      <c r="B287" s="61" t="str">
        <f>VLOOKUP(C287,SintéticoNC!$B$4:$C$82,2,FALSE)</f>
        <v>Bancada do Espírito Santo</v>
      </c>
      <c r="C287" s="31" t="s">
        <v>164</v>
      </c>
      <c r="D287" s="30" t="s">
        <v>16</v>
      </c>
      <c r="E287" s="30" t="s">
        <v>226</v>
      </c>
      <c r="F287" s="63"/>
      <c r="G287" s="72">
        <f>I210*ÍndiceCorreção!$C$6</f>
        <v>7158.6488878365335</v>
      </c>
      <c r="H287" s="72">
        <f t="shared" si="6"/>
        <v>0</v>
      </c>
      <c r="I287" s="73">
        <f t="shared" si="7"/>
        <v>710890.57831164589</v>
      </c>
      <c r="J287" s="65"/>
    </row>
    <row r="288" spans="2:10" ht="12.95" customHeight="1">
      <c r="B288" s="61" t="str">
        <f>VLOOKUP(C288,SintéticoNC!$B$4:$C$82,2,FALSE)</f>
        <v>Bancada do Pará</v>
      </c>
      <c r="C288" s="31" t="s">
        <v>166</v>
      </c>
      <c r="D288" s="30" t="s">
        <v>16</v>
      </c>
      <c r="E288" s="30" t="s">
        <v>226</v>
      </c>
      <c r="F288" s="63"/>
      <c r="G288" s="72">
        <f>I211*ÍndiceCorreção!$C$6</f>
        <v>7639.2882102394306</v>
      </c>
      <c r="H288" s="72">
        <f t="shared" si="6"/>
        <v>0</v>
      </c>
      <c r="I288" s="73">
        <f t="shared" si="7"/>
        <v>758620.53004078777</v>
      </c>
      <c r="J288" s="65"/>
    </row>
    <row r="289" spans="2:10" ht="12.95" customHeight="1">
      <c r="B289" s="61" t="str">
        <f>VLOOKUP(C289,SintéticoNC!$B$4:$C$82,2,FALSE)</f>
        <v>Bancada do Pará</v>
      </c>
      <c r="C289" s="31" t="s">
        <v>168</v>
      </c>
      <c r="D289" s="30" t="s">
        <v>16</v>
      </c>
      <c r="E289" s="30" t="s">
        <v>226</v>
      </c>
      <c r="F289" s="63"/>
      <c r="G289" s="72">
        <f>I212*ÍndiceCorreção!$C$6</f>
        <v>1468.7482050268648</v>
      </c>
      <c r="H289" s="72">
        <f t="shared" si="6"/>
        <v>0</v>
      </c>
      <c r="I289" s="73">
        <f t="shared" si="7"/>
        <v>145854.23551640211</v>
      </c>
      <c r="J289" s="65"/>
    </row>
    <row r="290" spans="2:10" ht="12.95" customHeight="1">
      <c r="B290" s="61" t="str">
        <f>VLOOKUP(C290,SintéticoNC!$B$4:$C$82,2,FALSE)</f>
        <v>Coronel Chrisóstomo</v>
      </c>
      <c r="C290" s="31" t="s">
        <v>170</v>
      </c>
      <c r="D290" s="30" t="s">
        <v>16</v>
      </c>
      <c r="E290" s="30" t="s">
        <v>226</v>
      </c>
      <c r="F290" s="63"/>
      <c r="G290" s="72">
        <f>I213*ÍndiceCorreção!$C$6</f>
        <v>2472.8668509966296</v>
      </c>
      <c r="H290" s="72">
        <f t="shared" si="6"/>
        <v>0</v>
      </c>
      <c r="I290" s="73">
        <f t="shared" si="7"/>
        <v>245568.37097844755</v>
      </c>
      <c r="J290" s="65"/>
    </row>
    <row r="291" spans="2:10" ht="12.95" customHeight="1">
      <c r="B291" s="61" t="str">
        <f>VLOOKUP(C291,SintéticoNC!$B$4:$C$82,2,FALSE)</f>
        <v>Dimas Fabiano</v>
      </c>
      <c r="C291" s="31" t="s">
        <v>172</v>
      </c>
      <c r="D291" s="30" t="s">
        <v>16</v>
      </c>
      <c r="E291" s="30" t="s">
        <v>226</v>
      </c>
      <c r="F291" s="63"/>
      <c r="G291" s="72">
        <f>I214*ÍndiceCorreção!$C$6</f>
        <v>0</v>
      </c>
      <c r="H291" s="72">
        <f t="shared" si="6"/>
        <v>0</v>
      </c>
      <c r="I291" s="73">
        <f t="shared" si="7"/>
        <v>0</v>
      </c>
      <c r="J291" s="65"/>
    </row>
    <row r="292" spans="2:10" ht="12.95" customHeight="1">
      <c r="B292" s="61" t="str">
        <f>VLOOKUP(C292,SintéticoNC!$B$4:$C$82,2,FALSE)</f>
        <v>Edna Henrique</v>
      </c>
      <c r="C292" s="31" t="s">
        <v>174</v>
      </c>
      <c r="D292" s="30" t="s">
        <v>16</v>
      </c>
      <c r="E292" s="30" t="s">
        <v>226</v>
      </c>
      <c r="F292" s="63"/>
      <c r="G292" s="72">
        <f>I215*ÍndiceCorreção!$C$6</f>
        <v>442.44636602757095</v>
      </c>
      <c r="H292" s="72">
        <f t="shared" si="6"/>
        <v>0</v>
      </c>
      <c r="I292" s="73">
        <f t="shared" si="7"/>
        <v>43937.195125138023</v>
      </c>
      <c r="J292" s="65"/>
    </row>
    <row r="293" spans="2:10" ht="12.95" customHeight="1">
      <c r="B293" s="61" t="str">
        <f>VLOOKUP(C293,SintéticoNC!$B$4:$C$82,2,FALSE)</f>
        <v>Fabio Reis</v>
      </c>
      <c r="C293" s="31" t="s">
        <v>176</v>
      </c>
      <c r="D293" s="30" t="s">
        <v>16</v>
      </c>
      <c r="E293" s="30" t="s">
        <v>226</v>
      </c>
      <c r="F293" s="63"/>
      <c r="G293" s="72">
        <f>I216*ÍndiceCorreção!$C$6</f>
        <v>230.87545544750748</v>
      </c>
      <c r="H293" s="72">
        <f t="shared" si="6"/>
        <v>0</v>
      </c>
      <c r="I293" s="73">
        <f t="shared" si="7"/>
        <v>22927.117758201057</v>
      </c>
      <c r="J293" s="65"/>
    </row>
    <row r="294" spans="2:10" ht="12.95" customHeight="1">
      <c r="B294" s="61" t="str">
        <f>VLOOKUP(C294,SintéticoNC!$B$4:$C$82,2,FALSE)</f>
        <v>Flavia Arruda</v>
      </c>
      <c r="C294" s="31" t="s">
        <v>178</v>
      </c>
      <c r="D294" s="30" t="s">
        <v>16</v>
      </c>
      <c r="E294" s="30" t="s">
        <v>226</v>
      </c>
      <c r="F294" s="63"/>
      <c r="G294" s="72">
        <f>I217*ÍndiceCorreção!$C$6</f>
        <v>0</v>
      </c>
      <c r="H294" s="72">
        <f t="shared" si="6"/>
        <v>0</v>
      </c>
      <c r="I294" s="73">
        <f t="shared" si="7"/>
        <v>0</v>
      </c>
      <c r="J294" s="65"/>
    </row>
    <row r="295" spans="2:10" ht="12.95" customHeight="1">
      <c r="B295" s="61" t="str">
        <f>VLOOKUP(C295,SintéticoNC!$B$4:$C$82,2,FALSE)</f>
        <v>General Girão</v>
      </c>
      <c r="C295" s="31" t="s">
        <v>180</v>
      </c>
      <c r="D295" s="30" t="s">
        <v>16</v>
      </c>
      <c r="E295" s="30" t="s">
        <v>226</v>
      </c>
      <c r="F295" s="63"/>
      <c r="G295" s="72">
        <f>I218*ÍndiceCorreção!$C$6</f>
        <v>3245.128868047294</v>
      </c>
      <c r="H295" s="72">
        <f t="shared" si="6"/>
        <v>0</v>
      </c>
      <c r="I295" s="73">
        <f t="shared" si="7"/>
        <v>322257.95312041795</v>
      </c>
      <c r="J295" s="65"/>
    </row>
    <row r="296" spans="2:10" ht="12.95" customHeight="1">
      <c r="B296" s="61" t="str">
        <f>VLOOKUP(C296,SintéticoNC!$B$4:$C$82,2,FALSE)</f>
        <v>José Nunes</v>
      </c>
      <c r="C296" s="31" t="s">
        <v>182</v>
      </c>
      <c r="D296" s="30" t="s">
        <v>16</v>
      </c>
      <c r="E296" s="30" t="s">
        <v>226</v>
      </c>
      <c r="F296" s="63"/>
      <c r="G296" s="72">
        <f>I219*ÍndiceCorreção!$C$6</f>
        <v>140.34717778801598</v>
      </c>
      <c r="H296" s="72">
        <f t="shared" si="6"/>
        <v>0</v>
      </c>
      <c r="I296" s="73">
        <f t="shared" si="7"/>
        <v>13937.195125138023</v>
      </c>
      <c r="J296" s="65"/>
    </row>
    <row r="297" spans="2:10" ht="12.95" customHeight="1">
      <c r="B297" s="61" t="str">
        <f>VLOOKUP(C297,SintéticoNC!$B$4:$C$82,2,FALSE)</f>
        <v>Josivaldo JP</v>
      </c>
      <c r="C297" s="31" t="s">
        <v>184</v>
      </c>
      <c r="D297" s="30" t="s">
        <v>16</v>
      </c>
      <c r="E297" s="30" t="s">
        <v>226</v>
      </c>
      <c r="F297" s="63"/>
      <c r="G297" s="72">
        <f>I220*ÍndiceCorreção!$C$6</f>
        <v>140.34717778801598</v>
      </c>
      <c r="H297" s="72">
        <f t="shared" si="6"/>
        <v>0</v>
      </c>
      <c r="I297" s="73">
        <f t="shared" si="7"/>
        <v>13937.195125138023</v>
      </c>
      <c r="J297" s="65"/>
    </row>
    <row r="298" spans="2:10" ht="12.95" customHeight="1">
      <c r="B298" s="61" t="str">
        <f>VLOOKUP(C298,SintéticoNC!$B$4:$C$82,2,FALSE)</f>
        <v>Junior Lourenço</v>
      </c>
      <c r="C298" s="31" t="s">
        <v>186</v>
      </c>
      <c r="D298" s="30" t="s">
        <v>16</v>
      </c>
      <c r="E298" s="30" t="s">
        <v>226</v>
      </c>
      <c r="F298" s="63"/>
      <c r="G298" s="72">
        <f>I221*ÍndiceCorreção!$C$6</f>
        <v>85.430766524548218</v>
      </c>
      <c r="H298" s="72">
        <f t="shared" si="6"/>
        <v>0</v>
      </c>
      <c r="I298" s="73">
        <f t="shared" si="7"/>
        <v>8483.7136129744613</v>
      </c>
      <c r="J298" s="65"/>
    </row>
    <row r="299" spans="2:10" ht="12.95" customHeight="1">
      <c r="B299" s="61" t="str">
        <f>VLOOKUP(C299,SintéticoNC!$B$4:$C$82,2,FALSE)</f>
        <v>Leo de Brito</v>
      </c>
      <c r="C299" s="31" t="s">
        <v>188</v>
      </c>
      <c r="D299" s="30" t="s">
        <v>16</v>
      </c>
      <c r="E299" s="30" t="s">
        <v>226</v>
      </c>
      <c r="F299" s="63"/>
      <c r="G299" s="72">
        <f>I222*ÍndiceCorreção!$C$6</f>
        <v>468.87799827745835</v>
      </c>
      <c r="H299" s="72">
        <f t="shared" si="6"/>
        <v>0</v>
      </c>
      <c r="I299" s="73">
        <f t="shared" si="7"/>
        <v>46561.991875230044</v>
      </c>
      <c r="J299" s="65"/>
    </row>
    <row r="300" spans="2:10" ht="12.95" customHeight="1">
      <c r="B300" s="61" t="str">
        <f>VLOOKUP(C300,SintéticoNC!$B$4:$C$82,2,FALSE)</f>
        <v>Luciano Bivar</v>
      </c>
      <c r="C300" s="31" t="s">
        <v>190</v>
      </c>
      <c r="D300" s="30" t="s">
        <v>16</v>
      </c>
      <c r="E300" s="30" t="s">
        <v>226</v>
      </c>
      <c r="F300" s="63"/>
      <c r="G300" s="72">
        <f>I223*ÍndiceCorreção!$C$6</f>
        <v>1326.3478804751558</v>
      </c>
      <c r="H300" s="72">
        <f t="shared" si="6"/>
        <v>0</v>
      </c>
      <c r="I300" s="73">
        <f t="shared" si="7"/>
        <v>131713.15237928455</v>
      </c>
      <c r="J300" s="65"/>
    </row>
    <row r="301" spans="2:10" ht="12.95" customHeight="1">
      <c r="B301" s="61" t="str">
        <f>VLOOKUP(C301,SintéticoNC!$B$4:$C$82,2,FALSE)</f>
        <v>Luis Tibé</v>
      </c>
      <c r="C301" s="31" t="s">
        <v>192</v>
      </c>
      <c r="D301" s="30" t="s">
        <v>16</v>
      </c>
      <c r="E301" s="30" t="s">
        <v>226</v>
      </c>
      <c r="F301" s="63"/>
      <c r="G301" s="72">
        <f>I224*ÍndiceCorreção!$C$6</f>
        <v>241.04690720120098</v>
      </c>
      <c r="H301" s="72">
        <f t="shared" si="6"/>
        <v>0</v>
      </c>
      <c r="I301" s="73">
        <f t="shared" si="7"/>
        <v>23937.195125138023</v>
      </c>
      <c r="J301" s="65"/>
    </row>
    <row r="302" spans="2:10" ht="12.95" customHeight="1">
      <c r="B302" s="61" t="str">
        <f>VLOOKUP(C302,SintéticoNC!$B$4:$C$82,2,FALSE)</f>
        <v>Mara Rocha</v>
      </c>
      <c r="C302" s="31" t="s">
        <v>194</v>
      </c>
      <c r="D302" s="30" t="s">
        <v>16</v>
      </c>
      <c r="E302" s="30" t="s">
        <v>226</v>
      </c>
      <c r="F302" s="63"/>
      <c r="G302" s="72">
        <f>I225*ÍndiceCorreção!$C$6</f>
        <v>0</v>
      </c>
      <c r="H302" s="72">
        <f t="shared" si="6"/>
        <v>0</v>
      </c>
      <c r="I302" s="73">
        <f t="shared" si="7"/>
        <v>0</v>
      </c>
      <c r="J302" s="65"/>
    </row>
    <row r="303" spans="2:10" ht="12.95" customHeight="1">
      <c r="B303" s="61" t="str">
        <f>VLOOKUP(C303,SintéticoNC!$B$4:$C$82,2,FALSE)</f>
        <v>Marx Beltrão</v>
      </c>
      <c r="C303" s="31" t="s">
        <v>196</v>
      </c>
      <c r="D303" s="30" t="s">
        <v>16</v>
      </c>
      <c r="E303" s="30" t="s">
        <v>226</v>
      </c>
      <c r="F303" s="63"/>
      <c r="G303" s="72">
        <f>I226*ÍndiceCorreção!$C$6</f>
        <v>1225.6481510619708</v>
      </c>
      <c r="H303" s="72">
        <f t="shared" si="6"/>
        <v>0</v>
      </c>
      <c r="I303" s="73">
        <f t="shared" si="7"/>
        <v>121713.15237928455</v>
      </c>
      <c r="J303" s="65"/>
    </row>
    <row r="304" spans="2:10" ht="12.95" customHeight="1">
      <c r="B304" s="61" t="str">
        <f>VLOOKUP(C304,SintéticoNC!$B$4:$C$82,2,FALSE)</f>
        <v>Perpétua Almeida</v>
      </c>
      <c r="C304" s="31" t="s">
        <v>198</v>
      </c>
      <c r="D304" s="30" t="s">
        <v>16</v>
      </c>
      <c r="E304" s="30" t="s">
        <v>226</v>
      </c>
      <c r="F304" s="63"/>
      <c r="G304" s="72">
        <f>I227*ÍndiceCorreção!$C$6</f>
        <v>341.74663661438598</v>
      </c>
      <c r="H304" s="72">
        <f t="shared" si="6"/>
        <v>0</v>
      </c>
      <c r="I304" s="73">
        <f t="shared" si="7"/>
        <v>33937.195125138023</v>
      </c>
      <c r="J304" s="65"/>
    </row>
    <row r="305" spans="2:10" ht="12.95" customHeight="1">
      <c r="B305" s="61" t="str">
        <f>VLOOKUP(C305,SintéticoNC!$B$4:$C$82,2,FALSE)</f>
        <v>Sérgio Petecão</v>
      </c>
      <c r="C305" s="31" t="s">
        <v>200</v>
      </c>
      <c r="D305" s="30" t="s">
        <v>16</v>
      </c>
      <c r="E305" s="30" t="s">
        <v>226</v>
      </c>
      <c r="F305" s="63"/>
      <c r="G305" s="72">
        <f>I228*ÍndiceCorreção!$C$6</f>
        <v>1258.1513967635365</v>
      </c>
      <c r="H305" s="72">
        <f t="shared" si="6"/>
        <v>0</v>
      </c>
      <c r="I305" s="73">
        <f t="shared" si="7"/>
        <v>124940.89150936707</v>
      </c>
      <c r="J305" s="65"/>
    </row>
    <row r="306" spans="2:10" ht="12.95" customHeight="1">
      <c r="B306" s="61" t="str">
        <f>VLOOKUP(C306,SintéticoNC!$B$4:$C$82,2,FALSE)</f>
        <v>Uldurico Junior</v>
      </c>
      <c r="C306" s="31" t="s">
        <v>202</v>
      </c>
      <c r="D306" s="30" t="s">
        <v>16</v>
      </c>
      <c r="E306" s="30" t="s">
        <v>226</v>
      </c>
      <c r="F306" s="63"/>
      <c r="G306" s="72">
        <f>I229*ÍndiceCorreção!$C$6</f>
        <v>946.07798521157042</v>
      </c>
      <c r="H306" s="72">
        <f t="shared" si="6"/>
        <v>0</v>
      </c>
      <c r="I306" s="73">
        <f t="shared" si="7"/>
        <v>93950.39993897907</v>
      </c>
      <c r="J306" s="65"/>
    </row>
    <row r="307" spans="2:10" ht="12.95" customHeight="1">
      <c r="B307" s="61" t="str">
        <f>VLOOKUP(C307,SintéticoNC!$B$4:$C$82,2,FALSE)</f>
        <v>Soraya Thronicke</v>
      </c>
      <c r="C307" s="31" t="s">
        <v>204</v>
      </c>
      <c r="D307" s="30" t="s">
        <v>16</v>
      </c>
      <c r="E307" s="30" t="s">
        <v>226</v>
      </c>
      <c r="F307" s="63"/>
      <c r="G307" s="72">
        <f>I230*ÍndiceCorreção!$C$6</f>
        <v>1232.7752384444141</v>
      </c>
      <c r="H307" s="72">
        <f t="shared" si="6"/>
        <v>0</v>
      </c>
      <c r="I307" s="73">
        <f t="shared" si="7"/>
        <v>122420.90873811248</v>
      </c>
      <c r="J307" s="65"/>
    </row>
    <row r="308" spans="2:10" ht="12.95" customHeight="1">
      <c r="B308" s="61" t="str">
        <f>VLOOKUP(C308,SintéticoNC!$B$4:$C$82,2,FALSE)</f>
        <v>MCom</v>
      </c>
      <c r="C308" s="31" t="s">
        <v>206</v>
      </c>
      <c r="D308" s="30" t="s">
        <v>16</v>
      </c>
      <c r="E308" s="30" t="s">
        <v>226</v>
      </c>
      <c r="F308" s="63"/>
      <c r="G308" s="72">
        <f>I231*ÍndiceCorreção!$C$6</f>
        <v>972.3766453433833</v>
      </c>
      <c r="H308" s="72">
        <f t="shared" si="6"/>
        <v>0</v>
      </c>
      <c r="I308" s="73">
        <f t="shared" si="7"/>
        <v>96561.991875230044</v>
      </c>
      <c r="J308" s="65"/>
    </row>
    <row r="309" spans="2:10" ht="12.95" customHeight="1">
      <c r="B309" s="61" t="str">
        <f>VLOOKUP(C309,SintéticoNC!$B$4:$C$82,2,FALSE)</f>
        <v>Cabo Junio Amaral</v>
      </c>
      <c r="C309" s="31" t="s">
        <v>209</v>
      </c>
      <c r="D309" s="30" t="s">
        <v>16</v>
      </c>
      <c r="E309" s="30" t="s">
        <v>226</v>
      </c>
      <c r="F309" s="63"/>
      <c r="G309" s="72">
        <f>I232*ÍndiceCorreção!$C$6</f>
        <v>4380.8277709544573</v>
      </c>
      <c r="H309" s="72">
        <f t="shared" si="6"/>
        <v>0</v>
      </c>
      <c r="I309" s="73">
        <f t="shared" si="7"/>
        <v>435038.68346848403</v>
      </c>
      <c r="J309" s="65"/>
    </row>
    <row r="310" spans="2:10" ht="12.95" customHeight="1">
      <c r="B310" s="61" t="str">
        <f>VLOOKUP(C310,SintéticoNC!$B$4:$C$82,2,FALSE)</f>
        <v>Leur Lomanto</v>
      </c>
      <c r="C310" s="31" t="s">
        <v>211</v>
      </c>
      <c r="D310" s="30" t="s">
        <v>16</v>
      </c>
      <c r="E310" s="30" t="s">
        <v>226</v>
      </c>
      <c r="F310" s="63"/>
      <c r="G310" s="72">
        <f>I233*ÍndiceCorreção!$C$6</f>
        <v>643.84582485394094</v>
      </c>
      <c r="H310" s="72">
        <f t="shared" si="6"/>
        <v>0</v>
      </c>
      <c r="I310" s="73">
        <f t="shared" si="7"/>
        <v>63937.195125138023</v>
      </c>
      <c r="J310" s="65"/>
    </row>
    <row r="311" spans="2:10" ht="12.95" customHeight="1">
      <c r="B311" s="61" t="str">
        <f>VLOOKUP(C311,SintéticoNC!$B$4:$C$82,2,FALSE)</f>
        <v>Bancada de Alagoas</v>
      </c>
      <c r="C311" s="31" t="s">
        <v>12</v>
      </c>
      <c r="D311" s="30" t="s">
        <v>14</v>
      </c>
      <c r="E311" s="30" t="s">
        <v>227</v>
      </c>
      <c r="F311" s="69">
        <v>100000</v>
      </c>
      <c r="G311" s="72">
        <f>I234*ÍndiceCorreção!$C$7</f>
        <v>15218.647375948349</v>
      </c>
      <c r="H311" s="72">
        <f t="shared" si="6"/>
        <v>100000</v>
      </c>
      <c r="I311" s="73">
        <f t="shared" si="7"/>
        <v>1409626.8014248305</v>
      </c>
      <c r="J311" s="65"/>
    </row>
    <row r="312" spans="2:10" ht="12.95" customHeight="1">
      <c r="B312" s="61" t="str">
        <f>VLOOKUP(C312,SintéticoNC!$B$4:$C$82,2,FALSE)</f>
        <v>Bancada de Alagoas</v>
      </c>
      <c r="C312" s="31" t="s">
        <v>18</v>
      </c>
      <c r="D312" s="30" t="s">
        <v>14</v>
      </c>
      <c r="E312" s="30" t="s">
        <v>227</v>
      </c>
      <c r="F312" s="63"/>
      <c r="G312" s="72">
        <f>I235*ÍndiceCorreção!$C$7</f>
        <v>3827.6252104547843</v>
      </c>
      <c r="H312" s="72">
        <f t="shared" si="6"/>
        <v>0</v>
      </c>
      <c r="I312" s="73">
        <f t="shared" si="7"/>
        <v>379684.57122174604</v>
      </c>
      <c r="J312" s="65"/>
    </row>
    <row r="313" spans="2:10" ht="12.95" customHeight="1">
      <c r="B313" s="61" t="str">
        <f>VLOOKUP(C313,SintéticoNC!$B$4:$C$82,2,FALSE)</f>
        <v>Bancada de Alagoas</v>
      </c>
      <c r="C313" s="31" t="s">
        <v>20</v>
      </c>
      <c r="D313" s="30" t="s">
        <v>14</v>
      </c>
      <c r="E313" s="30" t="s">
        <v>227</v>
      </c>
      <c r="F313" s="63"/>
      <c r="G313" s="72">
        <f>I236*ÍndiceCorreção!$C$7</f>
        <v>52607.78494429987</v>
      </c>
      <c r="H313" s="72">
        <f t="shared" si="6"/>
        <v>0</v>
      </c>
      <c r="I313" s="73">
        <f t="shared" si="7"/>
        <v>5218474.425067611</v>
      </c>
      <c r="J313" s="65"/>
    </row>
    <row r="314" spans="2:10" ht="12.95" customHeight="1">
      <c r="B314" s="61" t="str">
        <f>VLOOKUP(C314,SintéticoNC!$B$4:$C$82,2,FALSE)</f>
        <v>Bancada de Minas Gerais</v>
      </c>
      <c r="C314" s="31" t="s">
        <v>23</v>
      </c>
      <c r="D314" s="30" t="s">
        <v>14</v>
      </c>
      <c r="E314" s="30" t="s">
        <v>227</v>
      </c>
      <c r="F314" s="63"/>
      <c r="G314" s="72">
        <f>I237*ÍndiceCorreção!$C$7</f>
        <v>134804.76361018818</v>
      </c>
      <c r="H314" s="72">
        <f t="shared" si="6"/>
        <v>0</v>
      </c>
      <c r="I314" s="73">
        <f t="shared" si="7"/>
        <v>13372074.34264488</v>
      </c>
      <c r="J314" s="65"/>
    </row>
    <row r="315" spans="2:10" ht="12.95" customHeight="1">
      <c r="B315" s="61" t="str">
        <f>VLOOKUP(C315,SintéticoNC!$B$4:$C$82,2,FALSE)</f>
        <v>Bancada de São Paulo</v>
      </c>
      <c r="C315" s="31" t="s">
        <v>27</v>
      </c>
      <c r="D315" s="30" t="s">
        <v>14</v>
      </c>
      <c r="E315" s="30" t="s">
        <v>227</v>
      </c>
      <c r="F315" s="63"/>
      <c r="G315" s="72">
        <f>I238*ÍndiceCorreção!$C$7</f>
        <v>10084.383987036483</v>
      </c>
      <c r="H315" s="72">
        <f t="shared" si="6"/>
        <v>0</v>
      </c>
      <c r="I315" s="73">
        <f t="shared" si="7"/>
        <v>1000329.1335042845</v>
      </c>
      <c r="J315" s="65"/>
    </row>
    <row r="316" spans="2:10" ht="12.95" customHeight="1">
      <c r="B316" s="61" t="str">
        <f>VLOOKUP(C316,SintéticoNC!$B$4:$C$82,2,FALSE)</f>
        <v>Bancada do Espírito Santo</v>
      </c>
      <c r="C316" s="31" t="s">
        <v>31</v>
      </c>
      <c r="D316" s="30" t="s">
        <v>14</v>
      </c>
      <c r="E316" s="30" t="s">
        <v>227</v>
      </c>
      <c r="F316" s="63"/>
      <c r="G316" s="72">
        <f>I239*ÍndiceCorreção!$C$7</f>
        <v>9528.9637939355343</v>
      </c>
      <c r="H316" s="72">
        <f t="shared" si="6"/>
        <v>0</v>
      </c>
      <c r="I316" s="73">
        <f t="shared" si="7"/>
        <v>945233.75026524044</v>
      </c>
      <c r="J316" s="65"/>
    </row>
    <row r="317" spans="2:10" ht="12.95" customHeight="1">
      <c r="B317" s="61" t="str">
        <f>VLOOKUP(C317,SintéticoNC!$B$4:$C$82,2,FALSE)</f>
        <v>Bancada do Espírito Santo</v>
      </c>
      <c r="C317" s="31" t="s">
        <v>35</v>
      </c>
      <c r="D317" s="30" t="s">
        <v>14</v>
      </c>
      <c r="E317" s="30" t="s">
        <v>227</v>
      </c>
      <c r="F317" s="63"/>
      <c r="G317" s="72">
        <f>I240*ÍndiceCorreção!$C$7</f>
        <v>21751.146745967297</v>
      </c>
      <c r="H317" s="72">
        <f t="shared" si="6"/>
        <v>0</v>
      </c>
      <c r="I317" s="73">
        <f t="shared" si="7"/>
        <v>2157623.6887734933</v>
      </c>
      <c r="J317" s="65"/>
    </row>
    <row r="318" spans="2:10" ht="12.95" customHeight="1">
      <c r="B318" s="61" t="str">
        <f>VLOOKUP(C318,SintéticoNC!$B$4:$C$82,2,FALSE)</f>
        <v>Bancada do Espírito Santo</v>
      </c>
      <c r="C318" s="31" t="s">
        <v>37</v>
      </c>
      <c r="D318" s="30" t="s">
        <v>14</v>
      </c>
      <c r="E318" s="30" t="s">
        <v>227</v>
      </c>
      <c r="F318" s="63"/>
      <c r="G318" s="72">
        <f>I241*ÍndiceCorreção!$C$7</f>
        <v>27115.374947059634</v>
      </c>
      <c r="H318" s="72">
        <f t="shared" si="6"/>
        <v>0</v>
      </c>
      <c r="I318" s="73">
        <f t="shared" si="7"/>
        <v>2689732.9138105358</v>
      </c>
      <c r="J318" s="65"/>
    </row>
    <row r="319" spans="2:10" ht="12.95" customHeight="1">
      <c r="B319" s="61" t="str">
        <f>VLOOKUP(C319,SintéticoNC!$B$4:$C$82,2,FALSE)</f>
        <v>Bancada do Maranhão</v>
      </c>
      <c r="C319" s="31" t="s">
        <v>39</v>
      </c>
      <c r="D319" s="30" t="s">
        <v>14</v>
      </c>
      <c r="E319" s="30" t="s">
        <v>227</v>
      </c>
      <c r="F319" s="63"/>
      <c r="G319" s="72">
        <f>I242*ÍndiceCorreção!$C$7</f>
        <v>7233.7497897064877</v>
      </c>
      <c r="H319" s="72">
        <f t="shared" si="6"/>
        <v>0</v>
      </c>
      <c r="I319" s="73">
        <f t="shared" si="7"/>
        <v>717558.02520272601</v>
      </c>
      <c r="J319" s="65"/>
    </row>
    <row r="320" spans="2:10" ht="12.95" customHeight="1">
      <c r="B320" s="61" t="str">
        <f>VLOOKUP(C320,SintéticoNC!$B$4:$C$82,2,FALSE)</f>
        <v>Bancada do Pará</v>
      </c>
      <c r="C320" s="31" t="s">
        <v>42</v>
      </c>
      <c r="D320" s="30" t="s">
        <v>14</v>
      </c>
      <c r="E320" s="30" t="s">
        <v>227</v>
      </c>
      <c r="F320" s="63"/>
      <c r="G320" s="72">
        <f>I243*ÍndiceCorreção!$C$7</f>
        <v>0</v>
      </c>
      <c r="H320" s="72">
        <f t="shared" si="6"/>
        <v>0</v>
      </c>
      <c r="I320" s="73">
        <f t="shared" si="7"/>
        <v>0</v>
      </c>
      <c r="J320" s="65"/>
    </row>
    <row r="321" spans="2:10" ht="12.95" customHeight="1">
      <c r="B321" s="61" t="str">
        <f>VLOOKUP(C321,SintéticoNC!$B$4:$C$82,2,FALSE)</f>
        <v>Bancada do Pará</v>
      </c>
      <c r="C321" s="31" t="s">
        <v>45</v>
      </c>
      <c r="D321" s="30" t="s">
        <v>14</v>
      </c>
      <c r="E321" s="30" t="s">
        <v>227</v>
      </c>
      <c r="F321" s="63"/>
      <c r="G321" s="72">
        <f>I244*ÍndiceCorreção!$C$7</f>
        <v>3223.7063687917348</v>
      </c>
      <c r="H321" s="72">
        <f t="shared" si="6"/>
        <v>0</v>
      </c>
      <c r="I321" s="73">
        <f t="shared" si="7"/>
        <v>319778.32287139515</v>
      </c>
      <c r="J321" s="65"/>
    </row>
    <row r="322" spans="2:10" ht="12.95" customHeight="1">
      <c r="B322" s="61" t="str">
        <f>VLOOKUP(C322,SintéticoNC!$B$4:$C$82,2,FALSE)</f>
        <v>Cabo Junio Amaral</v>
      </c>
      <c r="C322" s="31" t="s">
        <v>47</v>
      </c>
      <c r="D322" s="30" t="s">
        <v>14</v>
      </c>
      <c r="E322" s="30" t="s">
        <v>227</v>
      </c>
      <c r="F322" s="63"/>
      <c r="G322" s="72">
        <f>I245*ÍndiceCorreção!$C$7</f>
        <v>1200.5139729309401</v>
      </c>
      <c r="H322" s="72">
        <f t="shared" si="6"/>
        <v>0</v>
      </c>
      <c r="I322" s="73">
        <f t="shared" si="7"/>
        <v>119086.01495595239</v>
      </c>
      <c r="J322" s="65"/>
    </row>
    <row r="323" spans="2:10" ht="12.95" customHeight="1">
      <c r="B323" s="61" t="str">
        <f>VLOOKUP(C323,SintéticoNC!$B$4:$C$82,2,FALSE)</f>
        <v>Celso Sabino</v>
      </c>
      <c r="C323" s="31" t="s">
        <v>50</v>
      </c>
      <c r="D323" s="30" t="s">
        <v>14</v>
      </c>
      <c r="E323" s="30" t="s">
        <v>227</v>
      </c>
      <c r="F323" s="63"/>
      <c r="G323" s="72">
        <f>I246*ÍndiceCorreção!$C$7</f>
        <v>586.48826163464389</v>
      </c>
      <c r="H323" s="72">
        <f t="shared" si="6"/>
        <v>0</v>
      </c>
      <c r="I323" s="73">
        <f t="shared" si="7"/>
        <v>58177.206989103011</v>
      </c>
      <c r="J323" s="65"/>
    </row>
    <row r="324" spans="2:10" ht="12.95" customHeight="1">
      <c r="B324" s="61" t="str">
        <f>VLOOKUP(C324,SintéticoNC!$B$4:$C$82,2,FALSE)</f>
        <v>Coronel Chrisóstomo</v>
      </c>
      <c r="C324" s="31" t="s">
        <v>53</v>
      </c>
      <c r="D324" s="30" t="s">
        <v>14</v>
      </c>
      <c r="E324" s="30" t="s">
        <v>227</v>
      </c>
      <c r="F324" s="63"/>
      <c r="G324" s="72">
        <f>I247*ÍndiceCorreção!$C$7</f>
        <v>704.6233172016432</v>
      </c>
      <c r="H324" s="72">
        <f t="shared" si="6"/>
        <v>0</v>
      </c>
      <c r="I324" s="73">
        <f t="shared" si="7"/>
        <v>69895.715320770076</v>
      </c>
      <c r="J324" s="65"/>
    </row>
    <row r="325" spans="2:10" ht="12.95" customHeight="1">
      <c r="B325" s="61" t="str">
        <f>VLOOKUP(C325,SintéticoNC!$B$4:$C$82,2,FALSE)</f>
        <v>Dimas Fabiano</v>
      </c>
      <c r="C325" s="31" t="s">
        <v>56</v>
      </c>
      <c r="D325" s="30" t="s">
        <v>14</v>
      </c>
      <c r="E325" s="30" t="s">
        <v>227</v>
      </c>
      <c r="F325" s="63"/>
      <c r="G325" s="72">
        <f>I248*ÍndiceCorreção!$C$7</f>
        <v>0</v>
      </c>
      <c r="H325" s="72">
        <f t="shared" si="6"/>
        <v>0</v>
      </c>
      <c r="I325" s="73">
        <f t="shared" si="7"/>
        <v>0</v>
      </c>
      <c r="J325" s="65"/>
    </row>
    <row r="326" spans="2:10" ht="12.95" customHeight="1">
      <c r="B326" s="61" t="str">
        <f>VLOOKUP(C326,SintéticoNC!$B$4:$C$82,2,FALSE)</f>
        <v>Edna Henrique</v>
      </c>
      <c r="C326" s="31" t="s">
        <v>59</v>
      </c>
      <c r="D326" s="30" t="s">
        <v>14</v>
      </c>
      <c r="E326" s="30" t="s">
        <v>227</v>
      </c>
      <c r="F326" s="63"/>
      <c r="G326" s="72">
        <f>I249*ÍndiceCorreção!$C$7</f>
        <v>1311.5072892069738</v>
      </c>
      <c r="H326" s="72">
        <f t="shared" si="6"/>
        <v>0</v>
      </c>
      <c r="I326" s="73">
        <f t="shared" si="7"/>
        <v>130096.09232288934</v>
      </c>
      <c r="J326" s="65"/>
    </row>
    <row r="327" spans="2:10" ht="12.95" customHeight="1">
      <c r="B327" s="61" t="str">
        <f>VLOOKUP(C327,SintéticoNC!$B$4:$C$82,2,FALSE)</f>
        <v>Elias Vaz</v>
      </c>
      <c r="C327" s="31" t="s">
        <v>62</v>
      </c>
      <c r="D327" s="30" t="s">
        <v>14</v>
      </c>
      <c r="E327" s="30" t="s">
        <v>227</v>
      </c>
      <c r="F327" s="63"/>
      <c r="G327" s="72">
        <f>I250*ÍndiceCorreção!$C$7</f>
        <v>3669.819989728082</v>
      </c>
      <c r="H327" s="72">
        <f t="shared" si="6"/>
        <v>0</v>
      </c>
      <c r="I327" s="73">
        <f t="shared" si="7"/>
        <v>364030.94677478721</v>
      </c>
      <c r="J327" s="65"/>
    </row>
    <row r="328" spans="2:10" ht="12.95" customHeight="1">
      <c r="B328" s="61" t="str">
        <f>VLOOKUP(C328,SintéticoNC!$B$4:$C$82,2,FALSE)</f>
        <v>Expedito Netto</v>
      </c>
      <c r="C328" s="31" t="s">
        <v>65</v>
      </c>
      <c r="D328" s="30" t="s">
        <v>14</v>
      </c>
      <c r="E328" s="30" t="s">
        <v>227</v>
      </c>
      <c r="F328" s="63"/>
      <c r="G328" s="72">
        <f>I251*ÍndiceCorreção!$C$7</f>
        <v>1755.8636042180253</v>
      </c>
      <c r="H328" s="72">
        <f t="shared" si="6"/>
        <v>0</v>
      </c>
      <c r="I328" s="73">
        <f t="shared" si="7"/>
        <v>174174.3987552477</v>
      </c>
      <c r="J328" s="65"/>
    </row>
    <row r="329" spans="2:10" ht="12.95" customHeight="1">
      <c r="B329" s="61" t="str">
        <f>VLOOKUP(C329,SintéticoNC!$B$4:$C$82,2,FALSE)</f>
        <v>Fabio Reis</v>
      </c>
      <c r="C329" s="31" t="s">
        <v>68</v>
      </c>
      <c r="D329" s="30" t="s">
        <v>14</v>
      </c>
      <c r="E329" s="30" t="s">
        <v>227</v>
      </c>
      <c r="F329" s="63"/>
      <c r="G329" s="72">
        <f>I252*ÍndiceCorreção!$C$7</f>
        <v>0</v>
      </c>
      <c r="H329" s="72">
        <f t="shared" si="6"/>
        <v>0</v>
      </c>
      <c r="I329" s="73">
        <f t="shared" si="7"/>
        <v>0</v>
      </c>
      <c r="J329" s="65"/>
    </row>
    <row r="330" spans="2:10" ht="12.95" customHeight="1">
      <c r="B330" s="61" t="str">
        <f>VLOOKUP(C330,SintéticoNC!$B$4:$C$82,2,FALSE)</f>
        <v>Flavia Arruda</v>
      </c>
      <c r="C330" s="31" t="s">
        <v>71</v>
      </c>
      <c r="D330" s="30" t="s">
        <v>14</v>
      </c>
      <c r="E330" s="30" t="s">
        <v>227</v>
      </c>
      <c r="F330" s="63"/>
      <c r="G330" s="72">
        <f>I253*ÍndiceCorreção!$C$7</f>
        <v>8370.3096749695069</v>
      </c>
      <c r="H330" s="72">
        <f t="shared" si="6"/>
        <v>0</v>
      </c>
      <c r="I330" s="73">
        <f t="shared" si="7"/>
        <v>830300.0594868646</v>
      </c>
      <c r="J330" s="65"/>
    </row>
    <row r="331" spans="2:10" ht="12.95" customHeight="1">
      <c r="B331" s="61" t="str">
        <f>VLOOKUP(C331,SintéticoNC!$B$4:$C$82,2,FALSE)</f>
        <v>Flaviano Melo</v>
      </c>
      <c r="C331" s="31" t="s">
        <v>74</v>
      </c>
      <c r="D331" s="30" t="s">
        <v>14</v>
      </c>
      <c r="E331" s="30" t="s">
        <v>227</v>
      </c>
      <c r="F331" s="63"/>
      <c r="G331" s="72">
        <f>I254*ÍndiceCorreção!$C$7</f>
        <v>0</v>
      </c>
      <c r="H331" s="72">
        <f t="shared" si="6"/>
        <v>0</v>
      </c>
      <c r="I331" s="73">
        <f t="shared" si="7"/>
        <v>0</v>
      </c>
      <c r="J331" s="65"/>
    </row>
    <row r="332" spans="2:10" ht="12.95" customHeight="1">
      <c r="B332" s="61" t="str">
        <f>VLOOKUP(C332,SintéticoNC!$B$4:$C$82,2,FALSE)</f>
        <v>Flaviano Melo</v>
      </c>
      <c r="C332" s="31" t="s">
        <v>77</v>
      </c>
      <c r="D332" s="30" t="s">
        <v>14</v>
      </c>
      <c r="E332" s="30" t="s">
        <v>227</v>
      </c>
      <c r="F332" s="63"/>
      <c r="G332" s="72">
        <f>I255*ÍndiceCorreção!$C$7</f>
        <v>4313.3139194727746</v>
      </c>
      <c r="H332" s="72">
        <f t="shared" si="6"/>
        <v>0</v>
      </c>
      <c r="I332" s="73">
        <f t="shared" si="7"/>
        <v>427862.87998798711</v>
      </c>
      <c r="J332" s="65"/>
    </row>
    <row r="333" spans="2:10" ht="12.95" customHeight="1">
      <c r="B333" s="61" t="str">
        <f>VLOOKUP(C333,SintéticoNC!$B$4:$C$82,2,FALSE)</f>
        <v>General Girão</v>
      </c>
      <c r="C333" s="31" t="s">
        <v>79</v>
      </c>
      <c r="D333" s="30" t="s">
        <v>14</v>
      </c>
      <c r="E333" s="30" t="s">
        <v>227</v>
      </c>
      <c r="F333" s="63"/>
      <c r="G333" s="72">
        <f>I256*ÍndiceCorreção!$C$7</f>
        <v>0</v>
      </c>
      <c r="H333" s="72">
        <f t="shared" si="6"/>
        <v>0</v>
      </c>
      <c r="I333" s="73">
        <f t="shared" si="7"/>
        <v>0</v>
      </c>
      <c r="J333" s="65"/>
    </row>
    <row r="334" spans="2:10" ht="12.95" customHeight="1">
      <c r="B334" s="61" t="str">
        <f>VLOOKUP(C334,SintéticoNC!$B$4:$C$82,2,FALSE)</f>
        <v>João Roma</v>
      </c>
      <c r="C334" s="31" t="s">
        <v>82</v>
      </c>
      <c r="D334" s="30" t="s">
        <v>14</v>
      </c>
      <c r="E334" s="30" t="s">
        <v>227</v>
      </c>
      <c r="F334" s="63"/>
      <c r="G334" s="72">
        <f>I257*ÍndiceCorreção!$C$7</f>
        <v>29.185406804987014</v>
      </c>
      <c r="H334" s="72">
        <f t="shared" si="6"/>
        <v>0</v>
      </c>
      <c r="I334" s="73">
        <f t="shared" si="7"/>
        <v>2895.071502407387</v>
      </c>
      <c r="J334" s="65"/>
    </row>
    <row r="335" spans="2:10" ht="12.95" customHeight="1">
      <c r="B335" s="61" t="str">
        <f>VLOOKUP(C335,SintéticoNC!$B$4:$C$82,2,FALSE)</f>
        <v>Joenia Wapichana</v>
      </c>
      <c r="C335" s="31" t="s">
        <v>85</v>
      </c>
      <c r="D335" s="30" t="s">
        <v>14</v>
      </c>
      <c r="E335" s="30" t="s">
        <v>227</v>
      </c>
      <c r="F335" s="63"/>
      <c r="G335" s="72">
        <f>I258*ÍndiceCorreção!$C$7</f>
        <v>0</v>
      </c>
      <c r="H335" s="72">
        <f t="shared" si="6"/>
        <v>0</v>
      </c>
      <c r="I335" s="73">
        <f t="shared" si="7"/>
        <v>0</v>
      </c>
      <c r="J335" s="65"/>
    </row>
    <row r="336" spans="2:10" ht="12.95" customHeight="1">
      <c r="B336" s="61" t="str">
        <f>VLOOKUP(C336,SintéticoNC!$B$4:$C$82,2,FALSE)</f>
        <v>José Nunes</v>
      </c>
      <c r="C336" s="31" t="s">
        <v>88</v>
      </c>
      <c r="D336" s="30" t="s">
        <v>14</v>
      </c>
      <c r="E336" s="30" t="s">
        <v>227</v>
      </c>
      <c r="F336" s="63"/>
      <c r="G336" s="72">
        <f>I259*ÍndiceCorreção!$C$7</f>
        <v>998.89265352160612</v>
      </c>
      <c r="H336" s="72">
        <f t="shared" si="6"/>
        <v>0</v>
      </c>
      <c r="I336" s="73">
        <f t="shared" si="7"/>
        <v>99086.014955952385</v>
      </c>
      <c r="J336" s="65"/>
    </row>
    <row r="337" spans="2:10" ht="12.95" customHeight="1">
      <c r="B337" s="61" t="str">
        <f>VLOOKUP(C337,SintéticoNC!$B$4:$C$82,2,FALSE)</f>
        <v>Josivaldo JP</v>
      </c>
      <c r="C337" s="31" t="s">
        <v>91</v>
      </c>
      <c r="D337" s="30" t="s">
        <v>14</v>
      </c>
      <c r="E337" s="30" t="s">
        <v>227</v>
      </c>
      <c r="F337" s="63"/>
      <c r="G337" s="72">
        <f>I260*ÍndiceCorreção!$C$7</f>
        <v>0</v>
      </c>
      <c r="H337" s="72">
        <f t="shared" ref="H337:H400" si="8">IF(I260&gt;F337,F337,I260)</f>
        <v>0</v>
      </c>
      <c r="I337" s="73">
        <f t="shared" ref="I337:I400" si="9">I260-H337</f>
        <v>0</v>
      </c>
      <c r="J337" s="65"/>
    </row>
    <row r="338" spans="2:10" ht="12.95" customHeight="1">
      <c r="B338" s="61" t="str">
        <f>VLOOKUP(C338,SintéticoNC!$B$4:$C$82,2,FALSE)</f>
        <v>Junior Lourenço</v>
      </c>
      <c r="C338" s="31" t="s">
        <v>94</v>
      </c>
      <c r="D338" s="30" t="s">
        <v>14</v>
      </c>
      <c r="E338" s="30" t="s">
        <v>227</v>
      </c>
      <c r="F338" s="63"/>
      <c r="G338" s="72">
        <f>I261*ÍndiceCorreção!$C$7</f>
        <v>2807.341899188903</v>
      </c>
      <c r="H338" s="72">
        <f t="shared" si="8"/>
        <v>0</v>
      </c>
      <c r="I338" s="73">
        <f t="shared" si="9"/>
        <v>278476.69159325399</v>
      </c>
      <c r="J338" s="65"/>
    </row>
    <row r="339" spans="2:10" ht="12.95" customHeight="1">
      <c r="B339" s="61" t="str">
        <f>VLOOKUP(C339,SintéticoNC!$B$4:$C$82,2,FALSE)</f>
        <v>Leo de Brito</v>
      </c>
      <c r="C339" s="31" t="s">
        <v>97</v>
      </c>
      <c r="D339" s="30" t="s">
        <v>14</v>
      </c>
      <c r="E339" s="30" t="s">
        <v>227</v>
      </c>
      <c r="F339" s="63"/>
      <c r="G339" s="72">
        <f>I262*ÍndiceCorreção!$C$7</f>
        <v>3168.8144092317521</v>
      </c>
      <c r="H339" s="72">
        <f t="shared" si="8"/>
        <v>0</v>
      </c>
      <c r="I339" s="73">
        <f t="shared" si="9"/>
        <v>314333.26778289623</v>
      </c>
      <c r="J339" s="65"/>
    </row>
    <row r="340" spans="2:10" ht="12.95" customHeight="1">
      <c r="B340" s="61" t="str">
        <f>VLOOKUP(C340,SintéticoNC!$B$4:$C$82,2,FALSE)</f>
        <v>Leur Lomanto</v>
      </c>
      <c r="C340" s="31" t="s">
        <v>100</v>
      </c>
      <c r="D340" s="30" t="s">
        <v>14</v>
      </c>
      <c r="E340" s="30" t="s">
        <v>227</v>
      </c>
      <c r="F340" s="63"/>
      <c r="G340" s="72">
        <f>I263*ÍndiceCorreção!$C$7</f>
        <v>169.04372095412955</v>
      </c>
      <c r="H340" s="72">
        <f t="shared" si="8"/>
        <v>0</v>
      </c>
      <c r="I340" s="73">
        <f t="shared" si="9"/>
        <v>16768.437132477542</v>
      </c>
      <c r="J340" s="65"/>
    </row>
    <row r="341" spans="2:10" ht="12.95" customHeight="1">
      <c r="B341" s="61" t="str">
        <f>VLOOKUP(C341,SintéticoNC!$B$4:$C$82,2,FALSE)</f>
        <v>Luciano Bivar</v>
      </c>
      <c r="C341" s="31" t="s">
        <v>103</v>
      </c>
      <c r="D341" s="30" t="s">
        <v>14</v>
      </c>
      <c r="E341" s="30" t="s">
        <v>227</v>
      </c>
      <c r="F341" s="63"/>
      <c r="G341" s="72">
        <f>I264*ÍndiceCorreção!$C$7</f>
        <v>0</v>
      </c>
      <c r="H341" s="72">
        <f t="shared" si="8"/>
        <v>0</v>
      </c>
      <c r="I341" s="73">
        <f t="shared" si="9"/>
        <v>0</v>
      </c>
      <c r="J341" s="65"/>
    </row>
    <row r="342" spans="2:10" ht="12.95" customHeight="1">
      <c r="B342" s="61" t="str">
        <f>VLOOKUP(C342,SintéticoNC!$B$4:$C$82,2,FALSE)</f>
        <v>Luis Tibé</v>
      </c>
      <c r="C342" s="31" t="s">
        <v>106</v>
      </c>
      <c r="D342" s="30" t="s">
        <v>14</v>
      </c>
      <c r="E342" s="30" t="s">
        <v>227</v>
      </c>
      <c r="F342" s="63"/>
      <c r="G342" s="72">
        <f>I265*ÍndiceCorreção!$C$7</f>
        <v>998.89265352160612</v>
      </c>
      <c r="H342" s="72">
        <f t="shared" si="8"/>
        <v>0</v>
      </c>
      <c r="I342" s="73">
        <f t="shared" si="9"/>
        <v>99086.014955952385</v>
      </c>
      <c r="J342" s="65"/>
    </row>
    <row r="343" spans="2:10" ht="12.95" customHeight="1">
      <c r="B343" s="61" t="str">
        <f>VLOOKUP(C343,SintéticoNC!$B$4:$C$82,2,FALSE)</f>
        <v>Mara Rocha</v>
      </c>
      <c r="C343" s="31" t="s">
        <v>109</v>
      </c>
      <c r="D343" s="30" t="s">
        <v>14</v>
      </c>
      <c r="E343" s="30" t="s">
        <v>227</v>
      </c>
      <c r="F343" s="63"/>
      <c r="G343" s="72">
        <f>I266*ÍndiceCorreção!$C$7</f>
        <v>3654.2900970742694</v>
      </c>
      <c r="H343" s="72">
        <f t="shared" si="8"/>
        <v>0</v>
      </c>
      <c r="I343" s="73">
        <f t="shared" si="9"/>
        <v>362490.445730621</v>
      </c>
      <c r="J343" s="65"/>
    </row>
    <row r="344" spans="2:10" ht="12.95" customHeight="1">
      <c r="B344" s="61" t="str">
        <f>VLOOKUP(C344,SintéticoNC!$B$4:$C$82,2,FALSE)</f>
        <v>Marx Beltrão</v>
      </c>
      <c r="C344" s="31" t="s">
        <v>112</v>
      </c>
      <c r="D344" s="30" t="s">
        <v>14</v>
      </c>
      <c r="E344" s="30" t="s">
        <v>227</v>
      </c>
      <c r="F344" s="63"/>
      <c r="G344" s="72">
        <f>I267*ÍndiceCorreção!$C$7</f>
        <v>1402.1352923402742</v>
      </c>
      <c r="H344" s="72">
        <f t="shared" si="8"/>
        <v>0</v>
      </c>
      <c r="I344" s="73">
        <f t="shared" si="9"/>
        <v>139086.01495595239</v>
      </c>
      <c r="J344" s="65"/>
    </row>
    <row r="345" spans="2:10" ht="12.95" customHeight="1">
      <c r="B345" s="61" t="str">
        <f>VLOOKUP(C345,SintéticoNC!$B$4:$C$82,2,FALSE)</f>
        <v>Ministério das Comunicações</v>
      </c>
      <c r="C345" s="31" t="s">
        <v>115</v>
      </c>
      <c r="D345" s="30" t="s">
        <v>14</v>
      </c>
      <c r="E345" s="30" t="s">
        <v>227</v>
      </c>
      <c r="F345" s="63"/>
      <c r="G345" s="72">
        <f>I268*ÍndiceCorreção!$C$7</f>
        <v>150989.59125410797</v>
      </c>
      <c r="H345" s="72">
        <f t="shared" si="8"/>
        <v>0</v>
      </c>
      <c r="I345" s="73">
        <f t="shared" si="9"/>
        <v>14977542.225836456</v>
      </c>
      <c r="J345" s="65"/>
    </row>
    <row r="346" spans="2:10" ht="12.95" customHeight="1">
      <c r="B346" s="61" t="str">
        <f>VLOOKUP(C346,SintéticoNC!$B$4:$C$82,2,FALSE)</f>
        <v>Ministério das Comunicações</v>
      </c>
      <c r="C346" s="31" t="s">
        <v>118</v>
      </c>
      <c r="D346" s="30" t="s">
        <v>14</v>
      </c>
      <c r="E346" s="30" t="s">
        <v>227</v>
      </c>
      <c r="F346" s="63"/>
      <c r="G346" s="72">
        <f>I269*ÍndiceCorreção!$C$7</f>
        <v>36747.152157563702</v>
      </c>
      <c r="H346" s="72">
        <f t="shared" si="8"/>
        <v>0</v>
      </c>
      <c r="I346" s="73">
        <f t="shared" si="9"/>
        <v>3645165.3292635381</v>
      </c>
      <c r="J346" s="65"/>
    </row>
    <row r="347" spans="2:10" ht="12.95" customHeight="1">
      <c r="B347" s="61" t="str">
        <f>VLOOKUP(C347,SintéticoNC!$B$4:$C$82,2,FALSE)</f>
        <v>Ministério das Comunicações</v>
      </c>
      <c r="C347" s="31" t="s">
        <v>120</v>
      </c>
      <c r="D347" s="30" t="s">
        <v>14</v>
      </c>
      <c r="E347" s="30" t="s">
        <v>227</v>
      </c>
      <c r="F347" s="63"/>
      <c r="G347" s="72">
        <f>I270*ÍndiceCorreção!$C$7</f>
        <v>101020.08043603142</v>
      </c>
      <c r="H347" s="72">
        <f t="shared" si="8"/>
        <v>0</v>
      </c>
      <c r="I347" s="73">
        <f t="shared" si="9"/>
        <v>10020773.669369681</v>
      </c>
      <c r="J347" s="65"/>
    </row>
    <row r="348" spans="2:10" ht="12.95" customHeight="1">
      <c r="B348" s="61" t="str">
        <f>VLOOKUP(C348,SintéticoNC!$B$4:$C$82,2,FALSE)</f>
        <v>Ministério da Educação</v>
      </c>
      <c r="C348" s="31" t="s">
        <v>122</v>
      </c>
      <c r="D348" s="30" t="s">
        <v>14</v>
      </c>
      <c r="E348" s="30" t="s">
        <v>227</v>
      </c>
      <c r="F348" s="63"/>
      <c r="G348" s="72">
        <f>I271*ÍndiceCorreção!$C$7</f>
        <v>170905.66865132342</v>
      </c>
      <c r="H348" s="72">
        <f t="shared" si="8"/>
        <v>0</v>
      </c>
      <c r="I348" s="73">
        <f t="shared" si="9"/>
        <v>16953134.633976746</v>
      </c>
      <c r="J348" s="65"/>
    </row>
    <row r="349" spans="2:10" ht="12.95" customHeight="1">
      <c r="B349" s="61" t="str">
        <f>VLOOKUP(C349,SintéticoNC!$B$4:$C$82,2,FALSE)</f>
        <v>Ministério da Educação</v>
      </c>
      <c r="C349" s="31" t="s">
        <v>125</v>
      </c>
      <c r="D349" s="30" t="s">
        <v>14</v>
      </c>
      <c r="E349" s="30" t="s">
        <v>227</v>
      </c>
      <c r="F349" s="63"/>
      <c r="G349" s="72">
        <f>I272*ÍndiceCorreção!$C$7</f>
        <v>32038.583215149443</v>
      </c>
      <c r="H349" s="72">
        <f t="shared" si="8"/>
        <v>0</v>
      </c>
      <c r="I349" s="73">
        <f t="shared" si="9"/>
        <v>3178094.787694979</v>
      </c>
      <c r="J349" s="65"/>
    </row>
    <row r="350" spans="2:10" ht="12.95" customHeight="1">
      <c r="B350" s="61" t="str">
        <f>VLOOKUP(C350,SintéticoNC!$B$4:$C$82,2,FALSE)</f>
        <v>Ministério da Justiça</v>
      </c>
      <c r="C350" s="31" t="s">
        <v>127</v>
      </c>
      <c r="D350" s="30" t="s">
        <v>14</v>
      </c>
      <c r="E350" s="30" t="s">
        <v>227</v>
      </c>
      <c r="F350" s="63"/>
      <c r="G350" s="72">
        <f>I273*ÍndiceCorreção!$C$7</f>
        <v>5667.9607011112848</v>
      </c>
      <c r="H350" s="72">
        <f t="shared" si="8"/>
        <v>0</v>
      </c>
      <c r="I350" s="73">
        <f t="shared" si="9"/>
        <v>562238.23132553988</v>
      </c>
      <c r="J350" s="65"/>
    </row>
    <row r="351" spans="2:10" ht="12.95" customHeight="1">
      <c r="B351" s="61" t="str">
        <f>VLOOKUP(C351,SintéticoNC!$B$4:$C$82,2,FALSE)</f>
        <v>Ministério do Meio Ambiente</v>
      </c>
      <c r="C351" s="31" t="s">
        <v>130</v>
      </c>
      <c r="D351" s="30" t="s">
        <v>14</v>
      </c>
      <c r="E351" s="30" t="s">
        <v>227</v>
      </c>
      <c r="F351" s="63"/>
      <c r="G351" s="72">
        <f>I274*ÍndiceCorreção!$C$7</f>
        <v>694.44773957468112</v>
      </c>
      <c r="H351" s="72">
        <f t="shared" si="8"/>
        <v>0</v>
      </c>
      <c r="I351" s="73">
        <f t="shared" si="9"/>
        <v>68886.340155805156</v>
      </c>
      <c r="J351" s="65"/>
    </row>
    <row r="352" spans="2:10" ht="12.95" customHeight="1">
      <c r="B352" s="61" t="str">
        <f>VLOOKUP(C352,SintéticoNC!$B$4:$C$82,2,FALSE)</f>
        <v>Perpétua Almeida</v>
      </c>
      <c r="C352" s="31" t="s">
        <v>133</v>
      </c>
      <c r="D352" s="30" t="s">
        <v>14</v>
      </c>
      <c r="E352" s="30" t="s">
        <v>227</v>
      </c>
      <c r="F352" s="63"/>
      <c r="G352" s="72">
        <f>I275*ÍndiceCorreção!$C$7</f>
        <v>3106.7025637945494</v>
      </c>
      <c r="H352" s="72">
        <f t="shared" si="8"/>
        <v>0</v>
      </c>
      <c r="I352" s="73">
        <f t="shared" si="9"/>
        <v>308172.02991190477</v>
      </c>
      <c r="J352" s="65"/>
    </row>
    <row r="353" spans="2:10" ht="12.95" customHeight="1">
      <c r="B353" s="61" t="str">
        <f>VLOOKUP(C353,SintéticoNC!$B$4:$C$82,2,FALSE)</f>
        <v>PRF RO</v>
      </c>
      <c r="C353" s="31" t="s">
        <v>136</v>
      </c>
      <c r="D353" s="30" t="s">
        <v>14</v>
      </c>
      <c r="E353" s="30" t="s">
        <v>227</v>
      </c>
      <c r="F353" s="63"/>
      <c r="G353" s="72">
        <f>I276*ÍndiceCorreção!$C$7</f>
        <v>0</v>
      </c>
      <c r="H353" s="72">
        <f t="shared" si="8"/>
        <v>0</v>
      </c>
      <c r="I353" s="73">
        <f t="shared" si="9"/>
        <v>0</v>
      </c>
      <c r="J353" s="65"/>
    </row>
    <row r="354" spans="2:10" ht="12.95" customHeight="1">
      <c r="B354" s="61" t="str">
        <f>VLOOKUP(C354,SintéticoNC!$B$4:$C$82,2,FALSE)</f>
        <v>Senador Confúcio Moura</v>
      </c>
      <c r="C354" s="31" t="s">
        <v>139</v>
      </c>
      <c r="D354" s="30" t="s">
        <v>14</v>
      </c>
      <c r="E354" s="30" t="s">
        <v>227</v>
      </c>
      <c r="F354" s="63"/>
      <c r="G354" s="72">
        <f>I277*ÍndiceCorreção!$C$7</f>
        <v>0</v>
      </c>
      <c r="H354" s="72">
        <f t="shared" si="8"/>
        <v>0</v>
      </c>
      <c r="I354" s="73">
        <f t="shared" si="9"/>
        <v>0</v>
      </c>
      <c r="J354" s="65"/>
    </row>
    <row r="355" spans="2:10" ht="12.95" customHeight="1">
      <c r="B355" s="61" t="str">
        <f>VLOOKUP(C355,SintéticoNC!$B$4:$C$82,2,FALSE)</f>
        <v>Sérgio Petecão</v>
      </c>
      <c r="C355" s="31" t="s">
        <v>142</v>
      </c>
      <c r="D355" s="30" t="s">
        <v>14</v>
      </c>
      <c r="E355" s="30" t="s">
        <v>227</v>
      </c>
      <c r="F355" s="63"/>
      <c r="G355" s="72">
        <f>I278*ÍndiceCorreção!$C$7</f>
        <v>1389.7546700775549</v>
      </c>
      <c r="H355" s="72">
        <f t="shared" si="8"/>
        <v>0</v>
      </c>
      <c r="I355" s="73">
        <f t="shared" si="9"/>
        <v>137857.90849389875</v>
      </c>
      <c r="J355" s="65"/>
    </row>
    <row r="356" spans="2:10" ht="12.95" customHeight="1">
      <c r="B356" s="61" t="str">
        <f>VLOOKUP(C356,SintéticoNC!$B$4:$C$82,2,FALSE)</f>
        <v>Soraya Thronicke</v>
      </c>
      <c r="C356" s="31" t="s">
        <v>145</v>
      </c>
      <c r="D356" s="30" t="s">
        <v>14</v>
      </c>
      <c r="E356" s="30" t="s">
        <v>227</v>
      </c>
      <c r="F356" s="63"/>
      <c r="G356" s="72">
        <f>I279*ÍndiceCorreção!$C$7</f>
        <v>2908.1525588935701</v>
      </c>
      <c r="H356" s="72">
        <f t="shared" si="8"/>
        <v>0</v>
      </c>
      <c r="I356" s="73">
        <f t="shared" si="9"/>
        <v>288476.69159325399</v>
      </c>
      <c r="J356" s="65"/>
    </row>
    <row r="357" spans="2:10" ht="12.95" customHeight="1">
      <c r="B357" s="61" t="str">
        <f>VLOOKUP(C357,SintéticoNC!$B$4:$C$82,2,FALSE)</f>
        <v>Uldurico Junior</v>
      </c>
      <c r="C357" s="31" t="s">
        <v>148</v>
      </c>
      <c r="D357" s="30" t="s">
        <v>14</v>
      </c>
      <c r="E357" s="30" t="s">
        <v>227</v>
      </c>
      <c r="F357" s="63"/>
      <c r="G357" s="72">
        <f>I280*ÍndiceCorreção!$C$7</f>
        <v>2743.1982417336962</v>
      </c>
      <c r="H357" s="72">
        <f t="shared" si="8"/>
        <v>0</v>
      </c>
      <c r="I357" s="73">
        <f t="shared" si="9"/>
        <v>272113.90638352314</v>
      </c>
      <c r="J357" s="65"/>
    </row>
    <row r="358" spans="2:10" ht="12.95" customHeight="1">
      <c r="B358" s="61" t="str">
        <f>VLOOKUP(C358,SintéticoNC!$B$4:$C$82,2,FALSE)</f>
        <v>Bancada de Alagoas</v>
      </c>
      <c r="C358" s="31" t="s">
        <v>152</v>
      </c>
      <c r="D358" s="30" t="s">
        <v>16</v>
      </c>
      <c r="E358" s="30" t="s">
        <v>227</v>
      </c>
      <c r="F358" s="63"/>
      <c r="G358" s="72">
        <f>I281*ÍndiceCorreção!$C$7</f>
        <v>5082.1379386397221</v>
      </c>
      <c r="H358" s="72">
        <f t="shared" si="8"/>
        <v>0</v>
      </c>
      <c r="I358" s="73">
        <f t="shared" si="9"/>
        <v>504127.03909767652</v>
      </c>
      <c r="J358" s="65"/>
    </row>
    <row r="359" spans="2:10" ht="12.95" customHeight="1">
      <c r="B359" s="61" t="str">
        <f>VLOOKUP(C359,SintéticoNC!$B$4:$C$82,2,FALSE)</f>
        <v>Bancada de Alagoas</v>
      </c>
      <c r="C359" s="31" t="s">
        <v>154</v>
      </c>
      <c r="D359" s="30" t="s">
        <v>16</v>
      </c>
      <c r="E359" s="30" t="s">
        <v>227</v>
      </c>
      <c r="F359" s="63"/>
      <c r="G359" s="72">
        <f>I282*ÍndiceCorreção!$C$7</f>
        <v>5687.0018968677241</v>
      </c>
      <c r="H359" s="72">
        <f t="shared" si="8"/>
        <v>0</v>
      </c>
      <c r="I359" s="73">
        <f t="shared" si="9"/>
        <v>564127.03909767652</v>
      </c>
      <c r="J359" s="65"/>
    </row>
    <row r="360" spans="2:10" ht="12.95" customHeight="1">
      <c r="B360" s="61" t="str">
        <f>VLOOKUP(C360,SintéticoNC!$B$4:$C$82,2,FALSE)</f>
        <v>Bancada de Alagoas</v>
      </c>
      <c r="C360" s="31" t="s">
        <v>156</v>
      </c>
      <c r="D360" s="30" t="s">
        <v>16</v>
      </c>
      <c r="E360" s="30" t="s">
        <v>227</v>
      </c>
      <c r="F360" s="63"/>
      <c r="G360" s="72">
        <f>I283*ÍndiceCorreção!$C$7</f>
        <v>1076.2902820565341</v>
      </c>
      <c r="H360" s="72">
        <f t="shared" si="8"/>
        <v>0</v>
      </c>
      <c r="I360" s="73">
        <f t="shared" si="9"/>
        <v>106763.5392139694</v>
      </c>
      <c r="J360" s="65"/>
    </row>
    <row r="361" spans="2:10" ht="12.95" customHeight="1">
      <c r="B361" s="61" t="str">
        <f>VLOOKUP(C361,SintéticoNC!$B$4:$C$82,2,FALSE)</f>
        <v>Bancada de Minas Gerais</v>
      </c>
      <c r="C361" s="31" t="s">
        <v>158</v>
      </c>
      <c r="D361" s="30" t="s">
        <v>16</v>
      </c>
      <c r="E361" s="30" t="s">
        <v>227</v>
      </c>
      <c r="F361" s="63"/>
      <c r="G361" s="72">
        <f>I284*ÍndiceCorreção!$C$7</f>
        <v>1386.731526835802</v>
      </c>
      <c r="H361" s="72">
        <f t="shared" si="8"/>
        <v>0</v>
      </c>
      <c r="I361" s="73">
        <f t="shared" si="9"/>
        <v>137558.02520272601</v>
      </c>
      <c r="J361" s="65"/>
    </row>
    <row r="362" spans="2:10" ht="12.95" customHeight="1">
      <c r="B362" s="61" t="str">
        <f>VLOOKUP(C362,SintéticoNC!$B$4:$C$82,2,FALSE)</f>
        <v>Bancada de São Paulo</v>
      </c>
      <c r="C362" s="31" t="s">
        <v>160</v>
      </c>
      <c r="D362" s="30" t="s">
        <v>16</v>
      </c>
      <c r="E362" s="30" t="s">
        <v>227</v>
      </c>
      <c r="F362" s="63"/>
      <c r="G362" s="72">
        <f>I285*ÍndiceCorreção!$C$7</f>
        <v>47304.417227646394</v>
      </c>
      <c r="H362" s="72">
        <f t="shared" si="8"/>
        <v>0</v>
      </c>
      <c r="I362" s="73">
        <f t="shared" si="9"/>
        <v>4692402.3080722336</v>
      </c>
      <c r="J362" s="65"/>
    </row>
    <row r="363" spans="2:10" ht="12.95" customHeight="1">
      <c r="B363" s="61" t="str">
        <f>VLOOKUP(C363,SintéticoNC!$B$4:$C$82,2,FALSE)</f>
        <v>Bancada do Espírito Santo</v>
      </c>
      <c r="C363" s="31" t="s">
        <v>162</v>
      </c>
      <c r="D363" s="30" t="s">
        <v>16</v>
      </c>
      <c r="E363" s="30" t="s">
        <v>227</v>
      </c>
      <c r="F363" s="63"/>
      <c r="G363" s="72">
        <f>I286*ÍndiceCorreção!$C$7</f>
        <v>6273.3121833026253</v>
      </c>
      <c r="H363" s="72">
        <f t="shared" si="8"/>
        <v>0</v>
      </c>
      <c r="I363" s="73">
        <f t="shared" si="9"/>
        <v>622286.59168393514</v>
      </c>
      <c r="J363" s="65"/>
    </row>
    <row r="364" spans="2:10" ht="12.95" customHeight="1">
      <c r="B364" s="61" t="str">
        <f>VLOOKUP(C364,SintéticoNC!$B$4:$C$82,2,FALSE)</f>
        <v>Bancada do Espírito Santo</v>
      </c>
      <c r="C364" s="31" t="s">
        <v>164</v>
      </c>
      <c r="D364" s="30" t="s">
        <v>16</v>
      </c>
      <c r="E364" s="30" t="s">
        <v>227</v>
      </c>
      <c r="F364" s="63"/>
      <c r="G364" s="72">
        <f>I287*ÍndiceCorreção!$C$7</f>
        <v>7166.534817742926</v>
      </c>
      <c r="H364" s="72">
        <f t="shared" si="8"/>
        <v>0</v>
      </c>
      <c r="I364" s="73">
        <f t="shared" si="9"/>
        <v>710890.57831164589</v>
      </c>
      <c r="J364" s="65"/>
    </row>
    <row r="365" spans="2:10" ht="12.95" customHeight="1">
      <c r="B365" s="61" t="str">
        <f>VLOOKUP(C365,SintéticoNC!$B$4:$C$82,2,FALSE)</f>
        <v>Bancada do Pará</v>
      </c>
      <c r="C365" s="31" t="s">
        <v>166</v>
      </c>
      <c r="D365" s="30" t="s">
        <v>16</v>
      </c>
      <c r="E365" s="30" t="s">
        <v>227</v>
      </c>
      <c r="F365" s="63"/>
      <c r="G365" s="72">
        <f>I288*ÍndiceCorreção!$C$7</f>
        <v>7647.7036098915969</v>
      </c>
      <c r="H365" s="72">
        <f t="shared" si="8"/>
        <v>0</v>
      </c>
      <c r="I365" s="73">
        <f t="shared" si="9"/>
        <v>758620.53004078777</v>
      </c>
      <c r="J365" s="65"/>
    </row>
    <row r="366" spans="2:10" ht="12.95" customHeight="1">
      <c r="B366" s="61" t="str">
        <f>VLOOKUP(C366,SintéticoNC!$B$4:$C$82,2,FALSE)</f>
        <v>Bancada do Pará</v>
      </c>
      <c r="C366" s="31" t="s">
        <v>168</v>
      </c>
      <c r="D366" s="30" t="s">
        <v>16</v>
      </c>
      <c r="E366" s="30" t="s">
        <v>227</v>
      </c>
      <c r="F366" s="63"/>
      <c r="G366" s="72">
        <f>I289*ÍndiceCorreção!$C$7</f>
        <v>1470.3661703128369</v>
      </c>
      <c r="H366" s="72">
        <f t="shared" si="8"/>
        <v>0</v>
      </c>
      <c r="I366" s="73">
        <f t="shared" si="9"/>
        <v>145854.23551640211</v>
      </c>
      <c r="J366" s="65"/>
    </row>
    <row r="367" spans="2:10" ht="12.95" customHeight="1">
      <c r="B367" s="61" t="str">
        <f>VLOOKUP(C367,SintéticoNC!$B$4:$C$82,2,FALSE)</f>
        <v>Coronel Chrisóstomo</v>
      </c>
      <c r="C367" s="31" t="s">
        <v>170</v>
      </c>
      <c r="D367" s="30" t="s">
        <v>16</v>
      </c>
      <c r="E367" s="30" t="s">
        <v>227</v>
      </c>
      <c r="F367" s="63"/>
      <c r="G367" s="72">
        <f>I290*ÍndiceCorreção!$C$7</f>
        <v>2475.5909480937698</v>
      </c>
      <c r="H367" s="72">
        <f t="shared" si="8"/>
        <v>0</v>
      </c>
      <c r="I367" s="73">
        <f t="shared" si="9"/>
        <v>245568.37097844755</v>
      </c>
      <c r="J367" s="65"/>
    </row>
    <row r="368" spans="2:10" ht="12.95" customHeight="1">
      <c r="B368" s="61" t="str">
        <f>VLOOKUP(C368,SintéticoNC!$B$4:$C$82,2,FALSE)</f>
        <v>Dimas Fabiano</v>
      </c>
      <c r="C368" s="31" t="s">
        <v>172</v>
      </c>
      <c r="D368" s="30" t="s">
        <v>16</v>
      </c>
      <c r="E368" s="30" t="s">
        <v>227</v>
      </c>
      <c r="F368" s="63"/>
      <c r="G368" s="72">
        <f>I291*ÍndiceCorreção!$C$7</f>
        <v>0</v>
      </c>
      <c r="H368" s="72">
        <f t="shared" si="8"/>
        <v>0</v>
      </c>
      <c r="I368" s="73">
        <f t="shared" si="9"/>
        <v>0</v>
      </c>
      <c r="J368" s="65"/>
    </row>
    <row r="369" spans="2:10" ht="12.95" customHeight="1">
      <c r="B369" s="61" t="str">
        <f>VLOOKUP(C369,SintéticoNC!$B$4:$C$82,2,FALSE)</f>
        <v>Edna Henrique</v>
      </c>
      <c r="C369" s="31" t="s">
        <v>174</v>
      </c>
      <c r="D369" s="30" t="s">
        <v>16</v>
      </c>
      <c r="E369" s="30" t="s">
        <v>227</v>
      </c>
      <c r="F369" s="63"/>
      <c r="G369" s="72">
        <f>I292*ÍndiceCorreção!$C$7</f>
        <v>442.93376261378432</v>
      </c>
      <c r="H369" s="72">
        <f t="shared" si="8"/>
        <v>0</v>
      </c>
      <c r="I369" s="73">
        <f t="shared" si="9"/>
        <v>43937.195125138023</v>
      </c>
      <c r="J369" s="65"/>
    </row>
    <row r="370" spans="2:10" ht="12.95" customHeight="1">
      <c r="B370" s="61" t="str">
        <f>VLOOKUP(C370,SintéticoNC!$B$4:$C$82,2,FALSE)</f>
        <v>Fabio Reis</v>
      </c>
      <c r="C370" s="31" t="s">
        <v>176</v>
      </c>
      <c r="D370" s="30" t="s">
        <v>16</v>
      </c>
      <c r="E370" s="30" t="s">
        <v>227</v>
      </c>
      <c r="F370" s="63"/>
      <c r="G370" s="72">
        <f>I293*ÍndiceCorreção!$C$7</f>
        <v>231.12978663308346</v>
      </c>
      <c r="H370" s="72">
        <f t="shared" si="8"/>
        <v>0</v>
      </c>
      <c r="I370" s="73">
        <f t="shared" si="9"/>
        <v>22927.117758201057</v>
      </c>
      <c r="J370" s="65"/>
    </row>
    <row r="371" spans="2:10" ht="12.95" customHeight="1">
      <c r="B371" s="61" t="str">
        <f>VLOOKUP(C371,SintéticoNC!$B$4:$C$82,2,FALSE)</f>
        <v>Flavia Arruda</v>
      </c>
      <c r="C371" s="31" t="s">
        <v>178</v>
      </c>
      <c r="D371" s="30" t="s">
        <v>16</v>
      </c>
      <c r="E371" s="30" t="s">
        <v>227</v>
      </c>
      <c r="F371" s="63"/>
      <c r="G371" s="72">
        <f>I294*ÍndiceCorreção!$C$7</f>
        <v>0</v>
      </c>
      <c r="H371" s="72">
        <f t="shared" si="8"/>
        <v>0</v>
      </c>
      <c r="I371" s="73">
        <f t="shared" si="9"/>
        <v>0</v>
      </c>
      <c r="J371" s="65"/>
    </row>
    <row r="372" spans="2:10" ht="12.95" customHeight="1">
      <c r="B372" s="61" t="str">
        <f>VLOOKUP(C372,SintéticoNC!$B$4:$C$82,2,FALSE)</f>
        <v>General Girão</v>
      </c>
      <c r="C372" s="31" t="s">
        <v>180</v>
      </c>
      <c r="D372" s="30" t="s">
        <v>16</v>
      </c>
      <c r="E372" s="30" t="s">
        <v>227</v>
      </c>
      <c r="F372" s="63"/>
      <c r="G372" s="72">
        <f>I295*ÍndiceCorreção!$C$7</f>
        <v>3248.7036849144984</v>
      </c>
      <c r="H372" s="72">
        <f t="shared" si="8"/>
        <v>0</v>
      </c>
      <c r="I372" s="73">
        <f t="shared" si="9"/>
        <v>322257.95312041795</v>
      </c>
      <c r="J372" s="65"/>
    </row>
    <row r="373" spans="2:10" ht="12.95" customHeight="1">
      <c r="B373" s="61" t="str">
        <f>VLOOKUP(C373,SintéticoNC!$B$4:$C$82,2,FALSE)</f>
        <v>José Nunes</v>
      </c>
      <c r="C373" s="31" t="s">
        <v>182</v>
      </c>
      <c r="D373" s="30" t="s">
        <v>16</v>
      </c>
      <c r="E373" s="30" t="s">
        <v>227</v>
      </c>
      <c r="F373" s="63"/>
      <c r="G373" s="72">
        <f>I296*ÍndiceCorreção!$C$7</f>
        <v>140.5017834997833</v>
      </c>
      <c r="H373" s="72">
        <f t="shared" si="8"/>
        <v>0</v>
      </c>
      <c r="I373" s="73">
        <f t="shared" si="9"/>
        <v>13937.195125138023</v>
      </c>
      <c r="J373" s="65"/>
    </row>
    <row r="374" spans="2:10" ht="12.95" customHeight="1">
      <c r="B374" s="61" t="str">
        <f>VLOOKUP(C374,SintéticoNC!$B$4:$C$82,2,FALSE)</f>
        <v>Josivaldo JP</v>
      </c>
      <c r="C374" s="31" t="s">
        <v>184</v>
      </c>
      <c r="D374" s="30" t="s">
        <v>16</v>
      </c>
      <c r="E374" s="30" t="s">
        <v>227</v>
      </c>
      <c r="F374" s="63"/>
      <c r="G374" s="72">
        <f>I297*ÍndiceCorreção!$C$7</f>
        <v>140.5017834997833</v>
      </c>
      <c r="H374" s="72">
        <f t="shared" si="8"/>
        <v>0</v>
      </c>
      <c r="I374" s="73">
        <f t="shared" si="9"/>
        <v>13937.195125138023</v>
      </c>
      <c r="J374" s="65"/>
    </row>
    <row r="375" spans="2:10" ht="12.95" customHeight="1">
      <c r="B375" s="61" t="str">
        <f>VLOOKUP(C375,SintéticoNC!$B$4:$C$82,2,FALSE)</f>
        <v>Junior Lourenço</v>
      </c>
      <c r="C375" s="31" t="s">
        <v>186</v>
      </c>
      <c r="D375" s="30" t="s">
        <v>16</v>
      </c>
      <c r="E375" s="30" t="s">
        <v>227</v>
      </c>
      <c r="F375" s="63"/>
      <c r="G375" s="72">
        <f>I298*ÍndiceCorreção!$C$7</f>
        <v>85.524876606941945</v>
      </c>
      <c r="H375" s="72">
        <f t="shared" si="8"/>
        <v>0</v>
      </c>
      <c r="I375" s="73">
        <f t="shared" si="9"/>
        <v>8483.7136129744613</v>
      </c>
      <c r="J375" s="65"/>
    </row>
    <row r="376" spans="2:10" ht="12.95" customHeight="1">
      <c r="B376" s="61" t="str">
        <f>VLOOKUP(C376,SintéticoNC!$B$4:$C$82,2,FALSE)</f>
        <v>Leo de Brito</v>
      </c>
      <c r="C376" s="31" t="s">
        <v>188</v>
      </c>
      <c r="D376" s="30" t="s">
        <v>16</v>
      </c>
      <c r="E376" s="30" t="s">
        <v>227</v>
      </c>
      <c r="F376" s="63"/>
      <c r="G376" s="72">
        <f>I299*ÍndiceCorreção!$C$7</f>
        <v>469.39451181052857</v>
      </c>
      <c r="H376" s="72">
        <f t="shared" si="8"/>
        <v>0</v>
      </c>
      <c r="I376" s="73">
        <f t="shared" si="9"/>
        <v>46561.991875230044</v>
      </c>
      <c r="J376" s="65"/>
    </row>
    <row r="377" spans="2:10" ht="12.95" customHeight="1">
      <c r="B377" s="61" t="str">
        <f>VLOOKUP(C377,SintéticoNC!$B$4:$C$82,2,FALSE)</f>
        <v>Luciano Bivar</v>
      </c>
      <c r="C377" s="31" t="s">
        <v>190</v>
      </c>
      <c r="D377" s="30" t="s">
        <v>16</v>
      </c>
      <c r="E377" s="30" t="s">
        <v>227</v>
      </c>
      <c r="F377" s="63"/>
      <c r="G377" s="72">
        <f>I300*ÍndiceCorreção!$C$7</f>
        <v>1327.8089783137007</v>
      </c>
      <c r="H377" s="72">
        <f t="shared" si="8"/>
        <v>0</v>
      </c>
      <c r="I377" s="73">
        <f t="shared" si="9"/>
        <v>131713.15237928455</v>
      </c>
      <c r="J377" s="65"/>
    </row>
    <row r="378" spans="2:10" ht="12.95" customHeight="1">
      <c r="B378" s="61" t="str">
        <f>VLOOKUP(C378,SintéticoNC!$B$4:$C$82,2,FALSE)</f>
        <v>Luis Tibé</v>
      </c>
      <c r="C378" s="31" t="s">
        <v>192</v>
      </c>
      <c r="D378" s="30" t="s">
        <v>16</v>
      </c>
      <c r="E378" s="30" t="s">
        <v>227</v>
      </c>
      <c r="F378" s="63"/>
      <c r="G378" s="72">
        <f>I301*ÍndiceCorreção!$C$7</f>
        <v>241.31244320445032</v>
      </c>
      <c r="H378" s="72">
        <f t="shared" si="8"/>
        <v>0</v>
      </c>
      <c r="I378" s="73">
        <f t="shared" si="9"/>
        <v>23937.195125138023</v>
      </c>
      <c r="J378" s="65"/>
    </row>
    <row r="379" spans="2:10" ht="12.95" customHeight="1">
      <c r="B379" s="61" t="str">
        <f>VLOOKUP(C379,SintéticoNC!$B$4:$C$82,2,FALSE)</f>
        <v>Mara Rocha</v>
      </c>
      <c r="C379" s="31" t="s">
        <v>194</v>
      </c>
      <c r="D379" s="30" t="s">
        <v>16</v>
      </c>
      <c r="E379" s="30" t="s">
        <v>227</v>
      </c>
      <c r="F379" s="63"/>
      <c r="G379" s="72">
        <f>I302*ÍndiceCorreção!$C$7</f>
        <v>0</v>
      </c>
      <c r="H379" s="72">
        <f t="shared" si="8"/>
        <v>0</v>
      </c>
      <c r="I379" s="73">
        <f t="shared" si="9"/>
        <v>0</v>
      </c>
      <c r="J379" s="65"/>
    </row>
    <row r="380" spans="2:10" ht="12.95" customHeight="1">
      <c r="B380" s="61" t="str">
        <f>VLOOKUP(C380,SintéticoNC!$B$4:$C$82,2,FALSE)</f>
        <v>Marx Beltrão</v>
      </c>
      <c r="C380" s="31" t="s">
        <v>196</v>
      </c>
      <c r="D380" s="30" t="s">
        <v>16</v>
      </c>
      <c r="E380" s="30" t="s">
        <v>227</v>
      </c>
      <c r="F380" s="63"/>
      <c r="G380" s="72">
        <f>I303*ÍndiceCorreção!$C$7</f>
        <v>1226.9983186090335</v>
      </c>
      <c r="H380" s="72">
        <f t="shared" si="8"/>
        <v>0</v>
      </c>
      <c r="I380" s="73">
        <f t="shared" si="9"/>
        <v>121713.15237928455</v>
      </c>
      <c r="J380" s="65"/>
    </row>
    <row r="381" spans="2:10" ht="12.95" customHeight="1">
      <c r="B381" s="61" t="str">
        <f>VLOOKUP(C381,SintéticoNC!$B$4:$C$82,2,FALSE)</f>
        <v>Perpétua Almeida</v>
      </c>
      <c r="C381" s="31" t="s">
        <v>198</v>
      </c>
      <c r="D381" s="30" t="s">
        <v>16</v>
      </c>
      <c r="E381" s="30" t="s">
        <v>227</v>
      </c>
      <c r="F381" s="63"/>
      <c r="G381" s="72">
        <f>I304*ÍndiceCorreção!$C$7</f>
        <v>342.12310290911734</v>
      </c>
      <c r="H381" s="72">
        <f t="shared" si="8"/>
        <v>0</v>
      </c>
      <c r="I381" s="73">
        <f t="shared" si="9"/>
        <v>33937.195125138023</v>
      </c>
      <c r="J381" s="65"/>
    </row>
    <row r="382" spans="2:10" ht="12.95" customHeight="1">
      <c r="B382" s="61" t="str">
        <f>VLOOKUP(C382,SintéticoNC!$B$4:$C$82,2,FALSE)</f>
        <v>Sérgio Petecão</v>
      </c>
      <c r="C382" s="31" t="s">
        <v>200</v>
      </c>
      <c r="D382" s="30" t="s">
        <v>16</v>
      </c>
      <c r="E382" s="30" t="s">
        <v>227</v>
      </c>
      <c r="F382" s="63"/>
      <c r="G382" s="72">
        <f>I305*ÍndiceCorreção!$C$7</f>
        <v>1259.5373697148523</v>
      </c>
      <c r="H382" s="72">
        <f t="shared" si="8"/>
        <v>0</v>
      </c>
      <c r="I382" s="73">
        <f t="shared" si="9"/>
        <v>124940.89150936707</v>
      </c>
      <c r="J382" s="65"/>
    </row>
    <row r="383" spans="2:10" ht="12.95" customHeight="1">
      <c r="B383" s="61" t="str">
        <f>VLOOKUP(C383,SintéticoNC!$B$4:$C$82,2,FALSE)</f>
        <v>Uldurico Junior</v>
      </c>
      <c r="C383" s="31" t="s">
        <v>202</v>
      </c>
      <c r="D383" s="30" t="s">
        <v>16</v>
      </c>
      <c r="E383" s="30" t="s">
        <v>227</v>
      </c>
      <c r="F383" s="63"/>
      <c r="G383" s="72">
        <f>I306*ÍndiceCorreção!$C$7</f>
        <v>947.12017973657862</v>
      </c>
      <c r="H383" s="72">
        <f t="shared" si="8"/>
        <v>0</v>
      </c>
      <c r="I383" s="73">
        <f t="shared" si="9"/>
        <v>93950.39993897907</v>
      </c>
      <c r="J383" s="65"/>
    </row>
    <row r="384" spans="2:10" ht="12.95" customHeight="1">
      <c r="B384" s="61" t="str">
        <f>VLOOKUP(C384,SintéticoNC!$B$4:$C$82,2,FALSE)</f>
        <v>Soraya Thronicke</v>
      </c>
      <c r="C384" s="31" t="s">
        <v>204</v>
      </c>
      <c r="D384" s="30" t="s">
        <v>16</v>
      </c>
      <c r="E384" s="30" t="s">
        <v>227</v>
      </c>
      <c r="F384" s="63"/>
      <c r="G384" s="72">
        <f>I307*ÍndiceCorreção!$C$7</f>
        <v>1234.1332571533953</v>
      </c>
      <c r="H384" s="72">
        <f t="shared" si="8"/>
        <v>0</v>
      </c>
      <c r="I384" s="73">
        <f t="shared" si="9"/>
        <v>122420.90873811248</v>
      </c>
      <c r="J384" s="65"/>
    </row>
    <row r="385" spans="2:10" ht="12.95" customHeight="1">
      <c r="B385" s="61" t="str">
        <f>VLOOKUP(C385,SintéticoNC!$B$4:$C$82,2,FALSE)</f>
        <v>MCom</v>
      </c>
      <c r="C385" s="31" t="s">
        <v>206</v>
      </c>
      <c r="D385" s="30" t="s">
        <v>16</v>
      </c>
      <c r="E385" s="30" t="s">
        <v>227</v>
      </c>
      <c r="F385" s="63"/>
      <c r="G385" s="72">
        <f>I308*ÍndiceCorreção!$C$7</f>
        <v>973.44781033386357</v>
      </c>
      <c r="H385" s="72">
        <f t="shared" si="8"/>
        <v>0</v>
      </c>
      <c r="I385" s="73">
        <f t="shared" si="9"/>
        <v>96561.991875230044</v>
      </c>
      <c r="J385" s="65"/>
    </row>
    <row r="386" spans="2:10" ht="12.95" customHeight="1">
      <c r="B386" s="61" t="str">
        <f>VLOOKUP(C386,SintéticoNC!$B$4:$C$82,2,FALSE)</f>
        <v>Cabo Junio Amaral</v>
      </c>
      <c r="C386" s="31" t="s">
        <v>209</v>
      </c>
      <c r="D386" s="30" t="s">
        <v>16</v>
      </c>
      <c r="E386" s="30" t="s">
        <v>227</v>
      </c>
      <c r="F386" s="63"/>
      <c r="G386" s="72">
        <f>I309*ÍndiceCorreção!$C$7</f>
        <v>4385.6536677507684</v>
      </c>
      <c r="H386" s="72">
        <f t="shared" si="8"/>
        <v>0</v>
      </c>
      <c r="I386" s="73">
        <f t="shared" si="9"/>
        <v>435038.68346848403</v>
      </c>
      <c r="J386" s="65"/>
    </row>
    <row r="387" spans="2:10" ht="12.95" customHeight="1">
      <c r="B387" s="61" t="str">
        <f>VLOOKUP(C387,SintéticoNC!$B$4:$C$82,2,FALSE)</f>
        <v>Leur Lomanto</v>
      </c>
      <c r="C387" s="31" t="s">
        <v>211</v>
      </c>
      <c r="D387" s="30" t="s">
        <v>16</v>
      </c>
      <c r="E387" s="30" t="s">
        <v>227</v>
      </c>
      <c r="F387" s="63"/>
      <c r="G387" s="72">
        <f>I310*ÍndiceCorreção!$C$7</f>
        <v>644.5550820231183</v>
      </c>
      <c r="H387" s="72">
        <f t="shared" si="8"/>
        <v>0</v>
      </c>
      <c r="I387" s="73">
        <f t="shared" si="9"/>
        <v>63937.195125138023</v>
      </c>
      <c r="J387" s="65"/>
    </row>
    <row r="388" spans="2:10" ht="12.95" customHeight="1">
      <c r="B388" s="61" t="str">
        <f>VLOOKUP(C388,SintéticoNC!$B$4:$C$82,2,FALSE)</f>
        <v>Bancada de Alagoas</v>
      </c>
      <c r="C388" s="31" t="s">
        <v>12</v>
      </c>
      <c r="D388" s="30" t="s">
        <v>14</v>
      </c>
      <c r="E388" s="30" t="s">
        <v>228</v>
      </c>
      <c r="F388" s="69">
        <v>100000</v>
      </c>
      <c r="G388" s="72">
        <f>I311*ÍndiceCorreção!$C$8</f>
        <v>14210.540778901679</v>
      </c>
      <c r="H388" s="72">
        <f t="shared" si="8"/>
        <v>100000</v>
      </c>
      <c r="I388" s="73">
        <f t="shared" si="9"/>
        <v>1309626.8014248305</v>
      </c>
      <c r="J388" s="65"/>
    </row>
    <row r="389" spans="2:10" ht="12.95" customHeight="1">
      <c r="B389" s="61" t="str">
        <f>VLOOKUP(C389,SintéticoNC!$B$4:$C$82,2,FALSE)</f>
        <v>Bancada de Alagoas</v>
      </c>
      <c r="C389" s="31" t="s">
        <v>18</v>
      </c>
      <c r="D389" s="30" t="s">
        <v>14</v>
      </c>
      <c r="E389" s="30" t="s">
        <v>228</v>
      </c>
      <c r="F389" s="63"/>
      <c r="G389" s="72">
        <f>I312*ÍndiceCorreção!$C$8</f>
        <v>3827.6252104547843</v>
      </c>
      <c r="H389" s="72">
        <f t="shared" si="8"/>
        <v>0</v>
      </c>
      <c r="I389" s="73">
        <f t="shared" si="9"/>
        <v>379684.57122174604</v>
      </c>
      <c r="J389" s="65"/>
    </row>
    <row r="390" spans="2:10" ht="12.95" customHeight="1">
      <c r="B390" s="61" t="str">
        <f>VLOOKUP(C390,SintéticoNC!$B$4:$C$82,2,FALSE)</f>
        <v>Bancada de Alagoas</v>
      </c>
      <c r="C390" s="31" t="s">
        <v>20</v>
      </c>
      <c r="D390" s="30" t="s">
        <v>14</v>
      </c>
      <c r="E390" s="30" t="s">
        <v>228</v>
      </c>
      <c r="F390" s="63"/>
      <c r="G390" s="72">
        <f>I313*ÍndiceCorreção!$C$8</f>
        <v>52607.78494429987</v>
      </c>
      <c r="H390" s="72">
        <f t="shared" si="8"/>
        <v>0</v>
      </c>
      <c r="I390" s="73">
        <f t="shared" si="9"/>
        <v>5218474.425067611</v>
      </c>
      <c r="J390" s="65"/>
    </row>
    <row r="391" spans="2:10" ht="12.95" customHeight="1">
      <c r="B391" s="61" t="str">
        <f>VLOOKUP(C391,SintéticoNC!$B$4:$C$82,2,FALSE)</f>
        <v>Bancada de Minas Gerais</v>
      </c>
      <c r="C391" s="31" t="s">
        <v>23</v>
      </c>
      <c r="D391" s="30" t="s">
        <v>14</v>
      </c>
      <c r="E391" s="30" t="s">
        <v>228</v>
      </c>
      <c r="F391" s="63"/>
      <c r="G391" s="72">
        <f>I314*ÍndiceCorreção!$C$8</f>
        <v>134804.76361018818</v>
      </c>
      <c r="H391" s="72">
        <f t="shared" si="8"/>
        <v>0</v>
      </c>
      <c r="I391" s="73">
        <f t="shared" si="9"/>
        <v>13372074.34264488</v>
      </c>
      <c r="J391" s="65"/>
    </row>
    <row r="392" spans="2:10" ht="12.95" customHeight="1">
      <c r="B392" s="61" t="str">
        <f>VLOOKUP(C392,SintéticoNC!$B$4:$C$82,2,FALSE)</f>
        <v>Bancada de São Paulo</v>
      </c>
      <c r="C392" s="31" t="s">
        <v>27</v>
      </c>
      <c r="D392" s="30" t="s">
        <v>14</v>
      </c>
      <c r="E392" s="30" t="s">
        <v>228</v>
      </c>
      <c r="F392" s="63"/>
      <c r="G392" s="72">
        <f>I315*ÍndiceCorreção!$C$8</f>
        <v>10084.383987036483</v>
      </c>
      <c r="H392" s="72">
        <f t="shared" si="8"/>
        <v>0</v>
      </c>
      <c r="I392" s="73">
        <f t="shared" si="9"/>
        <v>1000329.1335042845</v>
      </c>
      <c r="J392" s="65"/>
    </row>
    <row r="393" spans="2:10" ht="12.95" customHeight="1">
      <c r="B393" s="61" t="str">
        <f>VLOOKUP(C393,SintéticoNC!$B$4:$C$82,2,FALSE)</f>
        <v>Bancada do Espírito Santo</v>
      </c>
      <c r="C393" s="31" t="s">
        <v>31</v>
      </c>
      <c r="D393" s="30" t="s">
        <v>14</v>
      </c>
      <c r="E393" s="30" t="s">
        <v>228</v>
      </c>
      <c r="F393" s="63"/>
      <c r="G393" s="72">
        <f>I316*ÍndiceCorreção!$C$8</f>
        <v>9528.9637939355343</v>
      </c>
      <c r="H393" s="72">
        <f t="shared" si="8"/>
        <v>0</v>
      </c>
      <c r="I393" s="73">
        <f t="shared" si="9"/>
        <v>945233.75026524044</v>
      </c>
      <c r="J393" s="65"/>
    </row>
    <row r="394" spans="2:10" ht="12.95" customHeight="1">
      <c r="B394" s="61" t="str">
        <f>VLOOKUP(C394,SintéticoNC!$B$4:$C$82,2,FALSE)</f>
        <v>Bancada do Espírito Santo</v>
      </c>
      <c r="C394" s="31" t="s">
        <v>35</v>
      </c>
      <c r="D394" s="30" t="s">
        <v>14</v>
      </c>
      <c r="E394" s="30" t="s">
        <v>228</v>
      </c>
      <c r="F394" s="63"/>
      <c r="G394" s="72">
        <f>I317*ÍndiceCorreção!$C$8</f>
        <v>21751.146745967297</v>
      </c>
      <c r="H394" s="72">
        <f t="shared" si="8"/>
        <v>0</v>
      </c>
      <c r="I394" s="73">
        <f t="shared" si="9"/>
        <v>2157623.6887734933</v>
      </c>
      <c r="J394" s="65"/>
    </row>
    <row r="395" spans="2:10" ht="12.95" customHeight="1">
      <c r="B395" s="61" t="str">
        <f>VLOOKUP(C395,SintéticoNC!$B$4:$C$82,2,FALSE)</f>
        <v>Bancada do Espírito Santo</v>
      </c>
      <c r="C395" s="31" t="s">
        <v>37</v>
      </c>
      <c r="D395" s="30" t="s">
        <v>14</v>
      </c>
      <c r="E395" s="30" t="s">
        <v>228</v>
      </c>
      <c r="F395" s="63"/>
      <c r="G395" s="72">
        <f>I318*ÍndiceCorreção!$C$8</f>
        <v>27115.374947059634</v>
      </c>
      <c r="H395" s="72">
        <f t="shared" si="8"/>
        <v>0</v>
      </c>
      <c r="I395" s="73">
        <f t="shared" si="9"/>
        <v>2689732.9138105358</v>
      </c>
      <c r="J395" s="65"/>
    </row>
    <row r="396" spans="2:10" ht="12.95" customHeight="1">
      <c r="B396" s="61" t="str">
        <f>VLOOKUP(C396,SintéticoNC!$B$4:$C$82,2,FALSE)</f>
        <v>Bancada do Maranhão</v>
      </c>
      <c r="C396" s="31" t="s">
        <v>39</v>
      </c>
      <c r="D396" s="30" t="s">
        <v>14</v>
      </c>
      <c r="E396" s="30" t="s">
        <v>228</v>
      </c>
      <c r="F396" s="63"/>
      <c r="G396" s="72">
        <f>I319*ÍndiceCorreção!$C$8</f>
        <v>7233.7497897064877</v>
      </c>
      <c r="H396" s="72">
        <f t="shared" si="8"/>
        <v>0</v>
      </c>
      <c r="I396" s="73">
        <f t="shared" si="9"/>
        <v>717558.02520272601</v>
      </c>
      <c r="J396" s="65"/>
    </row>
    <row r="397" spans="2:10" ht="12.95" customHeight="1">
      <c r="B397" s="61" t="str">
        <f>VLOOKUP(C397,SintéticoNC!$B$4:$C$82,2,FALSE)</f>
        <v>Bancada do Pará</v>
      </c>
      <c r="C397" s="31" t="s">
        <v>42</v>
      </c>
      <c r="D397" s="30" t="s">
        <v>14</v>
      </c>
      <c r="E397" s="30" t="s">
        <v>228</v>
      </c>
      <c r="F397" s="63"/>
      <c r="G397" s="72">
        <f>I320*ÍndiceCorreção!$C$8</f>
        <v>0</v>
      </c>
      <c r="H397" s="72">
        <f t="shared" si="8"/>
        <v>0</v>
      </c>
      <c r="I397" s="73">
        <f t="shared" si="9"/>
        <v>0</v>
      </c>
      <c r="J397" s="65"/>
    </row>
    <row r="398" spans="2:10" ht="12.95" customHeight="1">
      <c r="B398" s="61" t="str">
        <f>VLOOKUP(C398,SintéticoNC!$B$4:$C$82,2,FALSE)</f>
        <v>Bancada do Pará</v>
      </c>
      <c r="C398" s="31" t="s">
        <v>45</v>
      </c>
      <c r="D398" s="30" t="s">
        <v>14</v>
      </c>
      <c r="E398" s="30" t="s">
        <v>228</v>
      </c>
      <c r="F398" s="63"/>
      <c r="G398" s="72">
        <f>I321*ÍndiceCorreção!$C$8</f>
        <v>3223.7063687917348</v>
      </c>
      <c r="H398" s="72">
        <f t="shared" si="8"/>
        <v>0</v>
      </c>
      <c r="I398" s="73">
        <f t="shared" si="9"/>
        <v>319778.32287139515</v>
      </c>
      <c r="J398" s="65"/>
    </row>
    <row r="399" spans="2:10" ht="12.95" customHeight="1">
      <c r="B399" s="61" t="str">
        <f>VLOOKUP(C399,SintéticoNC!$B$4:$C$82,2,FALSE)</f>
        <v>Cabo Junio Amaral</v>
      </c>
      <c r="C399" s="31" t="s">
        <v>47</v>
      </c>
      <c r="D399" s="30" t="s">
        <v>14</v>
      </c>
      <c r="E399" s="30" t="s">
        <v>228</v>
      </c>
      <c r="F399" s="63"/>
      <c r="G399" s="72">
        <f>I322*ÍndiceCorreção!$C$8</f>
        <v>1200.5139729309401</v>
      </c>
      <c r="H399" s="72">
        <f t="shared" si="8"/>
        <v>0</v>
      </c>
      <c r="I399" s="73">
        <f t="shared" si="9"/>
        <v>119086.01495595239</v>
      </c>
      <c r="J399" s="65"/>
    </row>
    <row r="400" spans="2:10" ht="12.95" customHeight="1">
      <c r="B400" s="61" t="str">
        <f>VLOOKUP(C400,SintéticoNC!$B$4:$C$82,2,FALSE)</f>
        <v>Celso Sabino</v>
      </c>
      <c r="C400" s="31" t="s">
        <v>50</v>
      </c>
      <c r="D400" s="30" t="s">
        <v>14</v>
      </c>
      <c r="E400" s="30" t="s">
        <v>228</v>
      </c>
      <c r="F400" s="63"/>
      <c r="G400" s="72">
        <f>I323*ÍndiceCorreção!$C$8</f>
        <v>586.48826163464389</v>
      </c>
      <c r="H400" s="72">
        <f t="shared" si="8"/>
        <v>0</v>
      </c>
      <c r="I400" s="73">
        <f t="shared" si="9"/>
        <v>58177.206989103011</v>
      </c>
      <c r="J400" s="65"/>
    </row>
    <row r="401" spans="2:10" ht="12.95" customHeight="1">
      <c r="B401" s="61" t="str">
        <f>VLOOKUP(C401,SintéticoNC!$B$4:$C$82,2,FALSE)</f>
        <v>Coronel Chrisóstomo</v>
      </c>
      <c r="C401" s="31" t="s">
        <v>53</v>
      </c>
      <c r="D401" s="30" t="s">
        <v>14</v>
      </c>
      <c r="E401" s="30" t="s">
        <v>228</v>
      </c>
      <c r="F401" s="63"/>
      <c r="G401" s="72">
        <f>I324*ÍndiceCorreção!$C$8</f>
        <v>704.6233172016432</v>
      </c>
      <c r="H401" s="72">
        <f t="shared" ref="H401:H464" si="10">IF(I324&gt;F401,F401,I324)</f>
        <v>0</v>
      </c>
      <c r="I401" s="73">
        <f t="shared" ref="I401:I464" si="11">I324-H401</f>
        <v>69895.715320770076</v>
      </c>
      <c r="J401" s="65"/>
    </row>
    <row r="402" spans="2:10" ht="12.95" customHeight="1">
      <c r="B402" s="61" t="str">
        <f>VLOOKUP(C402,SintéticoNC!$B$4:$C$82,2,FALSE)</f>
        <v>Dimas Fabiano</v>
      </c>
      <c r="C402" s="31" t="s">
        <v>56</v>
      </c>
      <c r="D402" s="30" t="s">
        <v>14</v>
      </c>
      <c r="E402" s="30" t="s">
        <v>228</v>
      </c>
      <c r="F402" s="63"/>
      <c r="G402" s="72">
        <f>I325*ÍndiceCorreção!$C$8</f>
        <v>0</v>
      </c>
      <c r="H402" s="72">
        <f t="shared" si="10"/>
        <v>0</v>
      </c>
      <c r="I402" s="73">
        <f t="shared" si="11"/>
        <v>0</v>
      </c>
      <c r="J402" s="65"/>
    </row>
    <row r="403" spans="2:10" ht="12.95" customHeight="1">
      <c r="B403" s="61" t="str">
        <f>VLOOKUP(C403,SintéticoNC!$B$4:$C$82,2,FALSE)</f>
        <v>Edna Henrique</v>
      </c>
      <c r="C403" s="31" t="s">
        <v>59</v>
      </c>
      <c r="D403" s="30" t="s">
        <v>14</v>
      </c>
      <c r="E403" s="30" t="s">
        <v>228</v>
      </c>
      <c r="F403" s="63"/>
      <c r="G403" s="72">
        <f>I326*ÍndiceCorreção!$C$8</f>
        <v>1311.5072892069738</v>
      </c>
      <c r="H403" s="72">
        <f t="shared" si="10"/>
        <v>0</v>
      </c>
      <c r="I403" s="73">
        <f t="shared" si="11"/>
        <v>130096.09232288934</v>
      </c>
      <c r="J403" s="65"/>
    </row>
    <row r="404" spans="2:10" ht="12.95" customHeight="1">
      <c r="B404" s="61" t="str">
        <f>VLOOKUP(C404,SintéticoNC!$B$4:$C$82,2,FALSE)</f>
        <v>Elias Vaz</v>
      </c>
      <c r="C404" s="31" t="s">
        <v>62</v>
      </c>
      <c r="D404" s="30" t="s">
        <v>14</v>
      </c>
      <c r="E404" s="30" t="s">
        <v>228</v>
      </c>
      <c r="F404" s="63"/>
      <c r="G404" s="72">
        <f>I327*ÍndiceCorreção!$C$8</f>
        <v>3669.819989728082</v>
      </c>
      <c r="H404" s="72">
        <f t="shared" si="10"/>
        <v>0</v>
      </c>
      <c r="I404" s="73">
        <f t="shared" si="11"/>
        <v>364030.94677478721</v>
      </c>
      <c r="J404" s="65"/>
    </row>
    <row r="405" spans="2:10" ht="12.95" customHeight="1">
      <c r="B405" s="61" t="str">
        <f>VLOOKUP(C405,SintéticoNC!$B$4:$C$82,2,FALSE)</f>
        <v>Expedito Netto</v>
      </c>
      <c r="C405" s="31" t="s">
        <v>65</v>
      </c>
      <c r="D405" s="30" t="s">
        <v>14</v>
      </c>
      <c r="E405" s="30" t="s">
        <v>228</v>
      </c>
      <c r="F405" s="63"/>
      <c r="G405" s="72">
        <f>I328*ÍndiceCorreção!$C$8</f>
        <v>1755.8636042180253</v>
      </c>
      <c r="H405" s="72">
        <f t="shared" si="10"/>
        <v>0</v>
      </c>
      <c r="I405" s="73">
        <f t="shared" si="11"/>
        <v>174174.3987552477</v>
      </c>
      <c r="J405" s="65"/>
    </row>
    <row r="406" spans="2:10" ht="12.95" customHeight="1">
      <c r="B406" s="61" t="str">
        <f>VLOOKUP(C406,SintéticoNC!$B$4:$C$82,2,FALSE)</f>
        <v>Fabio Reis</v>
      </c>
      <c r="C406" s="31" t="s">
        <v>68</v>
      </c>
      <c r="D406" s="30" t="s">
        <v>14</v>
      </c>
      <c r="E406" s="30" t="s">
        <v>228</v>
      </c>
      <c r="F406" s="63"/>
      <c r="G406" s="72">
        <f>I329*ÍndiceCorreção!$C$8</f>
        <v>0</v>
      </c>
      <c r="H406" s="72">
        <f t="shared" si="10"/>
        <v>0</v>
      </c>
      <c r="I406" s="73">
        <f t="shared" si="11"/>
        <v>0</v>
      </c>
      <c r="J406" s="65"/>
    </row>
    <row r="407" spans="2:10" ht="12.95" customHeight="1">
      <c r="B407" s="61" t="str">
        <f>VLOOKUP(C407,SintéticoNC!$B$4:$C$82,2,FALSE)</f>
        <v>Flavia Arruda</v>
      </c>
      <c r="C407" s="31" t="s">
        <v>71</v>
      </c>
      <c r="D407" s="30" t="s">
        <v>14</v>
      </c>
      <c r="E407" s="30" t="s">
        <v>228</v>
      </c>
      <c r="F407" s="63"/>
      <c r="G407" s="72">
        <f>I330*ÍndiceCorreção!$C$8</f>
        <v>8370.3096749695069</v>
      </c>
      <c r="H407" s="72">
        <f t="shared" si="10"/>
        <v>0</v>
      </c>
      <c r="I407" s="73">
        <f t="shared" si="11"/>
        <v>830300.0594868646</v>
      </c>
      <c r="J407" s="65"/>
    </row>
    <row r="408" spans="2:10" ht="12.95" customHeight="1">
      <c r="B408" s="61" t="str">
        <f>VLOOKUP(C408,SintéticoNC!$B$4:$C$82,2,FALSE)</f>
        <v>Flaviano Melo</v>
      </c>
      <c r="C408" s="31" t="s">
        <v>74</v>
      </c>
      <c r="D408" s="30" t="s">
        <v>14</v>
      </c>
      <c r="E408" s="30" t="s">
        <v>228</v>
      </c>
      <c r="F408" s="63"/>
      <c r="G408" s="72">
        <f>I331*ÍndiceCorreção!$C$8</f>
        <v>0</v>
      </c>
      <c r="H408" s="72">
        <f t="shared" si="10"/>
        <v>0</v>
      </c>
      <c r="I408" s="73">
        <f t="shared" si="11"/>
        <v>0</v>
      </c>
      <c r="J408" s="65"/>
    </row>
    <row r="409" spans="2:10" ht="12.95" customHeight="1">
      <c r="B409" s="61" t="str">
        <f>VLOOKUP(C409,SintéticoNC!$B$4:$C$82,2,FALSE)</f>
        <v>Flaviano Melo</v>
      </c>
      <c r="C409" s="31" t="s">
        <v>77</v>
      </c>
      <c r="D409" s="30" t="s">
        <v>14</v>
      </c>
      <c r="E409" s="30" t="s">
        <v>228</v>
      </c>
      <c r="F409" s="63"/>
      <c r="G409" s="72">
        <f>I332*ÍndiceCorreção!$C$8</f>
        <v>4313.3139194727746</v>
      </c>
      <c r="H409" s="72">
        <f t="shared" si="10"/>
        <v>0</v>
      </c>
      <c r="I409" s="73">
        <f t="shared" si="11"/>
        <v>427862.87998798711</v>
      </c>
      <c r="J409" s="65"/>
    </row>
    <row r="410" spans="2:10" ht="12.95" customHeight="1">
      <c r="B410" s="61" t="str">
        <f>VLOOKUP(C410,SintéticoNC!$B$4:$C$82,2,FALSE)</f>
        <v>General Girão</v>
      </c>
      <c r="C410" s="31" t="s">
        <v>79</v>
      </c>
      <c r="D410" s="30" t="s">
        <v>14</v>
      </c>
      <c r="E410" s="30" t="s">
        <v>228</v>
      </c>
      <c r="F410" s="63"/>
      <c r="G410" s="72">
        <f>I333*ÍndiceCorreção!$C$8</f>
        <v>0</v>
      </c>
      <c r="H410" s="72">
        <f t="shared" si="10"/>
        <v>0</v>
      </c>
      <c r="I410" s="73">
        <f t="shared" si="11"/>
        <v>0</v>
      </c>
      <c r="J410" s="65"/>
    </row>
    <row r="411" spans="2:10" ht="12.95" customHeight="1">
      <c r="B411" s="61" t="str">
        <f>VLOOKUP(C411,SintéticoNC!$B$4:$C$82,2,FALSE)</f>
        <v>João Roma</v>
      </c>
      <c r="C411" s="31" t="s">
        <v>82</v>
      </c>
      <c r="D411" s="30" t="s">
        <v>14</v>
      </c>
      <c r="E411" s="30" t="s">
        <v>228</v>
      </c>
      <c r="F411" s="63"/>
      <c r="G411" s="72">
        <f>I334*ÍndiceCorreção!$C$8</f>
        <v>29.185406804987014</v>
      </c>
      <c r="H411" s="72">
        <f t="shared" si="10"/>
        <v>0</v>
      </c>
      <c r="I411" s="73">
        <f t="shared" si="11"/>
        <v>2895.071502407387</v>
      </c>
      <c r="J411" s="65"/>
    </row>
    <row r="412" spans="2:10" ht="12.95" customHeight="1">
      <c r="B412" s="61" t="str">
        <f>VLOOKUP(C412,SintéticoNC!$B$4:$C$82,2,FALSE)</f>
        <v>Joenia Wapichana</v>
      </c>
      <c r="C412" s="31" t="s">
        <v>85</v>
      </c>
      <c r="D412" s="30" t="s">
        <v>14</v>
      </c>
      <c r="E412" s="30" t="s">
        <v>228</v>
      </c>
      <c r="F412" s="63"/>
      <c r="G412" s="72">
        <f>I335*ÍndiceCorreção!$C$8</f>
        <v>0</v>
      </c>
      <c r="H412" s="72">
        <f t="shared" si="10"/>
        <v>0</v>
      </c>
      <c r="I412" s="73">
        <f t="shared" si="11"/>
        <v>0</v>
      </c>
      <c r="J412" s="65"/>
    </row>
    <row r="413" spans="2:10" ht="12.95" customHeight="1">
      <c r="B413" s="61" t="str">
        <f>VLOOKUP(C413,SintéticoNC!$B$4:$C$82,2,FALSE)</f>
        <v>José Nunes</v>
      </c>
      <c r="C413" s="31" t="s">
        <v>88</v>
      </c>
      <c r="D413" s="30" t="s">
        <v>14</v>
      </c>
      <c r="E413" s="30" t="s">
        <v>228</v>
      </c>
      <c r="F413" s="63"/>
      <c r="G413" s="72">
        <f>I336*ÍndiceCorreção!$C$8</f>
        <v>998.89265352160612</v>
      </c>
      <c r="H413" s="72">
        <f t="shared" si="10"/>
        <v>0</v>
      </c>
      <c r="I413" s="73">
        <f t="shared" si="11"/>
        <v>99086.014955952385</v>
      </c>
      <c r="J413" s="65"/>
    </row>
    <row r="414" spans="2:10" ht="12.95" customHeight="1">
      <c r="B414" s="61" t="str">
        <f>VLOOKUP(C414,SintéticoNC!$B$4:$C$82,2,FALSE)</f>
        <v>Josivaldo JP</v>
      </c>
      <c r="C414" s="31" t="s">
        <v>91</v>
      </c>
      <c r="D414" s="30" t="s">
        <v>14</v>
      </c>
      <c r="E414" s="30" t="s">
        <v>228</v>
      </c>
      <c r="F414" s="63"/>
      <c r="G414" s="72">
        <f>I337*ÍndiceCorreção!$C$8</f>
        <v>0</v>
      </c>
      <c r="H414" s="72">
        <f t="shared" si="10"/>
        <v>0</v>
      </c>
      <c r="I414" s="73">
        <f t="shared" si="11"/>
        <v>0</v>
      </c>
      <c r="J414" s="65"/>
    </row>
    <row r="415" spans="2:10" ht="12.95" customHeight="1">
      <c r="B415" s="61" t="str">
        <f>VLOOKUP(C415,SintéticoNC!$B$4:$C$82,2,FALSE)</f>
        <v>Junior Lourenço</v>
      </c>
      <c r="C415" s="31" t="s">
        <v>94</v>
      </c>
      <c r="D415" s="30" t="s">
        <v>14</v>
      </c>
      <c r="E415" s="30" t="s">
        <v>228</v>
      </c>
      <c r="F415" s="63"/>
      <c r="G415" s="72">
        <f>I338*ÍndiceCorreção!$C$8</f>
        <v>2807.341899188903</v>
      </c>
      <c r="H415" s="72">
        <f t="shared" si="10"/>
        <v>0</v>
      </c>
      <c r="I415" s="73">
        <f t="shared" si="11"/>
        <v>278476.69159325399</v>
      </c>
      <c r="J415" s="65"/>
    </row>
    <row r="416" spans="2:10" ht="12.95" customHeight="1">
      <c r="B416" s="61" t="str">
        <f>VLOOKUP(C416,SintéticoNC!$B$4:$C$82,2,FALSE)</f>
        <v>Leo de Brito</v>
      </c>
      <c r="C416" s="31" t="s">
        <v>97</v>
      </c>
      <c r="D416" s="30" t="s">
        <v>14</v>
      </c>
      <c r="E416" s="30" t="s">
        <v>228</v>
      </c>
      <c r="F416" s="63"/>
      <c r="G416" s="72">
        <f>I339*ÍndiceCorreção!$C$8</f>
        <v>3168.8144092317521</v>
      </c>
      <c r="H416" s="72">
        <f t="shared" si="10"/>
        <v>0</v>
      </c>
      <c r="I416" s="73">
        <f t="shared" si="11"/>
        <v>314333.26778289623</v>
      </c>
      <c r="J416" s="65"/>
    </row>
    <row r="417" spans="2:10" ht="12.95" customHeight="1">
      <c r="B417" s="61" t="str">
        <f>VLOOKUP(C417,SintéticoNC!$B$4:$C$82,2,FALSE)</f>
        <v>Leur Lomanto</v>
      </c>
      <c r="C417" s="31" t="s">
        <v>100</v>
      </c>
      <c r="D417" s="30" t="s">
        <v>14</v>
      </c>
      <c r="E417" s="30" t="s">
        <v>228</v>
      </c>
      <c r="F417" s="63"/>
      <c r="G417" s="72">
        <f>I340*ÍndiceCorreção!$C$8</f>
        <v>169.04372095412955</v>
      </c>
      <c r="H417" s="72">
        <f t="shared" si="10"/>
        <v>0</v>
      </c>
      <c r="I417" s="73">
        <f t="shared" si="11"/>
        <v>16768.437132477542</v>
      </c>
      <c r="J417" s="65"/>
    </row>
    <row r="418" spans="2:10" ht="12.95" customHeight="1">
      <c r="B418" s="61" t="str">
        <f>VLOOKUP(C418,SintéticoNC!$B$4:$C$82,2,FALSE)</f>
        <v>Luciano Bivar</v>
      </c>
      <c r="C418" s="31" t="s">
        <v>103</v>
      </c>
      <c r="D418" s="30" t="s">
        <v>14</v>
      </c>
      <c r="E418" s="30" t="s">
        <v>228</v>
      </c>
      <c r="F418" s="63"/>
      <c r="G418" s="72">
        <f>I341*ÍndiceCorreção!$C$8</f>
        <v>0</v>
      </c>
      <c r="H418" s="72">
        <f t="shared" si="10"/>
        <v>0</v>
      </c>
      <c r="I418" s="73">
        <f t="shared" si="11"/>
        <v>0</v>
      </c>
      <c r="J418" s="65"/>
    </row>
    <row r="419" spans="2:10" ht="12.95" customHeight="1">
      <c r="B419" s="61" t="str">
        <f>VLOOKUP(C419,SintéticoNC!$B$4:$C$82,2,FALSE)</f>
        <v>Luis Tibé</v>
      </c>
      <c r="C419" s="31" t="s">
        <v>106</v>
      </c>
      <c r="D419" s="30" t="s">
        <v>14</v>
      </c>
      <c r="E419" s="30" t="s">
        <v>228</v>
      </c>
      <c r="F419" s="63"/>
      <c r="G419" s="72">
        <f>I342*ÍndiceCorreção!$C$8</f>
        <v>998.89265352160612</v>
      </c>
      <c r="H419" s="72">
        <f t="shared" si="10"/>
        <v>0</v>
      </c>
      <c r="I419" s="73">
        <f t="shared" si="11"/>
        <v>99086.014955952385</v>
      </c>
      <c r="J419" s="65"/>
    </row>
    <row r="420" spans="2:10" ht="12.95" customHeight="1">
      <c r="B420" s="61" t="str">
        <f>VLOOKUP(C420,SintéticoNC!$B$4:$C$82,2,FALSE)</f>
        <v>Mara Rocha</v>
      </c>
      <c r="C420" s="31" t="s">
        <v>109</v>
      </c>
      <c r="D420" s="30" t="s">
        <v>14</v>
      </c>
      <c r="E420" s="30" t="s">
        <v>228</v>
      </c>
      <c r="F420" s="63"/>
      <c r="G420" s="72">
        <f>I343*ÍndiceCorreção!$C$8</f>
        <v>3654.2900970742694</v>
      </c>
      <c r="H420" s="72">
        <f t="shared" si="10"/>
        <v>0</v>
      </c>
      <c r="I420" s="73">
        <f t="shared" si="11"/>
        <v>362490.445730621</v>
      </c>
      <c r="J420" s="65"/>
    </row>
    <row r="421" spans="2:10" ht="12.95" customHeight="1">
      <c r="B421" s="61" t="str">
        <f>VLOOKUP(C421,SintéticoNC!$B$4:$C$82,2,FALSE)</f>
        <v>Marx Beltrão</v>
      </c>
      <c r="C421" s="31" t="s">
        <v>112</v>
      </c>
      <c r="D421" s="30" t="s">
        <v>14</v>
      </c>
      <c r="E421" s="30" t="s">
        <v>228</v>
      </c>
      <c r="F421" s="63"/>
      <c r="G421" s="72">
        <f>I344*ÍndiceCorreção!$C$8</f>
        <v>1402.1352923402742</v>
      </c>
      <c r="H421" s="72">
        <f t="shared" si="10"/>
        <v>0</v>
      </c>
      <c r="I421" s="73">
        <f t="shared" si="11"/>
        <v>139086.01495595239</v>
      </c>
      <c r="J421" s="65"/>
    </row>
    <row r="422" spans="2:10" ht="12.95" customHeight="1">
      <c r="B422" s="61" t="str">
        <f>VLOOKUP(C422,SintéticoNC!$B$4:$C$82,2,FALSE)</f>
        <v>Ministério das Comunicações</v>
      </c>
      <c r="C422" s="31" t="s">
        <v>115</v>
      </c>
      <c r="D422" s="30" t="s">
        <v>14</v>
      </c>
      <c r="E422" s="30" t="s">
        <v>228</v>
      </c>
      <c r="F422" s="63"/>
      <c r="G422" s="72">
        <f>I345*ÍndiceCorreção!$C$8</f>
        <v>150989.59125410797</v>
      </c>
      <c r="H422" s="72">
        <f t="shared" si="10"/>
        <v>0</v>
      </c>
      <c r="I422" s="73">
        <f t="shared" si="11"/>
        <v>14977542.225836456</v>
      </c>
      <c r="J422" s="65"/>
    </row>
    <row r="423" spans="2:10" ht="12.95" customHeight="1">
      <c r="B423" s="61" t="str">
        <f>VLOOKUP(C423,SintéticoNC!$B$4:$C$82,2,FALSE)</f>
        <v>Ministério das Comunicações</v>
      </c>
      <c r="C423" s="31" t="s">
        <v>118</v>
      </c>
      <c r="D423" s="30" t="s">
        <v>14</v>
      </c>
      <c r="E423" s="30" t="s">
        <v>228</v>
      </c>
      <c r="F423" s="63"/>
      <c r="G423" s="72">
        <f>I346*ÍndiceCorreção!$C$8</f>
        <v>36747.152157563702</v>
      </c>
      <c r="H423" s="72">
        <f t="shared" si="10"/>
        <v>0</v>
      </c>
      <c r="I423" s="73">
        <f t="shared" si="11"/>
        <v>3645165.3292635381</v>
      </c>
      <c r="J423" s="65"/>
    </row>
    <row r="424" spans="2:10" ht="12.95" customHeight="1">
      <c r="B424" s="61" t="str">
        <f>VLOOKUP(C424,SintéticoNC!$B$4:$C$82,2,FALSE)</f>
        <v>Ministério das Comunicações</v>
      </c>
      <c r="C424" s="31" t="s">
        <v>120</v>
      </c>
      <c r="D424" s="30" t="s">
        <v>14</v>
      </c>
      <c r="E424" s="30" t="s">
        <v>228</v>
      </c>
      <c r="F424" s="63"/>
      <c r="G424" s="72">
        <f>I347*ÍndiceCorreção!$C$8</f>
        <v>101020.08043603142</v>
      </c>
      <c r="H424" s="72">
        <f t="shared" si="10"/>
        <v>0</v>
      </c>
      <c r="I424" s="73">
        <f t="shared" si="11"/>
        <v>10020773.669369681</v>
      </c>
      <c r="J424" s="65"/>
    </row>
    <row r="425" spans="2:10" ht="12.95" customHeight="1">
      <c r="B425" s="61" t="str">
        <f>VLOOKUP(C425,SintéticoNC!$B$4:$C$82,2,FALSE)</f>
        <v>Ministério da Educação</v>
      </c>
      <c r="C425" s="31" t="s">
        <v>122</v>
      </c>
      <c r="D425" s="30" t="s">
        <v>14</v>
      </c>
      <c r="E425" s="30" t="s">
        <v>228</v>
      </c>
      <c r="F425" s="63"/>
      <c r="G425" s="72">
        <f>I348*ÍndiceCorreção!$C$8</f>
        <v>170905.66865132342</v>
      </c>
      <c r="H425" s="72">
        <f t="shared" si="10"/>
        <v>0</v>
      </c>
      <c r="I425" s="73">
        <f t="shared" si="11"/>
        <v>16953134.633976746</v>
      </c>
      <c r="J425" s="65"/>
    </row>
    <row r="426" spans="2:10" ht="12.95" customHeight="1">
      <c r="B426" s="61" t="str">
        <f>VLOOKUP(C426,SintéticoNC!$B$4:$C$82,2,FALSE)</f>
        <v>Ministério da Educação</v>
      </c>
      <c r="C426" s="31" t="s">
        <v>125</v>
      </c>
      <c r="D426" s="30" t="s">
        <v>14</v>
      </c>
      <c r="E426" s="30" t="s">
        <v>228</v>
      </c>
      <c r="F426" s="63"/>
      <c r="G426" s="72">
        <f>I349*ÍndiceCorreção!$C$8</f>
        <v>32038.583215149443</v>
      </c>
      <c r="H426" s="72">
        <f t="shared" si="10"/>
        <v>0</v>
      </c>
      <c r="I426" s="73">
        <f t="shared" si="11"/>
        <v>3178094.787694979</v>
      </c>
      <c r="J426" s="65"/>
    </row>
    <row r="427" spans="2:10" ht="12.95" customHeight="1">
      <c r="B427" s="61" t="str">
        <f>VLOOKUP(C427,SintéticoNC!$B$4:$C$82,2,FALSE)</f>
        <v>Ministério da Justiça</v>
      </c>
      <c r="C427" s="31" t="s">
        <v>127</v>
      </c>
      <c r="D427" s="30" t="s">
        <v>14</v>
      </c>
      <c r="E427" s="30" t="s">
        <v>228</v>
      </c>
      <c r="F427" s="63"/>
      <c r="G427" s="72">
        <f>I350*ÍndiceCorreção!$C$8</f>
        <v>5667.9607011112848</v>
      </c>
      <c r="H427" s="72">
        <f t="shared" si="10"/>
        <v>0</v>
      </c>
      <c r="I427" s="73">
        <f t="shared" si="11"/>
        <v>562238.23132553988</v>
      </c>
      <c r="J427" s="65"/>
    </row>
    <row r="428" spans="2:10" ht="12.95" customHeight="1">
      <c r="B428" s="61" t="str">
        <f>VLOOKUP(C428,SintéticoNC!$B$4:$C$82,2,FALSE)</f>
        <v>Ministério do Meio Ambiente</v>
      </c>
      <c r="C428" s="31" t="s">
        <v>130</v>
      </c>
      <c r="D428" s="30" t="s">
        <v>14</v>
      </c>
      <c r="E428" s="30" t="s">
        <v>228</v>
      </c>
      <c r="F428" s="63"/>
      <c r="G428" s="72">
        <f>I351*ÍndiceCorreção!$C$8</f>
        <v>694.44773957468112</v>
      </c>
      <c r="H428" s="72">
        <f t="shared" si="10"/>
        <v>0</v>
      </c>
      <c r="I428" s="73">
        <f t="shared" si="11"/>
        <v>68886.340155805156</v>
      </c>
      <c r="J428" s="65"/>
    </row>
    <row r="429" spans="2:10" ht="12.95" customHeight="1">
      <c r="B429" s="61" t="str">
        <f>VLOOKUP(C429,SintéticoNC!$B$4:$C$82,2,FALSE)</f>
        <v>Perpétua Almeida</v>
      </c>
      <c r="C429" s="31" t="s">
        <v>133</v>
      </c>
      <c r="D429" s="30" t="s">
        <v>14</v>
      </c>
      <c r="E429" s="30" t="s">
        <v>228</v>
      </c>
      <c r="F429" s="63"/>
      <c r="G429" s="72">
        <f>I352*ÍndiceCorreção!$C$8</f>
        <v>3106.7025637945494</v>
      </c>
      <c r="H429" s="72">
        <f t="shared" si="10"/>
        <v>0</v>
      </c>
      <c r="I429" s="73">
        <f t="shared" si="11"/>
        <v>308172.02991190477</v>
      </c>
      <c r="J429" s="65"/>
    </row>
    <row r="430" spans="2:10" ht="12.95" customHeight="1">
      <c r="B430" s="61" t="str">
        <f>VLOOKUP(C430,SintéticoNC!$B$4:$C$82,2,FALSE)</f>
        <v>PRF RO</v>
      </c>
      <c r="C430" s="31" t="s">
        <v>136</v>
      </c>
      <c r="D430" s="30" t="s">
        <v>14</v>
      </c>
      <c r="E430" s="30" t="s">
        <v>228</v>
      </c>
      <c r="F430" s="63"/>
      <c r="G430" s="72">
        <f>I353*ÍndiceCorreção!$C$8</f>
        <v>0</v>
      </c>
      <c r="H430" s="72">
        <f t="shared" si="10"/>
        <v>0</v>
      </c>
      <c r="I430" s="73">
        <f t="shared" si="11"/>
        <v>0</v>
      </c>
      <c r="J430" s="65"/>
    </row>
    <row r="431" spans="2:10" ht="12.95" customHeight="1">
      <c r="B431" s="61" t="str">
        <f>VLOOKUP(C431,SintéticoNC!$B$4:$C$82,2,FALSE)</f>
        <v>Senador Confúcio Moura</v>
      </c>
      <c r="C431" s="31" t="s">
        <v>139</v>
      </c>
      <c r="D431" s="30" t="s">
        <v>14</v>
      </c>
      <c r="E431" s="30" t="s">
        <v>228</v>
      </c>
      <c r="F431" s="63"/>
      <c r="G431" s="72">
        <f>I354*ÍndiceCorreção!$C$8</f>
        <v>0</v>
      </c>
      <c r="H431" s="72">
        <f t="shared" si="10"/>
        <v>0</v>
      </c>
      <c r="I431" s="73">
        <f t="shared" si="11"/>
        <v>0</v>
      </c>
      <c r="J431" s="65"/>
    </row>
    <row r="432" spans="2:10" ht="12.95" customHeight="1">
      <c r="B432" s="61" t="str">
        <f>VLOOKUP(C432,SintéticoNC!$B$4:$C$82,2,FALSE)</f>
        <v>Sérgio Petecão</v>
      </c>
      <c r="C432" s="31" t="s">
        <v>142</v>
      </c>
      <c r="D432" s="30" t="s">
        <v>14</v>
      </c>
      <c r="E432" s="30" t="s">
        <v>228</v>
      </c>
      <c r="F432" s="63"/>
      <c r="G432" s="72">
        <f>I355*ÍndiceCorreção!$C$8</f>
        <v>1389.7546700775549</v>
      </c>
      <c r="H432" s="72">
        <f t="shared" si="10"/>
        <v>0</v>
      </c>
      <c r="I432" s="73">
        <f t="shared" si="11"/>
        <v>137857.90849389875</v>
      </c>
      <c r="J432" s="65"/>
    </row>
    <row r="433" spans="2:10" ht="12.95" customHeight="1">
      <c r="B433" s="61" t="str">
        <f>VLOOKUP(C433,SintéticoNC!$B$4:$C$82,2,FALSE)</f>
        <v>Soraya Thronicke</v>
      </c>
      <c r="C433" s="31" t="s">
        <v>145</v>
      </c>
      <c r="D433" s="30" t="s">
        <v>14</v>
      </c>
      <c r="E433" s="30" t="s">
        <v>228</v>
      </c>
      <c r="F433" s="63"/>
      <c r="G433" s="72">
        <f>I356*ÍndiceCorreção!$C$8</f>
        <v>2908.1525588935701</v>
      </c>
      <c r="H433" s="72">
        <f t="shared" si="10"/>
        <v>0</v>
      </c>
      <c r="I433" s="73">
        <f t="shared" si="11"/>
        <v>288476.69159325399</v>
      </c>
      <c r="J433" s="65"/>
    </row>
    <row r="434" spans="2:10" ht="12.95" customHeight="1">
      <c r="B434" s="61" t="str">
        <f>VLOOKUP(C434,SintéticoNC!$B$4:$C$82,2,FALSE)</f>
        <v>Uldurico Junior</v>
      </c>
      <c r="C434" s="31" t="s">
        <v>148</v>
      </c>
      <c r="D434" s="30" t="s">
        <v>14</v>
      </c>
      <c r="E434" s="30" t="s">
        <v>228</v>
      </c>
      <c r="F434" s="63"/>
      <c r="G434" s="72">
        <f>I357*ÍndiceCorreção!$C$8</f>
        <v>2743.1982417336962</v>
      </c>
      <c r="H434" s="72">
        <f t="shared" si="10"/>
        <v>0</v>
      </c>
      <c r="I434" s="73">
        <f t="shared" si="11"/>
        <v>272113.90638352314</v>
      </c>
      <c r="J434" s="65"/>
    </row>
    <row r="435" spans="2:10" ht="12.95" customHeight="1">
      <c r="B435" s="61" t="str">
        <f>VLOOKUP(C435,SintéticoNC!$B$4:$C$82,2,FALSE)</f>
        <v>Bancada de Alagoas</v>
      </c>
      <c r="C435" s="31" t="s">
        <v>152</v>
      </c>
      <c r="D435" s="30" t="s">
        <v>16</v>
      </c>
      <c r="E435" s="30" t="s">
        <v>228</v>
      </c>
      <c r="F435" s="63"/>
      <c r="G435" s="72">
        <f>I358*ÍndiceCorreção!$C$8</f>
        <v>5082.1379386397221</v>
      </c>
      <c r="H435" s="72">
        <f t="shared" si="10"/>
        <v>0</v>
      </c>
      <c r="I435" s="73">
        <f t="shared" si="11"/>
        <v>504127.03909767652</v>
      </c>
      <c r="J435" s="65"/>
    </row>
    <row r="436" spans="2:10" ht="12.95" customHeight="1">
      <c r="B436" s="61" t="str">
        <f>VLOOKUP(C436,SintéticoNC!$B$4:$C$82,2,FALSE)</f>
        <v>Bancada de Alagoas</v>
      </c>
      <c r="C436" s="31" t="s">
        <v>154</v>
      </c>
      <c r="D436" s="30" t="s">
        <v>16</v>
      </c>
      <c r="E436" s="30" t="s">
        <v>228</v>
      </c>
      <c r="F436" s="63"/>
      <c r="G436" s="72">
        <f>I359*ÍndiceCorreção!$C$8</f>
        <v>5687.0018968677241</v>
      </c>
      <c r="H436" s="72">
        <f t="shared" si="10"/>
        <v>0</v>
      </c>
      <c r="I436" s="73">
        <f t="shared" si="11"/>
        <v>564127.03909767652</v>
      </c>
      <c r="J436" s="65"/>
    </row>
    <row r="437" spans="2:10" ht="12.95" customHeight="1">
      <c r="B437" s="61" t="str">
        <f>VLOOKUP(C437,SintéticoNC!$B$4:$C$82,2,FALSE)</f>
        <v>Bancada de Alagoas</v>
      </c>
      <c r="C437" s="31" t="s">
        <v>156</v>
      </c>
      <c r="D437" s="30" t="s">
        <v>16</v>
      </c>
      <c r="E437" s="30" t="s">
        <v>228</v>
      </c>
      <c r="F437" s="63"/>
      <c r="G437" s="72">
        <f>I360*ÍndiceCorreção!$C$8</f>
        <v>1076.2902820565341</v>
      </c>
      <c r="H437" s="72">
        <f t="shared" si="10"/>
        <v>0</v>
      </c>
      <c r="I437" s="73">
        <f t="shared" si="11"/>
        <v>106763.5392139694</v>
      </c>
      <c r="J437" s="65"/>
    </row>
    <row r="438" spans="2:10" ht="12.95" customHeight="1">
      <c r="B438" s="61" t="str">
        <f>VLOOKUP(C438,SintéticoNC!$B$4:$C$82,2,FALSE)</f>
        <v>Bancada de Minas Gerais</v>
      </c>
      <c r="C438" s="31" t="s">
        <v>158</v>
      </c>
      <c r="D438" s="30" t="s">
        <v>16</v>
      </c>
      <c r="E438" s="30" t="s">
        <v>228</v>
      </c>
      <c r="F438" s="63"/>
      <c r="G438" s="72">
        <f>I361*ÍndiceCorreção!$C$8</f>
        <v>1386.731526835802</v>
      </c>
      <c r="H438" s="72">
        <f t="shared" si="10"/>
        <v>0</v>
      </c>
      <c r="I438" s="73">
        <f t="shared" si="11"/>
        <v>137558.02520272601</v>
      </c>
      <c r="J438" s="65"/>
    </row>
    <row r="439" spans="2:10" ht="12.95" customHeight="1">
      <c r="B439" s="61" t="str">
        <f>VLOOKUP(C439,SintéticoNC!$B$4:$C$82,2,FALSE)</f>
        <v>Bancada de São Paulo</v>
      </c>
      <c r="C439" s="31" t="s">
        <v>160</v>
      </c>
      <c r="D439" s="30" t="s">
        <v>16</v>
      </c>
      <c r="E439" s="30" t="s">
        <v>228</v>
      </c>
      <c r="F439" s="63"/>
      <c r="G439" s="72">
        <f>I362*ÍndiceCorreção!$C$8</f>
        <v>47304.417227646394</v>
      </c>
      <c r="H439" s="72">
        <f t="shared" si="10"/>
        <v>0</v>
      </c>
      <c r="I439" s="73">
        <f t="shared" si="11"/>
        <v>4692402.3080722336</v>
      </c>
      <c r="J439" s="65"/>
    </row>
    <row r="440" spans="2:10" ht="12.95" customHeight="1">
      <c r="B440" s="61" t="str">
        <f>VLOOKUP(C440,SintéticoNC!$B$4:$C$82,2,FALSE)</f>
        <v>Bancada do Espírito Santo</v>
      </c>
      <c r="C440" s="31" t="s">
        <v>162</v>
      </c>
      <c r="D440" s="30" t="s">
        <v>16</v>
      </c>
      <c r="E440" s="30" t="s">
        <v>228</v>
      </c>
      <c r="F440" s="63"/>
      <c r="G440" s="72">
        <f>I363*ÍndiceCorreção!$C$8</f>
        <v>6273.3121833026253</v>
      </c>
      <c r="H440" s="72">
        <f t="shared" si="10"/>
        <v>0</v>
      </c>
      <c r="I440" s="73">
        <f t="shared" si="11"/>
        <v>622286.59168393514</v>
      </c>
      <c r="J440" s="65"/>
    </row>
    <row r="441" spans="2:10" ht="12.95" customHeight="1">
      <c r="B441" s="61" t="str">
        <f>VLOOKUP(C441,SintéticoNC!$B$4:$C$82,2,FALSE)</f>
        <v>Bancada do Espírito Santo</v>
      </c>
      <c r="C441" s="31" t="s">
        <v>164</v>
      </c>
      <c r="D441" s="30" t="s">
        <v>16</v>
      </c>
      <c r="E441" s="30" t="s">
        <v>228</v>
      </c>
      <c r="F441" s="63"/>
      <c r="G441" s="72">
        <f>I364*ÍndiceCorreção!$C$8</f>
        <v>7166.534817742926</v>
      </c>
      <c r="H441" s="72">
        <f t="shared" si="10"/>
        <v>0</v>
      </c>
      <c r="I441" s="73">
        <f t="shared" si="11"/>
        <v>710890.57831164589</v>
      </c>
      <c r="J441" s="65"/>
    </row>
    <row r="442" spans="2:10" ht="12.95" customHeight="1">
      <c r="B442" s="61" t="str">
        <f>VLOOKUP(C442,SintéticoNC!$B$4:$C$82,2,FALSE)</f>
        <v>Bancada do Pará</v>
      </c>
      <c r="C442" s="31" t="s">
        <v>166</v>
      </c>
      <c r="D442" s="30" t="s">
        <v>16</v>
      </c>
      <c r="E442" s="30" t="s">
        <v>228</v>
      </c>
      <c r="F442" s="63"/>
      <c r="G442" s="72">
        <f>I365*ÍndiceCorreção!$C$8</f>
        <v>7647.7036098915969</v>
      </c>
      <c r="H442" s="72">
        <f t="shared" si="10"/>
        <v>0</v>
      </c>
      <c r="I442" s="73">
        <f t="shared" si="11"/>
        <v>758620.53004078777</v>
      </c>
      <c r="J442" s="65"/>
    </row>
    <row r="443" spans="2:10" ht="12.95" customHeight="1">
      <c r="B443" s="61" t="str">
        <f>VLOOKUP(C443,SintéticoNC!$B$4:$C$82,2,FALSE)</f>
        <v>Bancada do Pará</v>
      </c>
      <c r="C443" s="31" t="s">
        <v>168</v>
      </c>
      <c r="D443" s="30" t="s">
        <v>16</v>
      </c>
      <c r="E443" s="30" t="s">
        <v>228</v>
      </c>
      <c r="F443" s="63"/>
      <c r="G443" s="72">
        <f>I366*ÍndiceCorreção!$C$8</f>
        <v>1470.3661703128369</v>
      </c>
      <c r="H443" s="72">
        <f t="shared" si="10"/>
        <v>0</v>
      </c>
      <c r="I443" s="73">
        <f t="shared" si="11"/>
        <v>145854.23551640211</v>
      </c>
      <c r="J443" s="65"/>
    </row>
    <row r="444" spans="2:10" ht="12.95" customHeight="1">
      <c r="B444" s="61" t="str">
        <f>VLOOKUP(C444,SintéticoNC!$B$4:$C$82,2,FALSE)</f>
        <v>Coronel Chrisóstomo</v>
      </c>
      <c r="C444" s="31" t="s">
        <v>170</v>
      </c>
      <c r="D444" s="30" t="s">
        <v>16</v>
      </c>
      <c r="E444" s="30" t="s">
        <v>228</v>
      </c>
      <c r="F444" s="63"/>
      <c r="G444" s="72">
        <f>I367*ÍndiceCorreção!$C$8</f>
        <v>2475.5909480937698</v>
      </c>
      <c r="H444" s="72">
        <f t="shared" si="10"/>
        <v>0</v>
      </c>
      <c r="I444" s="73">
        <f t="shared" si="11"/>
        <v>245568.37097844755</v>
      </c>
      <c r="J444" s="65"/>
    </row>
    <row r="445" spans="2:10" ht="12.95" customHeight="1">
      <c r="B445" s="61" t="str">
        <f>VLOOKUP(C445,SintéticoNC!$B$4:$C$82,2,FALSE)</f>
        <v>Dimas Fabiano</v>
      </c>
      <c r="C445" s="31" t="s">
        <v>172</v>
      </c>
      <c r="D445" s="30" t="s">
        <v>16</v>
      </c>
      <c r="E445" s="30" t="s">
        <v>228</v>
      </c>
      <c r="F445" s="63"/>
      <c r="G445" s="72">
        <f>I368*ÍndiceCorreção!$C$8</f>
        <v>0</v>
      </c>
      <c r="H445" s="72">
        <f t="shared" si="10"/>
        <v>0</v>
      </c>
      <c r="I445" s="73">
        <f t="shared" si="11"/>
        <v>0</v>
      </c>
      <c r="J445" s="65"/>
    </row>
    <row r="446" spans="2:10" ht="12.95" customHeight="1">
      <c r="B446" s="61" t="str">
        <f>VLOOKUP(C446,SintéticoNC!$B$4:$C$82,2,FALSE)</f>
        <v>Edna Henrique</v>
      </c>
      <c r="C446" s="31" t="s">
        <v>174</v>
      </c>
      <c r="D446" s="30" t="s">
        <v>16</v>
      </c>
      <c r="E446" s="30" t="s">
        <v>228</v>
      </c>
      <c r="F446" s="63"/>
      <c r="G446" s="72">
        <f>I369*ÍndiceCorreção!$C$8</f>
        <v>442.93376261378432</v>
      </c>
      <c r="H446" s="72">
        <f t="shared" si="10"/>
        <v>0</v>
      </c>
      <c r="I446" s="73">
        <f t="shared" si="11"/>
        <v>43937.195125138023</v>
      </c>
      <c r="J446" s="65"/>
    </row>
    <row r="447" spans="2:10" ht="12.95" customHeight="1">
      <c r="B447" s="61" t="str">
        <f>VLOOKUP(C447,SintéticoNC!$B$4:$C$82,2,FALSE)</f>
        <v>Fabio Reis</v>
      </c>
      <c r="C447" s="31" t="s">
        <v>176</v>
      </c>
      <c r="D447" s="30" t="s">
        <v>16</v>
      </c>
      <c r="E447" s="30" t="s">
        <v>228</v>
      </c>
      <c r="F447" s="63"/>
      <c r="G447" s="72">
        <f>I370*ÍndiceCorreção!$C$8</f>
        <v>231.12978663308346</v>
      </c>
      <c r="H447" s="72">
        <f t="shared" si="10"/>
        <v>0</v>
      </c>
      <c r="I447" s="73">
        <f t="shared" si="11"/>
        <v>22927.117758201057</v>
      </c>
      <c r="J447" s="65"/>
    </row>
    <row r="448" spans="2:10" ht="12.95" customHeight="1">
      <c r="B448" s="61" t="str">
        <f>VLOOKUP(C448,SintéticoNC!$B$4:$C$82,2,FALSE)</f>
        <v>Flavia Arruda</v>
      </c>
      <c r="C448" s="31" t="s">
        <v>178</v>
      </c>
      <c r="D448" s="30" t="s">
        <v>16</v>
      </c>
      <c r="E448" s="30" t="s">
        <v>228</v>
      </c>
      <c r="F448" s="63"/>
      <c r="G448" s="72">
        <f>I371*ÍndiceCorreção!$C$8</f>
        <v>0</v>
      </c>
      <c r="H448" s="72">
        <f t="shared" si="10"/>
        <v>0</v>
      </c>
      <c r="I448" s="73">
        <f t="shared" si="11"/>
        <v>0</v>
      </c>
      <c r="J448" s="65"/>
    </row>
    <row r="449" spans="2:10" ht="12.95" customHeight="1">
      <c r="B449" s="61" t="str">
        <f>VLOOKUP(C449,SintéticoNC!$B$4:$C$82,2,FALSE)</f>
        <v>General Girão</v>
      </c>
      <c r="C449" s="31" t="s">
        <v>180</v>
      </c>
      <c r="D449" s="30" t="s">
        <v>16</v>
      </c>
      <c r="E449" s="30" t="s">
        <v>228</v>
      </c>
      <c r="F449" s="63"/>
      <c r="G449" s="72">
        <f>I372*ÍndiceCorreção!$C$8</f>
        <v>3248.7036849144984</v>
      </c>
      <c r="H449" s="72">
        <f t="shared" si="10"/>
        <v>0</v>
      </c>
      <c r="I449" s="73">
        <f t="shared" si="11"/>
        <v>322257.95312041795</v>
      </c>
      <c r="J449" s="65"/>
    </row>
    <row r="450" spans="2:10" ht="12.95" customHeight="1">
      <c r="B450" s="61" t="str">
        <f>VLOOKUP(C450,SintéticoNC!$B$4:$C$82,2,FALSE)</f>
        <v>José Nunes</v>
      </c>
      <c r="C450" s="31" t="s">
        <v>182</v>
      </c>
      <c r="D450" s="30" t="s">
        <v>16</v>
      </c>
      <c r="E450" s="30" t="s">
        <v>228</v>
      </c>
      <c r="F450" s="63"/>
      <c r="G450" s="72">
        <f>I373*ÍndiceCorreção!$C$8</f>
        <v>140.5017834997833</v>
      </c>
      <c r="H450" s="72">
        <f t="shared" si="10"/>
        <v>0</v>
      </c>
      <c r="I450" s="73">
        <f t="shared" si="11"/>
        <v>13937.195125138023</v>
      </c>
      <c r="J450" s="65"/>
    </row>
    <row r="451" spans="2:10" ht="12.95" customHeight="1">
      <c r="B451" s="61" t="str">
        <f>VLOOKUP(C451,SintéticoNC!$B$4:$C$82,2,FALSE)</f>
        <v>Josivaldo JP</v>
      </c>
      <c r="C451" s="31" t="s">
        <v>184</v>
      </c>
      <c r="D451" s="30" t="s">
        <v>16</v>
      </c>
      <c r="E451" s="30" t="s">
        <v>228</v>
      </c>
      <c r="F451" s="63"/>
      <c r="G451" s="72">
        <f>I374*ÍndiceCorreção!$C$8</f>
        <v>140.5017834997833</v>
      </c>
      <c r="H451" s="72">
        <f t="shared" si="10"/>
        <v>0</v>
      </c>
      <c r="I451" s="73">
        <f t="shared" si="11"/>
        <v>13937.195125138023</v>
      </c>
      <c r="J451" s="65"/>
    </row>
    <row r="452" spans="2:10" ht="12.95" customHeight="1">
      <c r="B452" s="61" t="str">
        <f>VLOOKUP(C452,SintéticoNC!$B$4:$C$82,2,FALSE)</f>
        <v>Junior Lourenço</v>
      </c>
      <c r="C452" s="31" t="s">
        <v>186</v>
      </c>
      <c r="D452" s="30" t="s">
        <v>16</v>
      </c>
      <c r="E452" s="30" t="s">
        <v>228</v>
      </c>
      <c r="F452" s="63"/>
      <c r="G452" s="72">
        <f>I375*ÍndiceCorreção!$C$8</f>
        <v>85.524876606941945</v>
      </c>
      <c r="H452" s="72">
        <f t="shared" si="10"/>
        <v>0</v>
      </c>
      <c r="I452" s="73">
        <f t="shared" si="11"/>
        <v>8483.7136129744613</v>
      </c>
      <c r="J452" s="65"/>
    </row>
    <row r="453" spans="2:10" ht="12.95" customHeight="1">
      <c r="B453" s="61" t="str">
        <f>VLOOKUP(C453,SintéticoNC!$B$4:$C$82,2,FALSE)</f>
        <v>Leo de Brito</v>
      </c>
      <c r="C453" s="31" t="s">
        <v>188</v>
      </c>
      <c r="D453" s="30" t="s">
        <v>16</v>
      </c>
      <c r="E453" s="30" t="s">
        <v>228</v>
      </c>
      <c r="F453" s="63"/>
      <c r="G453" s="72">
        <f>I376*ÍndiceCorreção!$C$8</f>
        <v>469.39451181052857</v>
      </c>
      <c r="H453" s="72">
        <f t="shared" si="10"/>
        <v>0</v>
      </c>
      <c r="I453" s="73">
        <f t="shared" si="11"/>
        <v>46561.991875230044</v>
      </c>
      <c r="J453" s="65"/>
    </row>
    <row r="454" spans="2:10" ht="12.95" customHeight="1">
      <c r="B454" s="61" t="str">
        <f>VLOOKUP(C454,SintéticoNC!$B$4:$C$82,2,FALSE)</f>
        <v>Luciano Bivar</v>
      </c>
      <c r="C454" s="31" t="s">
        <v>190</v>
      </c>
      <c r="D454" s="30" t="s">
        <v>16</v>
      </c>
      <c r="E454" s="30" t="s">
        <v>228</v>
      </c>
      <c r="F454" s="63"/>
      <c r="G454" s="72">
        <f>I377*ÍndiceCorreção!$C$8</f>
        <v>1327.8089783137007</v>
      </c>
      <c r="H454" s="72">
        <f t="shared" si="10"/>
        <v>0</v>
      </c>
      <c r="I454" s="73">
        <f t="shared" si="11"/>
        <v>131713.15237928455</v>
      </c>
      <c r="J454" s="65"/>
    </row>
    <row r="455" spans="2:10" ht="12.95" customHeight="1">
      <c r="B455" s="61" t="str">
        <f>VLOOKUP(C455,SintéticoNC!$B$4:$C$82,2,FALSE)</f>
        <v>Luis Tibé</v>
      </c>
      <c r="C455" s="31" t="s">
        <v>192</v>
      </c>
      <c r="D455" s="30" t="s">
        <v>16</v>
      </c>
      <c r="E455" s="30" t="s">
        <v>228</v>
      </c>
      <c r="F455" s="63"/>
      <c r="G455" s="72">
        <f>I378*ÍndiceCorreção!$C$8</f>
        <v>241.31244320445032</v>
      </c>
      <c r="H455" s="72">
        <f t="shared" si="10"/>
        <v>0</v>
      </c>
      <c r="I455" s="73">
        <f t="shared" si="11"/>
        <v>23937.195125138023</v>
      </c>
      <c r="J455" s="65"/>
    </row>
    <row r="456" spans="2:10" ht="12.95" customHeight="1">
      <c r="B456" s="61" t="str">
        <f>VLOOKUP(C456,SintéticoNC!$B$4:$C$82,2,FALSE)</f>
        <v>Mara Rocha</v>
      </c>
      <c r="C456" s="31" t="s">
        <v>194</v>
      </c>
      <c r="D456" s="30" t="s">
        <v>16</v>
      </c>
      <c r="E456" s="30" t="s">
        <v>228</v>
      </c>
      <c r="F456" s="63"/>
      <c r="G456" s="72">
        <f>I379*ÍndiceCorreção!$C$8</f>
        <v>0</v>
      </c>
      <c r="H456" s="72">
        <f t="shared" si="10"/>
        <v>0</v>
      </c>
      <c r="I456" s="73">
        <f t="shared" si="11"/>
        <v>0</v>
      </c>
      <c r="J456" s="65"/>
    </row>
    <row r="457" spans="2:10" ht="12.95" customHeight="1">
      <c r="B457" s="61" t="str">
        <f>VLOOKUP(C457,SintéticoNC!$B$4:$C$82,2,FALSE)</f>
        <v>Marx Beltrão</v>
      </c>
      <c r="C457" s="31" t="s">
        <v>196</v>
      </c>
      <c r="D457" s="30" t="s">
        <v>16</v>
      </c>
      <c r="E457" s="30" t="s">
        <v>228</v>
      </c>
      <c r="F457" s="63"/>
      <c r="G457" s="72">
        <f>I380*ÍndiceCorreção!$C$8</f>
        <v>1226.9983186090335</v>
      </c>
      <c r="H457" s="72">
        <f t="shared" si="10"/>
        <v>0</v>
      </c>
      <c r="I457" s="73">
        <f t="shared" si="11"/>
        <v>121713.15237928455</v>
      </c>
      <c r="J457" s="65"/>
    </row>
    <row r="458" spans="2:10" ht="12.95" customHeight="1">
      <c r="B458" s="61" t="str">
        <f>VLOOKUP(C458,SintéticoNC!$B$4:$C$82,2,FALSE)</f>
        <v>Perpétua Almeida</v>
      </c>
      <c r="C458" s="31" t="s">
        <v>198</v>
      </c>
      <c r="D458" s="30" t="s">
        <v>16</v>
      </c>
      <c r="E458" s="30" t="s">
        <v>228</v>
      </c>
      <c r="F458" s="63"/>
      <c r="G458" s="72">
        <f>I381*ÍndiceCorreção!$C$8</f>
        <v>342.12310290911734</v>
      </c>
      <c r="H458" s="72">
        <f t="shared" si="10"/>
        <v>0</v>
      </c>
      <c r="I458" s="73">
        <f t="shared" si="11"/>
        <v>33937.195125138023</v>
      </c>
      <c r="J458" s="65"/>
    </row>
    <row r="459" spans="2:10" ht="12.95" customHeight="1">
      <c r="B459" s="61" t="str">
        <f>VLOOKUP(C459,SintéticoNC!$B$4:$C$82,2,FALSE)</f>
        <v>Sérgio Petecão</v>
      </c>
      <c r="C459" s="31" t="s">
        <v>200</v>
      </c>
      <c r="D459" s="30" t="s">
        <v>16</v>
      </c>
      <c r="E459" s="30" t="s">
        <v>228</v>
      </c>
      <c r="F459" s="63"/>
      <c r="G459" s="72">
        <f>I382*ÍndiceCorreção!$C$8</f>
        <v>1259.5373697148523</v>
      </c>
      <c r="H459" s="72">
        <f t="shared" si="10"/>
        <v>0</v>
      </c>
      <c r="I459" s="73">
        <f t="shared" si="11"/>
        <v>124940.89150936707</v>
      </c>
      <c r="J459" s="65"/>
    </row>
    <row r="460" spans="2:10" ht="12.95" customHeight="1">
      <c r="B460" s="61" t="str">
        <f>VLOOKUP(C460,SintéticoNC!$B$4:$C$82,2,FALSE)</f>
        <v>Uldurico Junior</v>
      </c>
      <c r="C460" s="31" t="s">
        <v>202</v>
      </c>
      <c r="D460" s="30" t="s">
        <v>16</v>
      </c>
      <c r="E460" s="30" t="s">
        <v>228</v>
      </c>
      <c r="F460" s="63"/>
      <c r="G460" s="72">
        <f>I383*ÍndiceCorreção!$C$8</f>
        <v>947.12017973657862</v>
      </c>
      <c r="H460" s="72">
        <f t="shared" si="10"/>
        <v>0</v>
      </c>
      <c r="I460" s="73">
        <f t="shared" si="11"/>
        <v>93950.39993897907</v>
      </c>
      <c r="J460" s="65"/>
    </row>
    <row r="461" spans="2:10" ht="12.95" customHeight="1">
      <c r="B461" s="61" t="str">
        <f>VLOOKUP(C461,SintéticoNC!$B$4:$C$82,2,FALSE)</f>
        <v>Soraya Thronicke</v>
      </c>
      <c r="C461" s="31" t="s">
        <v>204</v>
      </c>
      <c r="D461" s="30" t="s">
        <v>16</v>
      </c>
      <c r="E461" s="30" t="s">
        <v>228</v>
      </c>
      <c r="F461" s="63"/>
      <c r="G461" s="72">
        <f>I384*ÍndiceCorreção!$C$8</f>
        <v>1234.1332571533953</v>
      </c>
      <c r="H461" s="72">
        <f t="shared" si="10"/>
        <v>0</v>
      </c>
      <c r="I461" s="73">
        <f t="shared" si="11"/>
        <v>122420.90873811248</v>
      </c>
      <c r="J461" s="65"/>
    </row>
    <row r="462" spans="2:10" ht="12.95" customHeight="1">
      <c r="B462" s="61" t="str">
        <f>VLOOKUP(C462,SintéticoNC!$B$4:$C$82,2,FALSE)</f>
        <v>MCom</v>
      </c>
      <c r="C462" s="31" t="s">
        <v>206</v>
      </c>
      <c r="D462" s="30" t="s">
        <v>16</v>
      </c>
      <c r="E462" s="30" t="s">
        <v>228</v>
      </c>
      <c r="F462" s="63"/>
      <c r="G462" s="72">
        <f>I385*ÍndiceCorreção!$C$8</f>
        <v>973.44781033386357</v>
      </c>
      <c r="H462" s="72">
        <f t="shared" si="10"/>
        <v>0</v>
      </c>
      <c r="I462" s="73">
        <f t="shared" si="11"/>
        <v>96561.991875230044</v>
      </c>
      <c r="J462" s="65"/>
    </row>
    <row r="463" spans="2:10" ht="12.95" customHeight="1">
      <c r="B463" s="61" t="str">
        <f>VLOOKUP(C463,SintéticoNC!$B$4:$C$82,2,FALSE)</f>
        <v>Cabo Junio Amaral</v>
      </c>
      <c r="C463" s="31" t="s">
        <v>209</v>
      </c>
      <c r="D463" s="30" t="s">
        <v>16</v>
      </c>
      <c r="E463" s="30" t="s">
        <v>228</v>
      </c>
      <c r="F463" s="63"/>
      <c r="G463" s="72">
        <f>I386*ÍndiceCorreção!$C$8</f>
        <v>4385.6536677507684</v>
      </c>
      <c r="H463" s="72">
        <f t="shared" si="10"/>
        <v>0</v>
      </c>
      <c r="I463" s="73">
        <f t="shared" si="11"/>
        <v>435038.68346848403</v>
      </c>
      <c r="J463" s="65"/>
    </row>
    <row r="464" spans="2:10" ht="12.95" customHeight="1">
      <c r="B464" s="61" t="str">
        <f>VLOOKUP(C464,SintéticoNC!$B$4:$C$82,2,FALSE)</f>
        <v>Leur Lomanto</v>
      </c>
      <c r="C464" s="31" t="s">
        <v>211</v>
      </c>
      <c r="D464" s="30" t="s">
        <v>16</v>
      </c>
      <c r="E464" s="30" t="s">
        <v>228</v>
      </c>
      <c r="F464" s="63"/>
      <c r="G464" s="72">
        <f>I387*ÍndiceCorreção!$C$8</f>
        <v>644.5550820231183</v>
      </c>
      <c r="H464" s="72">
        <f t="shared" si="10"/>
        <v>0</v>
      </c>
      <c r="I464" s="73">
        <f t="shared" si="11"/>
        <v>63937.195125138023</v>
      </c>
      <c r="J464" s="65"/>
    </row>
    <row r="465" spans="2:10" ht="12.95" customHeight="1">
      <c r="B465" s="61" t="str">
        <f>VLOOKUP(C465,SintéticoNC!$B$4:$C$82,2,FALSE)</f>
        <v>Bancada de Alagoas</v>
      </c>
      <c r="C465" s="31" t="s">
        <v>12</v>
      </c>
      <c r="D465" s="30" t="s">
        <v>14</v>
      </c>
      <c r="E465" s="30" t="s">
        <v>229</v>
      </c>
      <c r="F465" s="69">
        <v>100000</v>
      </c>
      <c r="G465" s="72">
        <f>I388*ÍndiceCorreção!$C$9</f>
        <v>13197.589828445743</v>
      </c>
      <c r="H465" s="72">
        <f t="shared" ref="H465:H528" si="12">IF(I388&gt;F465,F465,I388)</f>
        <v>100000</v>
      </c>
      <c r="I465" s="73">
        <f t="shared" ref="I465:I528" si="13">I388-H465</f>
        <v>1209626.8014248305</v>
      </c>
      <c r="J465" s="65"/>
    </row>
    <row r="466" spans="2:10" ht="12.95" customHeight="1">
      <c r="B466" s="61" t="str">
        <f>VLOOKUP(C466,SintéticoNC!$B$4:$C$82,2,FALSE)</f>
        <v>Bancada de Alagoas</v>
      </c>
      <c r="C466" s="31" t="s">
        <v>18</v>
      </c>
      <c r="D466" s="30" t="s">
        <v>14</v>
      </c>
      <c r="E466" s="30" t="s">
        <v>229</v>
      </c>
      <c r="F466" s="63"/>
      <c r="G466" s="72">
        <f>I389*ÍndiceCorreção!$C$9</f>
        <v>3826.2207445068957</v>
      </c>
      <c r="H466" s="72">
        <f t="shared" si="12"/>
        <v>0</v>
      </c>
      <c r="I466" s="73">
        <f t="shared" si="13"/>
        <v>379684.57122174604</v>
      </c>
      <c r="J466" s="65"/>
    </row>
    <row r="467" spans="2:10" ht="12.95" customHeight="1">
      <c r="B467" s="61" t="str">
        <f>VLOOKUP(C467,SintéticoNC!$B$4:$C$82,2,FALSE)</f>
        <v>Bancada de Alagoas</v>
      </c>
      <c r="C467" s="31" t="s">
        <v>20</v>
      </c>
      <c r="D467" s="30" t="s">
        <v>14</v>
      </c>
      <c r="E467" s="30" t="s">
        <v>229</v>
      </c>
      <c r="F467" s="63"/>
      <c r="G467" s="72">
        <f>I390*ÍndiceCorreção!$C$9</f>
        <v>52588.481632589435</v>
      </c>
      <c r="H467" s="72">
        <f t="shared" si="12"/>
        <v>0</v>
      </c>
      <c r="I467" s="73">
        <f t="shared" si="13"/>
        <v>5218474.425067611</v>
      </c>
      <c r="J467" s="65"/>
    </row>
    <row r="468" spans="2:10" ht="12.95" customHeight="1">
      <c r="B468" s="61" t="str">
        <f>VLOOKUP(C468,SintéticoNC!$B$4:$C$82,2,FALSE)</f>
        <v>Bancada de Minas Gerais</v>
      </c>
      <c r="C468" s="31" t="s">
        <v>23</v>
      </c>
      <c r="D468" s="30" t="s">
        <v>14</v>
      </c>
      <c r="E468" s="30" t="s">
        <v>229</v>
      </c>
      <c r="F468" s="63"/>
      <c r="G468" s="72">
        <f>I391*ÍndiceCorreção!$C$9</f>
        <v>134755.29985924761</v>
      </c>
      <c r="H468" s="72">
        <f t="shared" si="12"/>
        <v>0</v>
      </c>
      <c r="I468" s="73">
        <f t="shared" si="13"/>
        <v>13372074.34264488</v>
      </c>
      <c r="J468" s="65"/>
    </row>
    <row r="469" spans="2:10" ht="12.95" customHeight="1">
      <c r="B469" s="61" t="str">
        <f>VLOOKUP(C469,SintéticoNC!$B$4:$C$82,2,FALSE)</f>
        <v>Bancada de São Paulo</v>
      </c>
      <c r="C469" s="31" t="s">
        <v>27</v>
      </c>
      <c r="D469" s="30" t="s">
        <v>14</v>
      </c>
      <c r="E469" s="30" t="s">
        <v>229</v>
      </c>
      <c r="F469" s="63"/>
      <c r="G469" s="72">
        <f>I392*ÍndiceCorreção!$C$9</f>
        <v>10080.683736061927</v>
      </c>
      <c r="H469" s="72">
        <f t="shared" si="12"/>
        <v>0</v>
      </c>
      <c r="I469" s="73">
        <f t="shared" si="13"/>
        <v>1000329.1335042845</v>
      </c>
      <c r="J469" s="65"/>
    </row>
    <row r="470" spans="2:10" ht="12.95" customHeight="1">
      <c r="B470" s="61" t="str">
        <f>VLOOKUP(C470,SintéticoNC!$B$4:$C$82,2,FALSE)</f>
        <v>Bancada do Espírito Santo</v>
      </c>
      <c r="C470" s="31" t="s">
        <v>31</v>
      </c>
      <c r="D470" s="30" t="s">
        <v>14</v>
      </c>
      <c r="E470" s="30" t="s">
        <v>229</v>
      </c>
      <c r="F470" s="63"/>
      <c r="G470" s="72">
        <f>I393*ÍndiceCorreção!$C$9</f>
        <v>9525.4673426292011</v>
      </c>
      <c r="H470" s="72">
        <f t="shared" si="12"/>
        <v>0</v>
      </c>
      <c r="I470" s="73">
        <f t="shared" si="13"/>
        <v>945233.75026524044</v>
      </c>
      <c r="J470" s="65"/>
    </row>
    <row r="471" spans="2:10" ht="12.95" customHeight="1">
      <c r="B471" s="61" t="str">
        <f>VLOOKUP(C471,SintéticoNC!$B$4:$C$82,2,FALSE)</f>
        <v>Bancada do Espírito Santo</v>
      </c>
      <c r="C471" s="31" t="s">
        <v>35</v>
      </c>
      <c r="D471" s="30" t="s">
        <v>14</v>
      </c>
      <c r="E471" s="30" t="s">
        <v>229</v>
      </c>
      <c r="F471" s="63"/>
      <c r="G471" s="72">
        <f>I394*ÍndiceCorreção!$C$9</f>
        <v>21743.165623664936</v>
      </c>
      <c r="H471" s="72">
        <f t="shared" si="12"/>
        <v>0</v>
      </c>
      <c r="I471" s="73">
        <f t="shared" si="13"/>
        <v>2157623.6887734933</v>
      </c>
      <c r="J471" s="65"/>
    </row>
    <row r="472" spans="2:10" ht="12.95" customHeight="1">
      <c r="B472" s="61" t="str">
        <f>VLOOKUP(C472,SintéticoNC!$B$4:$C$82,2,FALSE)</f>
        <v>Bancada do Espírito Santo</v>
      </c>
      <c r="C472" s="31" t="s">
        <v>37</v>
      </c>
      <c r="D472" s="30" t="s">
        <v>14</v>
      </c>
      <c r="E472" s="30" t="s">
        <v>229</v>
      </c>
      <c r="F472" s="63"/>
      <c r="G472" s="72">
        <f>I395*ÍndiceCorreção!$C$9</f>
        <v>27105.425534908893</v>
      </c>
      <c r="H472" s="72">
        <f t="shared" si="12"/>
        <v>0</v>
      </c>
      <c r="I472" s="73">
        <f t="shared" si="13"/>
        <v>2689732.9138105358</v>
      </c>
      <c r="J472" s="65"/>
    </row>
    <row r="473" spans="2:10" ht="12.95" customHeight="1">
      <c r="B473" s="61" t="str">
        <f>VLOOKUP(C473,SintéticoNC!$B$4:$C$82,2,FALSE)</f>
        <v>Bancada do Maranhão</v>
      </c>
      <c r="C473" s="31" t="s">
        <v>39</v>
      </c>
      <c r="D473" s="30" t="s">
        <v>14</v>
      </c>
      <c r="E473" s="30" t="s">
        <v>229</v>
      </c>
      <c r="F473" s="63"/>
      <c r="G473" s="72">
        <f>I396*ÍndiceCorreção!$C$9</f>
        <v>7231.0955185340026</v>
      </c>
      <c r="H473" s="72">
        <f t="shared" si="12"/>
        <v>0</v>
      </c>
      <c r="I473" s="73">
        <f t="shared" si="13"/>
        <v>717558.02520272601</v>
      </c>
      <c r="J473" s="65"/>
    </row>
    <row r="474" spans="2:10" ht="12.95" customHeight="1">
      <c r="B474" s="61" t="str">
        <f>VLOOKUP(C474,SintéticoNC!$B$4:$C$82,2,FALSE)</f>
        <v>Bancada do Pará</v>
      </c>
      <c r="C474" s="31" t="s">
        <v>42</v>
      </c>
      <c r="D474" s="30" t="s">
        <v>14</v>
      </c>
      <c r="E474" s="30" t="s">
        <v>229</v>
      </c>
      <c r="F474" s="63"/>
      <c r="G474" s="72">
        <f>I397*ÍndiceCorreção!$C$9</f>
        <v>0</v>
      </c>
      <c r="H474" s="72">
        <f t="shared" si="12"/>
        <v>0</v>
      </c>
      <c r="I474" s="73">
        <f t="shared" si="13"/>
        <v>0</v>
      </c>
      <c r="J474" s="65"/>
    </row>
    <row r="475" spans="2:10" ht="12.95" customHeight="1">
      <c r="B475" s="61" t="str">
        <f>VLOOKUP(C475,SintéticoNC!$B$4:$C$82,2,FALSE)</f>
        <v>Bancada do Pará</v>
      </c>
      <c r="C475" s="31" t="s">
        <v>45</v>
      </c>
      <c r="D475" s="30" t="s">
        <v>14</v>
      </c>
      <c r="E475" s="30" t="s">
        <v>229</v>
      </c>
      <c r="F475" s="63"/>
      <c r="G475" s="72">
        <f>I398*ÍndiceCorreção!$C$9</f>
        <v>3222.5234980632758</v>
      </c>
      <c r="H475" s="72">
        <f t="shared" si="12"/>
        <v>0</v>
      </c>
      <c r="I475" s="73">
        <f t="shared" si="13"/>
        <v>319778.32287139515</v>
      </c>
      <c r="J475" s="65"/>
    </row>
    <row r="476" spans="2:10" ht="12.95" customHeight="1">
      <c r="B476" s="61" t="str">
        <f>VLOOKUP(C476,SintéticoNC!$B$4:$C$82,2,FALSE)</f>
        <v>Cabo Junio Amaral</v>
      </c>
      <c r="C476" s="31" t="s">
        <v>47</v>
      </c>
      <c r="D476" s="30" t="s">
        <v>14</v>
      </c>
      <c r="E476" s="30" t="s">
        <v>229</v>
      </c>
      <c r="F476" s="63"/>
      <c r="G476" s="72">
        <f>I399*ÍndiceCorreção!$C$9</f>
        <v>1200.0734697723915</v>
      </c>
      <c r="H476" s="72">
        <f t="shared" si="12"/>
        <v>0</v>
      </c>
      <c r="I476" s="73">
        <f t="shared" si="13"/>
        <v>119086.01495595239</v>
      </c>
      <c r="J476" s="65"/>
    </row>
    <row r="477" spans="2:10" ht="12.95" customHeight="1">
      <c r="B477" s="61" t="str">
        <f>VLOOKUP(C477,SintéticoNC!$B$4:$C$82,2,FALSE)</f>
        <v>Celso Sabino</v>
      </c>
      <c r="C477" s="31" t="s">
        <v>50</v>
      </c>
      <c r="D477" s="30" t="s">
        <v>14</v>
      </c>
      <c r="E477" s="30" t="s">
        <v>229</v>
      </c>
      <c r="F477" s="63"/>
      <c r="G477" s="72">
        <f>I400*ÍndiceCorreção!$C$9</f>
        <v>586.27306219713034</v>
      </c>
      <c r="H477" s="72">
        <f t="shared" si="12"/>
        <v>0</v>
      </c>
      <c r="I477" s="73">
        <f t="shared" si="13"/>
        <v>58177.206989103011</v>
      </c>
      <c r="J477" s="65"/>
    </row>
    <row r="478" spans="2:10" ht="12.95" customHeight="1">
      <c r="B478" s="61" t="str">
        <f>VLOOKUP(C478,SintéticoNC!$B$4:$C$82,2,FALSE)</f>
        <v>Coronel Chrisóstomo</v>
      </c>
      <c r="C478" s="31" t="s">
        <v>53</v>
      </c>
      <c r="D478" s="30" t="s">
        <v>14</v>
      </c>
      <c r="E478" s="30" t="s">
        <v>229</v>
      </c>
      <c r="F478" s="63"/>
      <c r="G478" s="72">
        <f>I401*ÍndiceCorreção!$C$9</f>
        <v>704.36477060925608</v>
      </c>
      <c r="H478" s="72">
        <f t="shared" si="12"/>
        <v>0</v>
      </c>
      <c r="I478" s="73">
        <f t="shared" si="13"/>
        <v>69895.715320770076</v>
      </c>
      <c r="J478" s="65"/>
    </row>
    <row r="479" spans="2:10" ht="12.95" customHeight="1">
      <c r="B479" s="61" t="str">
        <f>VLOOKUP(C479,SintéticoNC!$B$4:$C$82,2,FALSE)</f>
        <v>Dimas Fabiano</v>
      </c>
      <c r="C479" s="31" t="s">
        <v>56</v>
      </c>
      <c r="D479" s="30" t="s">
        <v>14</v>
      </c>
      <c r="E479" s="30" t="s">
        <v>229</v>
      </c>
      <c r="F479" s="63"/>
      <c r="G479" s="72">
        <f>I402*ÍndiceCorreção!$C$9</f>
        <v>0</v>
      </c>
      <c r="H479" s="72">
        <f t="shared" si="12"/>
        <v>0</v>
      </c>
      <c r="I479" s="73">
        <f t="shared" si="13"/>
        <v>0</v>
      </c>
      <c r="J479" s="65"/>
    </row>
    <row r="480" spans="2:10" ht="12.95" customHeight="1">
      <c r="B480" s="61" t="str">
        <f>VLOOKUP(C480,SintéticoNC!$B$4:$C$82,2,FALSE)</f>
        <v>Edna Henrique</v>
      </c>
      <c r="C480" s="31" t="s">
        <v>59</v>
      </c>
      <c r="D480" s="30" t="s">
        <v>14</v>
      </c>
      <c r="E480" s="30" t="s">
        <v>229</v>
      </c>
      <c r="F480" s="63"/>
      <c r="G480" s="72">
        <f>I403*ÍndiceCorreção!$C$9</f>
        <v>1311.0260594034214</v>
      </c>
      <c r="H480" s="72">
        <f t="shared" si="12"/>
        <v>0</v>
      </c>
      <c r="I480" s="73">
        <f t="shared" si="13"/>
        <v>130096.09232288934</v>
      </c>
      <c r="J480" s="65"/>
    </row>
    <row r="481" spans="2:10" ht="12.95" customHeight="1">
      <c r="B481" s="61" t="str">
        <f>VLOOKUP(C481,SintéticoNC!$B$4:$C$82,2,FALSE)</f>
        <v>Elias Vaz</v>
      </c>
      <c r="C481" s="31" t="s">
        <v>62</v>
      </c>
      <c r="D481" s="30" t="s">
        <v>14</v>
      </c>
      <c r="E481" s="30" t="s">
        <v>229</v>
      </c>
      <c r="F481" s="63"/>
      <c r="G481" s="72">
        <f>I404*ÍndiceCorreção!$C$9</f>
        <v>3668.4734270613985</v>
      </c>
      <c r="H481" s="72">
        <f t="shared" si="12"/>
        <v>0</v>
      </c>
      <c r="I481" s="73">
        <f t="shared" si="13"/>
        <v>364030.94677478721</v>
      </c>
      <c r="J481" s="65"/>
    </row>
    <row r="482" spans="2:10" ht="12.95" customHeight="1">
      <c r="B482" s="61" t="str">
        <f>VLOOKUP(C482,SintéticoNC!$B$4:$C$82,2,FALSE)</f>
        <v>Expedito Netto</v>
      </c>
      <c r="C482" s="31" t="s">
        <v>65</v>
      </c>
      <c r="D482" s="30" t="s">
        <v>14</v>
      </c>
      <c r="E482" s="30" t="s">
        <v>229</v>
      </c>
      <c r="F482" s="63"/>
      <c r="G482" s="72">
        <f>I405*ÍndiceCorreção!$C$9</f>
        <v>1755.2193272824136</v>
      </c>
      <c r="H482" s="72">
        <f t="shared" si="12"/>
        <v>0</v>
      </c>
      <c r="I482" s="73">
        <f t="shared" si="13"/>
        <v>174174.3987552477</v>
      </c>
      <c r="J482" s="65"/>
    </row>
    <row r="483" spans="2:10" ht="12.95" customHeight="1">
      <c r="B483" s="61" t="str">
        <f>VLOOKUP(C483,SintéticoNC!$B$4:$C$82,2,FALSE)</f>
        <v>Fabio Reis</v>
      </c>
      <c r="C483" s="31" t="s">
        <v>68</v>
      </c>
      <c r="D483" s="30" t="s">
        <v>14</v>
      </c>
      <c r="E483" s="30" t="s">
        <v>229</v>
      </c>
      <c r="F483" s="63"/>
      <c r="G483" s="72">
        <f>I406*ÍndiceCorreção!$C$9</f>
        <v>0</v>
      </c>
      <c r="H483" s="72">
        <f t="shared" si="12"/>
        <v>0</v>
      </c>
      <c r="I483" s="73">
        <f t="shared" si="13"/>
        <v>0</v>
      </c>
      <c r="J483" s="65"/>
    </row>
    <row r="484" spans="2:10" ht="12.95" customHeight="1">
      <c r="B484" s="61" t="str">
        <f>VLOOKUP(C484,SintéticoNC!$B$4:$C$82,2,FALSE)</f>
        <v>Flavia Arruda</v>
      </c>
      <c r="C484" s="31" t="s">
        <v>71</v>
      </c>
      <c r="D484" s="30" t="s">
        <v>14</v>
      </c>
      <c r="E484" s="30" t="s">
        <v>229</v>
      </c>
      <c r="F484" s="63"/>
      <c r="G484" s="72">
        <f>I407*ÍndiceCorreção!$C$9</f>
        <v>8367.2383672354936</v>
      </c>
      <c r="H484" s="72">
        <f t="shared" si="12"/>
        <v>0</v>
      </c>
      <c r="I484" s="73">
        <f t="shared" si="13"/>
        <v>830300.0594868646</v>
      </c>
      <c r="J484" s="65"/>
    </row>
    <row r="485" spans="2:10" ht="12.95" customHeight="1">
      <c r="B485" s="61" t="str">
        <f>VLOOKUP(C485,SintéticoNC!$B$4:$C$82,2,FALSE)</f>
        <v>Flaviano Melo</v>
      </c>
      <c r="C485" s="31" t="s">
        <v>74</v>
      </c>
      <c r="D485" s="30" t="s">
        <v>14</v>
      </c>
      <c r="E485" s="30" t="s">
        <v>229</v>
      </c>
      <c r="F485" s="63"/>
      <c r="G485" s="72">
        <f>I408*ÍndiceCorreção!$C$9</f>
        <v>0</v>
      </c>
      <c r="H485" s="72">
        <f t="shared" si="12"/>
        <v>0</v>
      </c>
      <c r="I485" s="73">
        <f t="shared" si="13"/>
        <v>0</v>
      </c>
      <c r="J485" s="65"/>
    </row>
    <row r="486" spans="2:10" ht="12.95" customHeight="1">
      <c r="B486" s="61" t="str">
        <f>VLOOKUP(C486,SintéticoNC!$B$4:$C$82,2,FALSE)</f>
        <v>Flaviano Melo</v>
      </c>
      <c r="C486" s="31" t="s">
        <v>77</v>
      </c>
      <c r="D486" s="30" t="s">
        <v>14</v>
      </c>
      <c r="E486" s="30" t="s">
        <v>229</v>
      </c>
      <c r="F486" s="63"/>
      <c r="G486" s="72">
        <f>I409*ÍndiceCorreção!$C$9</f>
        <v>4311.7312403468486</v>
      </c>
      <c r="H486" s="72">
        <f t="shared" si="12"/>
        <v>0</v>
      </c>
      <c r="I486" s="73">
        <f t="shared" si="13"/>
        <v>427862.87998798711</v>
      </c>
      <c r="J486" s="65"/>
    </row>
    <row r="487" spans="2:10" ht="12.95" customHeight="1">
      <c r="B487" s="61" t="str">
        <f>VLOOKUP(C487,SintéticoNC!$B$4:$C$82,2,FALSE)</f>
        <v>General Girão</v>
      </c>
      <c r="C487" s="31" t="s">
        <v>79</v>
      </c>
      <c r="D487" s="30" t="s">
        <v>14</v>
      </c>
      <c r="E487" s="30" t="s">
        <v>229</v>
      </c>
      <c r="F487" s="63"/>
      <c r="G487" s="72">
        <f>I410*ÍndiceCorreção!$C$9</f>
        <v>0</v>
      </c>
      <c r="H487" s="72">
        <f t="shared" si="12"/>
        <v>0</v>
      </c>
      <c r="I487" s="73">
        <f t="shared" si="13"/>
        <v>0</v>
      </c>
      <c r="J487" s="65"/>
    </row>
    <row r="488" spans="2:10" ht="12.95" customHeight="1">
      <c r="B488" s="61" t="str">
        <f>VLOOKUP(C488,SintéticoNC!$B$4:$C$82,2,FALSE)</f>
        <v>João Roma</v>
      </c>
      <c r="C488" s="31" t="s">
        <v>82</v>
      </c>
      <c r="D488" s="30" t="s">
        <v>14</v>
      </c>
      <c r="E488" s="30" t="s">
        <v>229</v>
      </c>
      <c r="F488" s="63"/>
      <c r="G488" s="72">
        <f>I411*ÍndiceCorreção!$C$9</f>
        <v>29.174697838518476</v>
      </c>
      <c r="H488" s="72">
        <f t="shared" si="12"/>
        <v>0</v>
      </c>
      <c r="I488" s="73">
        <f t="shared" si="13"/>
        <v>2895.071502407387</v>
      </c>
      <c r="J488" s="65"/>
    </row>
    <row r="489" spans="2:10" ht="12.95" customHeight="1">
      <c r="B489" s="61" t="str">
        <f>VLOOKUP(C489,SintéticoNC!$B$4:$C$82,2,FALSE)</f>
        <v>Joenia Wapichana</v>
      </c>
      <c r="C489" s="31" t="s">
        <v>85</v>
      </c>
      <c r="D489" s="30" t="s">
        <v>14</v>
      </c>
      <c r="E489" s="30" t="s">
        <v>229</v>
      </c>
      <c r="F489" s="63"/>
      <c r="G489" s="72">
        <f>I412*ÍndiceCorreção!$C$9</f>
        <v>0</v>
      </c>
      <c r="H489" s="72">
        <f t="shared" si="12"/>
        <v>0</v>
      </c>
      <c r="I489" s="73">
        <f t="shared" si="13"/>
        <v>0</v>
      </c>
      <c r="J489" s="65"/>
    </row>
    <row r="490" spans="2:10" ht="12.95" customHeight="1">
      <c r="B490" s="61" t="str">
        <f>VLOOKUP(C490,SintéticoNC!$B$4:$C$82,2,FALSE)</f>
        <v>José Nunes</v>
      </c>
      <c r="C490" s="31" t="s">
        <v>88</v>
      </c>
      <c r="D490" s="30" t="s">
        <v>14</v>
      </c>
      <c r="E490" s="30" t="s">
        <v>229</v>
      </c>
      <c r="F490" s="63"/>
      <c r="G490" s="72">
        <f>I413*ÍndiceCorreção!$C$9</f>
        <v>998.52613103303133</v>
      </c>
      <c r="H490" s="72">
        <f t="shared" si="12"/>
        <v>0</v>
      </c>
      <c r="I490" s="73">
        <f t="shared" si="13"/>
        <v>99086.014955952385</v>
      </c>
      <c r="J490" s="65"/>
    </row>
    <row r="491" spans="2:10" ht="12.95" customHeight="1">
      <c r="B491" s="61" t="str">
        <f>VLOOKUP(C491,SintéticoNC!$B$4:$C$82,2,FALSE)</f>
        <v>Josivaldo JP</v>
      </c>
      <c r="C491" s="31" t="s">
        <v>91</v>
      </c>
      <c r="D491" s="30" t="s">
        <v>14</v>
      </c>
      <c r="E491" s="30" t="s">
        <v>229</v>
      </c>
      <c r="F491" s="63"/>
      <c r="G491" s="72">
        <f>I414*ÍndiceCorreção!$C$9</f>
        <v>0</v>
      </c>
      <c r="H491" s="72">
        <f t="shared" si="12"/>
        <v>0</v>
      </c>
      <c r="I491" s="73">
        <f t="shared" si="13"/>
        <v>0</v>
      </c>
      <c r="J491" s="65"/>
    </row>
    <row r="492" spans="2:10" ht="12.95" customHeight="1">
      <c r="B492" s="61" t="str">
        <f>VLOOKUP(C492,SintéticoNC!$B$4:$C$82,2,FALSE)</f>
        <v>Junior Lourenço</v>
      </c>
      <c r="C492" s="31" t="s">
        <v>94</v>
      </c>
      <c r="D492" s="30" t="s">
        <v>14</v>
      </c>
      <c r="E492" s="30" t="s">
        <v>229</v>
      </c>
      <c r="F492" s="63"/>
      <c r="G492" s="72">
        <f>I415*ÍndiceCorreção!$C$9</f>
        <v>2806.3118045780925</v>
      </c>
      <c r="H492" s="72">
        <f t="shared" si="12"/>
        <v>0</v>
      </c>
      <c r="I492" s="73">
        <f t="shared" si="13"/>
        <v>278476.69159325399</v>
      </c>
      <c r="J492" s="65"/>
    </row>
    <row r="493" spans="2:10" ht="12.95" customHeight="1">
      <c r="B493" s="61" t="str">
        <f>VLOOKUP(C493,SintéticoNC!$B$4:$C$82,2,FALSE)</f>
        <v>Leo de Brito</v>
      </c>
      <c r="C493" s="31" t="s">
        <v>97</v>
      </c>
      <c r="D493" s="30" t="s">
        <v>14</v>
      </c>
      <c r="E493" s="30" t="s">
        <v>229</v>
      </c>
      <c r="F493" s="63"/>
      <c r="G493" s="72">
        <f>I416*ÍndiceCorreção!$C$9</f>
        <v>3167.6516799444671</v>
      </c>
      <c r="H493" s="72">
        <f t="shared" si="12"/>
        <v>0</v>
      </c>
      <c r="I493" s="73">
        <f t="shared" si="13"/>
        <v>314333.26778289623</v>
      </c>
      <c r="J493" s="65"/>
    </row>
    <row r="494" spans="2:10" ht="12.95" customHeight="1">
      <c r="B494" s="61" t="str">
        <f>VLOOKUP(C494,SintéticoNC!$B$4:$C$82,2,FALSE)</f>
        <v>Leur Lomanto</v>
      </c>
      <c r="C494" s="31" t="s">
        <v>100</v>
      </c>
      <c r="D494" s="30" t="s">
        <v>14</v>
      </c>
      <c r="E494" s="30" t="s">
        <v>229</v>
      </c>
      <c r="F494" s="63"/>
      <c r="G494" s="72">
        <f>I417*ÍndiceCorreção!$C$9</f>
        <v>168.9816939434557</v>
      </c>
      <c r="H494" s="72">
        <f t="shared" si="12"/>
        <v>0</v>
      </c>
      <c r="I494" s="73">
        <f t="shared" si="13"/>
        <v>16768.437132477542</v>
      </c>
      <c r="J494" s="65"/>
    </row>
    <row r="495" spans="2:10" ht="12.95" customHeight="1">
      <c r="B495" s="61" t="str">
        <f>VLOOKUP(C495,SintéticoNC!$B$4:$C$82,2,FALSE)</f>
        <v>Luciano Bivar</v>
      </c>
      <c r="C495" s="31" t="s">
        <v>103</v>
      </c>
      <c r="D495" s="30" t="s">
        <v>14</v>
      </c>
      <c r="E495" s="30" t="s">
        <v>229</v>
      </c>
      <c r="F495" s="63"/>
      <c r="G495" s="72">
        <f>I418*ÍndiceCorreção!$C$9</f>
        <v>0</v>
      </c>
      <c r="H495" s="72">
        <f t="shared" si="12"/>
        <v>0</v>
      </c>
      <c r="I495" s="73">
        <f t="shared" si="13"/>
        <v>0</v>
      </c>
      <c r="J495" s="65"/>
    </row>
    <row r="496" spans="2:10" ht="12.95" customHeight="1">
      <c r="B496" s="61" t="str">
        <f>VLOOKUP(C496,SintéticoNC!$B$4:$C$82,2,FALSE)</f>
        <v>Luis Tibé</v>
      </c>
      <c r="C496" s="31" t="s">
        <v>106</v>
      </c>
      <c r="D496" s="30" t="s">
        <v>14</v>
      </c>
      <c r="E496" s="30" t="s">
        <v>229</v>
      </c>
      <c r="F496" s="63"/>
      <c r="G496" s="72">
        <f>I419*ÍndiceCorreção!$C$9</f>
        <v>998.52613103303133</v>
      </c>
      <c r="H496" s="72">
        <f t="shared" si="12"/>
        <v>0</v>
      </c>
      <c r="I496" s="73">
        <f t="shared" si="13"/>
        <v>99086.014955952385</v>
      </c>
      <c r="J496" s="65"/>
    </row>
    <row r="497" spans="2:10" ht="12.95" customHeight="1">
      <c r="B497" s="61" t="str">
        <f>VLOOKUP(C497,SintéticoNC!$B$4:$C$82,2,FALSE)</f>
        <v>Mara Rocha</v>
      </c>
      <c r="C497" s="31" t="s">
        <v>109</v>
      </c>
      <c r="D497" s="30" t="s">
        <v>14</v>
      </c>
      <c r="E497" s="30" t="s">
        <v>229</v>
      </c>
      <c r="F497" s="63"/>
      <c r="G497" s="72">
        <f>I420*ÍndiceCorreção!$C$9</f>
        <v>3652.9492327725534</v>
      </c>
      <c r="H497" s="72">
        <f t="shared" si="12"/>
        <v>0</v>
      </c>
      <c r="I497" s="73">
        <f t="shared" si="13"/>
        <v>362490.445730621</v>
      </c>
      <c r="J497" s="65"/>
    </row>
    <row r="498" spans="2:10" ht="12.95" customHeight="1">
      <c r="B498" s="61" t="str">
        <f>VLOOKUP(C498,SintéticoNC!$B$4:$C$82,2,FALSE)</f>
        <v>Marx Beltrão</v>
      </c>
      <c r="C498" s="31" t="s">
        <v>112</v>
      </c>
      <c r="D498" s="30" t="s">
        <v>14</v>
      </c>
      <c r="E498" s="30" t="s">
        <v>229</v>
      </c>
      <c r="F498" s="63"/>
      <c r="G498" s="72">
        <f>I421*ÍndiceCorreção!$C$9</f>
        <v>1401.6208085117514</v>
      </c>
      <c r="H498" s="72">
        <f t="shared" si="12"/>
        <v>0</v>
      </c>
      <c r="I498" s="73">
        <f t="shared" si="13"/>
        <v>139086.01495595239</v>
      </c>
      <c r="J498" s="65"/>
    </row>
    <row r="499" spans="2:10" ht="12.95" customHeight="1">
      <c r="B499" s="61" t="str">
        <f>VLOOKUP(C499,SintéticoNC!$B$4:$C$82,2,FALSE)</f>
        <v>Ministério das Comunicações</v>
      </c>
      <c r="C499" s="31" t="s">
        <v>115</v>
      </c>
      <c r="D499" s="30" t="s">
        <v>14</v>
      </c>
      <c r="E499" s="30" t="s">
        <v>229</v>
      </c>
      <c r="F499" s="63"/>
      <c r="G499" s="72">
        <f>I422*ÍndiceCorreção!$C$9</f>
        <v>150934.18882368642</v>
      </c>
      <c r="H499" s="72">
        <f t="shared" si="12"/>
        <v>0</v>
      </c>
      <c r="I499" s="73">
        <f t="shared" si="13"/>
        <v>14977542.225836456</v>
      </c>
      <c r="J499" s="65"/>
    </row>
    <row r="500" spans="2:10" ht="12.95" customHeight="1">
      <c r="B500" s="61" t="str">
        <f>VLOOKUP(C500,SintéticoNC!$B$4:$C$82,2,FALSE)</f>
        <v>Ministério das Comunicações</v>
      </c>
      <c r="C500" s="31" t="s">
        <v>118</v>
      </c>
      <c r="D500" s="30" t="s">
        <v>14</v>
      </c>
      <c r="E500" s="30" t="s">
        <v>229</v>
      </c>
      <c r="F500" s="63"/>
      <c r="G500" s="72">
        <f>I423*ÍndiceCorreção!$C$9</f>
        <v>36733.668568902453</v>
      </c>
      <c r="H500" s="72">
        <f t="shared" si="12"/>
        <v>0</v>
      </c>
      <c r="I500" s="73">
        <f t="shared" si="13"/>
        <v>3645165.3292635381</v>
      </c>
      <c r="J500" s="65"/>
    </row>
    <row r="501" spans="2:10" ht="12.95" customHeight="1">
      <c r="B501" s="61" t="str">
        <f>VLOOKUP(C501,SintéticoNC!$B$4:$C$82,2,FALSE)</f>
        <v>Ministério das Comunicações</v>
      </c>
      <c r="C501" s="31" t="s">
        <v>120</v>
      </c>
      <c r="D501" s="30" t="s">
        <v>14</v>
      </c>
      <c r="E501" s="30" t="s">
        <v>229</v>
      </c>
      <c r="F501" s="63"/>
      <c r="G501" s="72">
        <f>I424*ÍndiceCorreção!$C$9</f>
        <v>100983.01325854553</v>
      </c>
      <c r="H501" s="72">
        <f t="shared" si="12"/>
        <v>0</v>
      </c>
      <c r="I501" s="73">
        <f t="shared" si="13"/>
        <v>10020773.669369681</v>
      </c>
      <c r="J501" s="65"/>
    </row>
    <row r="502" spans="2:10" ht="12.95" customHeight="1">
      <c r="B502" s="61" t="str">
        <f>VLOOKUP(C502,SintéticoNC!$B$4:$C$82,2,FALSE)</f>
        <v>Ministério da Educação</v>
      </c>
      <c r="C502" s="31" t="s">
        <v>122</v>
      </c>
      <c r="D502" s="30" t="s">
        <v>14</v>
      </c>
      <c r="E502" s="30" t="s">
        <v>229</v>
      </c>
      <c r="F502" s="63"/>
      <c r="G502" s="72">
        <f>I425*ÍndiceCorreção!$C$9</f>
        <v>170842.95843840437</v>
      </c>
      <c r="H502" s="72">
        <f t="shared" si="12"/>
        <v>0</v>
      </c>
      <c r="I502" s="73">
        <f t="shared" si="13"/>
        <v>16953134.633976746</v>
      </c>
      <c r="J502" s="65"/>
    </row>
    <row r="503" spans="2:10" ht="12.95" customHeight="1">
      <c r="B503" s="61" t="str">
        <f>VLOOKUP(C503,SintéticoNC!$B$4:$C$82,2,FALSE)</f>
        <v>Ministério da Educação</v>
      </c>
      <c r="C503" s="31" t="s">
        <v>125</v>
      </c>
      <c r="D503" s="30" t="s">
        <v>14</v>
      </c>
      <c r="E503" s="30" t="s">
        <v>229</v>
      </c>
      <c r="F503" s="63"/>
      <c r="G503" s="72">
        <f>I426*ÍndiceCorreção!$C$9</f>
        <v>32026.827336067719</v>
      </c>
      <c r="H503" s="72">
        <f t="shared" si="12"/>
        <v>0</v>
      </c>
      <c r="I503" s="73">
        <f t="shared" si="13"/>
        <v>3178094.787694979</v>
      </c>
      <c r="J503" s="65"/>
    </row>
    <row r="504" spans="2:10" ht="12.95" customHeight="1">
      <c r="B504" s="61" t="str">
        <f>VLOOKUP(C504,SintéticoNC!$B$4:$C$82,2,FALSE)</f>
        <v>Ministério da Justiça</v>
      </c>
      <c r="C504" s="31" t="s">
        <v>127</v>
      </c>
      <c r="D504" s="30" t="s">
        <v>14</v>
      </c>
      <c r="E504" s="30" t="s">
        <v>229</v>
      </c>
      <c r="F504" s="63"/>
      <c r="G504" s="72">
        <f>I427*ÍndiceCorreção!$C$9</f>
        <v>5665.8809630593623</v>
      </c>
      <c r="H504" s="72">
        <f t="shared" si="12"/>
        <v>0</v>
      </c>
      <c r="I504" s="73">
        <f t="shared" si="13"/>
        <v>562238.23132553988</v>
      </c>
      <c r="J504" s="65"/>
    </row>
    <row r="505" spans="2:10" ht="12.95" customHeight="1">
      <c r="B505" s="61" t="str">
        <f>VLOOKUP(C505,SintéticoNC!$B$4:$C$82,2,FALSE)</f>
        <v>Ministério do Meio Ambiente</v>
      </c>
      <c r="C505" s="31" t="s">
        <v>130</v>
      </c>
      <c r="D505" s="30" t="s">
        <v>14</v>
      </c>
      <c r="E505" s="30" t="s">
        <v>229</v>
      </c>
      <c r="F505" s="63"/>
      <c r="G505" s="72">
        <f>I428*ÍndiceCorreção!$C$9</f>
        <v>694.19292669484196</v>
      </c>
      <c r="H505" s="72">
        <f t="shared" si="12"/>
        <v>0</v>
      </c>
      <c r="I505" s="73">
        <f t="shared" si="13"/>
        <v>68886.340155805156</v>
      </c>
      <c r="J505" s="65"/>
    </row>
    <row r="506" spans="2:10" ht="12.95" customHeight="1">
      <c r="B506" s="61" t="str">
        <f>VLOOKUP(C506,SintéticoNC!$B$4:$C$82,2,FALSE)</f>
        <v>Perpétua Almeida</v>
      </c>
      <c r="C506" s="31" t="s">
        <v>133</v>
      </c>
      <c r="D506" s="30" t="s">
        <v>14</v>
      </c>
      <c r="E506" s="30" t="s">
        <v>229</v>
      </c>
      <c r="F506" s="63"/>
      <c r="G506" s="72">
        <f>I429*ÍndiceCorreção!$C$9</f>
        <v>3105.562625132543</v>
      </c>
      <c r="H506" s="72">
        <f t="shared" si="12"/>
        <v>0</v>
      </c>
      <c r="I506" s="73">
        <f t="shared" si="13"/>
        <v>308172.02991190477</v>
      </c>
      <c r="J506" s="65"/>
    </row>
    <row r="507" spans="2:10" ht="12.95" customHeight="1">
      <c r="B507" s="61" t="str">
        <f>VLOOKUP(C507,SintéticoNC!$B$4:$C$82,2,FALSE)</f>
        <v>PRF RO</v>
      </c>
      <c r="C507" s="31" t="s">
        <v>136</v>
      </c>
      <c r="D507" s="30" t="s">
        <v>14</v>
      </c>
      <c r="E507" s="30" t="s">
        <v>229</v>
      </c>
      <c r="F507" s="63"/>
      <c r="G507" s="72">
        <f>I430*ÍndiceCorreção!$C$9</f>
        <v>0</v>
      </c>
      <c r="H507" s="72">
        <f t="shared" si="12"/>
        <v>0</v>
      </c>
      <c r="I507" s="73">
        <f t="shared" si="13"/>
        <v>0</v>
      </c>
      <c r="J507" s="65"/>
    </row>
    <row r="508" spans="2:10" ht="12.95" customHeight="1">
      <c r="B508" s="61" t="str">
        <f>VLOOKUP(C508,SintéticoNC!$B$4:$C$82,2,FALSE)</f>
        <v>Senador Confúcio Moura</v>
      </c>
      <c r="C508" s="31" t="s">
        <v>139</v>
      </c>
      <c r="D508" s="30" t="s">
        <v>14</v>
      </c>
      <c r="E508" s="30" t="s">
        <v>229</v>
      </c>
      <c r="F508" s="63"/>
      <c r="G508" s="72">
        <f>I431*ÍndiceCorreção!$C$9</f>
        <v>0</v>
      </c>
      <c r="H508" s="72">
        <f t="shared" si="12"/>
        <v>0</v>
      </c>
      <c r="I508" s="73">
        <f t="shared" si="13"/>
        <v>0</v>
      </c>
      <c r="J508" s="65"/>
    </row>
    <row r="509" spans="2:10" ht="12.95" customHeight="1">
      <c r="B509" s="61" t="str">
        <f>VLOOKUP(C509,SintéticoNC!$B$4:$C$82,2,FALSE)</f>
        <v>Sérgio Petecão</v>
      </c>
      <c r="C509" s="31" t="s">
        <v>142</v>
      </c>
      <c r="D509" s="30" t="s">
        <v>14</v>
      </c>
      <c r="E509" s="30" t="s">
        <v>229</v>
      </c>
      <c r="F509" s="63"/>
      <c r="G509" s="72">
        <f>I432*ÍndiceCorreção!$C$9</f>
        <v>1389.2447290559753</v>
      </c>
      <c r="H509" s="72">
        <f t="shared" si="12"/>
        <v>0</v>
      </c>
      <c r="I509" s="73">
        <f t="shared" si="13"/>
        <v>137857.90849389875</v>
      </c>
      <c r="J509" s="65"/>
    </row>
    <row r="510" spans="2:10" ht="12.95" customHeight="1">
      <c r="B510" s="61" t="str">
        <f>VLOOKUP(C510,SintéticoNC!$B$4:$C$82,2,FALSE)</f>
        <v>Soraya Thronicke</v>
      </c>
      <c r="C510" s="31" t="s">
        <v>145</v>
      </c>
      <c r="D510" s="30" t="s">
        <v>14</v>
      </c>
      <c r="E510" s="30" t="s">
        <v>229</v>
      </c>
      <c r="F510" s="63"/>
      <c r="G510" s="72">
        <f>I433*ÍndiceCorreção!$C$9</f>
        <v>2907.0854739477722</v>
      </c>
      <c r="H510" s="72">
        <f t="shared" si="12"/>
        <v>0</v>
      </c>
      <c r="I510" s="73">
        <f t="shared" si="13"/>
        <v>288476.69159325399</v>
      </c>
      <c r="J510" s="65"/>
    </row>
    <row r="511" spans="2:10" ht="12.95" customHeight="1">
      <c r="B511" s="61" t="str">
        <f>VLOOKUP(C511,SintéticoNC!$B$4:$C$82,2,FALSE)</f>
        <v>Uldurico Junior</v>
      </c>
      <c r="C511" s="31" t="s">
        <v>148</v>
      </c>
      <c r="D511" s="30" t="s">
        <v>14</v>
      </c>
      <c r="E511" s="30" t="s">
        <v>229</v>
      </c>
      <c r="F511" s="63"/>
      <c r="G511" s="72">
        <f>I434*ÍndiceCorreção!$C$9</f>
        <v>2742.1916832785219</v>
      </c>
      <c r="H511" s="72">
        <f t="shared" si="12"/>
        <v>0</v>
      </c>
      <c r="I511" s="73">
        <f t="shared" si="13"/>
        <v>272113.90638352314</v>
      </c>
      <c r="J511" s="65"/>
    </row>
    <row r="512" spans="2:10" ht="12.95" customHeight="1">
      <c r="B512" s="61" t="str">
        <f>VLOOKUP(C512,SintéticoNC!$B$4:$C$82,2,FALSE)</f>
        <v>Bancada de Alagoas</v>
      </c>
      <c r="C512" s="31" t="s">
        <v>152</v>
      </c>
      <c r="D512" s="30" t="s">
        <v>16</v>
      </c>
      <c r="E512" s="30" t="s">
        <v>229</v>
      </c>
      <c r="F512" s="63"/>
      <c r="G512" s="72">
        <f>I435*ÍndiceCorreção!$C$9</f>
        <v>5080.2731558344994</v>
      </c>
      <c r="H512" s="72">
        <f t="shared" si="12"/>
        <v>0</v>
      </c>
      <c r="I512" s="73">
        <f t="shared" si="13"/>
        <v>504127.03909767652</v>
      </c>
      <c r="J512" s="65"/>
    </row>
    <row r="513" spans="2:10" ht="12.95" customHeight="1">
      <c r="B513" s="61" t="str">
        <f>VLOOKUP(C513,SintéticoNC!$B$4:$C$82,2,FALSE)</f>
        <v>Bancada de Alagoas</v>
      </c>
      <c r="C513" s="31" t="s">
        <v>154</v>
      </c>
      <c r="D513" s="30" t="s">
        <v>16</v>
      </c>
      <c r="E513" s="30" t="s">
        <v>229</v>
      </c>
      <c r="F513" s="63"/>
      <c r="G513" s="72">
        <f>I436*ÍndiceCorreção!$C$9</f>
        <v>5684.9151720525797</v>
      </c>
      <c r="H513" s="72">
        <f t="shared" si="12"/>
        <v>0</v>
      </c>
      <c r="I513" s="73">
        <f t="shared" si="13"/>
        <v>564127.03909767652</v>
      </c>
      <c r="J513" s="65"/>
    </row>
    <row r="514" spans="2:10" ht="12.95" customHeight="1">
      <c r="B514" s="61" t="str">
        <f>VLOOKUP(C514,SintéticoNC!$B$4:$C$82,2,FALSE)</f>
        <v>Bancada de Alagoas</v>
      </c>
      <c r="C514" s="31" t="s">
        <v>156</v>
      </c>
      <c r="D514" s="30" t="s">
        <v>16</v>
      </c>
      <c r="E514" s="30" t="s">
        <v>229</v>
      </c>
      <c r="F514" s="63"/>
      <c r="G514" s="72">
        <f>I437*ÍndiceCorreção!$C$9</f>
        <v>1075.8953601485418</v>
      </c>
      <c r="H514" s="72">
        <f t="shared" si="12"/>
        <v>0</v>
      </c>
      <c r="I514" s="73">
        <f t="shared" si="13"/>
        <v>106763.5392139694</v>
      </c>
      <c r="J514" s="65"/>
    </row>
    <row r="515" spans="2:10" ht="12.95" customHeight="1">
      <c r="B515" s="61" t="str">
        <f>VLOOKUP(C515,SintéticoNC!$B$4:$C$82,2,FALSE)</f>
        <v>Bancada de Minas Gerais</v>
      </c>
      <c r="C515" s="31" t="s">
        <v>158</v>
      </c>
      <c r="D515" s="30" t="s">
        <v>16</v>
      </c>
      <c r="E515" s="30" t="s">
        <v>229</v>
      </c>
      <c r="F515" s="63"/>
      <c r="G515" s="72">
        <f>I438*ÍndiceCorreção!$C$9</f>
        <v>1386.2226950925622</v>
      </c>
      <c r="H515" s="72">
        <f t="shared" si="12"/>
        <v>0</v>
      </c>
      <c r="I515" s="73">
        <f t="shared" si="13"/>
        <v>137558.02520272601</v>
      </c>
      <c r="J515" s="65"/>
    </row>
    <row r="516" spans="2:10" ht="12.95" customHeight="1">
      <c r="B516" s="61" t="str">
        <f>VLOOKUP(C516,SintéticoNC!$B$4:$C$82,2,FALSE)</f>
        <v>Bancada de São Paulo</v>
      </c>
      <c r="C516" s="31" t="s">
        <v>160</v>
      </c>
      <c r="D516" s="30" t="s">
        <v>16</v>
      </c>
      <c r="E516" s="30" t="s">
        <v>229</v>
      </c>
      <c r="F516" s="63"/>
      <c r="G516" s="72">
        <f>I439*ÍndiceCorreção!$C$9</f>
        <v>47287.059874319457</v>
      </c>
      <c r="H516" s="72">
        <f t="shared" si="12"/>
        <v>0</v>
      </c>
      <c r="I516" s="73">
        <f t="shared" si="13"/>
        <v>4692402.3080722336</v>
      </c>
      <c r="J516" s="65"/>
    </row>
    <row r="517" spans="2:10" ht="12.95" customHeight="1">
      <c r="B517" s="61" t="str">
        <f>VLOOKUP(C517,SintéticoNC!$B$4:$C$82,2,FALSE)</f>
        <v>Bancada do Espírito Santo</v>
      </c>
      <c r="C517" s="31" t="s">
        <v>162</v>
      </c>
      <c r="D517" s="30" t="s">
        <v>16</v>
      </c>
      <c r="E517" s="30" t="s">
        <v>229</v>
      </c>
      <c r="F517" s="63"/>
      <c r="G517" s="72">
        <f>I440*ÍndiceCorreção!$C$9</f>
        <v>6271.0103243541944</v>
      </c>
      <c r="H517" s="72">
        <f t="shared" si="12"/>
        <v>0</v>
      </c>
      <c r="I517" s="73">
        <f t="shared" si="13"/>
        <v>622286.59168393514</v>
      </c>
      <c r="J517" s="65"/>
    </row>
    <row r="518" spans="2:10" ht="12.95" customHeight="1">
      <c r="B518" s="61" t="str">
        <f>VLOOKUP(C518,SintéticoNC!$B$4:$C$82,2,FALSE)</f>
        <v>Bancada do Espírito Santo</v>
      </c>
      <c r="C518" s="31" t="s">
        <v>164</v>
      </c>
      <c r="D518" s="30" t="s">
        <v>16</v>
      </c>
      <c r="E518" s="30" t="s">
        <v>229</v>
      </c>
      <c r="F518" s="63"/>
      <c r="G518" s="72">
        <f>I441*ÍndiceCorreção!$C$9</f>
        <v>7163.9052096798414</v>
      </c>
      <c r="H518" s="72">
        <f t="shared" si="12"/>
        <v>0</v>
      </c>
      <c r="I518" s="73">
        <f t="shared" si="13"/>
        <v>710890.57831164589</v>
      </c>
      <c r="J518" s="65"/>
    </row>
    <row r="519" spans="2:10" ht="12.95" customHeight="1">
      <c r="B519" s="61" t="str">
        <f>VLOOKUP(C519,SintéticoNC!$B$4:$C$82,2,FALSE)</f>
        <v>Bancada do Pará</v>
      </c>
      <c r="C519" s="31" t="s">
        <v>166</v>
      </c>
      <c r="D519" s="30" t="s">
        <v>16</v>
      </c>
      <c r="E519" s="30" t="s">
        <v>229</v>
      </c>
      <c r="F519" s="63"/>
      <c r="G519" s="72">
        <f>I442*ÍndiceCorreção!$C$9</f>
        <v>7644.8974471381744</v>
      </c>
      <c r="H519" s="72">
        <f t="shared" si="12"/>
        <v>0</v>
      </c>
      <c r="I519" s="73">
        <f t="shared" si="13"/>
        <v>758620.53004078777</v>
      </c>
      <c r="J519" s="65"/>
    </row>
    <row r="520" spans="2:10" ht="12.95" customHeight="1">
      <c r="B520" s="61" t="str">
        <f>VLOOKUP(C520,SintéticoNC!$B$4:$C$82,2,FALSE)</f>
        <v>Bancada do Pará</v>
      </c>
      <c r="C520" s="31" t="s">
        <v>168</v>
      </c>
      <c r="D520" s="30" t="s">
        <v>16</v>
      </c>
      <c r="E520" s="30" t="s">
        <v>229</v>
      </c>
      <c r="F520" s="63"/>
      <c r="G520" s="72">
        <f>I443*ÍndiceCorreção!$C$9</f>
        <v>1469.8266506097345</v>
      </c>
      <c r="H520" s="72">
        <f t="shared" si="12"/>
        <v>0</v>
      </c>
      <c r="I520" s="73">
        <f t="shared" si="13"/>
        <v>145854.23551640211</v>
      </c>
      <c r="J520" s="65"/>
    </row>
    <row r="521" spans="2:10" ht="12.95" customHeight="1">
      <c r="B521" s="61" t="str">
        <f>VLOOKUP(C521,SintéticoNC!$B$4:$C$82,2,FALSE)</f>
        <v>Coronel Chrisóstomo</v>
      </c>
      <c r="C521" s="31" t="s">
        <v>170</v>
      </c>
      <c r="D521" s="30" t="s">
        <v>16</v>
      </c>
      <c r="E521" s="30" t="s">
        <v>229</v>
      </c>
      <c r="F521" s="63"/>
      <c r="G521" s="72">
        <f>I444*ÍndiceCorreção!$C$9</f>
        <v>2474.6825824632997</v>
      </c>
      <c r="H521" s="72">
        <f t="shared" si="12"/>
        <v>0</v>
      </c>
      <c r="I521" s="73">
        <f t="shared" si="13"/>
        <v>245568.37097844755</v>
      </c>
      <c r="J521" s="65"/>
    </row>
    <row r="522" spans="2:10" ht="12.95" customHeight="1">
      <c r="B522" s="61" t="str">
        <f>VLOOKUP(C522,SintéticoNC!$B$4:$C$82,2,FALSE)</f>
        <v>Dimas Fabiano</v>
      </c>
      <c r="C522" s="31" t="s">
        <v>172</v>
      </c>
      <c r="D522" s="30" t="s">
        <v>16</v>
      </c>
      <c r="E522" s="30" t="s">
        <v>229</v>
      </c>
      <c r="F522" s="63"/>
      <c r="G522" s="72">
        <f>I445*ÍndiceCorreção!$C$9</f>
        <v>0</v>
      </c>
      <c r="H522" s="72">
        <f t="shared" si="12"/>
        <v>0</v>
      </c>
      <c r="I522" s="73">
        <f t="shared" si="13"/>
        <v>0</v>
      </c>
      <c r="J522" s="65"/>
    </row>
    <row r="523" spans="2:10" ht="12.95" customHeight="1">
      <c r="B523" s="61" t="str">
        <f>VLOOKUP(C523,SintéticoNC!$B$4:$C$82,2,FALSE)</f>
        <v>Edna Henrique</v>
      </c>
      <c r="C523" s="31" t="s">
        <v>174</v>
      </c>
      <c r="D523" s="30" t="s">
        <v>16</v>
      </c>
      <c r="E523" s="30" t="s">
        <v>229</v>
      </c>
      <c r="F523" s="63"/>
      <c r="G523" s="72">
        <f>I446*ÍndiceCorreção!$C$9</f>
        <v>442.77123745717751</v>
      </c>
      <c r="H523" s="72">
        <f t="shared" si="12"/>
        <v>0</v>
      </c>
      <c r="I523" s="73">
        <f t="shared" si="13"/>
        <v>43937.195125138023</v>
      </c>
      <c r="J523" s="65"/>
    </row>
    <row r="524" spans="2:10" ht="12.95" customHeight="1">
      <c r="B524" s="61" t="str">
        <f>VLOOKUP(C524,SintéticoNC!$B$4:$C$82,2,FALSE)</f>
        <v>Fabio Reis</v>
      </c>
      <c r="C524" s="31" t="s">
        <v>176</v>
      </c>
      <c r="D524" s="30" t="s">
        <v>16</v>
      </c>
      <c r="E524" s="30" t="s">
        <v>229</v>
      </c>
      <c r="F524" s="63"/>
      <c r="G524" s="72">
        <f>I447*ÍndiceCorreção!$C$9</f>
        <v>231.04497845646725</v>
      </c>
      <c r="H524" s="72">
        <f t="shared" si="12"/>
        <v>0</v>
      </c>
      <c r="I524" s="73">
        <f t="shared" si="13"/>
        <v>22927.117758201057</v>
      </c>
      <c r="J524" s="65"/>
    </row>
    <row r="525" spans="2:10" ht="12.95" customHeight="1">
      <c r="B525" s="61" t="str">
        <f>VLOOKUP(C525,SintéticoNC!$B$4:$C$82,2,FALSE)</f>
        <v>Flavia Arruda</v>
      </c>
      <c r="C525" s="31" t="s">
        <v>178</v>
      </c>
      <c r="D525" s="30" t="s">
        <v>16</v>
      </c>
      <c r="E525" s="30" t="s">
        <v>229</v>
      </c>
      <c r="F525" s="63"/>
      <c r="G525" s="72">
        <f>I448*ÍndiceCorreção!$C$9</f>
        <v>0</v>
      </c>
      <c r="H525" s="72">
        <f t="shared" si="12"/>
        <v>0</v>
      </c>
      <c r="I525" s="73">
        <f t="shared" si="13"/>
        <v>0</v>
      </c>
      <c r="J525" s="65"/>
    </row>
    <row r="526" spans="2:10" ht="12.95" customHeight="1">
      <c r="B526" s="61" t="str">
        <f>VLOOKUP(C526,SintéticoNC!$B$4:$C$82,2,FALSE)</f>
        <v>General Girão</v>
      </c>
      <c r="C526" s="31" t="s">
        <v>180</v>
      </c>
      <c r="D526" s="30" t="s">
        <v>16</v>
      </c>
      <c r="E526" s="30" t="s">
        <v>229</v>
      </c>
      <c r="F526" s="63"/>
      <c r="G526" s="72">
        <f>I449*ÍndiceCorreção!$C$9</f>
        <v>3247.511641950684</v>
      </c>
      <c r="H526" s="72">
        <f t="shared" si="12"/>
        <v>0</v>
      </c>
      <c r="I526" s="73">
        <f t="shared" si="13"/>
        <v>322257.95312041795</v>
      </c>
      <c r="J526" s="65"/>
    </row>
    <row r="527" spans="2:10" ht="12.95" customHeight="1">
      <c r="B527" s="61" t="str">
        <f>VLOOKUP(C527,SintéticoNC!$B$4:$C$82,2,FALSE)</f>
        <v>José Nunes</v>
      </c>
      <c r="C527" s="31" t="s">
        <v>182</v>
      </c>
      <c r="D527" s="30" t="s">
        <v>16</v>
      </c>
      <c r="E527" s="30" t="s">
        <v>229</v>
      </c>
      <c r="F527" s="63"/>
      <c r="G527" s="72">
        <f>I450*ÍndiceCorreção!$C$9</f>
        <v>140.4502293481375</v>
      </c>
      <c r="H527" s="72">
        <f t="shared" si="12"/>
        <v>0</v>
      </c>
      <c r="I527" s="73">
        <f t="shared" si="13"/>
        <v>13937.195125138023</v>
      </c>
      <c r="J527" s="65"/>
    </row>
    <row r="528" spans="2:10" ht="12.95" customHeight="1">
      <c r="B528" s="61" t="str">
        <f>VLOOKUP(C528,SintéticoNC!$B$4:$C$82,2,FALSE)</f>
        <v>Josivaldo JP</v>
      </c>
      <c r="C528" s="31" t="s">
        <v>184</v>
      </c>
      <c r="D528" s="30" t="s">
        <v>16</v>
      </c>
      <c r="E528" s="30" t="s">
        <v>229</v>
      </c>
      <c r="F528" s="63"/>
      <c r="G528" s="72">
        <f>I451*ÍndiceCorreção!$C$9</f>
        <v>140.4502293481375</v>
      </c>
      <c r="H528" s="72">
        <f t="shared" si="12"/>
        <v>0</v>
      </c>
      <c r="I528" s="73">
        <f t="shared" si="13"/>
        <v>13937.195125138023</v>
      </c>
      <c r="J528" s="65"/>
    </row>
    <row r="529" spans="2:10" ht="12.95" customHeight="1">
      <c r="B529" s="61" t="str">
        <f>VLOOKUP(C529,SintéticoNC!$B$4:$C$82,2,FALSE)</f>
        <v>Junior Lourenço</v>
      </c>
      <c r="C529" s="31" t="s">
        <v>186</v>
      </c>
      <c r="D529" s="30" t="s">
        <v>16</v>
      </c>
      <c r="E529" s="30" t="s">
        <v>229</v>
      </c>
      <c r="F529" s="63"/>
      <c r="G529" s="72">
        <f>I452*ÍndiceCorreção!$C$9</f>
        <v>85.493495066094169</v>
      </c>
      <c r="H529" s="72">
        <f t="shared" ref="H529:H592" si="14">IF(I452&gt;F529,F529,I452)</f>
        <v>0</v>
      </c>
      <c r="I529" s="73">
        <f t="shared" ref="I529:I592" si="15">I452-H529</f>
        <v>8483.7136129744613</v>
      </c>
      <c r="J529" s="65"/>
    </row>
    <row r="530" spans="2:10" ht="12.95" customHeight="1">
      <c r="B530" s="61" t="str">
        <f>VLOOKUP(C530,SintéticoNC!$B$4:$C$82,2,FALSE)</f>
        <v>Leo de Brito</v>
      </c>
      <c r="C530" s="31" t="s">
        <v>188</v>
      </c>
      <c r="D530" s="30" t="s">
        <v>16</v>
      </c>
      <c r="E530" s="30" t="s">
        <v>229</v>
      </c>
      <c r="F530" s="63"/>
      <c r="G530" s="72">
        <f>I453*ÍndiceCorreção!$C$9</f>
        <v>469.22227744281594</v>
      </c>
      <c r="H530" s="72">
        <f t="shared" si="14"/>
        <v>0</v>
      </c>
      <c r="I530" s="73">
        <f t="shared" si="15"/>
        <v>46561.991875230044</v>
      </c>
      <c r="J530" s="65"/>
    </row>
    <row r="531" spans="2:10" ht="12.95" customHeight="1">
      <c r="B531" s="61" t="str">
        <f>VLOOKUP(C531,SintéticoNC!$B$4:$C$82,2,FALSE)</f>
        <v>Luciano Bivar</v>
      </c>
      <c r="C531" s="31" t="s">
        <v>190</v>
      </c>
      <c r="D531" s="30" t="s">
        <v>16</v>
      </c>
      <c r="E531" s="30" t="s">
        <v>229</v>
      </c>
      <c r="F531" s="63"/>
      <c r="G531" s="72">
        <f>I454*ÍndiceCorreção!$C$9</f>
        <v>1327.3217669508304</v>
      </c>
      <c r="H531" s="72">
        <f t="shared" si="14"/>
        <v>0</v>
      </c>
      <c r="I531" s="73">
        <f t="shared" si="15"/>
        <v>131713.15237928455</v>
      </c>
      <c r="J531" s="65"/>
    </row>
    <row r="532" spans="2:10" ht="12.95" customHeight="1">
      <c r="B532" s="61" t="str">
        <f>VLOOKUP(C532,SintéticoNC!$B$4:$C$82,2,FALSE)</f>
        <v>Luis Tibé</v>
      </c>
      <c r="C532" s="31" t="s">
        <v>192</v>
      </c>
      <c r="D532" s="30" t="s">
        <v>16</v>
      </c>
      <c r="E532" s="30" t="s">
        <v>229</v>
      </c>
      <c r="F532" s="63"/>
      <c r="G532" s="72">
        <f>I455*ÍndiceCorreção!$C$9</f>
        <v>241.22389871781752</v>
      </c>
      <c r="H532" s="72">
        <f t="shared" si="14"/>
        <v>0</v>
      </c>
      <c r="I532" s="73">
        <f t="shared" si="15"/>
        <v>23937.195125138023</v>
      </c>
      <c r="J532" s="65"/>
    </row>
    <row r="533" spans="2:10" ht="12.95" customHeight="1">
      <c r="B533" s="61" t="str">
        <f>VLOOKUP(C533,SintéticoNC!$B$4:$C$82,2,FALSE)</f>
        <v>Mara Rocha</v>
      </c>
      <c r="C533" s="31" t="s">
        <v>194</v>
      </c>
      <c r="D533" s="30" t="s">
        <v>16</v>
      </c>
      <c r="E533" s="30" t="s">
        <v>229</v>
      </c>
      <c r="F533" s="63"/>
      <c r="G533" s="72">
        <f>I456*ÍndiceCorreção!$C$9</f>
        <v>0</v>
      </c>
      <c r="H533" s="72">
        <f t="shared" si="14"/>
        <v>0</v>
      </c>
      <c r="I533" s="73">
        <f t="shared" si="15"/>
        <v>0</v>
      </c>
      <c r="J533" s="65"/>
    </row>
    <row r="534" spans="2:10" ht="12.95" customHeight="1">
      <c r="B534" s="61" t="str">
        <f>VLOOKUP(C534,SintéticoNC!$B$4:$C$82,2,FALSE)</f>
        <v>Marx Beltrão</v>
      </c>
      <c r="C534" s="31" t="s">
        <v>196</v>
      </c>
      <c r="D534" s="30" t="s">
        <v>16</v>
      </c>
      <c r="E534" s="30" t="s">
        <v>229</v>
      </c>
      <c r="F534" s="63"/>
      <c r="G534" s="72">
        <f>I457*ÍndiceCorreção!$C$9</f>
        <v>1226.5480975811504</v>
      </c>
      <c r="H534" s="72">
        <f t="shared" si="14"/>
        <v>0</v>
      </c>
      <c r="I534" s="73">
        <f t="shared" si="15"/>
        <v>121713.15237928455</v>
      </c>
      <c r="J534" s="65"/>
    </row>
    <row r="535" spans="2:10" ht="12.95" customHeight="1">
      <c r="B535" s="61" t="str">
        <f>VLOOKUP(C535,SintéticoNC!$B$4:$C$82,2,FALSE)</f>
        <v>Perpétua Almeida</v>
      </c>
      <c r="C535" s="31" t="s">
        <v>198</v>
      </c>
      <c r="D535" s="30" t="s">
        <v>16</v>
      </c>
      <c r="E535" s="30" t="s">
        <v>229</v>
      </c>
      <c r="F535" s="63"/>
      <c r="G535" s="72">
        <f>I458*ÍndiceCorreção!$C$9</f>
        <v>341.99756808749754</v>
      </c>
      <c r="H535" s="72">
        <f t="shared" si="14"/>
        <v>0</v>
      </c>
      <c r="I535" s="73">
        <f t="shared" si="15"/>
        <v>33937.195125138023</v>
      </c>
      <c r="J535" s="65"/>
    </row>
    <row r="536" spans="2:10" ht="12.95" customHeight="1">
      <c r="B536" s="61" t="str">
        <f>VLOOKUP(C536,SintéticoNC!$B$4:$C$82,2,FALSE)</f>
        <v>Sérgio Petecão</v>
      </c>
      <c r="C536" s="31" t="s">
        <v>200</v>
      </c>
      <c r="D536" s="30" t="s">
        <v>16</v>
      </c>
      <c r="E536" s="30" t="s">
        <v>229</v>
      </c>
      <c r="F536" s="63"/>
      <c r="G536" s="72">
        <f>I459*ÍndiceCorreção!$C$9</f>
        <v>1259.0752091718016</v>
      </c>
      <c r="H536" s="72">
        <f t="shared" si="14"/>
        <v>0</v>
      </c>
      <c r="I536" s="73">
        <f t="shared" si="15"/>
        <v>124940.89150936707</v>
      </c>
      <c r="J536" s="65"/>
    </row>
    <row r="537" spans="2:10" ht="12.95" customHeight="1">
      <c r="B537" s="61" t="str">
        <f>VLOOKUP(C537,SintéticoNC!$B$4:$C$82,2,FALSE)</f>
        <v>Uldurico Junior</v>
      </c>
      <c r="C537" s="31" t="s">
        <v>202</v>
      </c>
      <c r="D537" s="30" t="s">
        <v>16</v>
      </c>
      <c r="E537" s="30" t="s">
        <v>229</v>
      </c>
      <c r="F537" s="63"/>
      <c r="G537" s="72">
        <f>I460*ÍndiceCorreção!$C$9</f>
        <v>946.7726540599881</v>
      </c>
      <c r="H537" s="72">
        <f t="shared" si="14"/>
        <v>0</v>
      </c>
      <c r="I537" s="73">
        <f t="shared" si="15"/>
        <v>93950.39993897907</v>
      </c>
      <c r="J537" s="65"/>
    </row>
    <row r="538" spans="2:10" ht="12.95" customHeight="1">
      <c r="B538" s="61" t="str">
        <f>VLOOKUP(C538,SintéticoNC!$B$4:$C$82,2,FALSE)</f>
        <v>Soraya Thronicke</v>
      </c>
      <c r="C538" s="31" t="s">
        <v>204</v>
      </c>
      <c r="D538" s="30" t="s">
        <v>16</v>
      </c>
      <c r="E538" s="30" t="s">
        <v>229</v>
      </c>
      <c r="F538" s="63"/>
      <c r="G538" s="72">
        <f>I461*ÍndiceCorreção!$C$9</f>
        <v>1233.6804181110317</v>
      </c>
      <c r="H538" s="72">
        <f t="shared" si="14"/>
        <v>0</v>
      </c>
      <c r="I538" s="73">
        <f t="shared" si="15"/>
        <v>122420.90873811248</v>
      </c>
      <c r="J538" s="65"/>
    </row>
    <row r="539" spans="2:10" ht="12.95" customHeight="1">
      <c r="B539" s="61" t="str">
        <f>VLOOKUP(C539,SintéticoNC!$B$4:$C$82,2,FALSE)</f>
        <v>MCom</v>
      </c>
      <c r="C539" s="31" t="s">
        <v>206</v>
      </c>
      <c r="D539" s="30" t="s">
        <v>16</v>
      </c>
      <c r="E539" s="30" t="s">
        <v>229</v>
      </c>
      <c r="F539" s="63"/>
      <c r="G539" s="72">
        <f>I462*ÍndiceCorreção!$C$9</f>
        <v>973.09062429121593</v>
      </c>
      <c r="H539" s="72">
        <f t="shared" si="14"/>
        <v>0</v>
      </c>
      <c r="I539" s="73">
        <f t="shared" si="15"/>
        <v>96561.991875230044</v>
      </c>
      <c r="J539" s="65"/>
    </row>
    <row r="540" spans="2:10" ht="12.95" customHeight="1">
      <c r="B540" s="61" t="str">
        <f>VLOOKUP(C540,SintéticoNC!$B$4:$C$82,2,FALSE)</f>
        <v>Cabo Junio Amaral</v>
      </c>
      <c r="C540" s="31" t="s">
        <v>209</v>
      </c>
      <c r="D540" s="30" t="s">
        <v>16</v>
      </c>
      <c r="E540" s="30" t="s">
        <v>229</v>
      </c>
      <c r="F540" s="63"/>
      <c r="G540" s="72">
        <f>I463*ÍndiceCorreção!$C$9</f>
        <v>4384.0444450873883</v>
      </c>
      <c r="H540" s="72">
        <f t="shared" si="14"/>
        <v>0</v>
      </c>
      <c r="I540" s="73">
        <f t="shared" si="15"/>
        <v>435038.68346848403</v>
      </c>
      <c r="J540" s="65"/>
    </row>
    <row r="541" spans="2:10" ht="12.95" customHeight="1">
      <c r="B541" s="61" t="str">
        <f>VLOOKUP(C541,SintéticoNC!$B$4:$C$82,2,FALSE)</f>
        <v>Leur Lomanto</v>
      </c>
      <c r="C541" s="31" t="s">
        <v>211</v>
      </c>
      <c r="D541" s="30" t="s">
        <v>16</v>
      </c>
      <c r="E541" s="30" t="s">
        <v>229</v>
      </c>
      <c r="F541" s="63"/>
      <c r="G541" s="72">
        <f>I464*ÍndiceCorreção!$C$9</f>
        <v>644.31857619653749</v>
      </c>
      <c r="H541" s="72">
        <f t="shared" si="14"/>
        <v>0</v>
      </c>
      <c r="I541" s="73">
        <f t="shared" si="15"/>
        <v>63937.195125138023</v>
      </c>
      <c r="J541" s="65"/>
    </row>
    <row r="542" spans="2:10" ht="12.95" customHeight="1">
      <c r="B542" s="61" t="str">
        <f>VLOOKUP(C542,SintéticoNC!$B$4:$C$82,2,FALSE)</f>
        <v>Bancada de Alagoas</v>
      </c>
      <c r="C542" s="31" t="s">
        <v>12</v>
      </c>
      <c r="D542" s="30" t="s">
        <v>14</v>
      </c>
      <c r="E542" s="30" t="s">
        <v>230</v>
      </c>
      <c r="F542" s="69">
        <v>100000</v>
      </c>
      <c r="G542" s="72">
        <f>I465*ÍndiceCorreção!$C$10</f>
        <v>12198.803677275055</v>
      </c>
      <c r="H542" s="72">
        <f t="shared" si="14"/>
        <v>100000</v>
      </c>
      <c r="I542" s="73">
        <f t="shared" si="15"/>
        <v>1109626.8014248305</v>
      </c>
      <c r="J542" s="65"/>
    </row>
    <row r="543" spans="2:10" ht="12.95" customHeight="1">
      <c r="B543" s="61" t="str">
        <f>VLOOKUP(C543,SintéticoNC!$B$4:$C$82,2,FALSE)</f>
        <v>Bancada de Alagoas</v>
      </c>
      <c r="C543" s="31" t="s">
        <v>18</v>
      </c>
      <c r="D543" s="30" t="s">
        <v>14</v>
      </c>
      <c r="E543" s="30" t="s">
        <v>230</v>
      </c>
      <c r="F543" s="63"/>
      <c r="G543" s="72">
        <f>I466*ÍndiceCorreção!$C$10</f>
        <v>3829.0301919308663</v>
      </c>
      <c r="H543" s="72">
        <f t="shared" si="14"/>
        <v>0</v>
      </c>
      <c r="I543" s="73">
        <f t="shared" si="15"/>
        <v>379684.57122174604</v>
      </c>
      <c r="J543" s="65"/>
    </row>
    <row r="544" spans="2:10" ht="12.95" customHeight="1">
      <c r="B544" s="61" t="str">
        <f>VLOOKUP(C544,SintéticoNC!$B$4:$C$82,2,FALSE)</f>
        <v>Bancada de Alagoas</v>
      </c>
      <c r="C544" s="31" t="s">
        <v>20</v>
      </c>
      <c r="D544" s="30" t="s">
        <v>14</v>
      </c>
      <c r="E544" s="30" t="s">
        <v>230</v>
      </c>
      <c r="F544" s="63"/>
      <c r="G544" s="72">
        <f>I467*ÍndiceCorreção!$C$10</f>
        <v>52627.095341551554</v>
      </c>
      <c r="H544" s="72">
        <f t="shared" si="14"/>
        <v>0</v>
      </c>
      <c r="I544" s="73">
        <f t="shared" si="15"/>
        <v>5218474.425067611</v>
      </c>
      <c r="J544" s="65"/>
    </row>
    <row r="545" spans="2:10" ht="12.95" customHeight="1">
      <c r="B545" s="61" t="str">
        <f>VLOOKUP(C545,SintéticoNC!$B$4:$C$82,2,FALSE)</f>
        <v>Bancada de Minas Gerais</v>
      </c>
      <c r="C545" s="31" t="s">
        <v>23</v>
      </c>
      <c r="D545" s="30" t="s">
        <v>14</v>
      </c>
      <c r="E545" s="30" t="s">
        <v>230</v>
      </c>
      <c r="F545" s="63"/>
      <c r="G545" s="72">
        <f>I468*ÍndiceCorreção!$C$10</f>
        <v>134854.24551746651</v>
      </c>
      <c r="H545" s="72">
        <f t="shared" si="14"/>
        <v>0</v>
      </c>
      <c r="I545" s="73">
        <f t="shared" si="15"/>
        <v>13372074.34264488</v>
      </c>
      <c r="J545" s="65"/>
    </row>
    <row r="546" spans="2:10" ht="12.95" customHeight="1">
      <c r="B546" s="61" t="str">
        <f>VLOOKUP(C546,SintéticoNC!$B$4:$C$82,2,FALSE)</f>
        <v>Bancada de São Paulo</v>
      </c>
      <c r="C546" s="31" t="s">
        <v>27</v>
      </c>
      <c r="D546" s="30" t="s">
        <v>14</v>
      </c>
      <c r="E546" s="30" t="s">
        <v>230</v>
      </c>
      <c r="F546" s="63"/>
      <c r="G546" s="72">
        <f>I469*ÍndiceCorreção!$C$10</f>
        <v>10088.085596238134</v>
      </c>
      <c r="H546" s="72">
        <f t="shared" si="14"/>
        <v>0</v>
      </c>
      <c r="I546" s="73">
        <f t="shared" si="15"/>
        <v>1000329.1335042845</v>
      </c>
      <c r="J546" s="65"/>
    </row>
    <row r="547" spans="2:10" ht="12.95" customHeight="1">
      <c r="B547" s="61" t="str">
        <f>VLOOKUP(C547,SintéticoNC!$B$4:$C$82,2,FALSE)</f>
        <v>Bancada do Espírito Santo</v>
      </c>
      <c r="C547" s="31" t="s">
        <v>31</v>
      </c>
      <c r="D547" s="30" t="s">
        <v>14</v>
      </c>
      <c r="E547" s="30" t="s">
        <v>230</v>
      </c>
      <c r="F547" s="63"/>
      <c r="G547" s="72">
        <f>I470*ÍndiceCorreção!$C$10</f>
        <v>9532.461528661539</v>
      </c>
      <c r="H547" s="72">
        <f t="shared" si="14"/>
        <v>0</v>
      </c>
      <c r="I547" s="73">
        <f t="shared" si="15"/>
        <v>945233.75026524044</v>
      </c>
      <c r="J547" s="65"/>
    </row>
    <row r="548" spans="2:10" ht="12.95" customHeight="1">
      <c r="B548" s="61" t="str">
        <f>VLOOKUP(C548,SintéticoNC!$B$4:$C$82,2,FALSE)</f>
        <v>Bancada do Espírito Santo</v>
      </c>
      <c r="C548" s="31" t="s">
        <v>35</v>
      </c>
      <c r="D548" s="30" t="s">
        <v>14</v>
      </c>
      <c r="E548" s="30" t="s">
        <v>230</v>
      </c>
      <c r="F548" s="63"/>
      <c r="G548" s="72">
        <f>I471*ÍndiceCorreção!$C$10</f>
        <v>21759.130797848386</v>
      </c>
      <c r="H548" s="72">
        <f t="shared" si="14"/>
        <v>0</v>
      </c>
      <c r="I548" s="73">
        <f t="shared" si="15"/>
        <v>2157623.6887734933</v>
      </c>
      <c r="J548" s="65"/>
    </row>
    <row r="549" spans="2:10" ht="12.95" customHeight="1">
      <c r="B549" s="61" t="str">
        <f>VLOOKUP(C549,SintéticoNC!$B$4:$C$82,2,FALSE)</f>
        <v>Bancada do Espírito Santo</v>
      </c>
      <c r="C549" s="31" t="s">
        <v>37</v>
      </c>
      <c r="D549" s="30" t="s">
        <v>14</v>
      </c>
      <c r="E549" s="30" t="s">
        <v>230</v>
      </c>
      <c r="F549" s="63"/>
      <c r="G549" s="72">
        <f>I472*ÍndiceCorreção!$C$10</f>
        <v>27125.32801127647</v>
      </c>
      <c r="H549" s="72">
        <f t="shared" si="14"/>
        <v>0</v>
      </c>
      <c r="I549" s="73">
        <f t="shared" si="15"/>
        <v>2689732.9138105358</v>
      </c>
      <c r="J549" s="65"/>
    </row>
    <row r="550" spans="2:10" ht="12.95" customHeight="1">
      <c r="B550" s="61" t="str">
        <f>VLOOKUP(C550,SintéticoNC!$B$4:$C$82,2,FALSE)</f>
        <v>Bancada do Maranhão</v>
      </c>
      <c r="C550" s="31" t="s">
        <v>39</v>
      </c>
      <c r="D550" s="30" t="s">
        <v>14</v>
      </c>
      <c r="E550" s="30" t="s">
        <v>230</v>
      </c>
      <c r="F550" s="63"/>
      <c r="G550" s="72">
        <f>I473*ÍndiceCorreção!$C$10</f>
        <v>7236.4050351650531</v>
      </c>
      <c r="H550" s="72">
        <f t="shared" si="14"/>
        <v>0</v>
      </c>
      <c r="I550" s="73">
        <f t="shared" si="15"/>
        <v>717558.02520272601</v>
      </c>
      <c r="J550" s="65"/>
    </row>
    <row r="551" spans="2:10" ht="12.95" customHeight="1">
      <c r="B551" s="61" t="str">
        <f>VLOOKUP(C551,SintéticoNC!$B$4:$C$82,2,FALSE)</f>
        <v>Bancada do Pará</v>
      </c>
      <c r="C551" s="31" t="s">
        <v>42</v>
      </c>
      <c r="D551" s="30" t="s">
        <v>14</v>
      </c>
      <c r="E551" s="30" t="s">
        <v>230</v>
      </c>
      <c r="F551" s="63"/>
      <c r="G551" s="72">
        <f>I474*ÍndiceCorreção!$C$10</f>
        <v>0</v>
      </c>
      <c r="H551" s="72">
        <f t="shared" si="14"/>
        <v>0</v>
      </c>
      <c r="I551" s="73">
        <f t="shared" si="15"/>
        <v>0</v>
      </c>
      <c r="J551" s="65"/>
    </row>
    <row r="552" spans="2:10" ht="12.95" customHeight="1">
      <c r="B552" s="61" t="str">
        <f>VLOOKUP(C552,SintéticoNC!$B$4:$C$82,2,FALSE)</f>
        <v>Bancada do Pará</v>
      </c>
      <c r="C552" s="31" t="s">
        <v>45</v>
      </c>
      <c r="D552" s="30" t="s">
        <v>14</v>
      </c>
      <c r="E552" s="30" t="s">
        <v>230</v>
      </c>
      <c r="F552" s="63"/>
      <c r="G552" s="72">
        <f>I475*ÍndiceCorreção!$C$10</f>
        <v>3224.8896737088699</v>
      </c>
      <c r="H552" s="72">
        <f t="shared" si="14"/>
        <v>0</v>
      </c>
      <c r="I552" s="73">
        <f t="shared" si="15"/>
        <v>319778.32287139515</v>
      </c>
      <c r="J552" s="65"/>
    </row>
    <row r="553" spans="2:10" ht="12.95" customHeight="1">
      <c r="B553" s="61" t="str">
        <f>VLOOKUP(C553,SintéticoNC!$B$4:$C$82,2,FALSE)</f>
        <v>Cabo Junio Amaral</v>
      </c>
      <c r="C553" s="31" t="s">
        <v>47</v>
      </c>
      <c r="D553" s="30" t="s">
        <v>14</v>
      </c>
      <c r="E553" s="30" t="s">
        <v>230</v>
      </c>
      <c r="F553" s="63"/>
      <c r="G553" s="72">
        <f>I476*ÍndiceCorreção!$C$10</f>
        <v>1200.9546377821221</v>
      </c>
      <c r="H553" s="72">
        <f t="shared" si="14"/>
        <v>0</v>
      </c>
      <c r="I553" s="73">
        <f t="shared" si="15"/>
        <v>119086.01495595239</v>
      </c>
      <c r="J553" s="65"/>
    </row>
    <row r="554" spans="2:10" ht="12.95" customHeight="1">
      <c r="B554" s="61" t="str">
        <f>VLOOKUP(C554,SintéticoNC!$B$4:$C$82,2,FALSE)</f>
        <v>Celso Sabino</v>
      </c>
      <c r="C554" s="31" t="s">
        <v>50</v>
      </c>
      <c r="D554" s="30" t="s">
        <v>14</v>
      </c>
      <c r="E554" s="30" t="s">
        <v>230</v>
      </c>
      <c r="F554" s="63"/>
      <c r="G554" s="72">
        <f>I477*ÍndiceCorreção!$C$10</f>
        <v>586.70354006401715</v>
      </c>
      <c r="H554" s="72">
        <f t="shared" si="14"/>
        <v>0</v>
      </c>
      <c r="I554" s="73">
        <f t="shared" si="15"/>
        <v>58177.206989103011</v>
      </c>
      <c r="J554" s="65"/>
    </row>
    <row r="555" spans="2:10" ht="12.95" customHeight="1">
      <c r="B555" s="61" t="str">
        <f>VLOOKUP(C555,SintéticoNC!$B$4:$C$82,2,FALSE)</f>
        <v>Coronel Chrisóstomo</v>
      </c>
      <c r="C555" s="31" t="s">
        <v>53</v>
      </c>
      <c r="D555" s="30" t="s">
        <v>14</v>
      </c>
      <c r="E555" s="30" t="s">
        <v>230</v>
      </c>
      <c r="F555" s="63"/>
      <c r="G555" s="72">
        <f>I478*ÍndiceCorreção!$C$10</f>
        <v>704.88195869704873</v>
      </c>
      <c r="H555" s="72">
        <f t="shared" si="14"/>
        <v>0</v>
      </c>
      <c r="I555" s="73">
        <f t="shared" si="15"/>
        <v>69895.715320770076</v>
      </c>
      <c r="J555" s="65"/>
    </row>
    <row r="556" spans="2:10" ht="12.95" customHeight="1">
      <c r="B556" s="61" t="str">
        <f>VLOOKUP(C556,SintéticoNC!$B$4:$C$82,2,FALSE)</f>
        <v>Dimas Fabiano</v>
      </c>
      <c r="C556" s="31" t="s">
        <v>56</v>
      </c>
      <c r="D556" s="30" t="s">
        <v>14</v>
      </c>
      <c r="E556" s="30" t="s">
        <v>230</v>
      </c>
      <c r="F556" s="63"/>
      <c r="G556" s="72">
        <f>I479*ÍndiceCorreção!$C$10</f>
        <v>0</v>
      </c>
      <c r="H556" s="72">
        <f t="shared" si="14"/>
        <v>0</v>
      </c>
      <c r="I556" s="73">
        <f t="shared" si="15"/>
        <v>0</v>
      </c>
      <c r="J556" s="65"/>
    </row>
    <row r="557" spans="2:10" ht="12.95" customHeight="1">
      <c r="B557" s="61" t="str">
        <f>VLOOKUP(C557,SintéticoNC!$B$4:$C$82,2,FALSE)</f>
        <v>Edna Henrique</v>
      </c>
      <c r="C557" s="31" t="s">
        <v>59</v>
      </c>
      <c r="D557" s="30" t="s">
        <v>14</v>
      </c>
      <c r="E557" s="30" t="s">
        <v>230</v>
      </c>
      <c r="F557" s="63"/>
      <c r="G557" s="72">
        <f>I480*ÍndiceCorreção!$C$10</f>
        <v>1311.9886956524244</v>
      </c>
      <c r="H557" s="72">
        <f t="shared" si="14"/>
        <v>0</v>
      </c>
      <c r="I557" s="73">
        <f t="shared" si="15"/>
        <v>130096.09232288934</v>
      </c>
      <c r="J557" s="65"/>
    </row>
    <row r="558" spans="2:10" ht="12.95" customHeight="1">
      <c r="B558" s="61" t="str">
        <f>VLOOKUP(C558,SintéticoNC!$B$4:$C$82,2,FALSE)</f>
        <v>Elias Vaz</v>
      </c>
      <c r="C558" s="31" t="s">
        <v>62</v>
      </c>
      <c r="D558" s="30" t="s">
        <v>14</v>
      </c>
      <c r="E558" s="30" t="s">
        <v>230</v>
      </c>
      <c r="F558" s="63"/>
      <c r="G558" s="72">
        <f>I481*ÍndiceCorreção!$C$10</f>
        <v>3671.1670466687774</v>
      </c>
      <c r="H558" s="72">
        <f t="shared" si="14"/>
        <v>0</v>
      </c>
      <c r="I558" s="73">
        <f t="shared" si="15"/>
        <v>364030.94677478721</v>
      </c>
      <c r="J558" s="65"/>
    </row>
    <row r="559" spans="2:10" ht="12.95" customHeight="1">
      <c r="B559" s="61" t="str">
        <f>VLOOKUP(C559,SintéticoNC!$B$4:$C$82,2,FALSE)</f>
        <v>Expedito Netto</v>
      </c>
      <c r="C559" s="31" t="s">
        <v>65</v>
      </c>
      <c r="D559" s="30" t="s">
        <v>14</v>
      </c>
      <c r="E559" s="30" t="s">
        <v>230</v>
      </c>
      <c r="F559" s="63"/>
      <c r="G559" s="72">
        <f>I482*ÍndiceCorreção!$C$10</f>
        <v>1756.5081176441868</v>
      </c>
      <c r="H559" s="72">
        <f t="shared" si="14"/>
        <v>0</v>
      </c>
      <c r="I559" s="73">
        <f t="shared" si="15"/>
        <v>174174.3987552477</v>
      </c>
      <c r="J559" s="65"/>
    </row>
    <row r="560" spans="2:10" ht="12.95" customHeight="1">
      <c r="B560" s="61" t="str">
        <f>VLOOKUP(C560,SintéticoNC!$B$4:$C$82,2,FALSE)</f>
        <v>Fabio Reis</v>
      </c>
      <c r="C560" s="31" t="s">
        <v>68</v>
      </c>
      <c r="D560" s="30" t="s">
        <v>14</v>
      </c>
      <c r="E560" s="30" t="s">
        <v>230</v>
      </c>
      <c r="F560" s="63"/>
      <c r="G560" s="72">
        <f>I483*ÍndiceCorreção!$C$10</f>
        <v>0</v>
      </c>
      <c r="H560" s="72">
        <f t="shared" si="14"/>
        <v>0</v>
      </c>
      <c r="I560" s="73">
        <f t="shared" si="15"/>
        <v>0</v>
      </c>
      <c r="J560" s="65"/>
    </row>
    <row r="561" spans="2:10" ht="12.95" customHeight="1">
      <c r="B561" s="61" t="str">
        <f>VLOOKUP(C561,SintéticoNC!$B$4:$C$82,2,FALSE)</f>
        <v>Flavia Arruda</v>
      </c>
      <c r="C561" s="31" t="s">
        <v>71</v>
      </c>
      <c r="D561" s="30" t="s">
        <v>14</v>
      </c>
      <c r="E561" s="30" t="s">
        <v>230</v>
      </c>
      <c r="F561" s="63"/>
      <c r="G561" s="72">
        <f>I484*ÍndiceCorreção!$C$10</f>
        <v>8373.3821100685036</v>
      </c>
      <c r="H561" s="72">
        <f t="shared" si="14"/>
        <v>0</v>
      </c>
      <c r="I561" s="73">
        <f t="shared" si="15"/>
        <v>830300.0594868646</v>
      </c>
      <c r="J561" s="65"/>
    </row>
    <row r="562" spans="2:10" ht="12.95" customHeight="1">
      <c r="B562" s="61" t="str">
        <f>VLOOKUP(C562,SintéticoNC!$B$4:$C$82,2,FALSE)</f>
        <v>Flaviano Melo</v>
      </c>
      <c r="C562" s="31" t="s">
        <v>74</v>
      </c>
      <c r="D562" s="30" t="s">
        <v>14</v>
      </c>
      <c r="E562" s="30" t="s">
        <v>230</v>
      </c>
      <c r="F562" s="63"/>
      <c r="G562" s="72">
        <f>I485*ÍndiceCorreção!$C$10</f>
        <v>0</v>
      </c>
      <c r="H562" s="72">
        <f t="shared" si="14"/>
        <v>0</v>
      </c>
      <c r="I562" s="73">
        <f t="shared" si="15"/>
        <v>0</v>
      </c>
      <c r="J562" s="65"/>
    </row>
    <row r="563" spans="2:10" ht="12.95" customHeight="1">
      <c r="B563" s="61" t="str">
        <f>VLOOKUP(C563,SintéticoNC!$B$4:$C$82,2,FALSE)</f>
        <v>Flaviano Melo</v>
      </c>
      <c r="C563" s="31" t="s">
        <v>77</v>
      </c>
      <c r="D563" s="30" t="s">
        <v>14</v>
      </c>
      <c r="E563" s="30" t="s">
        <v>230</v>
      </c>
      <c r="F563" s="63"/>
      <c r="G563" s="72">
        <f>I486*ÍndiceCorreção!$C$10</f>
        <v>4314.8971795424477</v>
      </c>
      <c r="H563" s="72">
        <f t="shared" si="14"/>
        <v>0</v>
      </c>
      <c r="I563" s="73">
        <f t="shared" si="15"/>
        <v>427862.87998798711</v>
      </c>
      <c r="J563" s="65"/>
    </row>
    <row r="564" spans="2:10" ht="12.95" customHeight="1">
      <c r="B564" s="61" t="str">
        <f>VLOOKUP(C564,SintéticoNC!$B$4:$C$82,2,FALSE)</f>
        <v>General Girão</v>
      </c>
      <c r="C564" s="31" t="s">
        <v>79</v>
      </c>
      <c r="D564" s="30" t="s">
        <v>14</v>
      </c>
      <c r="E564" s="30" t="s">
        <v>230</v>
      </c>
      <c r="F564" s="63"/>
      <c r="G564" s="72">
        <f>I487*ÍndiceCorreção!$C$10</f>
        <v>0</v>
      </c>
      <c r="H564" s="72">
        <f t="shared" si="14"/>
        <v>0</v>
      </c>
      <c r="I564" s="73">
        <f t="shared" si="15"/>
        <v>0</v>
      </c>
      <c r="J564" s="65"/>
    </row>
    <row r="565" spans="2:10" ht="12.95" customHeight="1">
      <c r="B565" s="61" t="str">
        <f>VLOOKUP(C565,SintéticoNC!$B$4:$C$82,2,FALSE)</f>
        <v>João Roma</v>
      </c>
      <c r="C565" s="31" t="s">
        <v>82</v>
      </c>
      <c r="D565" s="30" t="s">
        <v>14</v>
      </c>
      <c r="E565" s="30" t="s">
        <v>230</v>
      </c>
      <c r="F565" s="63"/>
      <c r="G565" s="72">
        <f>I488*ÍndiceCorreção!$C$10</f>
        <v>29.196119702326314</v>
      </c>
      <c r="H565" s="72">
        <f t="shared" si="14"/>
        <v>0</v>
      </c>
      <c r="I565" s="73">
        <f t="shared" si="15"/>
        <v>2895.071502407387</v>
      </c>
      <c r="J565" s="65"/>
    </row>
    <row r="566" spans="2:10" ht="12.95" customHeight="1">
      <c r="B566" s="61" t="str">
        <f>VLOOKUP(C566,SintéticoNC!$B$4:$C$82,2,FALSE)</f>
        <v>Joenia Wapichana</v>
      </c>
      <c r="C566" s="31" t="s">
        <v>85</v>
      </c>
      <c r="D566" s="30" t="s">
        <v>14</v>
      </c>
      <c r="E566" s="30" t="s">
        <v>230</v>
      </c>
      <c r="F566" s="63"/>
      <c r="G566" s="72">
        <f>I489*ÍndiceCorreção!$C$10</f>
        <v>0</v>
      </c>
      <c r="H566" s="72">
        <f t="shared" si="14"/>
        <v>0</v>
      </c>
      <c r="I566" s="73">
        <f t="shared" si="15"/>
        <v>0</v>
      </c>
      <c r="J566" s="65"/>
    </row>
    <row r="567" spans="2:10" ht="12.95" customHeight="1">
      <c r="B567" s="61" t="str">
        <f>VLOOKUP(C567,SintéticoNC!$B$4:$C$82,2,FALSE)</f>
        <v>José Nunes</v>
      </c>
      <c r="C567" s="31" t="s">
        <v>88</v>
      </c>
      <c r="D567" s="30" t="s">
        <v>14</v>
      </c>
      <c r="E567" s="30" t="s">
        <v>230</v>
      </c>
      <c r="F567" s="63"/>
      <c r="G567" s="72">
        <f>I490*ÍndiceCorreção!$C$10</f>
        <v>999.25931054721013</v>
      </c>
      <c r="H567" s="72">
        <f t="shared" si="14"/>
        <v>0</v>
      </c>
      <c r="I567" s="73">
        <f t="shared" si="15"/>
        <v>99086.014955952385</v>
      </c>
      <c r="J567" s="65"/>
    </row>
    <row r="568" spans="2:10" ht="12.95" customHeight="1">
      <c r="B568" s="61" t="str">
        <f>VLOOKUP(C568,SintéticoNC!$B$4:$C$82,2,FALSE)</f>
        <v>Josivaldo JP</v>
      </c>
      <c r="C568" s="31" t="s">
        <v>91</v>
      </c>
      <c r="D568" s="30" t="s">
        <v>14</v>
      </c>
      <c r="E568" s="30" t="s">
        <v>230</v>
      </c>
      <c r="F568" s="63"/>
      <c r="G568" s="72">
        <f>I491*ÍndiceCorreção!$C$10</f>
        <v>0</v>
      </c>
      <c r="H568" s="72">
        <f t="shared" si="14"/>
        <v>0</v>
      </c>
      <c r="I568" s="73">
        <f t="shared" si="15"/>
        <v>0</v>
      </c>
      <c r="J568" s="65"/>
    </row>
    <row r="569" spans="2:10" ht="12.95" customHeight="1">
      <c r="B569" s="61" t="str">
        <f>VLOOKUP(C569,SintéticoNC!$B$4:$C$82,2,FALSE)</f>
        <v>Junior Lourenço</v>
      </c>
      <c r="C569" s="31" t="s">
        <v>94</v>
      </c>
      <c r="D569" s="30" t="s">
        <v>14</v>
      </c>
      <c r="E569" s="30" t="s">
        <v>230</v>
      </c>
      <c r="F569" s="63"/>
      <c r="G569" s="72">
        <f>I492*ÍndiceCorreção!$C$10</f>
        <v>2808.3723719098516</v>
      </c>
      <c r="H569" s="72">
        <f t="shared" si="14"/>
        <v>0</v>
      </c>
      <c r="I569" s="73">
        <f t="shared" si="15"/>
        <v>278476.69159325399</v>
      </c>
      <c r="J569" s="65"/>
    </row>
    <row r="570" spans="2:10" ht="12.95" customHeight="1">
      <c r="B570" s="61" t="str">
        <f>VLOOKUP(C570,SintéticoNC!$B$4:$C$82,2,FALSE)</f>
        <v>Leo de Brito</v>
      </c>
      <c r="C570" s="31" t="s">
        <v>97</v>
      </c>
      <c r="D570" s="30" t="s">
        <v>14</v>
      </c>
      <c r="E570" s="30" t="s">
        <v>230</v>
      </c>
      <c r="F570" s="63"/>
      <c r="G570" s="72">
        <f>I493*ÍndiceCorreção!$C$10</f>
        <v>3169.9775653145239</v>
      </c>
      <c r="H570" s="72">
        <f t="shared" si="14"/>
        <v>0</v>
      </c>
      <c r="I570" s="73">
        <f t="shared" si="15"/>
        <v>314333.26778289623</v>
      </c>
      <c r="J570" s="65"/>
    </row>
    <row r="571" spans="2:10" ht="12.95" customHeight="1">
      <c r="B571" s="61" t="str">
        <f>VLOOKUP(C571,SintéticoNC!$B$4:$C$82,2,FALSE)</f>
        <v>Leur Lomanto</v>
      </c>
      <c r="C571" s="31" t="s">
        <v>100</v>
      </c>
      <c r="D571" s="30" t="s">
        <v>14</v>
      </c>
      <c r="E571" s="30" t="s">
        <v>230</v>
      </c>
      <c r="F571" s="63"/>
      <c r="G571" s="72">
        <f>I494*ÍndiceCorreção!$C$10</f>
        <v>169.10577073265537</v>
      </c>
      <c r="H571" s="72">
        <f t="shared" si="14"/>
        <v>0</v>
      </c>
      <c r="I571" s="73">
        <f t="shared" si="15"/>
        <v>16768.437132477542</v>
      </c>
      <c r="J571" s="65"/>
    </row>
    <row r="572" spans="2:10" ht="12.95" customHeight="1">
      <c r="B572" s="61" t="str">
        <f>VLOOKUP(C572,SintéticoNC!$B$4:$C$82,2,FALSE)</f>
        <v>Luciano Bivar</v>
      </c>
      <c r="C572" s="31" t="s">
        <v>103</v>
      </c>
      <c r="D572" s="30" t="s">
        <v>14</v>
      </c>
      <c r="E572" s="30" t="s">
        <v>230</v>
      </c>
      <c r="F572" s="63"/>
      <c r="G572" s="72">
        <f>I495*ÍndiceCorreção!$C$10</f>
        <v>0</v>
      </c>
      <c r="H572" s="72">
        <f t="shared" si="14"/>
        <v>0</v>
      </c>
      <c r="I572" s="73">
        <f t="shared" si="15"/>
        <v>0</v>
      </c>
      <c r="J572" s="65"/>
    </row>
    <row r="573" spans="2:10" ht="12.95" customHeight="1">
      <c r="B573" s="61" t="str">
        <f>VLOOKUP(C573,SintéticoNC!$B$4:$C$82,2,FALSE)</f>
        <v>Luis Tibé</v>
      </c>
      <c r="C573" s="31" t="s">
        <v>106</v>
      </c>
      <c r="D573" s="30" t="s">
        <v>14</v>
      </c>
      <c r="E573" s="30" t="s">
        <v>230</v>
      </c>
      <c r="F573" s="63"/>
      <c r="G573" s="72">
        <f>I496*ÍndiceCorreção!$C$10</f>
        <v>999.25931054721013</v>
      </c>
      <c r="H573" s="72">
        <f t="shared" si="14"/>
        <v>0</v>
      </c>
      <c r="I573" s="73">
        <f t="shared" si="15"/>
        <v>99086.014955952385</v>
      </c>
      <c r="J573" s="65"/>
    </row>
    <row r="574" spans="2:10" ht="12.95" customHeight="1">
      <c r="B574" s="61" t="str">
        <f>VLOOKUP(C574,SintéticoNC!$B$4:$C$82,2,FALSE)</f>
        <v>Mara Rocha</v>
      </c>
      <c r="C574" s="31" t="s">
        <v>109</v>
      </c>
      <c r="D574" s="30" t="s">
        <v>14</v>
      </c>
      <c r="E574" s="30" t="s">
        <v>230</v>
      </c>
      <c r="F574" s="63"/>
      <c r="G574" s="72">
        <f>I497*ÍndiceCorreção!$C$10</f>
        <v>3655.631453558336</v>
      </c>
      <c r="H574" s="72">
        <f t="shared" si="14"/>
        <v>0</v>
      </c>
      <c r="I574" s="73">
        <f t="shared" si="15"/>
        <v>362490.445730621</v>
      </c>
      <c r="J574" s="65"/>
    </row>
    <row r="575" spans="2:10" ht="12.95" customHeight="1">
      <c r="B575" s="61" t="str">
        <f>VLOOKUP(C575,SintéticoNC!$B$4:$C$82,2,FALSE)</f>
        <v>Marx Beltrão</v>
      </c>
      <c r="C575" s="31" t="s">
        <v>112</v>
      </c>
      <c r="D575" s="30" t="s">
        <v>14</v>
      </c>
      <c r="E575" s="30" t="s">
        <v>230</v>
      </c>
      <c r="F575" s="63"/>
      <c r="G575" s="72">
        <f>I498*ÍndiceCorreção!$C$10</f>
        <v>1402.6499650170342</v>
      </c>
      <c r="H575" s="72">
        <f t="shared" si="14"/>
        <v>0</v>
      </c>
      <c r="I575" s="73">
        <f t="shared" si="15"/>
        <v>139086.01495595239</v>
      </c>
      <c r="J575" s="65"/>
    </row>
    <row r="576" spans="2:10" ht="12.95" customHeight="1">
      <c r="B576" s="61" t="str">
        <f>VLOOKUP(C576,SintéticoNC!$B$4:$C$82,2,FALSE)</f>
        <v>Ministério das Comunicações</v>
      </c>
      <c r="C576" s="31" t="s">
        <v>115</v>
      </c>
      <c r="D576" s="30" t="s">
        <v>14</v>
      </c>
      <c r="E576" s="30" t="s">
        <v>230</v>
      </c>
      <c r="F576" s="63"/>
      <c r="G576" s="72">
        <f>I499*ÍndiceCorreção!$C$10</f>
        <v>151045.01402073982</v>
      </c>
      <c r="H576" s="72">
        <f t="shared" si="14"/>
        <v>0</v>
      </c>
      <c r="I576" s="73">
        <f t="shared" si="15"/>
        <v>14977542.225836456</v>
      </c>
      <c r="J576" s="65"/>
    </row>
    <row r="577" spans="2:10" ht="12.95" customHeight="1">
      <c r="B577" s="61" t="str">
        <f>VLOOKUP(C577,SintéticoNC!$B$4:$C$82,2,FALSE)</f>
        <v>Ministério das Comunicações</v>
      </c>
      <c r="C577" s="31" t="s">
        <v>118</v>
      </c>
      <c r="D577" s="30" t="s">
        <v>14</v>
      </c>
      <c r="E577" s="30" t="s">
        <v>230</v>
      </c>
      <c r="F577" s="63"/>
      <c r="G577" s="72">
        <f>I500*ÍndiceCorreção!$C$10</f>
        <v>36760.640695558257</v>
      </c>
      <c r="H577" s="72">
        <f t="shared" si="14"/>
        <v>0</v>
      </c>
      <c r="I577" s="73">
        <f t="shared" si="15"/>
        <v>3645165.3292635381</v>
      </c>
      <c r="J577" s="65"/>
    </row>
    <row r="578" spans="2:10" ht="12.95" customHeight="1">
      <c r="B578" s="61" t="str">
        <f>VLOOKUP(C578,SintéticoNC!$B$4:$C$82,2,FALSE)</f>
        <v>Ministério das Comunicações</v>
      </c>
      <c r="C578" s="31" t="s">
        <v>120</v>
      </c>
      <c r="D578" s="30" t="s">
        <v>14</v>
      </c>
      <c r="E578" s="30" t="s">
        <v>230</v>
      </c>
      <c r="F578" s="63"/>
      <c r="G578" s="72">
        <f>I501*ÍndiceCorreção!$C$10</f>
        <v>101057.16121952538</v>
      </c>
      <c r="H578" s="72">
        <f t="shared" si="14"/>
        <v>0</v>
      </c>
      <c r="I578" s="73">
        <f t="shared" si="15"/>
        <v>10020773.669369681</v>
      </c>
      <c r="J578" s="65"/>
    </row>
    <row r="579" spans="2:10" ht="12.95" customHeight="1">
      <c r="B579" s="61" t="str">
        <f>VLOOKUP(C579,SintéticoNC!$B$4:$C$82,2,FALSE)</f>
        <v>Ministério da Educação</v>
      </c>
      <c r="C579" s="31" t="s">
        <v>122</v>
      </c>
      <c r="D579" s="30" t="s">
        <v>14</v>
      </c>
      <c r="E579" s="30" t="s">
        <v>230</v>
      </c>
      <c r="F579" s="63"/>
      <c r="G579" s="72">
        <f>I502*ÍndiceCorreção!$C$10</f>
        <v>170968.401882873</v>
      </c>
      <c r="H579" s="72">
        <f t="shared" si="14"/>
        <v>0</v>
      </c>
      <c r="I579" s="73">
        <f t="shared" si="15"/>
        <v>16953134.633976746</v>
      </c>
      <c r="J579" s="65"/>
    </row>
    <row r="580" spans="2:10" ht="12.95" customHeight="1">
      <c r="B580" s="61" t="str">
        <f>VLOOKUP(C580,SintéticoNC!$B$4:$C$82,2,FALSE)</f>
        <v>Ministério da Educação</v>
      </c>
      <c r="C580" s="31" t="s">
        <v>125</v>
      </c>
      <c r="D580" s="30" t="s">
        <v>14</v>
      </c>
      <c r="E580" s="30" t="s">
        <v>230</v>
      </c>
      <c r="F580" s="63"/>
      <c r="G580" s="72">
        <f>I503*ÍndiceCorreção!$C$10</f>
        <v>32050.34340938535</v>
      </c>
      <c r="H580" s="72">
        <f t="shared" si="14"/>
        <v>0</v>
      </c>
      <c r="I580" s="73">
        <f t="shared" si="15"/>
        <v>3178094.787694979</v>
      </c>
      <c r="J580" s="65"/>
    </row>
    <row r="581" spans="2:10" ht="12.95" customHeight="1">
      <c r="B581" s="61" t="str">
        <f>VLOOKUP(C581,SintéticoNC!$B$4:$C$82,2,FALSE)</f>
        <v>Ministério da Justiça</v>
      </c>
      <c r="C581" s="31" t="s">
        <v>127</v>
      </c>
      <c r="D581" s="30" t="s">
        <v>14</v>
      </c>
      <c r="E581" s="30" t="s">
        <v>230</v>
      </c>
      <c r="F581" s="63"/>
      <c r="G581" s="72">
        <f>I504*ÍndiceCorreção!$C$10</f>
        <v>5670.0412025591459</v>
      </c>
      <c r="H581" s="72">
        <f t="shared" si="14"/>
        <v>0</v>
      </c>
      <c r="I581" s="73">
        <f t="shared" si="15"/>
        <v>562238.23132553988</v>
      </c>
      <c r="J581" s="65"/>
    </row>
    <row r="582" spans="2:10" ht="12.95" customHeight="1">
      <c r="B582" s="61" t="str">
        <f>VLOOKUP(C582,SintéticoNC!$B$4:$C$82,2,FALSE)</f>
        <v>Ministério do Meio Ambiente</v>
      </c>
      <c r="C582" s="31" t="s">
        <v>130</v>
      </c>
      <c r="D582" s="30" t="s">
        <v>14</v>
      </c>
      <c r="E582" s="30" t="s">
        <v>230</v>
      </c>
      <c r="F582" s="63"/>
      <c r="G582" s="72">
        <f>I505*ÍndiceCorreção!$C$10</f>
        <v>694.70264598702909</v>
      </c>
      <c r="H582" s="72">
        <f t="shared" si="14"/>
        <v>0</v>
      </c>
      <c r="I582" s="73">
        <f t="shared" si="15"/>
        <v>68886.340155805156</v>
      </c>
      <c r="J582" s="65"/>
    </row>
    <row r="583" spans="2:10" ht="12.95" customHeight="1">
      <c r="B583" s="61" t="str">
        <f>VLOOKUP(C583,SintéticoNC!$B$4:$C$82,2,FALSE)</f>
        <v>Perpétua Almeida</v>
      </c>
      <c r="C583" s="31" t="s">
        <v>133</v>
      </c>
      <c r="D583" s="30" t="s">
        <v>14</v>
      </c>
      <c r="E583" s="30" t="s">
        <v>230</v>
      </c>
      <c r="F583" s="63"/>
      <c r="G583" s="72">
        <f>I506*ÍndiceCorreção!$C$10</f>
        <v>3107.8429208864363</v>
      </c>
      <c r="H583" s="72">
        <f t="shared" si="14"/>
        <v>0</v>
      </c>
      <c r="I583" s="73">
        <f t="shared" si="15"/>
        <v>308172.02991190477</v>
      </c>
      <c r="J583" s="65"/>
    </row>
    <row r="584" spans="2:10" ht="12.95" customHeight="1">
      <c r="B584" s="61" t="str">
        <f>VLOOKUP(C584,SintéticoNC!$B$4:$C$82,2,FALSE)</f>
        <v>PRF RO</v>
      </c>
      <c r="C584" s="31" t="s">
        <v>136</v>
      </c>
      <c r="D584" s="30" t="s">
        <v>14</v>
      </c>
      <c r="E584" s="30" t="s">
        <v>230</v>
      </c>
      <c r="F584" s="63"/>
      <c r="G584" s="72">
        <f>I507*ÍndiceCorreção!$C$10</f>
        <v>0</v>
      </c>
      <c r="H584" s="72">
        <f t="shared" si="14"/>
        <v>0</v>
      </c>
      <c r="I584" s="73">
        <f t="shared" si="15"/>
        <v>0</v>
      </c>
      <c r="J584" s="65"/>
    </row>
    <row r="585" spans="2:10" ht="12.95" customHeight="1">
      <c r="B585" s="61" t="str">
        <f>VLOOKUP(C585,SintéticoNC!$B$4:$C$82,2,FALSE)</f>
        <v>Senador Confúcio Moura</v>
      </c>
      <c r="C585" s="31" t="s">
        <v>139</v>
      </c>
      <c r="D585" s="30" t="s">
        <v>14</v>
      </c>
      <c r="E585" s="30" t="s">
        <v>230</v>
      </c>
      <c r="F585" s="63"/>
      <c r="G585" s="72">
        <f>I508*ÍndiceCorreção!$C$10</f>
        <v>0</v>
      </c>
      <c r="H585" s="72">
        <f t="shared" si="14"/>
        <v>0</v>
      </c>
      <c r="I585" s="73">
        <f t="shared" si="15"/>
        <v>0</v>
      </c>
      <c r="J585" s="65"/>
    </row>
    <row r="586" spans="2:10" ht="12.95" customHeight="1">
      <c r="B586" s="61" t="str">
        <f>VLOOKUP(C586,SintéticoNC!$B$4:$C$82,2,FALSE)</f>
        <v>Sérgio Petecão</v>
      </c>
      <c r="C586" s="31" t="s">
        <v>142</v>
      </c>
      <c r="D586" s="30" t="s">
        <v>14</v>
      </c>
      <c r="E586" s="30" t="s">
        <v>230</v>
      </c>
      <c r="F586" s="63"/>
      <c r="G586" s="72">
        <f>I509*ÍndiceCorreção!$C$10</f>
        <v>1390.2647982798733</v>
      </c>
      <c r="H586" s="72">
        <f t="shared" si="14"/>
        <v>0</v>
      </c>
      <c r="I586" s="73">
        <f t="shared" si="15"/>
        <v>137857.90849389875</v>
      </c>
      <c r="J586" s="65"/>
    </row>
    <row r="587" spans="2:10" ht="12.95" customHeight="1">
      <c r="B587" s="61" t="str">
        <f>VLOOKUP(C587,SintéticoNC!$B$4:$C$82,2,FALSE)</f>
        <v>Soraya Thronicke</v>
      </c>
      <c r="C587" s="31" t="s">
        <v>145</v>
      </c>
      <c r="D587" s="30" t="s">
        <v>14</v>
      </c>
      <c r="E587" s="30" t="s">
        <v>230</v>
      </c>
      <c r="F587" s="63"/>
      <c r="G587" s="72">
        <f>I510*ÍndiceCorreção!$C$10</f>
        <v>2909.2200355273076</v>
      </c>
      <c r="H587" s="72">
        <f t="shared" si="14"/>
        <v>0</v>
      </c>
      <c r="I587" s="73">
        <f t="shared" si="15"/>
        <v>288476.69159325399</v>
      </c>
      <c r="J587" s="65"/>
    </row>
    <row r="588" spans="2:10" ht="12.95" customHeight="1">
      <c r="B588" s="61" t="str">
        <f>VLOOKUP(C588,SintéticoNC!$B$4:$C$82,2,FALSE)</f>
        <v>Uldurico Junior</v>
      </c>
      <c r="C588" s="31" t="s">
        <v>148</v>
      </c>
      <c r="D588" s="30" t="s">
        <v>14</v>
      </c>
      <c r="E588" s="30" t="s">
        <v>230</v>
      </c>
      <c r="F588" s="63"/>
      <c r="G588" s="72">
        <f>I511*ÍndiceCorreção!$C$10</f>
        <v>2744.2051696597455</v>
      </c>
      <c r="H588" s="72">
        <f t="shared" si="14"/>
        <v>0</v>
      </c>
      <c r="I588" s="73">
        <f t="shared" si="15"/>
        <v>272113.90638352314</v>
      </c>
      <c r="J588" s="65"/>
    </row>
    <row r="589" spans="2:10" ht="12.95" customHeight="1">
      <c r="B589" s="61" t="str">
        <f>VLOOKUP(C589,SintéticoNC!$B$4:$C$82,2,FALSE)</f>
        <v>Bancada de Alagoas</v>
      </c>
      <c r="C589" s="31" t="s">
        <v>152</v>
      </c>
      <c r="D589" s="30" t="s">
        <v>16</v>
      </c>
      <c r="E589" s="30" t="s">
        <v>230</v>
      </c>
      <c r="F589" s="63"/>
      <c r="G589" s="72">
        <f>I512*ÍndiceCorreção!$C$10</f>
        <v>5084.0034059386571</v>
      </c>
      <c r="H589" s="72">
        <f t="shared" si="14"/>
        <v>0</v>
      </c>
      <c r="I589" s="73">
        <f t="shared" si="15"/>
        <v>504127.03909767652</v>
      </c>
      <c r="J589" s="65"/>
    </row>
    <row r="590" spans="2:10" ht="12.95" customHeight="1">
      <c r="B590" s="61" t="str">
        <f>VLOOKUP(C590,SintéticoNC!$B$4:$C$82,2,FALSE)</f>
        <v>Bancada de Alagoas</v>
      </c>
      <c r="C590" s="31" t="s">
        <v>154</v>
      </c>
      <c r="D590" s="30" t="s">
        <v>16</v>
      </c>
      <c r="E590" s="30" t="s">
        <v>230</v>
      </c>
      <c r="F590" s="63"/>
      <c r="G590" s="72">
        <f>I513*ÍndiceCorreção!$C$10</f>
        <v>5689.0893876433938</v>
      </c>
      <c r="H590" s="72">
        <f t="shared" si="14"/>
        <v>0</v>
      </c>
      <c r="I590" s="73">
        <f t="shared" si="15"/>
        <v>564127.03909767652</v>
      </c>
      <c r="J590" s="65"/>
    </row>
    <row r="591" spans="2:10" ht="12.95" customHeight="1">
      <c r="B591" s="61" t="str">
        <f>VLOOKUP(C591,SintéticoNC!$B$4:$C$82,2,FALSE)</f>
        <v>Bancada de Alagoas</v>
      </c>
      <c r="C591" s="31" t="s">
        <v>156</v>
      </c>
      <c r="D591" s="30" t="s">
        <v>16</v>
      </c>
      <c r="E591" s="30" t="s">
        <v>230</v>
      </c>
      <c r="F591" s="63"/>
      <c r="G591" s="72">
        <f>I514*ÍndiceCorreção!$C$10</f>
        <v>1076.6853489259461</v>
      </c>
      <c r="H591" s="72">
        <f t="shared" si="14"/>
        <v>0</v>
      </c>
      <c r="I591" s="73">
        <f t="shared" si="15"/>
        <v>106763.5392139694</v>
      </c>
      <c r="J591" s="65"/>
    </row>
    <row r="592" spans="2:10" ht="12.95" customHeight="1">
      <c r="B592" s="61" t="str">
        <f>VLOOKUP(C592,SintéticoNC!$B$4:$C$82,2,FALSE)</f>
        <v>Bancada de Minas Gerais</v>
      </c>
      <c r="C592" s="31" t="s">
        <v>158</v>
      </c>
      <c r="D592" s="30" t="s">
        <v>16</v>
      </c>
      <c r="E592" s="30" t="s">
        <v>230</v>
      </c>
      <c r="F592" s="63"/>
      <c r="G592" s="72">
        <f>I515*ÍndiceCorreção!$C$10</f>
        <v>1387.2405453526048</v>
      </c>
      <c r="H592" s="72">
        <f t="shared" si="14"/>
        <v>0</v>
      </c>
      <c r="I592" s="73">
        <f t="shared" si="15"/>
        <v>137558.02520272601</v>
      </c>
      <c r="J592" s="65"/>
    </row>
    <row r="593" spans="2:10" ht="12.95" customHeight="1">
      <c r="B593" s="61" t="str">
        <f>VLOOKUP(C593,SintéticoNC!$B$4:$C$82,2,FALSE)</f>
        <v>Bancada de São Paulo</v>
      </c>
      <c r="C593" s="31" t="s">
        <v>160</v>
      </c>
      <c r="D593" s="30" t="s">
        <v>16</v>
      </c>
      <c r="E593" s="30" t="s">
        <v>230</v>
      </c>
      <c r="F593" s="63"/>
      <c r="G593" s="72">
        <f>I516*ÍndiceCorreção!$C$10</f>
        <v>47321.780952224275</v>
      </c>
      <c r="H593" s="72">
        <f t="shared" ref="H593:H656" si="16">IF(I516&gt;F593,F593,I516)</f>
        <v>0</v>
      </c>
      <c r="I593" s="73">
        <f t="shared" ref="I593:I656" si="17">I516-H593</f>
        <v>4692402.3080722336</v>
      </c>
      <c r="J593" s="65"/>
    </row>
    <row r="594" spans="2:10" ht="12.95" customHeight="1">
      <c r="B594" s="61" t="str">
        <f>VLOOKUP(C594,SintéticoNC!$B$4:$C$82,2,FALSE)</f>
        <v>Bancada do Espírito Santo</v>
      </c>
      <c r="C594" s="31" t="s">
        <v>162</v>
      </c>
      <c r="D594" s="30" t="s">
        <v>16</v>
      </c>
      <c r="E594" s="30" t="s">
        <v>230</v>
      </c>
      <c r="F594" s="63"/>
      <c r="G594" s="72">
        <f>I517*ÍndiceCorreção!$C$10</f>
        <v>6275.6148871794685</v>
      </c>
      <c r="H594" s="72">
        <f t="shared" si="16"/>
        <v>0</v>
      </c>
      <c r="I594" s="73">
        <f t="shared" si="17"/>
        <v>622286.59168393514</v>
      </c>
      <c r="J594" s="65"/>
    </row>
    <row r="595" spans="2:10" ht="12.95" customHeight="1">
      <c r="B595" s="61" t="str">
        <f>VLOOKUP(C595,SintéticoNC!$B$4:$C$82,2,FALSE)</f>
        <v>Bancada do Espírito Santo</v>
      </c>
      <c r="C595" s="31" t="s">
        <v>164</v>
      </c>
      <c r="D595" s="30" t="s">
        <v>16</v>
      </c>
      <c r="E595" s="30" t="s">
        <v>230</v>
      </c>
      <c r="F595" s="63"/>
      <c r="G595" s="72">
        <f>I518*ÍndiceCorreção!$C$10</f>
        <v>7169.1653910391633</v>
      </c>
      <c r="H595" s="72">
        <f t="shared" si="16"/>
        <v>0</v>
      </c>
      <c r="I595" s="73">
        <f t="shared" si="17"/>
        <v>710890.57831164589</v>
      </c>
      <c r="J595" s="65"/>
    </row>
    <row r="596" spans="2:10" ht="12.95" customHeight="1">
      <c r="B596" s="61" t="str">
        <f>VLOOKUP(C596,SintéticoNC!$B$4:$C$82,2,FALSE)</f>
        <v>Bancada do Pará</v>
      </c>
      <c r="C596" s="31" t="s">
        <v>166</v>
      </c>
      <c r="D596" s="30" t="s">
        <v>16</v>
      </c>
      <c r="E596" s="30" t="s">
        <v>230</v>
      </c>
      <c r="F596" s="63"/>
      <c r="G596" s="72">
        <f>I519*ÍndiceCorreção!$C$10</f>
        <v>7650.5108026849548</v>
      </c>
      <c r="H596" s="72">
        <f t="shared" si="16"/>
        <v>0</v>
      </c>
      <c r="I596" s="73">
        <f t="shared" si="17"/>
        <v>758620.53004078777</v>
      </c>
      <c r="J596" s="65"/>
    </row>
    <row r="597" spans="2:10" ht="12.95" customHeight="1">
      <c r="B597" s="61" t="str">
        <f>VLOOKUP(C597,SintéticoNC!$B$4:$C$82,2,FALSE)</f>
        <v>Bancada do Pará</v>
      </c>
      <c r="C597" s="31" t="s">
        <v>168</v>
      </c>
      <c r="D597" s="30" t="s">
        <v>16</v>
      </c>
      <c r="E597" s="30" t="s">
        <v>230</v>
      </c>
      <c r="F597" s="63"/>
      <c r="G597" s="72">
        <f>I520*ÍndiceCorreção!$C$10</f>
        <v>1470.9058880539326</v>
      </c>
      <c r="H597" s="72">
        <f t="shared" si="16"/>
        <v>0</v>
      </c>
      <c r="I597" s="73">
        <f t="shared" si="17"/>
        <v>145854.23551640211</v>
      </c>
      <c r="J597" s="65"/>
    </row>
    <row r="598" spans="2:10" ht="12.95" customHeight="1">
      <c r="B598" s="61" t="str">
        <f>VLOOKUP(C598,SintéticoNC!$B$4:$C$82,2,FALSE)</f>
        <v>Coronel Chrisóstomo</v>
      </c>
      <c r="C598" s="31" t="s">
        <v>170</v>
      </c>
      <c r="D598" s="30" t="s">
        <v>16</v>
      </c>
      <c r="E598" s="30" t="s">
        <v>230</v>
      </c>
      <c r="F598" s="63"/>
      <c r="G598" s="72">
        <f>I521*ÍndiceCorreção!$C$10</f>
        <v>2476.4996471521126</v>
      </c>
      <c r="H598" s="72">
        <f t="shared" si="16"/>
        <v>0</v>
      </c>
      <c r="I598" s="73">
        <f t="shared" si="17"/>
        <v>245568.37097844755</v>
      </c>
      <c r="J598" s="65"/>
    </row>
    <row r="599" spans="2:10" ht="12.95" customHeight="1">
      <c r="B599" s="61" t="str">
        <f>VLOOKUP(C599,SintéticoNC!$B$4:$C$82,2,FALSE)</f>
        <v>Dimas Fabiano</v>
      </c>
      <c r="C599" s="31" t="s">
        <v>172</v>
      </c>
      <c r="D599" s="30" t="s">
        <v>16</v>
      </c>
      <c r="E599" s="30" t="s">
        <v>230</v>
      </c>
      <c r="F599" s="63"/>
      <c r="G599" s="72">
        <f>I522*ÍndiceCorreção!$C$10</f>
        <v>0</v>
      </c>
      <c r="H599" s="72">
        <f t="shared" si="16"/>
        <v>0</v>
      </c>
      <c r="I599" s="73">
        <f t="shared" si="17"/>
        <v>0</v>
      </c>
      <c r="J599" s="65"/>
    </row>
    <row r="600" spans="2:10" ht="12.95" customHeight="1">
      <c r="B600" s="61" t="str">
        <f>VLOOKUP(C600,SintéticoNC!$B$4:$C$82,2,FALSE)</f>
        <v>Edna Henrique</v>
      </c>
      <c r="C600" s="31" t="s">
        <v>174</v>
      </c>
      <c r="D600" s="30" t="s">
        <v>16</v>
      </c>
      <c r="E600" s="30" t="s">
        <v>230</v>
      </c>
      <c r="F600" s="63"/>
      <c r="G600" s="72">
        <f>I523*ÍndiceCorreção!$C$10</f>
        <v>443.0963474274447</v>
      </c>
      <c r="H600" s="72">
        <f t="shared" si="16"/>
        <v>0</v>
      </c>
      <c r="I600" s="73">
        <f t="shared" si="17"/>
        <v>43937.195125138023</v>
      </c>
      <c r="J600" s="65"/>
    </row>
    <row r="601" spans="2:10" ht="12.95" customHeight="1">
      <c r="B601" s="61" t="str">
        <f>VLOOKUP(C601,SintéticoNC!$B$4:$C$82,2,FALSE)</f>
        <v>Fabio Reis</v>
      </c>
      <c r="C601" s="31" t="s">
        <v>176</v>
      </c>
      <c r="D601" s="30" t="s">
        <v>16</v>
      </c>
      <c r="E601" s="30" t="s">
        <v>230</v>
      </c>
      <c r="F601" s="63"/>
      <c r="G601" s="72">
        <f>I524*ÍndiceCorreção!$C$10</f>
        <v>231.21462593968621</v>
      </c>
      <c r="H601" s="72">
        <f t="shared" si="16"/>
        <v>0</v>
      </c>
      <c r="I601" s="73">
        <f t="shared" si="17"/>
        <v>22927.117758201057</v>
      </c>
      <c r="J601" s="65"/>
    </row>
    <row r="602" spans="2:10" ht="12.95" customHeight="1">
      <c r="B602" s="61" t="str">
        <f>VLOOKUP(C602,SintéticoNC!$B$4:$C$82,2,FALSE)</f>
        <v>Flavia Arruda</v>
      </c>
      <c r="C602" s="31" t="s">
        <v>178</v>
      </c>
      <c r="D602" s="30" t="s">
        <v>16</v>
      </c>
      <c r="E602" s="30" t="s">
        <v>230</v>
      </c>
      <c r="F602" s="63"/>
      <c r="G602" s="72">
        <f>I525*ÍndiceCorreção!$C$10</f>
        <v>0</v>
      </c>
      <c r="H602" s="72">
        <f t="shared" si="16"/>
        <v>0</v>
      </c>
      <c r="I602" s="73">
        <f t="shared" si="17"/>
        <v>0</v>
      </c>
      <c r="J602" s="65"/>
    </row>
    <row r="603" spans="2:10" ht="12.95" customHeight="1">
      <c r="B603" s="61" t="str">
        <f>VLOOKUP(C603,SintéticoNC!$B$4:$C$82,2,FALSE)</f>
        <v>General Girão</v>
      </c>
      <c r="C603" s="31" t="s">
        <v>180</v>
      </c>
      <c r="D603" s="30" t="s">
        <v>16</v>
      </c>
      <c r="E603" s="30" t="s">
        <v>230</v>
      </c>
      <c r="F603" s="63"/>
      <c r="G603" s="72">
        <f>I526*ÍndiceCorreção!$C$10</f>
        <v>3249.8961654337818</v>
      </c>
      <c r="H603" s="72">
        <f t="shared" si="16"/>
        <v>0</v>
      </c>
      <c r="I603" s="73">
        <f t="shared" si="17"/>
        <v>322257.95312041795</v>
      </c>
      <c r="J603" s="65"/>
    </row>
    <row r="604" spans="2:10" ht="12.95" customHeight="1">
      <c r="B604" s="61" t="str">
        <f>VLOOKUP(C604,SintéticoNC!$B$4:$C$82,2,FALSE)</f>
        <v>José Nunes</v>
      </c>
      <c r="C604" s="31" t="s">
        <v>182</v>
      </c>
      <c r="D604" s="30" t="s">
        <v>16</v>
      </c>
      <c r="E604" s="30" t="s">
        <v>230</v>
      </c>
      <c r="F604" s="63"/>
      <c r="G604" s="72">
        <f>I527*ÍndiceCorreção!$C$10</f>
        <v>140.55335657507669</v>
      </c>
      <c r="H604" s="72">
        <f t="shared" si="16"/>
        <v>0</v>
      </c>
      <c r="I604" s="73">
        <f t="shared" si="17"/>
        <v>13937.195125138023</v>
      </c>
      <c r="J604" s="65"/>
    </row>
    <row r="605" spans="2:10" ht="12.95" customHeight="1">
      <c r="B605" s="61" t="str">
        <f>VLOOKUP(C605,SintéticoNC!$B$4:$C$82,2,FALSE)</f>
        <v>Josivaldo JP</v>
      </c>
      <c r="C605" s="31" t="s">
        <v>184</v>
      </c>
      <c r="D605" s="30" t="s">
        <v>16</v>
      </c>
      <c r="E605" s="30" t="s">
        <v>230</v>
      </c>
      <c r="F605" s="63"/>
      <c r="G605" s="72">
        <f>I528*ÍndiceCorreção!$C$10</f>
        <v>140.55335657507669</v>
      </c>
      <c r="H605" s="72">
        <f t="shared" si="16"/>
        <v>0</v>
      </c>
      <c r="I605" s="73">
        <f t="shared" si="17"/>
        <v>13937.195125138023</v>
      </c>
      <c r="J605" s="65"/>
    </row>
    <row r="606" spans="2:10" ht="12.95" customHeight="1">
      <c r="B606" s="61" t="str">
        <f>VLOOKUP(C606,SintéticoNC!$B$4:$C$82,2,FALSE)</f>
        <v>Junior Lourenço</v>
      </c>
      <c r="C606" s="31" t="s">
        <v>186</v>
      </c>
      <c r="D606" s="30" t="s">
        <v>16</v>
      </c>
      <c r="E606" s="30" t="s">
        <v>230</v>
      </c>
      <c r="F606" s="63"/>
      <c r="G606" s="72">
        <f>I529*ÍndiceCorreção!$C$10</f>
        <v>85.556269666808078</v>
      </c>
      <c r="H606" s="72">
        <f t="shared" si="16"/>
        <v>0</v>
      </c>
      <c r="I606" s="73">
        <f t="shared" si="17"/>
        <v>8483.7136129744613</v>
      </c>
      <c r="J606" s="65"/>
    </row>
    <row r="607" spans="2:10" ht="12.95" customHeight="1">
      <c r="B607" s="61" t="str">
        <f>VLOOKUP(C607,SintéticoNC!$B$4:$C$82,2,FALSE)</f>
        <v>Leo de Brito</v>
      </c>
      <c r="C607" s="31" t="s">
        <v>188</v>
      </c>
      <c r="D607" s="30" t="s">
        <v>16</v>
      </c>
      <c r="E607" s="30" t="s">
        <v>230</v>
      </c>
      <c r="F607" s="63"/>
      <c r="G607" s="72">
        <f>I530*ÍndiceCorreção!$C$10</f>
        <v>469.56680939919192</v>
      </c>
      <c r="H607" s="72">
        <f t="shared" si="16"/>
        <v>0</v>
      </c>
      <c r="I607" s="73">
        <f t="shared" si="17"/>
        <v>46561.991875230044</v>
      </c>
      <c r="J607" s="65"/>
    </row>
    <row r="608" spans="2:10" ht="12.95" customHeight="1">
      <c r="B608" s="61" t="str">
        <f>VLOOKUP(C608,SintéticoNC!$B$4:$C$82,2,FALSE)</f>
        <v>Luciano Bivar</v>
      </c>
      <c r="C608" s="31" t="s">
        <v>190</v>
      </c>
      <c r="D608" s="30" t="s">
        <v>16</v>
      </c>
      <c r="E608" s="30" t="s">
        <v>230</v>
      </c>
      <c r="F608" s="63"/>
      <c r="G608" s="72">
        <f>I531*ÍndiceCorreção!$C$10</f>
        <v>1328.2963685140815</v>
      </c>
      <c r="H608" s="72">
        <f t="shared" si="16"/>
        <v>0</v>
      </c>
      <c r="I608" s="73">
        <f t="shared" si="17"/>
        <v>131713.15237928455</v>
      </c>
      <c r="J608" s="65"/>
    </row>
    <row r="609" spans="2:10" ht="12.95" customHeight="1">
      <c r="B609" s="61" t="str">
        <f>VLOOKUP(C609,SintéticoNC!$B$4:$C$82,2,FALSE)</f>
        <v>Luis Tibé</v>
      </c>
      <c r="C609" s="31" t="s">
        <v>192</v>
      </c>
      <c r="D609" s="30" t="s">
        <v>16</v>
      </c>
      <c r="E609" s="30" t="s">
        <v>230</v>
      </c>
      <c r="F609" s="63"/>
      <c r="G609" s="72">
        <f>I532*ÍndiceCorreção!$C$10</f>
        <v>241.40102019253271</v>
      </c>
      <c r="H609" s="72">
        <f t="shared" si="16"/>
        <v>0</v>
      </c>
      <c r="I609" s="73">
        <f t="shared" si="17"/>
        <v>23937.195125138023</v>
      </c>
      <c r="J609" s="65"/>
    </row>
    <row r="610" spans="2:10" ht="12.95" customHeight="1">
      <c r="B610" s="61" t="str">
        <f>VLOOKUP(C610,SintéticoNC!$B$4:$C$82,2,FALSE)</f>
        <v>Mara Rocha</v>
      </c>
      <c r="C610" s="31" t="s">
        <v>194</v>
      </c>
      <c r="D610" s="30" t="s">
        <v>16</v>
      </c>
      <c r="E610" s="30" t="s">
        <v>230</v>
      </c>
      <c r="F610" s="63"/>
      <c r="G610" s="72">
        <f>I533*ÍndiceCorreção!$C$10</f>
        <v>0</v>
      </c>
      <c r="H610" s="72">
        <f t="shared" si="16"/>
        <v>0</v>
      </c>
      <c r="I610" s="73">
        <f t="shared" si="17"/>
        <v>0</v>
      </c>
      <c r="J610" s="65"/>
    </row>
    <row r="611" spans="2:10" ht="12.95" customHeight="1">
      <c r="B611" s="61" t="str">
        <f>VLOOKUP(C611,SintéticoNC!$B$4:$C$82,2,FALSE)</f>
        <v>Marx Beltrão</v>
      </c>
      <c r="C611" s="31" t="s">
        <v>196</v>
      </c>
      <c r="D611" s="30" t="s">
        <v>16</v>
      </c>
      <c r="E611" s="30" t="s">
        <v>230</v>
      </c>
      <c r="F611" s="63"/>
      <c r="G611" s="72">
        <f>I534*ÍndiceCorreção!$C$10</f>
        <v>1227.4487048966255</v>
      </c>
      <c r="H611" s="72">
        <f t="shared" si="16"/>
        <v>0</v>
      </c>
      <c r="I611" s="73">
        <f t="shared" si="17"/>
        <v>121713.15237928455</v>
      </c>
      <c r="J611" s="65"/>
    </row>
    <row r="612" spans="2:10" ht="12.95" customHeight="1">
      <c r="B612" s="61" t="str">
        <f>VLOOKUP(C612,SintéticoNC!$B$4:$C$82,2,FALSE)</f>
        <v>Perpétua Almeida</v>
      </c>
      <c r="C612" s="31" t="s">
        <v>198</v>
      </c>
      <c r="D612" s="30" t="s">
        <v>16</v>
      </c>
      <c r="E612" s="30" t="s">
        <v>230</v>
      </c>
      <c r="F612" s="63"/>
      <c r="G612" s="72">
        <f>I535*ÍndiceCorreção!$C$10</f>
        <v>342.24868380998873</v>
      </c>
      <c r="H612" s="72">
        <f t="shared" si="16"/>
        <v>0</v>
      </c>
      <c r="I612" s="73">
        <f t="shared" si="17"/>
        <v>33937.195125138023</v>
      </c>
      <c r="J612" s="65"/>
    </row>
    <row r="613" spans="2:10" ht="12.95" customHeight="1">
      <c r="B613" s="61" t="str">
        <f>VLOOKUP(C613,SintéticoNC!$B$4:$C$82,2,FALSE)</f>
        <v>Sérgio Petecão</v>
      </c>
      <c r="C613" s="31" t="s">
        <v>200</v>
      </c>
      <c r="D613" s="30" t="s">
        <v>16</v>
      </c>
      <c r="E613" s="30" t="s">
        <v>230</v>
      </c>
      <c r="F613" s="63"/>
      <c r="G613" s="72">
        <f>I536*ÍndiceCorreção!$C$10</f>
        <v>1259.9996999001714</v>
      </c>
      <c r="H613" s="72">
        <f t="shared" si="16"/>
        <v>0</v>
      </c>
      <c r="I613" s="73">
        <f t="shared" si="17"/>
        <v>124940.89150936707</v>
      </c>
      <c r="J613" s="65"/>
    </row>
    <row r="614" spans="2:10" ht="12.95" customHeight="1">
      <c r="B614" s="61" t="str">
        <f>VLOOKUP(C614,SintéticoNC!$B$4:$C$82,2,FALSE)</f>
        <v>Uldurico Junior</v>
      </c>
      <c r="C614" s="31" t="s">
        <v>202</v>
      </c>
      <c r="D614" s="30" t="s">
        <v>16</v>
      </c>
      <c r="E614" s="30" t="s">
        <v>230</v>
      </c>
      <c r="F614" s="63"/>
      <c r="G614" s="72">
        <f>I537*ÍndiceCorreção!$C$10</f>
        <v>947.46783297716206</v>
      </c>
      <c r="H614" s="72">
        <f t="shared" si="16"/>
        <v>0</v>
      </c>
      <c r="I614" s="73">
        <f t="shared" si="17"/>
        <v>93950.39993897907</v>
      </c>
      <c r="J614" s="65"/>
    </row>
    <row r="615" spans="2:10" ht="12.95" customHeight="1">
      <c r="B615" s="61" t="str">
        <f>VLOOKUP(C615,SintéticoNC!$B$4:$C$82,2,FALSE)</f>
        <v>Soraya Thronicke</v>
      </c>
      <c r="C615" s="31" t="s">
        <v>204</v>
      </c>
      <c r="D615" s="30" t="s">
        <v>16</v>
      </c>
      <c r="E615" s="30" t="s">
        <v>230</v>
      </c>
      <c r="F615" s="63"/>
      <c r="G615" s="72">
        <f>I538*ÍndiceCorreção!$C$10</f>
        <v>1234.5862624164449</v>
      </c>
      <c r="H615" s="72">
        <f t="shared" si="16"/>
        <v>0</v>
      </c>
      <c r="I615" s="73">
        <f t="shared" si="17"/>
        <v>122420.90873811248</v>
      </c>
      <c r="J615" s="65"/>
    </row>
    <row r="616" spans="2:10" ht="12.95" customHeight="1">
      <c r="B616" s="61" t="str">
        <f>VLOOKUP(C616,SintéticoNC!$B$4:$C$82,2,FALSE)</f>
        <v>MCom</v>
      </c>
      <c r="C616" s="31" t="s">
        <v>206</v>
      </c>
      <c r="D616" s="30" t="s">
        <v>16</v>
      </c>
      <c r="E616" s="30" t="s">
        <v>230</v>
      </c>
      <c r="F616" s="63"/>
      <c r="G616" s="72">
        <f>I539*ÍndiceCorreção!$C$10</f>
        <v>973.80512748647197</v>
      </c>
      <c r="H616" s="72">
        <f t="shared" si="16"/>
        <v>0</v>
      </c>
      <c r="I616" s="73">
        <f t="shared" si="17"/>
        <v>96561.991875230044</v>
      </c>
      <c r="J616" s="65"/>
    </row>
    <row r="617" spans="2:10" ht="12.95" customHeight="1">
      <c r="B617" s="61" t="str">
        <f>VLOOKUP(C617,SintéticoNC!$B$4:$C$82,2,FALSE)</f>
        <v>Cabo Junio Amaral</v>
      </c>
      <c r="C617" s="31" t="s">
        <v>209</v>
      </c>
      <c r="D617" s="30" t="s">
        <v>16</v>
      </c>
      <c r="E617" s="30" t="s">
        <v>230</v>
      </c>
      <c r="F617" s="63"/>
      <c r="G617" s="72">
        <f>I540*ÍndiceCorreção!$C$10</f>
        <v>4387.2634811010594</v>
      </c>
      <c r="H617" s="72">
        <f t="shared" si="16"/>
        <v>0</v>
      </c>
      <c r="I617" s="73">
        <f t="shared" si="17"/>
        <v>435038.68346848403</v>
      </c>
      <c r="J617" s="65"/>
    </row>
    <row r="618" spans="2:10" ht="12.95" customHeight="1">
      <c r="B618" s="61" t="str">
        <f>VLOOKUP(C618,SintéticoNC!$B$4:$C$82,2,FALSE)</f>
        <v>Leur Lomanto</v>
      </c>
      <c r="C618" s="31" t="s">
        <v>211</v>
      </c>
      <c r="D618" s="30" t="s">
        <v>16</v>
      </c>
      <c r="E618" s="30" t="s">
        <v>230</v>
      </c>
      <c r="F618" s="63"/>
      <c r="G618" s="72">
        <f>I541*ÍndiceCorreção!$C$10</f>
        <v>644.79167466235674</v>
      </c>
      <c r="H618" s="72">
        <f t="shared" si="16"/>
        <v>0</v>
      </c>
      <c r="I618" s="73">
        <f t="shared" si="17"/>
        <v>63937.195125138023</v>
      </c>
      <c r="J618" s="65"/>
    </row>
    <row r="619" spans="2:10" ht="12.95" customHeight="1">
      <c r="B619" s="61" t="str">
        <f>VLOOKUP(C619,SintéticoNC!$B$4:$C$82,2,FALSE)</f>
        <v>Bancada de Alagoas</v>
      </c>
      <c r="C619" s="31" t="s">
        <v>12</v>
      </c>
      <c r="D619" s="30" t="s">
        <v>14</v>
      </c>
      <c r="E619" s="30" t="s">
        <v>231</v>
      </c>
      <c r="F619" s="69">
        <v>100000</v>
      </c>
      <c r="G619" s="72">
        <f>I542*ÍndiceCorreção!$C$11</f>
        <v>11182.116441052143</v>
      </c>
      <c r="H619" s="72">
        <f t="shared" si="16"/>
        <v>100000</v>
      </c>
      <c r="I619" s="73">
        <f t="shared" si="17"/>
        <v>1009626.8014248305</v>
      </c>
      <c r="J619" s="65"/>
    </row>
    <row r="620" spans="2:10" ht="12.95" customHeight="1">
      <c r="B620" s="61" t="str">
        <f>VLOOKUP(C620,SintéticoNC!$B$4:$C$82,2,FALSE)</f>
        <v>Bancada de Alagoas</v>
      </c>
      <c r="C620" s="31" t="s">
        <v>18</v>
      </c>
      <c r="D620" s="30" t="s">
        <v>14</v>
      </c>
      <c r="E620" s="30" t="s">
        <v>231</v>
      </c>
      <c r="F620" s="63"/>
      <c r="G620" s="72">
        <f>I543*ÍndiceCorreção!$C$11</f>
        <v>3826.2207445068957</v>
      </c>
      <c r="H620" s="72">
        <f t="shared" si="16"/>
        <v>0</v>
      </c>
      <c r="I620" s="73">
        <f t="shared" si="17"/>
        <v>379684.57122174604</v>
      </c>
      <c r="J620" s="65"/>
    </row>
    <row r="621" spans="2:10" ht="12.95" customHeight="1">
      <c r="B621" s="61" t="str">
        <f>VLOOKUP(C621,SintéticoNC!$B$4:$C$82,2,FALSE)</f>
        <v>Bancada de Alagoas</v>
      </c>
      <c r="C621" s="31" t="s">
        <v>20</v>
      </c>
      <c r="D621" s="30" t="s">
        <v>14</v>
      </c>
      <c r="E621" s="30" t="s">
        <v>231</v>
      </c>
      <c r="F621" s="63"/>
      <c r="G621" s="72">
        <f>I544*ÍndiceCorreção!$C$11</f>
        <v>52588.481632589435</v>
      </c>
      <c r="H621" s="72">
        <f t="shared" si="16"/>
        <v>0</v>
      </c>
      <c r="I621" s="73">
        <f t="shared" si="17"/>
        <v>5218474.425067611</v>
      </c>
      <c r="J621" s="65"/>
    </row>
    <row r="622" spans="2:10" ht="12.95" customHeight="1">
      <c r="B622" s="61" t="str">
        <f>VLOOKUP(C622,SintéticoNC!$B$4:$C$82,2,FALSE)</f>
        <v>Bancada de Minas Gerais</v>
      </c>
      <c r="C622" s="31" t="s">
        <v>23</v>
      </c>
      <c r="D622" s="30" t="s">
        <v>14</v>
      </c>
      <c r="E622" s="30" t="s">
        <v>231</v>
      </c>
      <c r="F622" s="63"/>
      <c r="G622" s="72">
        <f>I545*ÍndiceCorreção!$C$11</f>
        <v>134755.29985924761</v>
      </c>
      <c r="H622" s="72">
        <f t="shared" si="16"/>
        <v>0</v>
      </c>
      <c r="I622" s="73">
        <f t="shared" si="17"/>
        <v>13372074.34264488</v>
      </c>
      <c r="J622" s="65"/>
    </row>
    <row r="623" spans="2:10" ht="12.95" customHeight="1">
      <c r="B623" s="61" t="str">
        <f>VLOOKUP(C623,SintéticoNC!$B$4:$C$82,2,FALSE)</f>
        <v>Bancada de São Paulo</v>
      </c>
      <c r="C623" s="31" t="s">
        <v>27</v>
      </c>
      <c r="D623" s="30" t="s">
        <v>14</v>
      </c>
      <c r="E623" s="30" t="s">
        <v>231</v>
      </c>
      <c r="F623" s="63"/>
      <c r="G623" s="72">
        <f>I546*ÍndiceCorreção!$C$11</f>
        <v>10080.683736061927</v>
      </c>
      <c r="H623" s="72">
        <f t="shared" si="16"/>
        <v>0</v>
      </c>
      <c r="I623" s="73">
        <f t="shared" si="17"/>
        <v>1000329.1335042845</v>
      </c>
      <c r="J623" s="65"/>
    </row>
    <row r="624" spans="2:10" ht="12.95" customHeight="1">
      <c r="B624" s="61" t="str">
        <f>VLOOKUP(C624,SintéticoNC!$B$4:$C$82,2,FALSE)</f>
        <v>Bancada do Espírito Santo</v>
      </c>
      <c r="C624" s="31" t="s">
        <v>31</v>
      </c>
      <c r="D624" s="30" t="s">
        <v>14</v>
      </c>
      <c r="E624" s="30" t="s">
        <v>231</v>
      </c>
      <c r="F624" s="63"/>
      <c r="G624" s="72">
        <f>I547*ÍndiceCorreção!$C$11</f>
        <v>9525.4673426292011</v>
      </c>
      <c r="H624" s="72">
        <f t="shared" si="16"/>
        <v>0</v>
      </c>
      <c r="I624" s="73">
        <f t="shared" si="17"/>
        <v>945233.75026524044</v>
      </c>
      <c r="J624" s="65"/>
    </row>
    <row r="625" spans="2:10" ht="12.95" customHeight="1">
      <c r="B625" s="61" t="str">
        <f>VLOOKUP(C625,SintéticoNC!$B$4:$C$82,2,FALSE)</f>
        <v>Bancada do Espírito Santo</v>
      </c>
      <c r="C625" s="31" t="s">
        <v>35</v>
      </c>
      <c r="D625" s="30" t="s">
        <v>14</v>
      </c>
      <c r="E625" s="30" t="s">
        <v>231</v>
      </c>
      <c r="F625" s="63"/>
      <c r="G625" s="72">
        <f>I548*ÍndiceCorreção!$C$11</f>
        <v>21743.165623664936</v>
      </c>
      <c r="H625" s="72">
        <f t="shared" si="16"/>
        <v>0</v>
      </c>
      <c r="I625" s="73">
        <f t="shared" si="17"/>
        <v>2157623.6887734933</v>
      </c>
      <c r="J625" s="65"/>
    </row>
    <row r="626" spans="2:10" ht="12.95" customHeight="1">
      <c r="B626" s="61" t="str">
        <f>VLOOKUP(C626,SintéticoNC!$B$4:$C$82,2,FALSE)</f>
        <v>Bancada do Espírito Santo</v>
      </c>
      <c r="C626" s="31" t="s">
        <v>37</v>
      </c>
      <c r="D626" s="30" t="s">
        <v>14</v>
      </c>
      <c r="E626" s="30" t="s">
        <v>231</v>
      </c>
      <c r="F626" s="63"/>
      <c r="G626" s="72">
        <f>I549*ÍndiceCorreção!$C$11</f>
        <v>27105.425534908893</v>
      </c>
      <c r="H626" s="72">
        <f t="shared" si="16"/>
        <v>0</v>
      </c>
      <c r="I626" s="73">
        <f t="shared" si="17"/>
        <v>2689732.9138105358</v>
      </c>
      <c r="J626" s="65"/>
    </row>
    <row r="627" spans="2:10" ht="12.95" customHeight="1">
      <c r="B627" s="61" t="str">
        <f>VLOOKUP(C627,SintéticoNC!$B$4:$C$82,2,FALSE)</f>
        <v>Bancada do Maranhão</v>
      </c>
      <c r="C627" s="31" t="s">
        <v>39</v>
      </c>
      <c r="D627" s="30" t="s">
        <v>14</v>
      </c>
      <c r="E627" s="30" t="s">
        <v>231</v>
      </c>
      <c r="F627" s="63"/>
      <c r="G627" s="72">
        <f>I550*ÍndiceCorreção!$C$11</f>
        <v>7231.0955185340026</v>
      </c>
      <c r="H627" s="72">
        <f t="shared" si="16"/>
        <v>0</v>
      </c>
      <c r="I627" s="73">
        <f t="shared" si="17"/>
        <v>717558.02520272601</v>
      </c>
      <c r="J627" s="65"/>
    </row>
    <row r="628" spans="2:10" ht="12.95" customHeight="1">
      <c r="B628" s="61" t="str">
        <f>VLOOKUP(C628,SintéticoNC!$B$4:$C$82,2,FALSE)</f>
        <v>Bancada do Pará</v>
      </c>
      <c r="C628" s="31" t="s">
        <v>42</v>
      </c>
      <c r="D628" s="30" t="s">
        <v>14</v>
      </c>
      <c r="E628" s="30" t="s">
        <v>231</v>
      </c>
      <c r="F628" s="63"/>
      <c r="G628" s="72">
        <f>I551*ÍndiceCorreção!$C$11</f>
        <v>0</v>
      </c>
      <c r="H628" s="72">
        <f t="shared" si="16"/>
        <v>0</v>
      </c>
      <c r="I628" s="73">
        <f t="shared" si="17"/>
        <v>0</v>
      </c>
      <c r="J628" s="65"/>
    </row>
    <row r="629" spans="2:10" ht="12.95" customHeight="1">
      <c r="B629" s="61" t="str">
        <f>VLOOKUP(C629,SintéticoNC!$B$4:$C$82,2,FALSE)</f>
        <v>Bancada do Pará</v>
      </c>
      <c r="C629" s="31" t="s">
        <v>45</v>
      </c>
      <c r="D629" s="30" t="s">
        <v>14</v>
      </c>
      <c r="E629" s="30" t="s">
        <v>231</v>
      </c>
      <c r="F629" s="63"/>
      <c r="G629" s="72">
        <f>I552*ÍndiceCorreção!$C$11</f>
        <v>3222.5234980632758</v>
      </c>
      <c r="H629" s="72">
        <f t="shared" si="16"/>
        <v>0</v>
      </c>
      <c r="I629" s="73">
        <f t="shared" si="17"/>
        <v>319778.32287139515</v>
      </c>
      <c r="J629" s="65"/>
    </row>
    <row r="630" spans="2:10" ht="12.95" customHeight="1">
      <c r="B630" s="61" t="str">
        <f>VLOOKUP(C630,SintéticoNC!$B$4:$C$82,2,FALSE)</f>
        <v>Cabo Junio Amaral</v>
      </c>
      <c r="C630" s="31" t="s">
        <v>47</v>
      </c>
      <c r="D630" s="30" t="s">
        <v>14</v>
      </c>
      <c r="E630" s="30" t="s">
        <v>231</v>
      </c>
      <c r="F630" s="63"/>
      <c r="G630" s="72">
        <f>I553*ÍndiceCorreção!$C$11</f>
        <v>1200.0734697723915</v>
      </c>
      <c r="H630" s="72">
        <f t="shared" si="16"/>
        <v>0</v>
      </c>
      <c r="I630" s="73">
        <f t="shared" si="17"/>
        <v>119086.01495595239</v>
      </c>
      <c r="J630" s="65"/>
    </row>
    <row r="631" spans="2:10" ht="12.95" customHeight="1">
      <c r="B631" s="61" t="str">
        <f>VLOOKUP(C631,SintéticoNC!$B$4:$C$82,2,FALSE)</f>
        <v>Celso Sabino</v>
      </c>
      <c r="C631" s="31" t="s">
        <v>50</v>
      </c>
      <c r="D631" s="30" t="s">
        <v>14</v>
      </c>
      <c r="E631" s="30" t="s">
        <v>231</v>
      </c>
      <c r="F631" s="63"/>
      <c r="G631" s="72">
        <f>I554*ÍndiceCorreção!$C$11</f>
        <v>586.27306219713034</v>
      </c>
      <c r="H631" s="72">
        <f t="shared" si="16"/>
        <v>0</v>
      </c>
      <c r="I631" s="73">
        <f t="shared" si="17"/>
        <v>58177.206989103011</v>
      </c>
      <c r="J631" s="65"/>
    </row>
    <row r="632" spans="2:10" ht="12.95" customHeight="1">
      <c r="B632" s="61" t="str">
        <f>VLOOKUP(C632,SintéticoNC!$B$4:$C$82,2,FALSE)</f>
        <v>Coronel Chrisóstomo</v>
      </c>
      <c r="C632" s="31" t="s">
        <v>53</v>
      </c>
      <c r="D632" s="30" t="s">
        <v>14</v>
      </c>
      <c r="E632" s="30" t="s">
        <v>231</v>
      </c>
      <c r="F632" s="63"/>
      <c r="G632" s="72">
        <f>I555*ÍndiceCorreção!$C$11</f>
        <v>704.36477060925608</v>
      </c>
      <c r="H632" s="72">
        <f t="shared" si="16"/>
        <v>0</v>
      </c>
      <c r="I632" s="73">
        <f t="shared" si="17"/>
        <v>69895.715320770076</v>
      </c>
      <c r="J632" s="65"/>
    </row>
    <row r="633" spans="2:10" ht="12.95" customHeight="1">
      <c r="B633" s="61" t="str">
        <f>VLOOKUP(C633,SintéticoNC!$B$4:$C$82,2,FALSE)</f>
        <v>Dimas Fabiano</v>
      </c>
      <c r="C633" s="31" t="s">
        <v>56</v>
      </c>
      <c r="D633" s="30" t="s">
        <v>14</v>
      </c>
      <c r="E633" s="30" t="s">
        <v>231</v>
      </c>
      <c r="F633" s="63"/>
      <c r="G633" s="72">
        <f>I556*ÍndiceCorreção!$C$11</f>
        <v>0</v>
      </c>
      <c r="H633" s="72">
        <f t="shared" si="16"/>
        <v>0</v>
      </c>
      <c r="I633" s="73">
        <f t="shared" si="17"/>
        <v>0</v>
      </c>
      <c r="J633" s="65"/>
    </row>
    <row r="634" spans="2:10" ht="12.95" customHeight="1">
      <c r="B634" s="61" t="str">
        <f>VLOOKUP(C634,SintéticoNC!$B$4:$C$82,2,FALSE)</f>
        <v>Edna Henrique</v>
      </c>
      <c r="C634" s="31" t="s">
        <v>59</v>
      </c>
      <c r="D634" s="30" t="s">
        <v>14</v>
      </c>
      <c r="E634" s="30" t="s">
        <v>231</v>
      </c>
      <c r="F634" s="63"/>
      <c r="G634" s="72">
        <f>I557*ÍndiceCorreção!$C$11</f>
        <v>1311.0260594034214</v>
      </c>
      <c r="H634" s="72">
        <f t="shared" si="16"/>
        <v>0</v>
      </c>
      <c r="I634" s="73">
        <f t="shared" si="17"/>
        <v>130096.09232288934</v>
      </c>
      <c r="J634" s="65"/>
    </row>
    <row r="635" spans="2:10" ht="12.95" customHeight="1">
      <c r="B635" s="61" t="str">
        <f>VLOOKUP(C635,SintéticoNC!$B$4:$C$82,2,FALSE)</f>
        <v>Elias Vaz</v>
      </c>
      <c r="C635" s="31" t="s">
        <v>62</v>
      </c>
      <c r="D635" s="30" t="s">
        <v>14</v>
      </c>
      <c r="E635" s="30" t="s">
        <v>231</v>
      </c>
      <c r="F635" s="63"/>
      <c r="G635" s="72">
        <f>I558*ÍndiceCorreção!$C$11</f>
        <v>3668.4734270613985</v>
      </c>
      <c r="H635" s="72">
        <f t="shared" si="16"/>
        <v>0</v>
      </c>
      <c r="I635" s="73">
        <f t="shared" si="17"/>
        <v>364030.94677478721</v>
      </c>
      <c r="J635" s="65"/>
    </row>
    <row r="636" spans="2:10" ht="12.95" customHeight="1">
      <c r="B636" s="61" t="str">
        <f>VLOOKUP(C636,SintéticoNC!$B$4:$C$82,2,FALSE)</f>
        <v>Expedito Netto</v>
      </c>
      <c r="C636" s="31" t="s">
        <v>65</v>
      </c>
      <c r="D636" s="30" t="s">
        <v>14</v>
      </c>
      <c r="E636" s="30" t="s">
        <v>231</v>
      </c>
      <c r="F636" s="63"/>
      <c r="G636" s="72">
        <f>I559*ÍndiceCorreção!$C$11</f>
        <v>1755.2193272824136</v>
      </c>
      <c r="H636" s="72">
        <f t="shared" si="16"/>
        <v>0</v>
      </c>
      <c r="I636" s="73">
        <f t="shared" si="17"/>
        <v>174174.3987552477</v>
      </c>
      <c r="J636" s="65"/>
    </row>
    <row r="637" spans="2:10" ht="12.95" customHeight="1">
      <c r="B637" s="61" t="str">
        <f>VLOOKUP(C637,SintéticoNC!$B$4:$C$82,2,FALSE)</f>
        <v>Fabio Reis</v>
      </c>
      <c r="C637" s="31" t="s">
        <v>68</v>
      </c>
      <c r="D637" s="30" t="s">
        <v>14</v>
      </c>
      <c r="E637" s="30" t="s">
        <v>231</v>
      </c>
      <c r="F637" s="63"/>
      <c r="G637" s="72">
        <f>I560*ÍndiceCorreção!$C$11</f>
        <v>0</v>
      </c>
      <c r="H637" s="72">
        <f t="shared" si="16"/>
        <v>0</v>
      </c>
      <c r="I637" s="73">
        <f t="shared" si="17"/>
        <v>0</v>
      </c>
      <c r="J637" s="65"/>
    </row>
    <row r="638" spans="2:10" ht="12.95" customHeight="1">
      <c r="B638" s="61" t="str">
        <f>VLOOKUP(C638,SintéticoNC!$B$4:$C$82,2,FALSE)</f>
        <v>Flavia Arruda</v>
      </c>
      <c r="C638" s="31" t="s">
        <v>71</v>
      </c>
      <c r="D638" s="30" t="s">
        <v>14</v>
      </c>
      <c r="E638" s="30" t="s">
        <v>231</v>
      </c>
      <c r="F638" s="63"/>
      <c r="G638" s="72">
        <f>I561*ÍndiceCorreção!$C$11</f>
        <v>8367.2383672354936</v>
      </c>
      <c r="H638" s="72">
        <f t="shared" si="16"/>
        <v>0</v>
      </c>
      <c r="I638" s="73">
        <f t="shared" si="17"/>
        <v>830300.0594868646</v>
      </c>
      <c r="J638" s="65"/>
    </row>
    <row r="639" spans="2:10" ht="12.95" customHeight="1">
      <c r="B639" s="61" t="str">
        <f>VLOOKUP(C639,SintéticoNC!$B$4:$C$82,2,FALSE)</f>
        <v>Flaviano Melo</v>
      </c>
      <c r="C639" s="31" t="s">
        <v>74</v>
      </c>
      <c r="D639" s="30" t="s">
        <v>14</v>
      </c>
      <c r="E639" s="30" t="s">
        <v>231</v>
      </c>
      <c r="F639" s="63"/>
      <c r="G639" s="72">
        <f>I562*ÍndiceCorreção!$C$11</f>
        <v>0</v>
      </c>
      <c r="H639" s="72">
        <f t="shared" si="16"/>
        <v>0</v>
      </c>
      <c r="I639" s="73">
        <f t="shared" si="17"/>
        <v>0</v>
      </c>
      <c r="J639" s="65"/>
    </row>
    <row r="640" spans="2:10" ht="12.95" customHeight="1">
      <c r="B640" s="61" t="str">
        <f>VLOOKUP(C640,SintéticoNC!$B$4:$C$82,2,FALSE)</f>
        <v>Flaviano Melo</v>
      </c>
      <c r="C640" s="31" t="s">
        <v>77</v>
      </c>
      <c r="D640" s="30" t="s">
        <v>14</v>
      </c>
      <c r="E640" s="30" t="s">
        <v>231</v>
      </c>
      <c r="F640" s="63"/>
      <c r="G640" s="72">
        <f>I563*ÍndiceCorreção!$C$11</f>
        <v>4311.7312403468486</v>
      </c>
      <c r="H640" s="72">
        <f t="shared" si="16"/>
        <v>0</v>
      </c>
      <c r="I640" s="73">
        <f t="shared" si="17"/>
        <v>427862.87998798711</v>
      </c>
      <c r="J640" s="65"/>
    </row>
    <row r="641" spans="2:10" ht="12.95" customHeight="1">
      <c r="B641" s="61" t="str">
        <f>VLOOKUP(C641,SintéticoNC!$B$4:$C$82,2,FALSE)</f>
        <v>General Girão</v>
      </c>
      <c r="C641" s="31" t="s">
        <v>79</v>
      </c>
      <c r="D641" s="30" t="s">
        <v>14</v>
      </c>
      <c r="E641" s="30" t="s">
        <v>231</v>
      </c>
      <c r="F641" s="63"/>
      <c r="G641" s="72">
        <f>I564*ÍndiceCorreção!$C$11</f>
        <v>0</v>
      </c>
      <c r="H641" s="72">
        <f t="shared" si="16"/>
        <v>0</v>
      </c>
      <c r="I641" s="73">
        <f t="shared" si="17"/>
        <v>0</v>
      </c>
      <c r="J641" s="65"/>
    </row>
    <row r="642" spans="2:10" ht="12.95" customHeight="1">
      <c r="B642" s="61" t="str">
        <f>VLOOKUP(C642,SintéticoNC!$B$4:$C$82,2,FALSE)</f>
        <v>João Roma</v>
      </c>
      <c r="C642" s="31" t="s">
        <v>82</v>
      </c>
      <c r="D642" s="30" t="s">
        <v>14</v>
      </c>
      <c r="E642" s="30" t="s">
        <v>231</v>
      </c>
      <c r="F642" s="63"/>
      <c r="G642" s="72">
        <f>I565*ÍndiceCorreção!$C$11</f>
        <v>29.174697838518476</v>
      </c>
      <c r="H642" s="72">
        <f t="shared" si="16"/>
        <v>0</v>
      </c>
      <c r="I642" s="73">
        <f t="shared" si="17"/>
        <v>2895.071502407387</v>
      </c>
      <c r="J642" s="65"/>
    </row>
    <row r="643" spans="2:10" ht="12.95" customHeight="1">
      <c r="B643" s="61" t="str">
        <f>VLOOKUP(C643,SintéticoNC!$B$4:$C$82,2,FALSE)</f>
        <v>Joenia Wapichana</v>
      </c>
      <c r="C643" s="31" t="s">
        <v>85</v>
      </c>
      <c r="D643" s="30" t="s">
        <v>14</v>
      </c>
      <c r="E643" s="30" t="s">
        <v>231</v>
      </c>
      <c r="F643" s="63"/>
      <c r="G643" s="72">
        <f>I566*ÍndiceCorreção!$C$11</f>
        <v>0</v>
      </c>
      <c r="H643" s="72">
        <f t="shared" si="16"/>
        <v>0</v>
      </c>
      <c r="I643" s="73">
        <f t="shared" si="17"/>
        <v>0</v>
      </c>
      <c r="J643" s="65"/>
    </row>
    <row r="644" spans="2:10" ht="12.95" customHeight="1">
      <c r="B644" s="61" t="str">
        <f>VLOOKUP(C644,SintéticoNC!$B$4:$C$82,2,FALSE)</f>
        <v>José Nunes</v>
      </c>
      <c r="C644" s="31" t="s">
        <v>88</v>
      </c>
      <c r="D644" s="30" t="s">
        <v>14</v>
      </c>
      <c r="E644" s="30" t="s">
        <v>231</v>
      </c>
      <c r="F644" s="63"/>
      <c r="G644" s="72">
        <f>I567*ÍndiceCorreção!$C$11</f>
        <v>998.52613103303133</v>
      </c>
      <c r="H644" s="72">
        <f t="shared" si="16"/>
        <v>0</v>
      </c>
      <c r="I644" s="73">
        <f t="shared" si="17"/>
        <v>99086.014955952385</v>
      </c>
      <c r="J644" s="65"/>
    </row>
    <row r="645" spans="2:10" ht="12.95" customHeight="1">
      <c r="B645" s="61" t="str">
        <f>VLOOKUP(C645,SintéticoNC!$B$4:$C$82,2,FALSE)</f>
        <v>Josivaldo JP</v>
      </c>
      <c r="C645" s="31" t="s">
        <v>91</v>
      </c>
      <c r="D645" s="30" t="s">
        <v>14</v>
      </c>
      <c r="E645" s="30" t="s">
        <v>231</v>
      </c>
      <c r="F645" s="63"/>
      <c r="G645" s="72">
        <f>I568*ÍndiceCorreção!$C$11</f>
        <v>0</v>
      </c>
      <c r="H645" s="72">
        <f t="shared" si="16"/>
        <v>0</v>
      </c>
      <c r="I645" s="73">
        <f t="shared" si="17"/>
        <v>0</v>
      </c>
      <c r="J645" s="65"/>
    </row>
    <row r="646" spans="2:10" ht="12.95" customHeight="1">
      <c r="B646" s="61" t="str">
        <f>VLOOKUP(C646,SintéticoNC!$B$4:$C$82,2,FALSE)</f>
        <v>Junior Lourenço</v>
      </c>
      <c r="C646" s="31" t="s">
        <v>94</v>
      </c>
      <c r="D646" s="30" t="s">
        <v>14</v>
      </c>
      <c r="E646" s="30" t="s">
        <v>231</v>
      </c>
      <c r="F646" s="63"/>
      <c r="G646" s="72">
        <f>I569*ÍndiceCorreção!$C$11</f>
        <v>2806.3118045780925</v>
      </c>
      <c r="H646" s="72">
        <f t="shared" si="16"/>
        <v>0</v>
      </c>
      <c r="I646" s="73">
        <f t="shared" si="17"/>
        <v>278476.69159325399</v>
      </c>
      <c r="J646" s="65"/>
    </row>
    <row r="647" spans="2:10" ht="12.95" customHeight="1">
      <c r="B647" s="61" t="str">
        <f>VLOOKUP(C647,SintéticoNC!$B$4:$C$82,2,FALSE)</f>
        <v>Leo de Brito</v>
      </c>
      <c r="C647" s="31" t="s">
        <v>97</v>
      </c>
      <c r="D647" s="30" t="s">
        <v>14</v>
      </c>
      <c r="E647" s="30" t="s">
        <v>231</v>
      </c>
      <c r="F647" s="63"/>
      <c r="G647" s="72">
        <f>I570*ÍndiceCorreção!$C$11</f>
        <v>3167.6516799444671</v>
      </c>
      <c r="H647" s="72">
        <f t="shared" si="16"/>
        <v>0</v>
      </c>
      <c r="I647" s="73">
        <f t="shared" si="17"/>
        <v>314333.26778289623</v>
      </c>
      <c r="J647" s="65"/>
    </row>
    <row r="648" spans="2:10" ht="12.95" customHeight="1">
      <c r="B648" s="61" t="str">
        <f>VLOOKUP(C648,SintéticoNC!$B$4:$C$82,2,FALSE)</f>
        <v>Leur Lomanto</v>
      </c>
      <c r="C648" s="31" t="s">
        <v>100</v>
      </c>
      <c r="D648" s="30" t="s">
        <v>14</v>
      </c>
      <c r="E648" s="30" t="s">
        <v>231</v>
      </c>
      <c r="F648" s="63"/>
      <c r="G648" s="72">
        <f>I571*ÍndiceCorreção!$C$11</f>
        <v>168.9816939434557</v>
      </c>
      <c r="H648" s="72">
        <f t="shared" si="16"/>
        <v>0</v>
      </c>
      <c r="I648" s="73">
        <f t="shared" si="17"/>
        <v>16768.437132477542</v>
      </c>
      <c r="J648" s="65"/>
    </row>
    <row r="649" spans="2:10" ht="12.95" customHeight="1">
      <c r="B649" s="61" t="str">
        <f>VLOOKUP(C649,SintéticoNC!$B$4:$C$82,2,FALSE)</f>
        <v>Luciano Bivar</v>
      </c>
      <c r="C649" s="31" t="s">
        <v>103</v>
      </c>
      <c r="D649" s="30" t="s">
        <v>14</v>
      </c>
      <c r="E649" s="30" t="s">
        <v>231</v>
      </c>
      <c r="F649" s="63"/>
      <c r="G649" s="72">
        <f>I572*ÍndiceCorreção!$C$11</f>
        <v>0</v>
      </c>
      <c r="H649" s="72">
        <f t="shared" si="16"/>
        <v>0</v>
      </c>
      <c r="I649" s="73">
        <f t="shared" si="17"/>
        <v>0</v>
      </c>
      <c r="J649" s="65"/>
    </row>
    <row r="650" spans="2:10" ht="12.95" customHeight="1">
      <c r="B650" s="61" t="str">
        <f>VLOOKUP(C650,SintéticoNC!$B$4:$C$82,2,FALSE)</f>
        <v>Luis Tibé</v>
      </c>
      <c r="C650" s="31" t="s">
        <v>106</v>
      </c>
      <c r="D650" s="30" t="s">
        <v>14</v>
      </c>
      <c r="E650" s="30" t="s">
        <v>231</v>
      </c>
      <c r="F650" s="63"/>
      <c r="G650" s="72">
        <f>I573*ÍndiceCorreção!$C$11</f>
        <v>998.52613103303133</v>
      </c>
      <c r="H650" s="72">
        <f t="shared" si="16"/>
        <v>0</v>
      </c>
      <c r="I650" s="73">
        <f t="shared" si="17"/>
        <v>99086.014955952385</v>
      </c>
      <c r="J650" s="65"/>
    </row>
    <row r="651" spans="2:10" ht="12.95" customHeight="1">
      <c r="B651" s="61" t="str">
        <f>VLOOKUP(C651,SintéticoNC!$B$4:$C$82,2,FALSE)</f>
        <v>Mara Rocha</v>
      </c>
      <c r="C651" s="31" t="s">
        <v>109</v>
      </c>
      <c r="D651" s="30" t="s">
        <v>14</v>
      </c>
      <c r="E651" s="30" t="s">
        <v>231</v>
      </c>
      <c r="F651" s="63"/>
      <c r="G651" s="72">
        <f>I574*ÍndiceCorreção!$C$11</f>
        <v>3652.9492327725534</v>
      </c>
      <c r="H651" s="72">
        <f t="shared" si="16"/>
        <v>0</v>
      </c>
      <c r="I651" s="73">
        <f t="shared" si="17"/>
        <v>362490.445730621</v>
      </c>
      <c r="J651" s="65"/>
    </row>
    <row r="652" spans="2:10" ht="12.95" customHeight="1">
      <c r="B652" s="61" t="str">
        <f>VLOOKUP(C652,SintéticoNC!$B$4:$C$82,2,FALSE)</f>
        <v>Marx Beltrão</v>
      </c>
      <c r="C652" s="31" t="s">
        <v>112</v>
      </c>
      <c r="D652" s="30" t="s">
        <v>14</v>
      </c>
      <c r="E652" s="30" t="s">
        <v>231</v>
      </c>
      <c r="F652" s="63"/>
      <c r="G652" s="72">
        <f>I575*ÍndiceCorreção!$C$11</f>
        <v>1401.6208085117514</v>
      </c>
      <c r="H652" s="72">
        <f t="shared" si="16"/>
        <v>0</v>
      </c>
      <c r="I652" s="73">
        <f t="shared" si="17"/>
        <v>139086.01495595239</v>
      </c>
      <c r="J652" s="65"/>
    </row>
    <row r="653" spans="2:10" ht="12.95" customHeight="1">
      <c r="B653" s="61" t="str">
        <f>VLOOKUP(C653,SintéticoNC!$B$4:$C$82,2,FALSE)</f>
        <v>Ministério das Comunicações</v>
      </c>
      <c r="C653" s="31" t="s">
        <v>115</v>
      </c>
      <c r="D653" s="30" t="s">
        <v>14</v>
      </c>
      <c r="E653" s="30" t="s">
        <v>231</v>
      </c>
      <c r="F653" s="63"/>
      <c r="G653" s="72">
        <f>I576*ÍndiceCorreção!$C$11</f>
        <v>150934.18882368642</v>
      </c>
      <c r="H653" s="72">
        <f t="shared" si="16"/>
        <v>0</v>
      </c>
      <c r="I653" s="73">
        <f t="shared" si="17"/>
        <v>14977542.225836456</v>
      </c>
      <c r="J653" s="65"/>
    </row>
    <row r="654" spans="2:10" ht="12.95" customHeight="1">
      <c r="B654" s="61" t="str">
        <f>VLOOKUP(C654,SintéticoNC!$B$4:$C$82,2,FALSE)</f>
        <v>Ministério das Comunicações</v>
      </c>
      <c r="C654" s="31" t="s">
        <v>118</v>
      </c>
      <c r="D654" s="30" t="s">
        <v>14</v>
      </c>
      <c r="E654" s="30" t="s">
        <v>231</v>
      </c>
      <c r="F654" s="63"/>
      <c r="G654" s="72">
        <f>I577*ÍndiceCorreção!$C$11</f>
        <v>36733.668568902453</v>
      </c>
      <c r="H654" s="72">
        <f t="shared" si="16"/>
        <v>0</v>
      </c>
      <c r="I654" s="73">
        <f t="shared" si="17"/>
        <v>3645165.3292635381</v>
      </c>
      <c r="J654" s="65"/>
    </row>
    <row r="655" spans="2:10" ht="12.95" customHeight="1">
      <c r="B655" s="61" t="str">
        <f>VLOOKUP(C655,SintéticoNC!$B$4:$C$82,2,FALSE)</f>
        <v>Ministério das Comunicações</v>
      </c>
      <c r="C655" s="31" t="s">
        <v>120</v>
      </c>
      <c r="D655" s="30" t="s">
        <v>14</v>
      </c>
      <c r="E655" s="30" t="s">
        <v>231</v>
      </c>
      <c r="F655" s="63"/>
      <c r="G655" s="72">
        <f>I578*ÍndiceCorreção!$C$11</f>
        <v>100983.01325854553</v>
      </c>
      <c r="H655" s="72">
        <f t="shared" si="16"/>
        <v>0</v>
      </c>
      <c r="I655" s="73">
        <f t="shared" si="17"/>
        <v>10020773.669369681</v>
      </c>
      <c r="J655" s="65"/>
    </row>
    <row r="656" spans="2:10" ht="12.95" customHeight="1">
      <c r="B656" s="61" t="str">
        <f>VLOOKUP(C656,SintéticoNC!$B$4:$C$82,2,FALSE)</f>
        <v>Ministério da Educação</v>
      </c>
      <c r="C656" s="31" t="s">
        <v>122</v>
      </c>
      <c r="D656" s="30" t="s">
        <v>14</v>
      </c>
      <c r="E656" s="30" t="s">
        <v>231</v>
      </c>
      <c r="F656" s="63"/>
      <c r="G656" s="72">
        <f>I579*ÍndiceCorreção!$C$11</f>
        <v>170842.95843840437</v>
      </c>
      <c r="H656" s="72">
        <f t="shared" si="16"/>
        <v>0</v>
      </c>
      <c r="I656" s="73">
        <f t="shared" si="17"/>
        <v>16953134.633976746</v>
      </c>
      <c r="J656" s="65"/>
    </row>
    <row r="657" spans="2:10" ht="12.95" customHeight="1">
      <c r="B657" s="61" t="str">
        <f>VLOOKUP(C657,SintéticoNC!$B$4:$C$82,2,FALSE)</f>
        <v>Ministério da Educação</v>
      </c>
      <c r="C657" s="31" t="s">
        <v>125</v>
      </c>
      <c r="D657" s="30" t="s">
        <v>14</v>
      </c>
      <c r="E657" s="30" t="s">
        <v>231</v>
      </c>
      <c r="F657" s="63"/>
      <c r="G657" s="72">
        <f>I580*ÍndiceCorreção!$C$11</f>
        <v>32026.827336067719</v>
      </c>
      <c r="H657" s="72">
        <f t="shared" ref="H657:H720" si="18">IF(I580&gt;F657,F657,I580)</f>
        <v>0</v>
      </c>
      <c r="I657" s="73">
        <f t="shared" ref="I657:I720" si="19">I580-H657</f>
        <v>3178094.787694979</v>
      </c>
      <c r="J657" s="65"/>
    </row>
    <row r="658" spans="2:10" ht="12.95" customHeight="1">
      <c r="B658" s="61" t="str">
        <f>VLOOKUP(C658,SintéticoNC!$B$4:$C$82,2,FALSE)</f>
        <v>Ministério da Justiça</v>
      </c>
      <c r="C658" s="31" t="s">
        <v>127</v>
      </c>
      <c r="D658" s="30" t="s">
        <v>14</v>
      </c>
      <c r="E658" s="30" t="s">
        <v>231</v>
      </c>
      <c r="F658" s="63"/>
      <c r="G658" s="72">
        <f>I581*ÍndiceCorreção!$C$11</f>
        <v>5665.8809630593623</v>
      </c>
      <c r="H658" s="72">
        <f t="shared" si="18"/>
        <v>0</v>
      </c>
      <c r="I658" s="73">
        <f t="shared" si="19"/>
        <v>562238.23132553988</v>
      </c>
      <c r="J658" s="65"/>
    </row>
    <row r="659" spans="2:10" ht="12.95" customHeight="1">
      <c r="B659" s="61" t="str">
        <f>VLOOKUP(C659,SintéticoNC!$B$4:$C$82,2,FALSE)</f>
        <v>Ministério do Meio Ambiente</v>
      </c>
      <c r="C659" s="31" t="s">
        <v>130</v>
      </c>
      <c r="D659" s="30" t="s">
        <v>14</v>
      </c>
      <c r="E659" s="30" t="s">
        <v>231</v>
      </c>
      <c r="F659" s="63"/>
      <c r="G659" s="72">
        <f>I582*ÍndiceCorreção!$C$11</f>
        <v>694.19292669484196</v>
      </c>
      <c r="H659" s="72">
        <f t="shared" si="18"/>
        <v>0</v>
      </c>
      <c r="I659" s="73">
        <f t="shared" si="19"/>
        <v>68886.340155805156</v>
      </c>
      <c r="J659" s="65"/>
    </row>
    <row r="660" spans="2:10" ht="12.95" customHeight="1">
      <c r="B660" s="61" t="str">
        <f>VLOOKUP(C660,SintéticoNC!$B$4:$C$82,2,FALSE)</f>
        <v>Perpétua Almeida</v>
      </c>
      <c r="C660" s="31" t="s">
        <v>133</v>
      </c>
      <c r="D660" s="30" t="s">
        <v>14</v>
      </c>
      <c r="E660" s="30" t="s">
        <v>231</v>
      </c>
      <c r="F660" s="63"/>
      <c r="G660" s="72">
        <f>I583*ÍndiceCorreção!$C$11</f>
        <v>3105.562625132543</v>
      </c>
      <c r="H660" s="72">
        <f t="shared" si="18"/>
        <v>0</v>
      </c>
      <c r="I660" s="73">
        <f t="shared" si="19"/>
        <v>308172.02991190477</v>
      </c>
      <c r="J660" s="65"/>
    </row>
    <row r="661" spans="2:10" ht="12.95" customHeight="1">
      <c r="B661" s="61" t="str">
        <f>VLOOKUP(C661,SintéticoNC!$B$4:$C$82,2,FALSE)</f>
        <v>PRF RO</v>
      </c>
      <c r="C661" s="31" t="s">
        <v>136</v>
      </c>
      <c r="D661" s="30" t="s">
        <v>14</v>
      </c>
      <c r="E661" s="30" t="s">
        <v>231</v>
      </c>
      <c r="F661" s="63"/>
      <c r="G661" s="72">
        <f>I584*ÍndiceCorreção!$C$11</f>
        <v>0</v>
      </c>
      <c r="H661" s="72">
        <f t="shared" si="18"/>
        <v>0</v>
      </c>
      <c r="I661" s="73">
        <f t="shared" si="19"/>
        <v>0</v>
      </c>
      <c r="J661" s="65"/>
    </row>
    <row r="662" spans="2:10" ht="12.95" customHeight="1">
      <c r="B662" s="61" t="str">
        <f>VLOOKUP(C662,SintéticoNC!$B$4:$C$82,2,FALSE)</f>
        <v>Senador Confúcio Moura</v>
      </c>
      <c r="C662" s="31" t="s">
        <v>139</v>
      </c>
      <c r="D662" s="30" t="s">
        <v>14</v>
      </c>
      <c r="E662" s="30" t="s">
        <v>231</v>
      </c>
      <c r="F662" s="63"/>
      <c r="G662" s="72">
        <f>I585*ÍndiceCorreção!$C$11</f>
        <v>0</v>
      </c>
      <c r="H662" s="72">
        <f t="shared" si="18"/>
        <v>0</v>
      </c>
      <c r="I662" s="73">
        <f t="shared" si="19"/>
        <v>0</v>
      </c>
      <c r="J662" s="65"/>
    </row>
    <row r="663" spans="2:10" ht="12.95" customHeight="1">
      <c r="B663" s="61" t="str">
        <f>VLOOKUP(C663,SintéticoNC!$B$4:$C$82,2,FALSE)</f>
        <v>Sérgio Petecão</v>
      </c>
      <c r="C663" s="31" t="s">
        <v>142</v>
      </c>
      <c r="D663" s="30" t="s">
        <v>14</v>
      </c>
      <c r="E663" s="30" t="s">
        <v>231</v>
      </c>
      <c r="F663" s="63"/>
      <c r="G663" s="72">
        <f>I586*ÍndiceCorreção!$C$11</f>
        <v>1389.2447290559753</v>
      </c>
      <c r="H663" s="72">
        <f t="shared" si="18"/>
        <v>0</v>
      </c>
      <c r="I663" s="73">
        <f t="shared" si="19"/>
        <v>137857.90849389875</v>
      </c>
      <c r="J663" s="65"/>
    </row>
    <row r="664" spans="2:10" ht="12.95" customHeight="1">
      <c r="B664" s="61" t="str">
        <f>VLOOKUP(C664,SintéticoNC!$B$4:$C$82,2,FALSE)</f>
        <v>Soraya Thronicke</v>
      </c>
      <c r="C664" s="31" t="s">
        <v>145</v>
      </c>
      <c r="D664" s="30" t="s">
        <v>14</v>
      </c>
      <c r="E664" s="30" t="s">
        <v>231</v>
      </c>
      <c r="F664" s="63"/>
      <c r="G664" s="72">
        <f>I587*ÍndiceCorreção!$C$11</f>
        <v>2907.0854739477722</v>
      </c>
      <c r="H664" s="72">
        <f t="shared" si="18"/>
        <v>0</v>
      </c>
      <c r="I664" s="73">
        <f t="shared" si="19"/>
        <v>288476.69159325399</v>
      </c>
      <c r="J664" s="65"/>
    </row>
    <row r="665" spans="2:10" ht="12.95" customHeight="1">
      <c r="B665" s="61" t="str">
        <f>VLOOKUP(C665,SintéticoNC!$B$4:$C$82,2,FALSE)</f>
        <v>Uldurico Junior</v>
      </c>
      <c r="C665" s="31" t="s">
        <v>148</v>
      </c>
      <c r="D665" s="30" t="s">
        <v>14</v>
      </c>
      <c r="E665" s="30" t="s">
        <v>231</v>
      </c>
      <c r="F665" s="63"/>
      <c r="G665" s="72">
        <f>I588*ÍndiceCorreção!$C$11</f>
        <v>2742.1916832785219</v>
      </c>
      <c r="H665" s="72">
        <f t="shared" si="18"/>
        <v>0</v>
      </c>
      <c r="I665" s="73">
        <f t="shared" si="19"/>
        <v>272113.90638352314</v>
      </c>
      <c r="J665" s="65"/>
    </row>
    <row r="666" spans="2:10" ht="12.95" customHeight="1">
      <c r="B666" s="61" t="str">
        <f>VLOOKUP(C666,SintéticoNC!$B$4:$C$82,2,FALSE)</f>
        <v>Bancada de Alagoas</v>
      </c>
      <c r="C666" s="31" t="s">
        <v>152</v>
      </c>
      <c r="D666" s="30" t="s">
        <v>16</v>
      </c>
      <c r="E666" s="30" t="s">
        <v>231</v>
      </c>
      <c r="F666" s="63"/>
      <c r="G666" s="72">
        <f>I589*ÍndiceCorreção!$C$11</f>
        <v>5080.2731558344994</v>
      </c>
      <c r="H666" s="72">
        <f t="shared" si="18"/>
        <v>0</v>
      </c>
      <c r="I666" s="73">
        <f t="shared" si="19"/>
        <v>504127.03909767652</v>
      </c>
      <c r="J666" s="65"/>
    </row>
    <row r="667" spans="2:10" ht="12.95" customHeight="1">
      <c r="B667" s="61" t="str">
        <f>VLOOKUP(C667,SintéticoNC!$B$4:$C$82,2,FALSE)</f>
        <v>Bancada de Alagoas</v>
      </c>
      <c r="C667" s="31" t="s">
        <v>154</v>
      </c>
      <c r="D667" s="30" t="s">
        <v>16</v>
      </c>
      <c r="E667" s="30" t="s">
        <v>231</v>
      </c>
      <c r="F667" s="63"/>
      <c r="G667" s="72">
        <f>I590*ÍndiceCorreção!$C$11</f>
        <v>5684.9151720525797</v>
      </c>
      <c r="H667" s="72">
        <f t="shared" si="18"/>
        <v>0</v>
      </c>
      <c r="I667" s="73">
        <f t="shared" si="19"/>
        <v>564127.03909767652</v>
      </c>
      <c r="J667" s="65"/>
    </row>
    <row r="668" spans="2:10" ht="12.95" customHeight="1">
      <c r="B668" s="61" t="str">
        <f>VLOOKUP(C668,SintéticoNC!$B$4:$C$82,2,FALSE)</f>
        <v>Bancada de Alagoas</v>
      </c>
      <c r="C668" s="31" t="s">
        <v>156</v>
      </c>
      <c r="D668" s="30" t="s">
        <v>16</v>
      </c>
      <c r="E668" s="30" t="s">
        <v>231</v>
      </c>
      <c r="F668" s="63"/>
      <c r="G668" s="72">
        <f>I591*ÍndiceCorreção!$C$11</f>
        <v>1075.8953601485418</v>
      </c>
      <c r="H668" s="72">
        <f t="shared" si="18"/>
        <v>0</v>
      </c>
      <c r="I668" s="73">
        <f t="shared" si="19"/>
        <v>106763.5392139694</v>
      </c>
      <c r="J668" s="65"/>
    </row>
    <row r="669" spans="2:10" ht="12.95" customHeight="1">
      <c r="B669" s="61" t="str">
        <f>VLOOKUP(C669,SintéticoNC!$B$4:$C$82,2,FALSE)</f>
        <v>Bancada de Minas Gerais</v>
      </c>
      <c r="C669" s="31" t="s">
        <v>158</v>
      </c>
      <c r="D669" s="30" t="s">
        <v>16</v>
      </c>
      <c r="E669" s="30" t="s">
        <v>231</v>
      </c>
      <c r="F669" s="63"/>
      <c r="G669" s="72">
        <f>I592*ÍndiceCorreção!$C$11</f>
        <v>1386.2226950925622</v>
      </c>
      <c r="H669" s="72">
        <f t="shared" si="18"/>
        <v>0</v>
      </c>
      <c r="I669" s="73">
        <f t="shared" si="19"/>
        <v>137558.02520272601</v>
      </c>
      <c r="J669" s="65"/>
    </row>
    <row r="670" spans="2:10" ht="12.95" customHeight="1">
      <c r="B670" s="61" t="str">
        <f>VLOOKUP(C670,SintéticoNC!$B$4:$C$82,2,FALSE)</f>
        <v>Bancada de São Paulo</v>
      </c>
      <c r="C670" s="31" t="s">
        <v>160</v>
      </c>
      <c r="D670" s="30" t="s">
        <v>16</v>
      </c>
      <c r="E670" s="30" t="s">
        <v>231</v>
      </c>
      <c r="F670" s="63"/>
      <c r="G670" s="72">
        <f>I593*ÍndiceCorreção!$C$11</f>
        <v>47287.059874319457</v>
      </c>
      <c r="H670" s="72">
        <f t="shared" si="18"/>
        <v>0</v>
      </c>
      <c r="I670" s="73">
        <f t="shared" si="19"/>
        <v>4692402.3080722336</v>
      </c>
      <c r="J670" s="65"/>
    </row>
    <row r="671" spans="2:10" ht="12.95" customHeight="1">
      <c r="B671" s="61" t="str">
        <f>VLOOKUP(C671,SintéticoNC!$B$4:$C$82,2,FALSE)</f>
        <v>Bancada do Espírito Santo</v>
      </c>
      <c r="C671" s="31" t="s">
        <v>162</v>
      </c>
      <c r="D671" s="30" t="s">
        <v>16</v>
      </c>
      <c r="E671" s="30" t="s">
        <v>231</v>
      </c>
      <c r="F671" s="63"/>
      <c r="G671" s="72">
        <f>I594*ÍndiceCorreção!$C$11</f>
        <v>6271.0103243541944</v>
      </c>
      <c r="H671" s="72">
        <f t="shared" si="18"/>
        <v>0</v>
      </c>
      <c r="I671" s="73">
        <f t="shared" si="19"/>
        <v>622286.59168393514</v>
      </c>
      <c r="J671" s="65"/>
    </row>
    <row r="672" spans="2:10" ht="12.95" customHeight="1">
      <c r="B672" s="61" t="str">
        <f>VLOOKUP(C672,SintéticoNC!$B$4:$C$82,2,FALSE)</f>
        <v>Bancada do Espírito Santo</v>
      </c>
      <c r="C672" s="31" t="s">
        <v>164</v>
      </c>
      <c r="D672" s="30" t="s">
        <v>16</v>
      </c>
      <c r="E672" s="30" t="s">
        <v>231</v>
      </c>
      <c r="F672" s="63"/>
      <c r="G672" s="72">
        <f>I595*ÍndiceCorreção!$C$11</f>
        <v>7163.9052096798414</v>
      </c>
      <c r="H672" s="72">
        <f t="shared" si="18"/>
        <v>0</v>
      </c>
      <c r="I672" s="73">
        <f t="shared" si="19"/>
        <v>710890.57831164589</v>
      </c>
      <c r="J672" s="65"/>
    </row>
    <row r="673" spans="2:10" ht="12.95" customHeight="1">
      <c r="B673" s="61" t="str">
        <f>VLOOKUP(C673,SintéticoNC!$B$4:$C$82,2,FALSE)</f>
        <v>Bancada do Pará</v>
      </c>
      <c r="C673" s="31" t="s">
        <v>166</v>
      </c>
      <c r="D673" s="30" t="s">
        <v>16</v>
      </c>
      <c r="E673" s="30" t="s">
        <v>231</v>
      </c>
      <c r="F673" s="63"/>
      <c r="G673" s="72">
        <f>I596*ÍndiceCorreção!$C$11</f>
        <v>7644.8974471381744</v>
      </c>
      <c r="H673" s="72">
        <f t="shared" si="18"/>
        <v>0</v>
      </c>
      <c r="I673" s="73">
        <f t="shared" si="19"/>
        <v>758620.53004078777</v>
      </c>
      <c r="J673" s="65"/>
    </row>
    <row r="674" spans="2:10" ht="12.95" customHeight="1">
      <c r="B674" s="61" t="str">
        <f>VLOOKUP(C674,SintéticoNC!$B$4:$C$82,2,FALSE)</f>
        <v>Bancada do Pará</v>
      </c>
      <c r="C674" s="31" t="s">
        <v>168</v>
      </c>
      <c r="D674" s="30" t="s">
        <v>16</v>
      </c>
      <c r="E674" s="30" t="s">
        <v>231</v>
      </c>
      <c r="F674" s="63"/>
      <c r="G674" s="72">
        <f>I597*ÍndiceCorreção!$C$11</f>
        <v>1469.8266506097345</v>
      </c>
      <c r="H674" s="72">
        <f t="shared" si="18"/>
        <v>0</v>
      </c>
      <c r="I674" s="73">
        <f t="shared" si="19"/>
        <v>145854.23551640211</v>
      </c>
      <c r="J674" s="65"/>
    </row>
    <row r="675" spans="2:10" ht="12.95" customHeight="1">
      <c r="B675" s="61" t="str">
        <f>VLOOKUP(C675,SintéticoNC!$B$4:$C$82,2,FALSE)</f>
        <v>Coronel Chrisóstomo</v>
      </c>
      <c r="C675" s="31" t="s">
        <v>170</v>
      </c>
      <c r="D675" s="30" t="s">
        <v>16</v>
      </c>
      <c r="E675" s="30" t="s">
        <v>231</v>
      </c>
      <c r="F675" s="63"/>
      <c r="G675" s="72">
        <f>I598*ÍndiceCorreção!$C$11</f>
        <v>2474.6825824632997</v>
      </c>
      <c r="H675" s="72">
        <f t="shared" si="18"/>
        <v>0</v>
      </c>
      <c r="I675" s="73">
        <f t="shared" si="19"/>
        <v>245568.37097844755</v>
      </c>
      <c r="J675" s="65"/>
    </row>
    <row r="676" spans="2:10" ht="12.95" customHeight="1">
      <c r="B676" s="61" t="str">
        <f>VLOOKUP(C676,SintéticoNC!$B$4:$C$82,2,FALSE)</f>
        <v>Dimas Fabiano</v>
      </c>
      <c r="C676" s="31" t="s">
        <v>172</v>
      </c>
      <c r="D676" s="30" t="s">
        <v>16</v>
      </c>
      <c r="E676" s="30" t="s">
        <v>231</v>
      </c>
      <c r="F676" s="63"/>
      <c r="G676" s="72">
        <f>I599*ÍndiceCorreção!$C$11</f>
        <v>0</v>
      </c>
      <c r="H676" s="72">
        <f t="shared" si="18"/>
        <v>0</v>
      </c>
      <c r="I676" s="73">
        <f t="shared" si="19"/>
        <v>0</v>
      </c>
      <c r="J676" s="65"/>
    </row>
    <row r="677" spans="2:10" ht="12.95" customHeight="1">
      <c r="B677" s="61" t="str">
        <f>VLOOKUP(C677,SintéticoNC!$B$4:$C$82,2,FALSE)</f>
        <v>Edna Henrique</v>
      </c>
      <c r="C677" s="31" t="s">
        <v>174</v>
      </c>
      <c r="D677" s="30" t="s">
        <v>16</v>
      </c>
      <c r="E677" s="30" t="s">
        <v>231</v>
      </c>
      <c r="F677" s="63"/>
      <c r="G677" s="72">
        <f>I600*ÍndiceCorreção!$C$11</f>
        <v>442.77123745717751</v>
      </c>
      <c r="H677" s="72">
        <f t="shared" si="18"/>
        <v>0</v>
      </c>
      <c r="I677" s="73">
        <f t="shared" si="19"/>
        <v>43937.195125138023</v>
      </c>
      <c r="J677" s="65"/>
    </row>
    <row r="678" spans="2:10" ht="12.95" customHeight="1">
      <c r="B678" s="61" t="str">
        <f>VLOOKUP(C678,SintéticoNC!$B$4:$C$82,2,FALSE)</f>
        <v>Fabio Reis</v>
      </c>
      <c r="C678" s="31" t="s">
        <v>176</v>
      </c>
      <c r="D678" s="30" t="s">
        <v>16</v>
      </c>
      <c r="E678" s="30" t="s">
        <v>231</v>
      </c>
      <c r="F678" s="63"/>
      <c r="G678" s="72">
        <f>I601*ÍndiceCorreção!$C$11</f>
        <v>231.04497845646725</v>
      </c>
      <c r="H678" s="72">
        <f t="shared" si="18"/>
        <v>0</v>
      </c>
      <c r="I678" s="73">
        <f t="shared" si="19"/>
        <v>22927.117758201057</v>
      </c>
      <c r="J678" s="65"/>
    </row>
    <row r="679" spans="2:10" ht="12.95" customHeight="1">
      <c r="B679" s="61" t="str">
        <f>VLOOKUP(C679,SintéticoNC!$B$4:$C$82,2,FALSE)</f>
        <v>Flavia Arruda</v>
      </c>
      <c r="C679" s="31" t="s">
        <v>178</v>
      </c>
      <c r="D679" s="30" t="s">
        <v>16</v>
      </c>
      <c r="E679" s="30" t="s">
        <v>231</v>
      </c>
      <c r="F679" s="63"/>
      <c r="G679" s="72">
        <f>I602*ÍndiceCorreção!$C$11</f>
        <v>0</v>
      </c>
      <c r="H679" s="72">
        <f t="shared" si="18"/>
        <v>0</v>
      </c>
      <c r="I679" s="73">
        <f t="shared" si="19"/>
        <v>0</v>
      </c>
      <c r="J679" s="65"/>
    </row>
    <row r="680" spans="2:10" ht="12.95" customHeight="1">
      <c r="B680" s="61" t="str">
        <f>VLOOKUP(C680,SintéticoNC!$B$4:$C$82,2,FALSE)</f>
        <v>General Girão</v>
      </c>
      <c r="C680" s="31" t="s">
        <v>180</v>
      </c>
      <c r="D680" s="30" t="s">
        <v>16</v>
      </c>
      <c r="E680" s="30" t="s">
        <v>231</v>
      </c>
      <c r="F680" s="63"/>
      <c r="G680" s="72">
        <f>I603*ÍndiceCorreção!$C$11</f>
        <v>3247.511641950684</v>
      </c>
      <c r="H680" s="72">
        <f t="shared" si="18"/>
        <v>0</v>
      </c>
      <c r="I680" s="73">
        <f t="shared" si="19"/>
        <v>322257.95312041795</v>
      </c>
      <c r="J680" s="65"/>
    </row>
    <row r="681" spans="2:10" ht="12.95" customHeight="1">
      <c r="B681" s="61" t="str">
        <f>VLOOKUP(C681,SintéticoNC!$B$4:$C$82,2,FALSE)</f>
        <v>José Nunes</v>
      </c>
      <c r="C681" s="31" t="s">
        <v>182</v>
      </c>
      <c r="D681" s="30" t="s">
        <v>16</v>
      </c>
      <c r="E681" s="30" t="s">
        <v>231</v>
      </c>
      <c r="F681" s="63"/>
      <c r="G681" s="72">
        <f>I604*ÍndiceCorreção!$C$11</f>
        <v>140.4502293481375</v>
      </c>
      <c r="H681" s="72">
        <f t="shared" si="18"/>
        <v>0</v>
      </c>
      <c r="I681" s="73">
        <f t="shared" si="19"/>
        <v>13937.195125138023</v>
      </c>
      <c r="J681" s="65"/>
    </row>
    <row r="682" spans="2:10" ht="12.95" customHeight="1">
      <c r="B682" s="61" t="str">
        <f>VLOOKUP(C682,SintéticoNC!$B$4:$C$82,2,FALSE)</f>
        <v>Josivaldo JP</v>
      </c>
      <c r="C682" s="31" t="s">
        <v>184</v>
      </c>
      <c r="D682" s="30" t="s">
        <v>16</v>
      </c>
      <c r="E682" s="30" t="s">
        <v>231</v>
      </c>
      <c r="F682" s="63"/>
      <c r="G682" s="72">
        <f>I605*ÍndiceCorreção!$C$11</f>
        <v>140.4502293481375</v>
      </c>
      <c r="H682" s="72">
        <f t="shared" si="18"/>
        <v>0</v>
      </c>
      <c r="I682" s="73">
        <f t="shared" si="19"/>
        <v>13937.195125138023</v>
      </c>
      <c r="J682" s="65"/>
    </row>
    <row r="683" spans="2:10" ht="12.95" customHeight="1">
      <c r="B683" s="61" t="str">
        <f>VLOOKUP(C683,SintéticoNC!$B$4:$C$82,2,FALSE)</f>
        <v>Junior Lourenço</v>
      </c>
      <c r="C683" s="31" t="s">
        <v>186</v>
      </c>
      <c r="D683" s="30" t="s">
        <v>16</v>
      </c>
      <c r="E683" s="30" t="s">
        <v>231</v>
      </c>
      <c r="F683" s="63"/>
      <c r="G683" s="72">
        <f>I606*ÍndiceCorreção!$C$11</f>
        <v>85.493495066094169</v>
      </c>
      <c r="H683" s="72">
        <f t="shared" si="18"/>
        <v>0</v>
      </c>
      <c r="I683" s="73">
        <f t="shared" si="19"/>
        <v>8483.7136129744613</v>
      </c>
      <c r="J683" s="65"/>
    </row>
    <row r="684" spans="2:10" ht="12.95" customHeight="1">
      <c r="B684" s="61" t="str">
        <f>VLOOKUP(C684,SintéticoNC!$B$4:$C$82,2,FALSE)</f>
        <v>Leo de Brito</v>
      </c>
      <c r="C684" s="31" t="s">
        <v>188</v>
      </c>
      <c r="D684" s="30" t="s">
        <v>16</v>
      </c>
      <c r="E684" s="30" t="s">
        <v>231</v>
      </c>
      <c r="F684" s="63"/>
      <c r="G684" s="72">
        <f>I607*ÍndiceCorreção!$C$11</f>
        <v>469.22227744281594</v>
      </c>
      <c r="H684" s="72">
        <f t="shared" si="18"/>
        <v>0</v>
      </c>
      <c r="I684" s="73">
        <f t="shared" si="19"/>
        <v>46561.991875230044</v>
      </c>
      <c r="J684" s="65"/>
    </row>
    <row r="685" spans="2:10" ht="12.95" customHeight="1">
      <c r="B685" s="61" t="str">
        <f>VLOOKUP(C685,SintéticoNC!$B$4:$C$82,2,FALSE)</f>
        <v>Luciano Bivar</v>
      </c>
      <c r="C685" s="31" t="s">
        <v>190</v>
      </c>
      <c r="D685" s="30" t="s">
        <v>16</v>
      </c>
      <c r="E685" s="30" t="s">
        <v>231</v>
      </c>
      <c r="F685" s="63"/>
      <c r="G685" s="72">
        <f>I608*ÍndiceCorreção!$C$11</f>
        <v>1327.3217669508304</v>
      </c>
      <c r="H685" s="72">
        <f t="shared" si="18"/>
        <v>0</v>
      </c>
      <c r="I685" s="73">
        <f t="shared" si="19"/>
        <v>131713.15237928455</v>
      </c>
      <c r="J685" s="65"/>
    </row>
    <row r="686" spans="2:10" ht="12.95" customHeight="1">
      <c r="B686" s="61" t="str">
        <f>VLOOKUP(C686,SintéticoNC!$B$4:$C$82,2,FALSE)</f>
        <v>Luis Tibé</v>
      </c>
      <c r="C686" s="31" t="s">
        <v>192</v>
      </c>
      <c r="D686" s="30" t="s">
        <v>16</v>
      </c>
      <c r="E686" s="30" t="s">
        <v>231</v>
      </c>
      <c r="F686" s="63"/>
      <c r="G686" s="72">
        <f>I609*ÍndiceCorreção!$C$11</f>
        <v>241.22389871781752</v>
      </c>
      <c r="H686" s="72">
        <f t="shared" si="18"/>
        <v>0</v>
      </c>
      <c r="I686" s="73">
        <f t="shared" si="19"/>
        <v>23937.195125138023</v>
      </c>
      <c r="J686" s="65"/>
    </row>
    <row r="687" spans="2:10" ht="12.95" customHeight="1">
      <c r="B687" s="61" t="str">
        <f>VLOOKUP(C687,SintéticoNC!$B$4:$C$82,2,FALSE)</f>
        <v>Mara Rocha</v>
      </c>
      <c r="C687" s="31" t="s">
        <v>194</v>
      </c>
      <c r="D687" s="30" t="s">
        <v>16</v>
      </c>
      <c r="E687" s="30" t="s">
        <v>231</v>
      </c>
      <c r="F687" s="63"/>
      <c r="G687" s="72">
        <f>I610*ÍndiceCorreção!$C$11</f>
        <v>0</v>
      </c>
      <c r="H687" s="72">
        <f t="shared" si="18"/>
        <v>0</v>
      </c>
      <c r="I687" s="73">
        <f t="shared" si="19"/>
        <v>0</v>
      </c>
      <c r="J687" s="65"/>
    </row>
    <row r="688" spans="2:10" ht="12.95" customHeight="1">
      <c r="B688" s="61" t="str">
        <f>VLOOKUP(C688,SintéticoNC!$B$4:$C$82,2,FALSE)</f>
        <v>Marx Beltrão</v>
      </c>
      <c r="C688" s="31" t="s">
        <v>196</v>
      </c>
      <c r="D688" s="30" t="s">
        <v>16</v>
      </c>
      <c r="E688" s="30" t="s">
        <v>231</v>
      </c>
      <c r="F688" s="63"/>
      <c r="G688" s="72">
        <f>I611*ÍndiceCorreção!$C$11</f>
        <v>1226.5480975811504</v>
      </c>
      <c r="H688" s="72">
        <f t="shared" si="18"/>
        <v>0</v>
      </c>
      <c r="I688" s="73">
        <f t="shared" si="19"/>
        <v>121713.15237928455</v>
      </c>
      <c r="J688" s="65"/>
    </row>
    <row r="689" spans="2:10" ht="12.95" customHeight="1">
      <c r="B689" s="61" t="str">
        <f>VLOOKUP(C689,SintéticoNC!$B$4:$C$82,2,FALSE)</f>
        <v>Perpétua Almeida</v>
      </c>
      <c r="C689" s="31" t="s">
        <v>198</v>
      </c>
      <c r="D689" s="30" t="s">
        <v>16</v>
      </c>
      <c r="E689" s="30" t="s">
        <v>231</v>
      </c>
      <c r="F689" s="63"/>
      <c r="G689" s="72">
        <f>I612*ÍndiceCorreção!$C$11</f>
        <v>341.99756808749754</v>
      </c>
      <c r="H689" s="72">
        <f t="shared" si="18"/>
        <v>0</v>
      </c>
      <c r="I689" s="73">
        <f t="shared" si="19"/>
        <v>33937.195125138023</v>
      </c>
      <c r="J689" s="65"/>
    </row>
    <row r="690" spans="2:10" ht="12.95" customHeight="1">
      <c r="B690" s="61" t="str">
        <f>VLOOKUP(C690,SintéticoNC!$B$4:$C$82,2,FALSE)</f>
        <v>Sérgio Petecão</v>
      </c>
      <c r="C690" s="31" t="s">
        <v>200</v>
      </c>
      <c r="D690" s="30" t="s">
        <v>16</v>
      </c>
      <c r="E690" s="30" t="s">
        <v>231</v>
      </c>
      <c r="F690" s="63"/>
      <c r="G690" s="72">
        <f>I613*ÍndiceCorreção!$C$11</f>
        <v>1259.0752091718016</v>
      </c>
      <c r="H690" s="72">
        <f t="shared" si="18"/>
        <v>0</v>
      </c>
      <c r="I690" s="73">
        <f t="shared" si="19"/>
        <v>124940.89150936707</v>
      </c>
      <c r="J690" s="65"/>
    </row>
    <row r="691" spans="2:10" ht="12.95" customHeight="1">
      <c r="B691" s="61" t="str">
        <f>VLOOKUP(C691,SintéticoNC!$B$4:$C$82,2,FALSE)</f>
        <v>Uldurico Junior</v>
      </c>
      <c r="C691" s="31" t="s">
        <v>202</v>
      </c>
      <c r="D691" s="30" t="s">
        <v>16</v>
      </c>
      <c r="E691" s="30" t="s">
        <v>231</v>
      </c>
      <c r="F691" s="63"/>
      <c r="G691" s="72">
        <f>I614*ÍndiceCorreção!$C$11</f>
        <v>946.7726540599881</v>
      </c>
      <c r="H691" s="72">
        <f t="shared" si="18"/>
        <v>0</v>
      </c>
      <c r="I691" s="73">
        <f t="shared" si="19"/>
        <v>93950.39993897907</v>
      </c>
      <c r="J691" s="65"/>
    </row>
    <row r="692" spans="2:10" ht="12.95" customHeight="1">
      <c r="B692" s="61" t="str">
        <f>VLOOKUP(C692,SintéticoNC!$B$4:$C$82,2,FALSE)</f>
        <v>Soraya Thronicke</v>
      </c>
      <c r="C692" s="31" t="s">
        <v>204</v>
      </c>
      <c r="D692" s="30" t="s">
        <v>16</v>
      </c>
      <c r="E692" s="30" t="s">
        <v>231</v>
      </c>
      <c r="F692" s="63"/>
      <c r="G692" s="72">
        <f>I615*ÍndiceCorreção!$C$11</f>
        <v>1233.6804181110317</v>
      </c>
      <c r="H692" s="72">
        <f t="shared" si="18"/>
        <v>0</v>
      </c>
      <c r="I692" s="73">
        <f t="shared" si="19"/>
        <v>122420.90873811248</v>
      </c>
      <c r="J692" s="65"/>
    </row>
    <row r="693" spans="2:10" ht="12.95" customHeight="1">
      <c r="B693" s="61" t="str">
        <f>VLOOKUP(C693,SintéticoNC!$B$4:$C$82,2,FALSE)</f>
        <v>MCom</v>
      </c>
      <c r="C693" s="31" t="s">
        <v>206</v>
      </c>
      <c r="D693" s="30" t="s">
        <v>16</v>
      </c>
      <c r="E693" s="30" t="s">
        <v>231</v>
      </c>
      <c r="F693" s="63"/>
      <c r="G693" s="72">
        <f>I616*ÍndiceCorreção!$C$11</f>
        <v>973.09062429121593</v>
      </c>
      <c r="H693" s="72">
        <f t="shared" si="18"/>
        <v>0</v>
      </c>
      <c r="I693" s="73">
        <f t="shared" si="19"/>
        <v>96561.991875230044</v>
      </c>
      <c r="J693" s="65"/>
    </row>
    <row r="694" spans="2:10" ht="12.95" customHeight="1">
      <c r="B694" s="61" t="str">
        <f>VLOOKUP(C694,SintéticoNC!$B$4:$C$82,2,FALSE)</f>
        <v>Cabo Junio Amaral</v>
      </c>
      <c r="C694" s="31" t="s">
        <v>209</v>
      </c>
      <c r="D694" s="30" t="s">
        <v>16</v>
      </c>
      <c r="E694" s="30" t="s">
        <v>231</v>
      </c>
      <c r="F694" s="63"/>
      <c r="G694" s="72">
        <f>I617*ÍndiceCorreção!$C$11</f>
        <v>4384.0444450873883</v>
      </c>
      <c r="H694" s="72">
        <f t="shared" si="18"/>
        <v>0</v>
      </c>
      <c r="I694" s="73">
        <f t="shared" si="19"/>
        <v>435038.68346848403</v>
      </c>
      <c r="J694" s="65"/>
    </row>
    <row r="695" spans="2:10" ht="12.95" customHeight="1">
      <c r="B695" s="61" t="str">
        <f>VLOOKUP(C695,SintéticoNC!$B$4:$C$82,2,FALSE)</f>
        <v>Leur Lomanto</v>
      </c>
      <c r="C695" s="31" t="s">
        <v>211</v>
      </c>
      <c r="D695" s="30" t="s">
        <v>16</v>
      </c>
      <c r="E695" s="30" t="s">
        <v>231</v>
      </c>
      <c r="F695" s="63"/>
      <c r="G695" s="72">
        <f>I618*ÍndiceCorreção!$C$11</f>
        <v>644.31857619653749</v>
      </c>
      <c r="H695" s="72">
        <f t="shared" si="18"/>
        <v>0</v>
      </c>
      <c r="I695" s="73">
        <f t="shared" si="19"/>
        <v>63937.195125138023</v>
      </c>
      <c r="J695" s="65"/>
    </row>
    <row r="696" spans="2:10" ht="12.95" customHeight="1">
      <c r="B696" s="61" t="str">
        <f>VLOOKUP(C696,SintéticoNC!$B$4:$C$82,2,FALSE)</f>
        <v>Bancada de Alagoas</v>
      </c>
      <c r="C696" s="31" t="s">
        <v>12</v>
      </c>
      <c r="D696" s="30" t="s">
        <v>14</v>
      </c>
      <c r="E696" s="30" t="s">
        <v>232</v>
      </c>
      <c r="F696" s="69">
        <v>100000</v>
      </c>
      <c r="G696" s="72">
        <f>I619*ÍndiceCorreção!$C$12</f>
        <v>10170.64647434397</v>
      </c>
      <c r="H696" s="72">
        <f t="shared" si="18"/>
        <v>100000</v>
      </c>
      <c r="I696" s="73">
        <f t="shared" si="19"/>
        <v>909626.80142483045</v>
      </c>
      <c r="J696" s="65"/>
    </row>
    <row r="697" spans="2:10" ht="12.95" customHeight="1">
      <c r="B697" s="61" t="str">
        <f>VLOOKUP(C697,SintéticoNC!$B$4:$C$82,2,FALSE)</f>
        <v>Bancada de Alagoas</v>
      </c>
      <c r="C697" s="31" t="s">
        <v>18</v>
      </c>
      <c r="D697" s="30" t="s">
        <v>14</v>
      </c>
      <c r="E697" s="30" t="s">
        <v>232</v>
      </c>
      <c r="F697" s="63"/>
      <c r="G697" s="72">
        <f>I620*ÍndiceCorreção!$C$12</f>
        <v>3824.8167938980405</v>
      </c>
      <c r="H697" s="72">
        <f t="shared" si="18"/>
        <v>0</v>
      </c>
      <c r="I697" s="73">
        <f t="shared" si="19"/>
        <v>379684.57122174604</v>
      </c>
      <c r="J697" s="65"/>
    </row>
    <row r="698" spans="2:10" ht="12.95" customHeight="1">
      <c r="B698" s="61" t="str">
        <f>VLOOKUP(C698,SintéticoNC!$B$4:$C$82,2,FALSE)</f>
        <v>Bancada de Alagoas</v>
      </c>
      <c r="C698" s="31" t="s">
        <v>20</v>
      </c>
      <c r="D698" s="30" t="s">
        <v>14</v>
      </c>
      <c r="E698" s="30" t="s">
        <v>232</v>
      </c>
      <c r="F698" s="63"/>
      <c r="G698" s="72">
        <f>I621*ÍndiceCorreção!$C$12</f>
        <v>52569.185403820404</v>
      </c>
      <c r="H698" s="72">
        <f t="shared" si="18"/>
        <v>0</v>
      </c>
      <c r="I698" s="73">
        <f t="shared" si="19"/>
        <v>5218474.425067611</v>
      </c>
      <c r="J698" s="65"/>
    </row>
    <row r="699" spans="2:10" ht="12.95" customHeight="1">
      <c r="B699" s="61" t="str">
        <f>VLOOKUP(C699,SintéticoNC!$B$4:$C$82,2,FALSE)</f>
        <v>Bancada de Minas Gerais</v>
      </c>
      <c r="C699" s="31" t="s">
        <v>23</v>
      </c>
      <c r="D699" s="30" t="s">
        <v>14</v>
      </c>
      <c r="E699" s="30" t="s">
        <v>232</v>
      </c>
      <c r="F699" s="63"/>
      <c r="G699" s="72">
        <f>I622*ÍndiceCorreção!$C$12</f>
        <v>134705.85425798286</v>
      </c>
      <c r="H699" s="72">
        <f t="shared" si="18"/>
        <v>0</v>
      </c>
      <c r="I699" s="73">
        <f t="shared" si="19"/>
        <v>13372074.34264488</v>
      </c>
      <c r="J699" s="65"/>
    </row>
    <row r="700" spans="2:10" ht="12.95" customHeight="1">
      <c r="B700" s="61" t="str">
        <f>VLOOKUP(C700,SintéticoNC!$B$4:$C$82,2,FALSE)</f>
        <v>Bancada de São Paulo</v>
      </c>
      <c r="C700" s="31" t="s">
        <v>27</v>
      </c>
      <c r="D700" s="30" t="s">
        <v>14</v>
      </c>
      <c r="E700" s="30" t="s">
        <v>232</v>
      </c>
      <c r="F700" s="63"/>
      <c r="G700" s="72">
        <f>I623*ÍndiceCorreção!$C$12</f>
        <v>10076.984842816093</v>
      </c>
      <c r="H700" s="72">
        <f t="shared" si="18"/>
        <v>0</v>
      </c>
      <c r="I700" s="73">
        <f t="shared" si="19"/>
        <v>1000329.1335042845</v>
      </c>
      <c r="J700" s="65"/>
    </row>
    <row r="701" spans="2:10" ht="12.95" customHeight="1">
      <c r="B701" s="61" t="str">
        <f>VLOOKUP(C701,SintéticoNC!$B$4:$C$82,2,FALSE)</f>
        <v>Bancada do Espírito Santo</v>
      </c>
      <c r="C701" s="31" t="s">
        <v>31</v>
      </c>
      <c r="D701" s="30" t="s">
        <v>14</v>
      </c>
      <c r="E701" s="30" t="s">
        <v>232</v>
      </c>
      <c r="F701" s="63"/>
      <c r="G701" s="72">
        <f>I624*ÍndiceCorreção!$C$12</f>
        <v>9521.9721742716229</v>
      </c>
      <c r="H701" s="72">
        <f t="shared" si="18"/>
        <v>0</v>
      </c>
      <c r="I701" s="73">
        <f t="shared" si="19"/>
        <v>945233.75026524044</v>
      </c>
      <c r="J701" s="65"/>
    </row>
    <row r="702" spans="2:10" ht="12.95" customHeight="1">
      <c r="B702" s="61" t="str">
        <f>VLOOKUP(C702,SintéticoNC!$B$4:$C$82,2,FALSE)</f>
        <v>Bancada do Espírito Santo</v>
      </c>
      <c r="C702" s="31" t="s">
        <v>35</v>
      </c>
      <c r="D702" s="30" t="s">
        <v>14</v>
      </c>
      <c r="E702" s="30" t="s">
        <v>232</v>
      </c>
      <c r="F702" s="63"/>
      <c r="G702" s="72">
        <f>I625*ÍndiceCorreção!$C$12</f>
        <v>21735.187429866368</v>
      </c>
      <c r="H702" s="72">
        <f t="shared" si="18"/>
        <v>0</v>
      </c>
      <c r="I702" s="73">
        <f t="shared" si="19"/>
        <v>2157623.6887734933</v>
      </c>
      <c r="J702" s="65"/>
    </row>
    <row r="703" spans="2:10" ht="12.95" customHeight="1">
      <c r="B703" s="61" t="str">
        <f>VLOOKUP(C703,SintéticoNC!$B$4:$C$82,2,FALSE)</f>
        <v>Bancada do Espírito Santo</v>
      </c>
      <c r="C703" s="31" t="s">
        <v>37</v>
      </c>
      <c r="D703" s="30" t="s">
        <v>14</v>
      </c>
      <c r="E703" s="30" t="s">
        <v>232</v>
      </c>
      <c r="F703" s="63"/>
      <c r="G703" s="72">
        <f>I626*ÍndiceCorreção!$C$12</f>
        <v>27095.479773484218</v>
      </c>
      <c r="H703" s="72">
        <f t="shared" si="18"/>
        <v>0</v>
      </c>
      <c r="I703" s="73">
        <f t="shared" si="19"/>
        <v>2689732.9138105358</v>
      </c>
      <c r="J703" s="65"/>
    </row>
    <row r="704" spans="2:10" ht="12.95" customHeight="1">
      <c r="B704" s="61" t="str">
        <f>VLOOKUP(C704,SintéticoNC!$B$4:$C$82,2,FALSE)</f>
        <v>Bancada do Maranhão</v>
      </c>
      <c r="C704" s="31" t="s">
        <v>39</v>
      </c>
      <c r="D704" s="30" t="s">
        <v>14</v>
      </c>
      <c r="E704" s="30" t="s">
        <v>232</v>
      </c>
      <c r="F704" s="63"/>
      <c r="G704" s="72">
        <f>I627*ÍndiceCorreção!$C$12</f>
        <v>7228.4422212901072</v>
      </c>
      <c r="H704" s="72">
        <f t="shared" si="18"/>
        <v>0</v>
      </c>
      <c r="I704" s="73">
        <f t="shared" si="19"/>
        <v>717558.02520272601</v>
      </c>
      <c r="J704" s="65"/>
    </row>
    <row r="705" spans="2:10" ht="12.95" customHeight="1">
      <c r="B705" s="61" t="str">
        <f>VLOOKUP(C705,SintéticoNC!$B$4:$C$82,2,FALSE)</f>
        <v>Bancada do Pará</v>
      </c>
      <c r="C705" s="31" t="s">
        <v>42</v>
      </c>
      <c r="D705" s="30" t="s">
        <v>14</v>
      </c>
      <c r="E705" s="30" t="s">
        <v>232</v>
      </c>
      <c r="F705" s="63"/>
      <c r="G705" s="72">
        <f>I628*ÍndiceCorreção!$C$12</f>
        <v>0</v>
      </c>
      <c r="H705" s="72">
        <f t="shared" si="18"/>
        <v>0</v>
      </c>
      <c r="I705" s="73">
        <f t="shared" si="19"/>
        <v>0</v>
      </c>
      <c r="J705" s="65"/>
    </row>
    <row r="706" spans="2:10" ht="12.95" customHeight="1">
      <c r="B706" s="61" t="str">
        <f>VLOOKUP(C706,SintéticoNC!$B$4:$C$82,2,FALSE)</f>
        <v>Bancada do Pará</v>
      </c>
      <c r="C706" s="31" t="s">
        <v>45</v>
      </c>
      <c r="D706" s="30" t="s">
        <v>14</v>
      </c>
      <c r="E706" s="30" t="s">
        <v>232</v>
      </c>
      <c r="F706" s="63"/>
      <c r="G706" s="72">
        <f>I629*ÍndiceCorreção!$C$12</f>
        <v>3221.3410613641777</v>
      </c>
      <c r="H706" s="72">
        <f t="shared" si="18"/>
        <v>0</v>
      </c>
      <c r="I706" s="73">
        <f t="shared" si="19"/>
        <v>319778.32287139515</v>
      </c>
      <c r="J706" s="65"/>
    </row>
    <row r="707" spans="2:10" ht="12.95" customHeight="1">
      <c r="B707" s="61" t="str">
        <f>VLOOKUP(C707,SintéticoNC!$B$4:$C$82,2,FALSE)</f>
        <v>Cabo Junio Amaral</v>
      </c>
      <c r="C707" s="31" t="s">
        <v>47</v>
      </c>
      <c r="D707" s="30" t="s">
        <v>14</v>
      </c>
      <c r="E707" s="30" t="s">
        <v>232</v>
      </c>
      <c r="F707" s="63"/>
      <c r="G707" s="72">
        <f>I630*ÍndiceCorreção!$C$12</f>
        <v>1199.6331282471469</v>
      </c>
      <c r="H707" s="72">
        <f t="shared" si="18"/>
        <v>0</v>
      </c>
      <c r="I707" s="73">
        <f t="shared" si="19"/>
        <v>119086.01495595239</v>
      </c>
      <c r="J707" s="65"/>
    </row>
    <row r="708" spans="2:10" ht="12.95" customHeight="1">
      <c r="B708" s="61" t="str">
        <f>VLOOKUP(C708,SintéticoNC!$B$4:$C$82,2,FALSE)</f>
        <v>Celso Sabino</v>
      </c>
      <c r="C708" s="31" t="s">
        <v>50</v>
      </c>
      <c r="D708" s="30" t="s">
        <v>14</v>
      </c>
      <c r="E708" s="30" t="s">
        <v>232</v>
      </c>
      <c r="F708" s="63"/>
      <c r="G708" s="72">
        <f>I631*ÍndiceCorreção!$C$12</f>
        <v>586.05794172249261</v>
      </c>
      <c r="H708" s="72">
        <f t="shared" si="18"/>
        <v>0</v>
      </c>
      <c r="I708" s="73">
        <f t="shared" si="19"/>
        <v>58177.206989103011</v>
      </c>
      <c r="J708" s="65"/>
    </row>
    <row r="709" spans="2:10" ht="12.95" customHeight="1">
      <c r="B709" s="61" t="str">
        <f>VLOOKUP(C709,SintéticoNC!$B$4:$C$82,2,FALSE)</f>
        <v>Coronel Chrisóstomo</v>
      </c>
      <c r="C709" s="31" t="s">
        <v>53</v>
      </c>
      <c r="D709" s="30" t="s">
        <v>14</v>
      </c>
      <c r="E709" s="30" t="s">
        <v>232</v>
      </c>
      <c r="F709" s="63"/>
      <c r="G709" s="72">
        <f>I632*ÍndiceCorreção!$C$12</f>
        <v>704.10631888506521</v>
      </c>
      <c r="H709" s="72">
        <f t="shared" si="18"/>
        <v>0</v>
      </c>
      <c r="I709" s="73">
        <f t="shared" si="19"/>
        <v>69895.715320770076</v>
      </c>
      <c r="J709" s="65"/>
    </row>
    <row r="710" spans="2:10" ht="12.95" customHeight="1">
      <c r="B710" s="61" t="str">
        <f>VLOOKUP(C710,SintéticoNC!$B$4:$C$82,2,FALSE)</f>
        <v>Dimas Fabiano</v>
      </c>
      <c r="C710" s="31" t="s">
        <v>56</v>
      </c>
      <c r="D710" s="30" t="s">
        <v>14</v>
      </c>
      <c r="E710" s="30" t="s">
        <v>232</v>
      </c>
      <c r="F710" s="63"/>
      <c r="G710" s="72">
        <f>I633*ÍndiceCorreção!$C$12</f>
        <v>0</v>
      </c>
      <c r="H710" s="72">
        <f t="shared" si="18"/>
        <v>0</v>
      </c>
      <c r="I710" s="73">
        <f t="shared" si="19"/>
        <v>0</v>
      </c>
      <c r="J710" s="65"/>
    </row>
    <row r="711" spans="2:10" ht="12.95" customHeight="1">
      <c r="B711" s="61" t="str">
        <f>VLOOKUP(C711,SintéticoNC!$B$4:$C$82,2,FALSE)</f>
        <v>Edna Henrique</v>
      </c>
      <c r="C711" s="31" t="s">
        <v>59</v>
      </c>
      <c r="D711" s="30" t="s">
        <v>14</v>
      </c>
      <c r="E711" s="30" t="s">
        <v>232</v>
      </c>
      <c r="F711" s="63"/>
      <c r="G711" s="72">
        <f>I634*ÍndiceCorreção!$C$12</f>
        <v>1310.5450061769534</v>
      </c>
      <c r="H711" s="72">
        <f t="shared" si="18"/>
        <v>0</v>
      </c>
      <c r="I711" s="73">
        <f t="shared" si="19"/>
        <v>130096.09232288934</v>
      </c>
      <c r="J711" s="65"/>
    </row>
    <row r="712" spans="2:10" ht="12.95" customHeight="1">
      <c r="B712" s="61" t="str">
        <f>VLOOKUP(C712,SintéticoNC!$B$4:$C$82,2,FALSE)</f>
        <v>Elias Vaz</v>
      </c>
      <c r="C712" s="31" t="s">
        <v>62</v>
      </c>
      <c r="D712" s="30" t="s">
        <v>14</v>
      </c>
      <c r="E712" s="30" t="s">
        <v>232</v>
      </c>
      <c r="F712" s="63"/>
      <c r="G712" s="72">
        <f>I635*ÍndiceCorreção!$C$12</f>
        <v>3667.1273584873661</v>
      </c>
      <c r="H712" s="72">
        <f t="shared" si="18"/>
        <v>0</v>
      </c>
      <c r="I712" s="73">
        <f t="shared" si="19"/>
        <v>364030.94677478721</v>
      </c>
      <c r="J712" s="65"/>
    </row>
    <row r="713" spans="2:10" ht="12.95" customHeight="1">
      <c r="B713" s="61" t="str">
        <f>VLOOKUP(C713,SintéticoNC!$B$4:$C$82,2,FALSE)</f>
        <v>Expedito Netto</v>
      </c>
      <c r="C713" s="31" t="s">
        <v>65</v>
      </c>
      <c r="D713" s="30" t="s">
        <v>14</v>
      </c>
      <c r="E713" s="30" t="s">
        <v>232</v>
      </c>
      <c r="F713" s="63"/>
      <c r="G713" s="72">
        <f>I636*ÍndiceCorreção!$C$12</f>
        <v>1754.5752867505782</v>
      </c>
      <c r="H713" s="72">
        <f t="shared" si="18"/>
        <v>0</v>
      </c>
      <c r="I713" s="73">
        <f t="shared" si="19"/>
        <v>174174.3987552477</v>
      </c>
      <c r="J713" s="65"/>
    </row>
    <row r="714" spans="2:10" ht="12.95" customHeight="1">
      <c r="B714" s="61" t="str">
        <f>VLOOKUP(C714,SintéticoNC!$B$4:$C$82,2,FALSE)</f>
        <v>Fabio Reis</v>
      </c>
      <c r="C714" s="31" t="s">
        <v>68</v>
      </c>
      <c r="D714" s="30" t="s">
        <v>14</v>
      </c>
      <c r="E714" s="30" t="s">
        <v>232</v>
      </c>
      <c r="F714" s="63"/>
      <c r="G714" s="72">
        <f>I637*ÍndiceCorreção!$C$12</f>
        <v>0</v>
      </c>
      <c r="H714" s="72">
        <f t="shared" si="18"/>
        <v>0</v>
      </c>
      <c r="I714" s="73">
        <f t="shared" si="19"/>
        <v>0</v>
      </c>
      <c r="J714" s="65"/>
    </row>
    <row r="715" spans="2:10" ht="12.95" customHeight="1">
      <c r="B715" s="61" t="str">
        <f>VLOOKUP(C715,SintéticoNC!$B$4:$C$82,2,FALSE)</f>
        <v>Flavia Arruda</v>
      </c>
      <c r="C715" s="31" t="s">
        <v>71</v>
      </c>
      <c r="D715" s="30" t="s">
        <v>14</v>
      </c>
      <c r="E715" s="30" t="s">
        <v>232</v>
      </c>
      <c r="F715" s="63"/>
      <c r="G715" s="72">
        <f>I638*ÍndiceCorreção!$C$12</f>
        <v>8364.1681864528036</v>
      </c>
      <c r="H715" s="72">
        <f t="shared" si="18"/>
        <v>0</v>
      </c>
      <c r="I715" s="73">
        <f t="shared" si="19"/>
        <v>830300.0594868646</v>
      </c>
      <c r="J715" s="65"/>
    </row>
    <row r="716" spans="2:10" ht="12.95" customHeight="1">
      <c r="B716" s="61" t="str">
        <f>VLOOKUP(C716,SintéticoNC!$B$4:$C$82,2,FALSE)</f>
        <v>Flaviano Melo</v>
      </c>
      <c r="C716" s="31" t="s">
        <v>74</v>
      </c>
      <c r="D716" s="30" t="s">
        <v>14</v>
      </c>
      <c r="E716" s="30" t="s">
        <v>232</v>
      </c>
      <c r="F716" s="63"/>
      <c r="G716" s="72">
        <f>I639*ÍndiceCorreção!$C$12</f>
        <v>0</v>
      </c>
      <c r="H716" s="72">
        <f t="shared" si="18"/>
        <v>0</v>
      </c>
      <c r="I716" s="73">
        <f t="shared" si="19"/>
        <v>0</v>
      </c>
      <c r="J716" s="65"/>
    </row>
    <row r="717" spans="2:10" ht="12.95" customHeight="1">
      <c r="B717" s="61" t="str">
        <f>VLOOKUP(C717,SintéticoNC!$B$4:$C$82,2,FALSE)</f>
        <v>Flaviano Melo</v>
      </c>
      <c r="C717" s="31" t="s">
        <v>77</v>
      </c>
      <c r="D717" s="30" t="s">
        <v>14</v>
      </c>
      <c r="E717" s="30" t="s">
        <v>232</v>
      </c>
      <c r="F717" s="63"/>
      <c r="G717" s="72">
        <f>I640*ÍndiceCorreção!$C$12</f>
        <v>4310.1491419515078</v>
      </c>
      <c r="H717" s="72">
        <f t="shared" si="18"/>
        <v>0</v>
      </c>
      <c r="I717" s="73">
        <f t="shared" si="19"/>
        <v>427862.87998798711</v>
      </c>
      <c r="J717" s="65"/>
    </row>
    <row r="718" spans="2:10" ht="12.95" customHeight="1">
      <c r="B718" s="61" t="str">
        <f>VLOOKUP(C718,SintéticoNC!$B$4:$C$82,2,FALSE)</f>
        <v>General Girão</v>
      </c>
      <c r="C718" s="31" t="s">
        <v>79</v>
      </c>
      <c r="D718" s="30" t="s">
        <v>14</v>
      </c>
      <c r="E718" s="30" t="s">
        <v>232</v>
      </c>
      <c r="F718" s="63"/>
      <c r="G718" s="72">
        <f>I641*ÍndiceCorreção!$C$12</f>
        <v>0</v>
      </c>
      <c r="H718" s="72">
        <f t="shared" si="18"/>
        <v>0</v>
      </c>
      <c r="I718" s="73">
        <f t="shared" si="19"/>
        <v>0</v>
      </c>
      <c r="J718" s="65"/>
    </row>
    <row r="719" spans="2:10" ht="12.95" customHeight="1">
      <c r="B719" s="61" t="str">
        <f>VLOOKUP(C719,SintéticoNC!$B$4:$C$82,2,FALSE)</f>
        <v>João Roma</v>
      </c>
      <c r="C719" s="31" t="s">
        <v>82</v>
      </c>
      <c r="D719" s="30" t="s">
        <v>14</v>
      </c>
      <c r="E719" s="30" t="s">
        <v>232</v>
      </c>
      <c r="F719" s="63"/>
      <c r="G719" s="72">
        <f>I642*ÍndiceCorreção!$C$12</f>
        <v>29.163992801478376</v>
      </c>
      <c r="H719" s="72">
        <f t="shared" si="18"/>
        <v>0</v>
      </c>
      <c r="I719" s="73">
        <f t="shared" si="19"/>
        <v>2895.071502407387</v>
      </c>
      <c r="J719" s="65"/>
    </row>
    <row r="720" spans="2:10" ht="12.95" customHeight="1">
      <c r="B720" s="61" t="str">
        <f>VLOOKUP(C720,SintéticoNC!$B$4:$C$82,2,FALSE)</f>
        <v>Joenia Wapichana</v>
      </c>
      <c r="C720" s="31" t="s">
        <v>85</v>
      </c>
      <c r="D720" s="30" t="s">
        <v>14</v>
      </c>
      <c r="E720" s="30" t="s">
        <v>232</v>
      </c>
      <c r="F720" s="63"/>
      <c r="G720" s="72">
        <f>I643*ÍndiceCorreção!$C$12</f>
        <v>0</v>
      </c>
      <c r="H720" s="72">
        <f t="shared" si="18"/>
        <v>0</v>
      </c>
      <c r="I720" s="73">
        <f t="shared" si="19"/>
        <v>0</v>
      </c>
      <c r="J720" s="65"/>
    </row>
    <row r="721" spans="2:10" ht="12.95" customHeight="1">
      <c r="B721" s="61" t="str">
        <f>VLOOKUP(C721,SintéticoNC!$B$4:$C$82,2,FALSE)</f>
        <v>José Nunes</v>
      </c>
      <c r="C721" s="31" t="s">
        <v>88</v>
      </c>
      <c r="D721" s="30" t="s">
        <v>14</v>
      </c>
      <c r="E721" s="30" t="s">
        <v>232</v>
      </c>
      <c r="F721" s="63"/>
      <c r="G721" s="72">
        <f>I644*ÍndiceCorreção!$C$12</f>
        <v>998.15974303212101</v>
      </c>
      <c r="H721" s="72">
        <f t="shared" ref="H721:H784" si="20">IF(I644&gt;F721,F721,I644)</f>
        <v>0</v>
      </c>
      <c r="I721" s="73">
        <f t="shared" ref="I721:I784" si="21">I644-H721</f>
        <v>99086.014955952385</v>
      </c>
      <c r="J721" s="65"/>
    </row>
    <row r="722" spans="2:10" ht="12.95" customHeight="1">
      <c r="B722" s="61" t="str">
        <f>VLOOKUP(C722,SintéticoNC!$B$4:$C$82,2,FALSE)</f>
        <v>Josivaldo JP</v>
      </c>
      <c r="C722" s="31" t="s">
        <v>91</v>
      </c>
      <c r="D722" s="30" t="s">
        <v>14</v>
      </c>
      <c r="E722" s="30" t="s">
        <v>232</v>
      </c>
      <c r="F722" s="63"/>
      <c r="G722" s="72">
        <f>I645*ÍndiceCorreção!$C$12</f>
        <v>0</v>
      </c>
      <c r="H722" s="72">
        <f t="shared" si="20"/>
        <v>0</v>
      </c>
      <c r="I722" s="73">
        <f t="shared" si="21"/>
        <v>0</v>
      </c>
      <c r="J722" s="65"/>
    </row>
    <row r="723" spans="2:10" ht="12.95" customHeight="1">
      <c r="B723" s="61" t="str">
        <f>VLOOKUP(C723,SintéticoNC!$B$4:$C$82,2,FALSE)</f>
        <v>Junior Lourenço</v>
      </c>
      <c r="C723" s="31" t="s">
        <v>94</v>
      </c>
      <c r="D723" s="30" t="s">
        <v>14</v>
      </c>
      <c r="E723" s="30" t="s">
        <v>232</v>
      </c>
      <c r="F723" s="63"/>
      <c r="G723" s="72">
        <f>I646*ÍndiceCorreção!$C$12</f>
        <v>2805.2820879386823</v>
      </c>
      <c r="H723" s="72">
        <f t="shared" si="20"/>
        <v>0</v>
      </c>
      <c r="I723" s="73">
        <f t="shared" si="21"/>
        <v>278476.69159325399</v>
      </c>
      <c r="J723" s="65"/>
    </row>
    <row r="724" spans="2:10" ht="12.95" customHeight="1">
      <c r="B724" s="61" t="str">
        <f>VLOOKUP(C724,SintéticoNC!$B$4:$C$82,2,FALSE)</f>
        <v>Leo de Brito</v>
      </c>
      <c r="C724" s="31" t="s">
        <v>97</v>
      </c>
      <c r="D724" s="30" t="s">
        <v>14</v>
      </c>
      <c r="E724" s="30" t="s">
        <v>232</v>
      </c>
      <c r="F724" s="63"/>
      <c r="G724" s="72">
        <f>I647*ÍndiceCorreção!$C$12</f>
        <v>3166.4893772960686</v>
      </c>
      <c r="H724" s="72">
        <f t="shared" si="20"/>
        <v>0</v>
      </c>
      <c r="I724" s="73">
        <f t="shared" si="21"/>
        <v>314333.26778289623</v>
      </c>
      <c r="J724" s="65"/>
    </row>
    <row r="725" spans="2:10" ht="12.95" customHeight="1">
      <c r="B725" s="61" t="str">
        <f>VLOOKUP(C725,SintéticoNC!$B$4:$C$82,2,FALSE)</f>
        <v>Leur Lomanto</v>
      </c>
      <c r="C725" s="31" t="s">
        <v>100</v>
      </c>
      <c r="D725" s="30" t="s">
        <v>14</v>
      </c>
      <c r="E725" s="30" t="s">
        <v>232</v>
      </c>
      <c r="F725" s="63"/>
      <c r="G725" s="72">
        <f>I648*ÍndiceCorreção!$C$12</f>
        <v>168.91968969227969</v>
      </c>
      <c r="H725" s="72">
        <f t="shared" si="20"/>
        <v>0</v>
      </c>
      <c r="I725" s="73">
        <f t="shared" si="21"/>
        <v>16768.437132477542</v>
      </c>
      <c r="J725" s="65"/>
    </row>
    <row r="726" spans="2:10" ht="12.95" customHeight="1">
      <c r="B726" s="61" t="str">
        <f>VLOOKUP(C726,SintéticoNC!$B$4:$C$82,2,FALSE)</f>
        <v>Luciano Bivar</v>
      </c>
      <c r="C726" s="31" t="s">
        <v>103</v>
      </c>
      <c r="D726" s="30" t="s">
        <v>14</v>
      </c>
      <c r="E726" s="30" t="s">
        <v>232</v>
      </c>
      <c r="F726" s="63"/>
      <c r="G726" s="72">
        <f>I649*ÍndiceCorreção!$C$12</f>
        <v>0</v>
      </c>
      <c r="H726" s="72">
        <f t="shared" si="20"/>
        <v>0</v>
      </c>
      <c r="I726" s="73">
        <f t="shared" si="21"/>
        <v>0</v>
      </c>
      <c r="J726" s="65"/>
    </row>
    <row r="727" spans="2:10" ht="12.95" customHeight="1">
      <c r="B727" s="61" t="str">
        <f>VLOOKUP(C727,SintéticoNC!$B$4:$C$82,2,FALSE)</f>
        <v>Luis Tibé</v>
      </c>
      <c r="C727" s="31" t="s">
        <v>106</v>
      </c>
      <c r="D727" s="30" t="s">
        <v>14</v>
      </c>
      <c r="E727" s="30" t="s">
        <v>232</v>
      </c>
      <c r="F727" s="63"/>
      <c r="G727" s="72">
        <f>I650*ÍndiceCorreção!$C$12</f>
        <v>998.15974303212101</v>
      </c>
      <c r="H727" s="72">
        <f t="shared" si="20"/>
        <v>0</v>
      </c>
      <c r="I727" s="73">
        <f t="shared" si="21"/>
        <v>99086.014955952385</v>
      </c>
      <c r="J727" s="65"/>
    </row>
    <row r="728" spans="2:10" ht="12.95" customHeight="1">
      <c r="B728" s="61" t="str">
        <f>VLOOKUP(C728,SintéticoNC!$B$4:$C$82,2,FALSE)</f>
        <v>Mara Rocha</v>
      </c>
      <c r="C728" s="31" t="s">
        <v>109</v>
      </c>
      <c r="D728" s="30" t="s">
        <v>14</v>
      </c>
      <c r="E728" s="30" t="s">
        <v>232</v>
      </c>
      <c r="F728" s="63"/>
      <c r="G728" s="72">
        <f>I651*ÍndiceCorreção!$C$12</f>
        <v>3651.6088604725937</v>
      </c>
      <c r="H728" s="72">
        <f t="shared" si="20"/>
        <v>0</v>
      </c>
      <c r="I728" s="73">
        <f t="shared" si="21"/>
        <v>362490.445730621</v>
      </c>
      <c r="J728" s="65"/>
    </row>
    <row r="729" spans="2:10" ht="12.95" customHeight="1">
      <c r="B729" s="61" t="str">
        <f>VLOOKUP(C729,SintéticoNC!$B$4:$C$82,2,FALSE)</f>
        <v>Marx Beltrão</v>
      </c>
      <c r="C729" s="31" t="s">
        <v>112</v>
      </c>
      <c r="D729" s="30" t="s">
        <v>14</v>
      </c>
      <c r="E729" s="30" t="s">
        <v>232</v>
      </c>
      <c r="F729" s="63"/>
      <c r="G729" s="72">
        <f>I652*ÍndiceCorreção!$C$12</f>
        <v>1401.1065134621731</v>
      </c>
      <c r="H729" s="72">
        <f t="shared" si="20"/>
        <v>0</v>
      </c>
      <c r="I729" s="73">
        <f t="shared" si="21"/>
        <v>139086.01495595239</v>
      </c>
      <c r="J729" s="65"/>
    </row>
    <row r="730" spans="2:10" ht="12.95" customHeight="1">
      <c r="B730" s="61" t="str">
        <f>VLOOKUP(C730,SintéticoNC!$B$4:$C$82,2,FALSE)</f>
        <v>Ministério das Comunicações</v>
      </c>
      <c r="C730" s="31" t="s">
        <v>115</v>
      </c>
      <c r="D730" s="30" t="s">
        <v>14</v>
      </c>
      <c r="E730" s="30" t="s">
        <v>232</v>
      </c>
      <c r="F730" s="63"/>
      <c r="G730" s="72">
        <f>I653*ÍndiceCorreção!$C$12</f>
        <v>150878.80672201331</v>
      </c>
      <c r="H730" s="72">
        <f t="shared" si="20"/>
        <v>0</v>
      </c>
      <c r="I730" s="73">
        <f t="shared" si="21"/>
        <v>14977542.225836456</v>
      </c>
      <c r="J730" s="65"/>
    </row>
    <row r="731" spans="2:10" ht="12.95" customHeight="1">
      <c r="B731" s="61" t="str">
        <f>VLOOKUP(C731,SintéticoNC!$B$4:$C$82,2,FALSE)</f>
        <v>Ministério das Comunicações</v>
      </c>
      <c r="C731" s="31" t="s">
        <v>118</v>
      </c>
      <c r="D731" s="30" t="s">
        <v>14</v>
      </c>
      <c r="E731" s="30" t="s">
        <v>232</v>
      </c>
      <c r="F731" s="63"/>
      <c r="G731" s="72">
        <f>I654*ÍndiceCorreção!$C$12</f>
        <v>36720.189927758496</v>
      </c>
      <c r="H731" s="72">
        <f t="shared" si="20"/>
        <v>0</v>
      </c>
      <c r="I731" s="73">
        <f t="shared" si="21"/>
        <v>3645165.3292635381</v>
      </c>
      <c r="J731" s="65"/>
    </row>
    <row r="732" spans="2:10" ht="12.95" customHeight="1">
      <c r="B732" s="61" t="str">
        <f>VLOOKUP(C732,SintéticoNC!$B$4:$C$82,2,FALSE)</f>
        <v>Ministério das Comunicações</v>
      </c>
      <c r="C732" s="31" t="s">
        <v>120</v>
      </c>
      <c r="D732" s="30" t="s">
        <v>14</v>
      </c>
      <c r="E732" s="30" t="s">
        <v>232</v>
      </c>
      <c r="F732" s="63"/>
      <c r="G732" s="72">
        <f>I655*ÍndiceCorreção!$C$12</f>
        <v>100945.95968207536</v>
      </c>
      <c r="H732" s="72">
        <f t="shared" si="20"/>
        <v>0</v>
      </c>
      <c r="I732" s="73">
        <f t="shared" si="21"/>
        <v>10020773.669369681</v>
      </c>
      <c r="J732" s="65"/>
    </row>
    <row r="733" spans="2:10" ht="12.95" customHeight="1">
      <c r="B733" s="61" t="str">
        <f>VLOOKUP(C733,SintéticoNC!$B$4:$C$82,2,FALSE)</f>
        <v>Ministério da Educação</v>
      </c>
      <c r="C733" s="31" t="s">
        <v>122</v>
      </c>
      <c r="D733" s="30" t="s">
        <v>14</v>
      </c>
      <c r="E733" s="30" t="s">
        <v>232</v>
      </c>
      <c r="F733" s="63"/>
      <c r="G733" s="72">
        <f>I656*ÍndiceCorreção!$C$12</f>
        <v>170780.27123566979</v>
      </c>
      <c r="H733" s="72">
        <f t="shared" si="20"/>
        <v>0</v>
      </c>
      <c r="I733" s="73">
        <f t="shared" si="21"/>
        <v>16953134.633976746</v>
      </c>
      <c r="J733" s="65"/>
    </row>
    <row r="734" spans="2:10" ht="12.95" customHeight="1">
      <c r="B734" s="61" t="str">
        <f>VLOOKUP(C734,SintéticoNC!$B$4:$C$82,2,FALSE)</f>
        <v>Ministério da Educação</v>
      </c>
      <c r="C734" s="31" t="s">
        <v>125</v>
      </c>
      <c r="D734" s="30" t="s">
        <v>14</v>
      </c>
      <c r="E734" s="30" t="s">
        <v>232</v>
      </c>
      <c r="F734" s="63"/>
      <c r="G734" s="72">
        <f>I657*ÍndiceCorreção!$C$12</f>
        <v>32015.075770556836</v>
      </c>
      <c r="H734" s="72">
        <f t="shared" si="20"/>
        <v>0</v>
      </c>
      <c r="I734" s="73">
        <f t="shared" si="21"/>
        <v>3178094.787694979</v>
      </c>
      <c r="J734" s="65"/>
    </row>
    <row r="735" spans="2:10" ht="12.95" customHeight="1">
      <c r="B735" s="61" t="str">
        <f>VLOOKUP(C735,SintéticoNC!$B$4:$C$82,2,FALSE)</f>
        <v>Ministério da Justiça</v>
      </c>
      <c r="C735" s="31" t="s">
        <v>127</v>
      </c>
      <c r="D735" s="30" t="s">
        <v>14</v>
      </c>
      <c r="E735" s="30" t="s">
        <v>232</v>
      </c>
      <c r="F735" s="63"/>
      <c r="G735" s="72">
        <f>I658*ÍndiceCorreção!$C$12</f>
        <v>5663.8019881232694</v>
      </c>
      <c r="H735" s="72">
        <f t="shared" si="20"/>
        <v>0</v>
      </c>
      <c r="I735" s="73">
        <f t="shared" si="21"/>
        <v>562238.23132553988</v>
      </c>
      <c r="J735" s="65"/>
    </row>
    <row r="736" spans="2:10" ht="12.95" customHeight="1">
      <c r="B736" s="61" t="str">
        <f>VLOOKUP(C736,SintéticoNC!$B$4:$C$82,2,FALSE)</f>
        <v>Ministério do Meio Ambiente</v>
      </c>
      <c r="C736" s="31" t="s">
        <v>130</v>
      </c>
      <c r="D736" s="30" t="s">
        <v>14</v>
      </c>
      <c r="E736" s="30" t="s">
        <v>232</v>
      </c>
      <c r="F736" s="63"/>
      <c r="G736" s="72">
        <f>I659*ÍndiceCorreção!$C$12</f>
        <v>693.93820731319227</v>
      </c>
      <c r="H736" s="72">
        <f t="shared" si="20"/>
        <v>0</v>
      </c>
      <c r="I736" s="73">
        <f t="shared" si="21"/>
        <v>68886.340155805156</v>
      </c>
      <c r="J736" s="65"/>
    </row>
    <row r="737" spans="2:10" ht="12.95" customHeight="1">
      <c r="B737" s="61" t="str">
        <f>VLOOKUP(C737,SintéticoNC!$B$4:$C$82,2,FALSE)</f>
        <v>Perpétua Almeida</v>
      </c>
      <c r="C737" s="31" t="s">
        <v>133</v>
      </c>
      <c r="D737" s="30" t="s">
        <v>14</v>
      </c>
      <c r="E737" s="30" t="s">
        <v>232</v>
      </c>
      <c r="F737" s="63"/>
      <c r="G737" s="72">
        <f>I660*ÍndiceCorreção!$C$12</f>
        <v>3104.4231047468852</v>
      </c>
      <c r="H737" s="72">
        <f t="shared" si="20"/>
        <v>0</v>
      </c>
      <c r="I737" s="73">
        <f t="shared" si="21"/>
        <v>308172.02991190477</v>
      </c>
      <c r="J737" s="65"/>
    </row>
    <row r="738" spans="2:10" ht="12.95" customHeight="1">
      <c r="B738" s="61" t="str">
        <f>VLOOKUP(C738,SintéticoNC!$B$4:$C$82,2,FALSE)</f>
        <v>PRF RO</v>
      </c>
      <c r="C738" s="31" t="s">
        <v>136</v>
      </c>
      <c r="D738" s="30" t="s">
        <v>14</v>
      </c>
      <c r="E738" s="30" t="s">
        <v>232</v>
      </c>
      <c r="F738" s="63"/>
      <c r="G738" s="72">
        <f>I661*ÍndiceCorreção!$C$12</f>
        <v>0</v>
      </c>
      <c r="H738" s="72">
        <f t="shared" si="20"/>
        <v>0</v>
      </c>
      <c r="I738" s="73">
        <f t="shared" si="21"/>
        <v>0</v>
      </c>
      <c r="J738" s="65"/>
    </row>
    <row r="739" spans="2:10" ht="12.95" customHeight="1">
      <c r="B739" s="61" t="str">
        <f>VLOOKUP(C739,SintéticoNC!$B$4:$C$82,2,FALSE)</f>
        <v>Senador Confúcio Moura</v>
      </c>
      <c r="C739" s="31" t="s">
        <v>139</v>
      </c>
      <c r="D739" s="30" t="s">
        <v>14</v>
      </c>
      <c r="E739" s="30" t="s">
        <v>232</v>
      </c>
      <c r="F739" s="63"/>
      <c r="G739" s="72">
        <f>I662*ÍndiceCorreção!$C$12</f>
        <v>0</v>
      </c>
      <c r="H739" s="72">
        <f t="shared" si="20"/>
        <v>0</v>
      </c>
      <c r="I739" s="73">
        <f t="shared" si="21"/>
        <v>0</v>
      </c>
      <c r="J739" s="65"/>
    </row>
    <row r="740" spans="2:10" ht="12.95" customHeight="1">
      <c r="B740" s="61" t="str">
        <f>VLOOKUP(C740,SintéticoNC!$B$4:$C$82,2,FALSE)</f>
        <v>Sérgio Petecão</v>
      </c>
      <c r="C740" s="31" t="s">
        <v>142</v>
      </c>
      <c r="D740" s="30" t="s">
        <v>14</v>
      </c>
      <c r="E740" s="30" t="s">
        <v>232</v>
      </c>
      <c r="F740" s="63"/>
      <c r="G740" s="72">
        <f>I663*ÍndiceCorreção!$C$12</f>
        <v>1388.7349751464533</v>
      </c>
      <c r="H740" s="72">
        <f t="shared" si="20"/>
        <v>0</v>
      </c>
      <c r="I740" s="73">
        <f t="shared" si="21"/>
        <v>137857.90849389875</v>
      </c>
      <c r="J740" s="65"/>
    </row>
    <row r="741" spans="2:10" ht="12.95" customHeight="1">
      <c r="B741" s="61" t="str">
        <f>VLOOKUP(C741,SintéticoNC!$B$4:$C$82,2,FALSE)</f>
        <v>Soraya Thronicke</v>
      </c>
      <c r="C741" s="31" t="s">
        <v>145</v>
      </c>
      <c r="D741" s="30" t="s">
        <v>14</v>
      </c>
      <c r="E741" s="30" t="s">
        <v>232</v>
      </c>
      <c r="F741" s="63"/>
      <c r="G741" s="72">
        <f>I664*ÍndiceCorreção!$C$12</f>
        <v>2906.0187805461956</v>
      </c>
      <c r="H741" s="72">
        <f t="shared" si="20"/>
        <v>0</v>
      </c>
      <c r="I741" s="73">
        <f t="shared" si="21"/>
        <v>288476.69159325399</v>
      </c>
      <c r="J741" s="65"/>
    </row>
    <row r="742" spans="2:10" ht="12.95" customHeight="1">
      <c r="B742" s="61" t="str">
        <f>VLOOKUP(C742,SintéticoNC!$B$4:$C$82,2,FALSE)</f>
        <v>Uldurico Junior</v>
      </c>
      <c r="C742" s="31" t="s">
        <v>148</v>
      </c>
      <c r="D742" s="30" t="s">
        <v>14</v>
      </c>
      <c r="E742" s="30" t="s">
        <v>232</v>
      </c>
      <c r="F742" s="63"/>
      <c r="G742" s="72">
        <f>I665*ÍndiceCorreção!$C$12</f>
        <v>2741.1854941586539</v>
      </c>
      <c r="H742" s="72">
        <f t="shared" si="20"/>
        <v>0</v>
      </c>
      <c r="I742" s="73">
        <f t="shared" si="21"/>
        <v>272113.90638352314</v>
      </c>
      <c r="J742" s="65"/>
    </row>
    <row r="743" spans="2:10" ht="12.95" customHeight="1">
      <c r="B743" s="61" t="str">
        <f>VLOOKUP(C743,SintéticoNC!$B$4:$C$82,2,FALSE)</f>
        <v>Bancada de Alagoas</v>
      </c>
      <c r="C743" s="31" t="s">
        <v>152</v>
      </c>
      <c r="D743" s="30" t="s">
        <v>16</v>
      </c>
      <c r="E743" s="30" t="s">
        <v>232</v>
      </c>
      <c r="F743" s="63"/>
      <c r="G743" s="72">
        <f>I666*ÍndiceCorreção!$C$12</f>
        <v>5078.4090572718324</v>
      </c>
      <c r="H743" s="72">
        <f t="shared" si="20"/>
        <v>0</v>
      </c>
      <c r="I743" s="73">
        <f t="shared" si="21"/>
        <v>504127.03909767652</v>
      </c>
      <c r="J743" s="65"/>
    </row>
    <row r="744" spans="2:10" ht="12.95" customHeight="1">
      <c r="B744" s="61" t="str">
        <f>VLOOKUP(C744,SintéticoNC!$B$4:$C$82,2,FALSE)</f>
        <v>Bancada de Alagoas</v>
      </c>
      <c r="C744" s="31" t="s">
        <v>154</v>
      </c>
      <c r="D744" s="30" t="s">
        <v>16</v>
      </c>
      <c r="E744" s="30" t="s">
        <v>232</v>
      </c>
      <c r="F744" s="63"/>
      <c r="G744" s="72">
        <f>I667*ÍndiceCorreção!$C$12</f>
        <v>5682.8292129169104</v>
      </c>
      <c r="H744" s="72">
        <f t="shared" si="20"/>
        <v>0</v>
      </c>
      <c r="I744" s="73">
        <f t="shared" si="21"/>
        <v>564127.03909767652</v>
      </c>
      <c r="J744" s="65"/>
    </row>
    <row r="745" spans="2:10" ht="12.95" customHeight="1">
      <c r="B745" s="61" t="str">
        <f>VLOOKUP(C745,SintéticoNC!$B$4:$C$82,2,FALSE)</f>
        <v>Bancada de Alagoas</v>
      </c>
      <c r="C745" s="31" t="s">
        <v>156</v>
      </c>
      <c r="D745" s="30" t="s">
        <v>16</v>
      </c>
      <c r="E745" s="30" t="s">
        <v>232</v>
      </c>
      <c r="F745" s="63"/>
      <c r="G745" s="72">
        <f>I668*ÍndiceCorreção!$C$12</f>
        <v>1075.5005831487795</v>
      </c>
      <c r="H745" s="72">
        <f t="shared" si="20"/>
        <v>0</v>
      </c>
      <c r="I745" s="73">
        <f t="shared" si="21"/>
        <v>106763.5392139694</v>
      </c>
      <c r="J745" s="65"/>
    </row>
    <row r="746" spans="2:10" ht="12.95" customHeight="1">
      <c r="B746" s="61" t="str">
        <f>VLOOKUP(C746,SintéticoNC!$B$4:$C$82,2,FALSE)</f>
        <v>Bancada de Minas Gerais</v>
      </c>
      <c r="C746" s="31" t="s">
        <v>158</v>
      </c>
      <c r="D746" s="30" t="s">
        <v>16</v>
      </c>
      <c r="E746" s="30" t="s">
        <v>232</v>
      </c>
      <c r="F746" s="63"/>
      <c r="G746" s="72">
        <f>I669*ÍndiceCorreção!$C$12</f>
        <v>1385.7140500543535</v>
      </c>
      <c r="H746" s="72">
        <f t="shared" si="20"/>
        <v>0</v>
      </c>
      <c r="I746" s="73">
        <f t="shared" si="21"/>
        <v>137558.02520272601</v>
      </c>
      <c r="J746" s="65"/>
    </row>
    <row r="747" spans="2:10" ht="12.95" customHeight="1">
      <c r="B747" s="61" t="str">
        <f>VLOOKUP(C747,SintéticoNC!$B$4:$C$82,2,FALSE)</f>
        <v>Bancada de São Paulo</v>
      </c>
      <c r="C747" s="31" t="s">
        <v>160</v>
      </c>
      <c r="D747" s="30" t="s">
        <v>16</v>
      </c>
      <c r="E747" s="30" t="s">
        <v>232</v>
      </c>
      <c r="F747" s="63"/>
      <c r="G747" s="72">
        <f>I670*ÍndiceCorreção!$C$12</f>
        <v>47269.708889905705</v>
      </c>
      <c r="H747" s="72">
        <f t="shared" si="20"/>
        <v>0</v>
      </c>
      <c r="I747" s="73">
        <f t="shared" si="21"/>
        <v>4692402.3080722336</v>
      </c>
      <c r="J747" s="65"/>
    </row>
    <row r="748" spans="2:10" ht="12.95" customHeight="1">
      <c r="B748" s="61" t="str">
        <f>VLOOKUP(C748,SintéticoNC!$B$4:$C$82,2,FALSE)</f>
        <v>Bancada do Espírito Santo</v>
      </c>
      <c r="C748" s="31" t="s">
        <v>162</v>
      </c>
      <c r="D748" s="30" t="s">
        <v>16</v>
      </c>
      <c r="E748" s="30" t="s">
        <v>232</v>
      </c>
      <c r="F748" s="63"/>
      <c r="G748" s="72">
        <f>I671*ÍndiceCorreção!$C$12</f>
        <v>6268.7093100241527</v>
      </c>
      <c r="H748" s="72">
        <f t="shared" si="20"/>
        <v>0</v>
      </c>
      <c r="I748" s="73">
        <f t="shared" si="21"/>
        <v>622286.59168393514</v>
      </c>
      <c r="J748" s="65"/>
    </row>
    <row r="749" spans="2:10" ht="12.95" customHeight="1">
      <c r="B749" s="61" t="str">
        <f>VLOOKUP(C749,SintéticoNC!$B$4:$C$82,2,FALSE)</f>
        <v>Bancada do Espírito Santo</v>
      </c>
      <c r="C749" s="31" t="s">
        <v>164</v>
      </c>
      <c r="D749" s="30" t="s">
        <v>16</v>
      </c>
      <c r="E749" s="30" t="s">
        <v>232</v>
      </c>
      <c r="F749" s="63"/>
      <c r="G749" s="72">
        <f>I672*ÍndiceCorreção!$C$12</f>
        <v>7161.2765664957415</v>
      </c>
      <c r="H749" s="72">
        <f t="shared" si="20"/>
        <v>0</v>
      </c>
      <c r="I749" s="73">
        <f t="shared" si="21"/>
        <v>710890.57831164589</v>
      </c>
      <c r="J749" s="65"/>
    </row>
    <row r="750" spans="2:10" ht="12.95" customHeight="1">
      <c r="B750" s="61" t="str">
        <f>VLOOKUP(C750,SintéticoNC!$B$4:$C$82,2,FALSE)</f>
        <v>Bancada do Pará</v>
      </c>
      <c r="C750" s="31" t="s">
        <v>166</v>
      </c>
      <c r="D750" s="30" t="s">
        <v>16</v>
      </c>
      <c r="E750" s="30" t="s">
        <v>232</v>
      </c>
      <c r="F750" s="63"/>
      <c r="G750" s="72">
        <f>I673*ÍndiceCorreção!$C$12</f>
        <v>7642.0923140467412</v>
      </c>
      <c r="H750" s="72">
        <f t="shared" si="20"/>
        <v>0</v>
      </c>
      <c r="I750" s="73">
        <f t="shared" si="21"/>
        <v>758620.53004078777</v>
      </c>
      <c r="J750" s="65"/>
    </row>
    <row r="751" spans="2:10" ht="12.95" customHeight="1">
      <c r="B751" s="61" t="str">
        <f>VLOOKUP(C751,SintéticoNC!$B$4:$C$82,2,FALSE)</f>
        <v>Bancada do Pará</v>
      </c>
      <c r="C751" s="31" t="s">
        <v>168</v>
      </c>
      <c r="D751" s="30" t="s">
        <v>16</v>
      </c>
      <c r="E751" s="30" t="s">
        <v>232</v>
      </c>
      <c r="F751" s="63"/>
      <c r="G751" s="72">
        <f>I674*ÍndiceCorreção!$C$12</f>
        <v>1469.2873288719604</v>
      </c>
      <c r="H751" s="72">
        <f t="shared" si="20"/>
        <v>0</v>
      </c>
      <c r="I751" s="73">
        <f t="shared" si="21"/>
        <v>145854.23551640211</v>
      </c>
      <c r="J751" s="65"/>
    </row>
    <row r="752" spans="2:10" ht="12.95" customHeight="1">
      <c r="B752" s="61" t="str">
        <f>VLOOKUP(C752,SintéticoNC!$B$4:$C$82,2,FALSE)</f>
        <v>Coronel Chrisóstomo</v>
      </c>
      <c r="C752" s="31" t="s">
        <v>170</v>
      </c>
      <c r="D752" s="30" t="s">
        <v>16</v>
      </c>
      <c r="E752" s="30" t="s">
        <v>232</v>
      </c>
      <c r="F752" s="63"/>
      <c r="G752" s="72">
        <f>I675*ÍndiceCorreção!$C$12</f>
        <v>2473.7745501383588</v>
      </c>
      <c r="H752" s="72">
        <f t="shared" si="20"/>
        <v>0</v>
      </c>
      <c r="I752" s="73">
        <f t="shared" si="21"/>
        <v>245568.37097844755</v>
      </c>
      <c r="J752" s="65"/>
    </row>
    <row r="753" spans="2:10" ht="12.95" customHeight="1">
      <c r="B753" s="61" t="str">
        <f>VLOOKUP(C753,SintéticoNC!$B$4:$C$82,2,FALSE)</f>
        <v>Dimas Fabiano</v>
      </c>
      <c r="C753" s="31" t="s">
        <v>172</v>
      </c>
      <c r="D753" s="30" t="s">
        <v>16</v>
      </c>
      <c r="E753" s="30" t="s">
        <v>232</v>
      </c>
      <c r="F753" s="63"/>
      <c r="G753" s="72">
        <f>I676*ÍndiceCorreção!$C$12</f>
        <v>0</v>
      </c>
      <c r="H753" s="72">
        <f t="shared" si="20"/>
        <v>0</v>
      </c>
      <c r="I753" s="73">
        <f t="shared" si="21"/>
        <v>0</v>
      </c>
      <c r="J753" s="65"/>
    </row>
    <row r="754" spans="2:10" ht="12.95" customHeight="1">
      <c r="B754" s="61" t="str">
        <f>VLOOKUP(C754,SintéticoNC!$B$4:$C$82,2,FALSE)</f>
        <v>Edna Henrique</v>
      </c>
      <c r="C754" s="31" t="s">
        <v>174</v>
      </c>
      <c r="D754" s="30" t="s">
        <v>16</v>
      </c>
      <c r="E754" s="30" t="s">
        <v>232</v>
      </c>
      <c r="F754" s="63"/>
      <c r="G754" s="72">
        <f>I677*ÍndiceCorreção!$C$12</f>
        <v>442.60877193573475</v>
      </c>
      <c r="H754" s="72">
        <f t="shared" si="20"/>
        <v>0</v>
      </c>
      <c r="I754" s="73">
        <f t="shared" si="21"/>
        <v>43937.195125138023</v>
      </c>
      <c r="J754" s="65"/>
    </row>
    <row r="755" spans="2:10" ht="12.95" customHeight="1">
      <c r="B755" s="61" t="str">
        <f>VLOOKUP(C755,SintéticoNC!$B$4:$C$82,2,FALSE)</f>
        <v>Fabio Reis</v>
      </c>
      <c r="C755" s="31" t="s">
        <v>176</v>
      </c>
      <c r="D755" s="30" t="s">
        <v>16</v>
      </c>
      <c r="E755" s="30" t="s">
        <v>232</v>
      </c>
      <c r="F755" s="63"/>
      <c r="G755" s="72">
        <f>I678*ÍndiceCorreção!$C$12</f>
        <v>230.96020139841522</v>
      </c>
      <c r="H755" s="72">
        <f t="shared" si="20"/>
        <v>0</v>
      </c>
      <c r="I755" s="73">
        <f t="shared" si="21"/>
        <v>22927.117758201057</v>
      </c>
      <c r="J755" s="65"/>
    </row>
    <row r="756" spans="2:10" ht="12.95" customHeight="1">
      <c r="B756" s="61" t="str">
        <f>VLOOKUP(C756,SintéticoNC!$B$4:$C$82,2,FALSE)</f>
        <v>Flavia Arruda</v>
      </c>
      <c r="C756" s="31" t="s">
        <v>178</v>
      </c>
      <c r="D756" s="30" t="s">
        <v>16</v>
      </c>
      <c r="E756" s="30" t="s">
        <v>232</v>
      </c>
      <c r="F756" s="63"/>
      <c r="G756" s="72">
        <f>I679*ÍndiceCorreção!$C$12</f>
        <v>0</v>
      </c>
      <c r="H756" s="72">
        <f t="shared" si="20"/>
        <v>0</v>
      </c>
      <c r="I756" s="73">
        <f t="shared" si="21"/>
        <v>0</v>
      </c>
      <c r="J756" s="65"/>
    </row>
    <row r="757" spans="2:10" ht="12.95" customHeight="1">
      <c r="B757" s="61" t="str">
        <f>VLOOKUP(C757,SintéticoNC!$B$4:$C$82,2,FALSE)</f>
        <v>General Girão</v>
      </c>
      <c r="C757" s="31" t="s">
        <v>180</v>
      </c>
      <c r="D757" s="30" t="s">
        <v>16</v>
      </c>
      <c r="E757" s="30" t="s">
        <v>232</v>
      </c>
      <c r="F757" s="63"/>
      <c r="G757" s="72">
        <f>I680*ÍndiceCorreção!$C$12</f>
        <v>3246.3200363817878</v>
      </c>
      <c r="H757" s="72">
        <f t="shared" si="20"/>
        <v>0</v>
      </c>
      <c r="I757" s="73">
        <f t="shared" si="21"/>
        <v>322257.95312041795</v>
      </c>
      <c r="J757" s="65"/>
    </row>
    <row r="758" spans="2:10" ht="12.95" customHeight="1">
      <c r="B758" s="61" t="str">
        <f>VLOOKUP(C758,SintéticoNC!$B$4:$C$82,2,FALSE)</f>
        <v>José Nunes</v>
      </c>
      <c r="C758" s="31" t="s">
        <v>182</v>
      </c>
      <c r="D758" s="30" t="s">
        <v>16</v>
      </c>
      <c r="E758" s="30" t="s">
        <v>232</v>
      </c>
      <c r="F758" s="63"/>
      <c r="G758" s="72">
        <f>I681*ÍndiceCorreção!$C$12</f>
        <v>140.39869411319577</v>
      </c>
      <c r="H758" s="72">
        <f t="shared" si="20"/>
        <v>0</v>
      </c>
      <c r="I758" s="73">
        <f t="shared" si="21"/>
        <v>13937.195125138023</v>
      </c>
      <c r="J758" s="65"/>
    </row>
    <row r="759" spans="2:10" ht="12.95" customHeight="1">
      <c r="B759" s="61" t="str">
        <f>VLOOKUP(C759,SintéticoNC!$B$4:$C$82,2,FALSE)</f>
        <v>Josivaldo JP</v>
      </c>
      <c r="C759" s="31" t="s">
        <v>184</v>
      </c>
      <c r="D759" s="30" t="s">
        <v>16</v>
      </c>
      <c r="E759" s="30" t="s">
        <v>232</v>
      </c>
      <c r="F759" s="63"/>
      <c r="G759" s="72">
        <f>I682*ÍndiceCorreção!$C$12</f>
        <v>140.39869411319577</v>
      </c>
      <c r="H759" s="72">
        <f t="shared" si="20"/>
        <v>0</v>
      </c>
      <c r="I759" s="73">
        <f t="shared" si="21"/>
        <v>13937.195125138023</v>
      </c>
      <c r="J759" s="65"/>
    </row>
    <row r="760" spans="2:10" ht="12.95" customHeight="1">
      <c r="B760" s="61" t="str">
        <f>VLOOKUP(C760,SintéticoNC!$B$4:$C$82,2,FALSE)</f>
        <v>Junior Lourenço</v>
      </c>
      <c r="C760" s="31" t="s">
        <v>186</v>
      </c>
      <c r="D760" s="30" t="s">
        <v>16</v>
      </c>
      <c r="E760" s="30" t="s">
        <v>232</v>
      </c>
      <c r="F760" s="63"/>
      <c r="G760" s="72">
        <f>I683*ÍndiceCorreção!$C$12</f>
        <v>85.462125040038174</v>
      </c>
      <c r="H760" s="72">
        <f t="shared" si="20"/>
        <v>0</v>
      </c>
      <c r="I760" s="73">
        <f t="shared" si="21"/>
        <v>8483.7136129744613</v>
      </c>
      <c r="J760" s="65"/>
    </row>
    <row r="761" spans="2:10" ht="12.95" customHeight="1">
      <c r="B761" s="61" t="str">
        <f>VLOOKUP(C761,SintéticoNC!$B$4:$C$82,2,FALSE)</f>
        <v>Leo de Brito</v>
      </c>
      <c r="C761" s="31" t="s">
        <v>188</v>
      </c>
      <c r="D761" s="30" t="s">
        <v>16</v>
      </c>
      <c r="E761" s="30" t="s">
        <v>232</v>
      </c>
      <c r="F761" s="63"/>
      <c r="G761" s="72">
        <f>I684*ÍndiceCorreção!$C$12</f>
        <v>469.05010627285662</v>
      </c>
      <c r="H761" s="72">
        <f t="shared" si="20"/>
        <v>0</v>
      </c>
      <c r="I761" s="73">
        <f t="shared" si="21"/>
        <v>46561.991875230044</v>
      </c>
      <c r="J761" s="65"/>
    </row>
    <row r="762" spans="2:10" ht="12.95" customHeight="1">
      <c r="B762" s="61" t="str">
        <f>VLOOKUP(C762,SintéticoNC!$B$4:$C$82,2,FALSE)</f>
        <v>Luciano Bivar</v>
      </c>
      <c r="C762" s="31" t="s">
        <v>190</v>
      </c>
      <c r="D762" s="30" t="s">
        <v>16</v>
      </c>
      <c r="E762" s="30" t="s">
        <v>232</v>
      </c>
      <c r="F762" s="63"/>
      <c r="G762" s="72">
        <f>I685*ÍndiceCorreção!$C$12</f>
        <v>1326.8347343598507</v>
      </c>
      <c r="H762" s="72">
        <f t="shared" si="20"/>
        <v>0</v>
      </c>
      <c r="I762" s="73">
        <f t="shared" si="21"/>
        <v>131713.15237928455</v>
      </c>
      <c r="J762" s="65"/>
    </row>
    <row r="763" spans="2:10" ht="12.95" customHeight="1">
      <c r="B763" s="61" t="str">
        <f>VLOOKUP(C763,SintéticoNC!$B$4:$C$82,2,FALSE)</f>
        <v>Luis Tibé</v>
      </c>
      <c r="C763" s="31" t="s">
        <v>192</v>
      </c>
      <c r="D763" s="30" t="s">
        <v>16</v>
      </c>
      <c r="E763" s="30" t="s">
        <v>232</v>
      </c>
      <c r="F763" s="63"/>
      <c r="G763" s="72">
        <f>I686*ÍndiceCorreção!$C$12</f>
        <v>241.13538672070877</v>
      </c>
      <c r="H763" s="72">
        <f t="shared" si="20"/>
        <v>0</v>
      </c>
      <c r="I763" s="73">
        <f t="shared" si="21"/>
        <v>23937.195125138023</v>
      </c>
      <c r="J763" s="65"/>
    </row>
    <row r="764" spans="2:10" ht="12.95" customHeight="1">
      <c r="B764" s="61" t="str">
        <f>VLOOKUP(C764,SintéticoNC!$B$4:$C$82,2,FALSE)</f>
        <v>Mara Rocha</v>
      </c>
      <c r="C764" s="31" t="s">
        <v>194</v>
      </c>
      <c r="D764" s="30" t="s">
        <v>16</v>
      </c>
      <c r="E764" s="30" t="s">
        <v>232</v>
      </c>
      <c r="F764" s="63"/>
      <c r="G764" s="72">
        <f>I687*ÍndiceCorreção!$C$12</f>
        <v>0</v>
      </c>
      <c r="H764" s="72">
        <f t="shared" si="20"/>
        <v>0</v>
      </c>
      <c r="I764" s="73">
        <f t="shared" si="21"/>
        <v>0</v>
      </c>
      <c r="J764" s="65"/>
    </row>
    <row r="765" spans="2:10" ht="12.95" customHeight="1">
      <c r="B765" s="61" t="str">
        <f>VLOOKUP(C765,SintéticoNC!$B$4:$C$82,2,FALSE)</f>
        <v>Marx Beltrão</v>
      </c>
      <c r="C765" s="31" t="s">
        <v>196</v>
      </c>
      <c r="D765" s="30" t="s">
        <v>16</v>
      </c>
      <c r="E765" s="30" t="s">
        <v>232</v>
      </c>
      <c r="F765" s="63"/>
      <c r="G765" s="72">
        <f>I688*ÍndiceCorreção!$C$12</f>
        <v>1226.0980417523376</v>
      </c>
      <c r="H765" s="72">
        <f t="shared" si="20"/>
        <v>0</v>
      </c>
      <c r="I765" s="73">
        <f t="shared" si="21"/>
        <v>121713.15237928455</v>
      </c>
      <c r="J765" s="65"/>
    </row>
    <row r="766" spans="2:10" ht="12.95" customHeight="1">
      <c r="B766" s="61" t="str">
        <f>VLOOKUP(C766,SintéticoNC!$B$4:$C$82,2,FALSE)</f>
        <v>Perpétua Almeida</v>
      </c>
      <c r="C766" s="31" t="s">
        <v>198</v>
      </c>
      <c r="D766" s="30" t="s">
        <v>16</v>
      </c>
      <c r="E766" s="30" t="s">
        <v>232</v>
      </c>
      <c r="F766" s="63"/>
      <c r="G766" s="72">
        <f>I689*ÍndiceCorreção!$C$12</f>
        <v>341.87207932822173</v>
      </c>
      <c r="H766" s="72">
        <f t="shared" si="20"/>
        <v>0</v>
      </c>
      <c r="I766" s="73">
        <f t="shared" si="21"/>
        <v>33937.195125138023</v>
      </c>
      <c r="J766" s="65"/>
    </row>
    <row r="767" spans="2:10" ht="12.95" customHeight="1">
      <c r="B767" s="61" t="str">
        <f>VLOOKUP(C767,SintéticoNC!$B$4:$C$82,2,FALSE)</f>
        <v>Sérgio Petecão</v>
      </c>
      <c r="C767" s="31" t="s">
        <v>200</v>
      </c>
      <c r="D767" s="30" t="s">
        <v>16</v>
      </c>
      <c r="E767" s="30" t="s">
        <v>232</v>
      </c>
      <c r="F767" s="63"/>
      <c r="G767" s="72">
        <f>I690*ÍndiceCorreção!$C$12</f>
        <v>1258.613218208774</v>
      </c>
      <c r="H767" s="72">
        <f t="shared" si="20"/>
        <v>0</v>
      </c>
      <c r="I767" s="73">
        <f t="shared" si="21"/>
        <v>124940.89150936707</v>
      </c>
      <c r="J767" s="65"/>
    </row>
    <row r="768" spans="2:10" ht="12.95" customHeight="1">
      <c r="B768" s="61" t="str">
        <f>VLOOKUP(C768,SintéticoNC!$B$4:$C$82,2,FALSE)</f>
        <v>Uldurico Junior</v>
      </c>
      <c r="C768" s="31" t="s">
        <v>202</v>
      </c>
      <c r="D768" s="30" t="s">
        <v>16</v>
      </c>
      <c r="E768" s="30" t="s">
        <v>232</v>
      </c>
      <c r="F768" s="63"/>
      <c r="G768" s="72">
        <f>I691*ÍndiceCorreção!$C$12</f>
        <v>946.42525590058426</v>
      </c>
      <c r="H768" s="72">
        <f t="shared" si="20"/>
        <v>0</v>
      </c>
      <c r="I768" s="73">
        <f t="shared" si="21"/>
        <v>93950.39993897907</v>
      </c>
      <c r="J768" s="65"/>
    </row>
    <row r="769" spans="2:10" ht="12.95" customHeight="1">
      <c r="B769" s="61" t="str">
        <f>VLOOKUP(C769,SintéticoNC!$B$4:$C$82,2,FALSE)</f>
        <v>Soraya Thronicke</v>
      </c>
      <c r="C769" s="31" t="s">
        <v>204</v>
      </c>
      <c r="D769" s="30" t="s">
        <v>16</v>
      </c>
      <c r="E769" s="30" t="s">
        <v>232</v>
      </c>
      <c r="F769" s="63"/>
      <c r="G769" s="72">
        <f>I692*ÍndiceCorreção!$C$12</f>
        <v>1233.2277452283638</v>
      </c>
      <c r="H769" s="72">
        <f t="shared" si="20"/>
        <v>0</v>
      </c>
      <c r="I769" s="73">
        <f t="shared" si="21"/>
        <v>122420.90873811248</v>
      </c>
      <c r="J769" s="65"/>
    </row>
    <row r="770" spans="2:10" ht="12.95" customHeight="1">
      <c r="B770" s="61" t="str">
        <f>VLOOKUP(C770,SintéticoNC!$B$4:$C$82,2,FALSE)</f>
        <v>MCom</v>
      </c>
      <c r="C770" s="31" t="s">
        <v>206</v>
      </c>
      <c r="D770" s="30" t="s">
        <v>16</v>
      </c>
      <c r="E770" s="30" t="s">
        <v>232</v>
      </c>
      <c r="F770" s="63"/>
      <c r="G770" s="72">
        <f>I693*ÍndiceCorreção!$C$12</f>
        <v>972.73356931042156</v>
      </c>
      <c r="H770" s="72">
        <f t="shared" si="20"/>
        <v>0</v>
      </c>
      <c r="I770" s="73">
        <f t="shared" si="21"/>
        <v>96561.991875230044</v>
      </c>
      <c r="J770" s="65"/>
    </row>
    <row r="771" spans="2:10" ht="12.95" customHeight="1">
      <c r="B771" s="61" t="str">
        <f>VLOOKUP(C771,SintéticoNC!$B$4:$C$82,2,FALSE)</f>
        <v>Cabo Junio Amaral</v>
      </c>
      <c r="C771" s="31" t="s">
        <v>209</v>
      </c>
      <c r="D771" s="30" t="s">
        <v>16</v>
      </c>
      <c r="E771" s="30" t="s">
        <v>232</v>
      </c>
      <c r="F771" s="63"/>
      <c r="G771" s="72">
        <f>I694*ÍndiceCorreção!$C$12</f>
        <v>4382.4358128941822</v>
      </c>
      <c r="H771" s="72">
        <f t="shared" si="20"/>
        <v>0</v>
      </c>
      <c r="I771" s="73">
        <f t="shared" si="21"/>
        <v>435038.68346848403</v>
      </c>
      <c r="J771" s="65"/>
    </row>
    <row r="772" spans="2:10" ht="12.95" customHeight="1">
      <c r="B772" s="61" t="str">
        <f>VLOOKUP(C772,SintéticoNC!$B$4:$C$82,2,FALSE)</f>
        <v>Leur Lomanto</v>
      </c>
      <c r="C772" s="31" t="s">
        <v>211</v>
      </c>
      <c r="D772" s="30" t="s">
        <v>16</v>
      </c>
      <c r="E772" s="30" t="s">
        <v>232</v>
      </c>
      <c r="F772" s="63"/>
      <c r="G772" s="72">
        <f>I695*ÍndiceCorreção!$C$12</f>
        <v>644.08215715076074</v>
      </c>
      <c r="H772" s="72">
        <f t="shared" si="20"/>
        <v>0</v>
      </c>
      <c r="I772" s="73">
        <f t="shared" si="21"/>
        <v>63937.195125138023</v>
      </c>
      <c r="J772" s="65"/>
    </row>
    <row r="773" spans="2:10" ht="12.95" customHeight="1">
      <c r="B773" s="61" t="str">
        <f>VLOOKUP(C773,SintéticoNC!$B$4:$C$82,2,FALSE)</f>
        <v>Bancada de Alagoas</v>
      </c>
      <c r="C773" s="31" t="s">
        <v>12</v>
      </c>
      <c r="D773" s="30" t="s">
        <v>14</v>
      </c>
      <c r="E773" s="30" t="s">
        <v>233</v>
      </c>
      <c r="F773" s="69">
        <v>100000</v>
      </c>
      <c r="G773" s="72">
        <f>I696*ÍndiceCorreção!$C$13</f>
        <v>0</v>
      </c>
      <c r="H773" s="72">
        <f t="shared" si="20"/>
        <v>100000</v>
      </c>
      <c r="I773" s="73">
        <f t="shared" si="21"/>
        <v>809626.80142483045</v>
      </c>
      <c r="J773" s="65"/>
    </row>
    <row r="774" spans="2:10" ht="12.95" customHeight="1">
      <c r="B774" s="61" t="str">
        <f>VLOOKUP(C774,SintéticoNC!$B$4:$C$82,2,FALSE)</f>
        <v>Bancada de Alagoas</v>
      </c>
      <c r="C774" s="31" t="s">
        <v>18</v>
      </c>
      <c r="D774" s="30" t="s">
        <v>14</v>
      </c>
      <c r="E774" s="30" t="s">
        <v>233</v>
      </c>
      <c r="F774" s="63"/>
      <c r="G774" s="72">
        <f>I697*ÍndiceCorreção!$C$13</f>
        <v>0</v>
      </c>
      <c r="H774" s="72">
        <f t="shared" si="20"/>
        <v>0</v>
      </c>
      <c r="I774" s="73">
        <f t="shared" si="21"/>
        <v>379684.57122174604</v>
      </c>
      <c r="J774" s="65"/>
    </row>
    <row r="775" spans="2:10" ht="12.95" customHeight="1">
      <c r="B775" s="61" t="str">
        <f>VLOOKUP(C775,SintéticoNC!$B$4:$C$82,2,FALSE)</f>
        <v>Bancada de Alagoas</v>
      </c>
      <c r="C775" s="31" t="s">
        <v>20</v>
      </c>
      <c r="D775" s="30" t="s">
        <v>14</v>
      </c>
      <c r="E775" s="30" t="s">
        <v>233</v>
      </c>
      <c r="F775" s="63"/>
      <c r="G775" s="72">
        <f>I698*ÍndiceCorreção!$C$13</f>
        <v>0</v>
      </c>
      <c r="H775" s="72">
        <f t="shared" si="20"/>
        <v>0</v>
      </c>
      <c r="I775" s="73">
        <f t="shared" si="21"/>
        <v>5218474.425067611</v>
      </c>
      <c r="J775" s="65"/>
    </row>
    <row r="776" spans="2:10" ht="12.95" customHeight="1">
      <c r="B776" s="61" t="str">
        <f>VLOOKUP(C776,SintéticoNC!$B$4:$C$82,2,FALSE)</f>
        <v>Bancada de Minas Gerais</v>
      </c>
      <c r="C776" s="31" t="s">
        <v>23</v>
      </c>
      <c r="D776" s="30" t="s">
        <v>14</v>
      </c>
      <c r="E776" s="30" t="s">
        <v>233</v>
      </c>
      <c r="F776" s="63"/>
      <c r="G776" s="72">
        <f>I699*ÍndiceCorreção!$C$13</f>
        <v>0</v>
      </c>
      <c r="H776" s="72">
        <f t="shared" si="20"/>
        <v>0</v>
      </c>
      <c r="I776" s="73">
        <f t="shared" si="21"/>
        <v>13372074.34264488</v>
      </c>
      <c r="J776" s="65"/>
    </row>
    <row r="777" spans="2:10" ht="12.95" customHeight="1">
      <c r="B777" s="61" t="str">
        <f>VLOOKUP(C777,SintéticoNC!$B$4:$C$82,2,FALSE)</f>
        <v>Bancada de São Paulo</v>
      </c>
      <c r="C777" s="31" t="s">
        <v>27</v>
      </c>
      <c r="D777" s="30" t="s">
        <v>14</v>
      </c>
      <c r="E777" s="30" t="s">
        <v>233</v>
      </c>
      <c r="F777" s="63"/>
      <c r="G777" s="72">
        <f>I700*ÍndiceCorreção!$C$13</f>
        <v>0</v>
      </c>
      <c r="H777" s="72">
        <f t="shared" si="20"/>
        <v>0</v>
      </c>
      <c r="I777" s="73">
        <f t="shared" si="21"/>
        <v>1000329.1335042845</v>
      </c>
      <c r="J777" s="65"/>
    </row>
    <row r="778" spans="2:10" ht="12.95" customHeight="1">
      <c r="B778" s="61" t="str">
        <f>VLOOKUP(C778,SintéticoNC!$B$4:$C$82,2,FALSE)</f>
        <v>Bancada do Espírito Santo</v>
      </c>
      <c r="C778" s="31" t="s">
        <v>31</v>
      </c>
      <c r="D778" s="30" t="s">
        <v>14</v>
      </c>
      <c r="E778" s="30" t="s">
        <v>233</v>
      </c>
      <c r="F778" s="63"/>
      <c r="G778" s="72">
        <f>I701*ÍndiceCorreção!$C$13</f>
        <v>0</v>
      </c>
      <c r="H778" s="72">
        <f t="shared" si="20"/>
        <v>0</v>
      </c>
      <c r="I778" s="73">
        <f t="shared" si="21"/>
        <v>945233.75026524044</v>
      </c>
      <c r="J778" s="65"/>
    </row>
    <row r="779" spans="2:10" ht="12.95" customHeight="1">
      <c r="B779" s="61" t="str">
        <f>VLOOKUP(C779,SintéticoNC!$B$4:$C$82,2,FALSE)</f>
        <v>Bancada do Espírito Santo</v>
      </c>
      <c r="C779" s="31" t="s">
        <v>35</v>
      </c>
      <c r="D779" s="30" t="s">
        <v>14</v>
      </c>
      <c r="E779" s="30" t="s">
        <v>233</v>
      </c>
      <c r="F779" s="63"/>
      <c r="G779" s="72">
        <f>I702*ÍndiceCorreção!$C$13</f>
        <v>0</v>
      </c>
      <c r="H779" s="72">
        <f t="shared" si="20"/>
        <v>0</v>
      </c>
      <c r="I779" s="73">
        <f t="shared" si="21"/>
        <v>2157623.6887734933</v>
      </c>
      <c r="J779" s="65"/>
    </row>
    <row r="780" spans="2:10" ht="12.95" customHeight="1">
      <c r="B780" s="61" t="str">
        <f>VLOOKUP(C780,SintéticoNC!$B$4:$C$82,2,FALSE)</f>
        <v>Bancada do Espírito Santo</v>
      </c>
      <c r="C780" s="31" t="s">
        <v>37</v>
      </c>
      <c r="D780" s="30" t="s">
        <v>14</v>
      </c>
      <c r="E780" s="30" t="s">
        <v>233</v>
      </c>
      <c r="F780" s="63"/>
      <c r="G780" s="72">
        <f>I703*ÍndiceCorreção!$C$13</f>
        <v>0</v>
      </c>
      <c r="H780" s="72">
        <f t="shared" si="20"/>
        <v>0</v>
      </c>
      <c r="I780" s="73">
        <f t="shared" si="21"/>
        <v>2689732.9138105358</v>
      </c>
      <c r="J780" s="65"/>
    </row>
    <row r="781" spans="2:10" ht="12.95" customHeight="1">
      <c r="B781" s="61" t="str">
        <f>VLOOKUP(C781,SintéticoNC!$B$4:$C$82,2,FALSE)</f>
        <v>Bancada do Maranhão</v>
      </c>
      <c r="C781" s="31" t="s">
        <v>39</v>
      </c>
      <c r="D781" s="30" t="s">
        <v>14</v>
      </c>
      <c r="E781" s="30" t="s">
        <v>233</v>
      </c>
      <c r="F781" s="63"/>
      <c r="G781" s="72">
        <f>I704*ÍndiceCorreção!$C$13</f>
        <v>0</v>
      </c>
      <c r="H781" s="72">
        <f t="shared" si="20"/>
        <v>0</v>
      </c>
      <c r="I781" s="73">
        <f t="shared" si="21"/>
        <v>717558.02520272601</v>
      </c>
      <c r="J781" s="65"/>
    </row>
    <row r="782" spans="2:10" ht="12.95" customHeight="1">
      <c r="B782" s="61" t="str">
        <f>VLOOKUP(C782,SintéticoNC!$B$4:$C$82,2,FALSE)</f>
        <v>Bancada do Pará</v>
      </c>
      <c r="C782" s="31" t="s">
        <v>42</v>
      </c>
      <c r="D782" s="30" t="s">
        <v>14</v>
      </c>
      <c r="E782" s="30" t="s">
        <v>233</v>
      </c>
      <c r="F782" s="63"/>
      <c r="G782" s="72">
        <f>I705*ÍndiceCorreção!$C$13</f>
        <v>0</v>
      </c>
      <c r="H782" s="72">
        <f t="shared" si="20"/>
        <v>0</v>
      </c>
      <c r="I782" s="73">
        <f t="shared" si="21"/>
        <v>0</v>
      </c>
      <c r="J782" s="65"/>
    </row>
    <row r="783" spans="2:10" ht="12.95" customHeight="1">
      <c r="B783" s="61" t="str">
        <f>VLOOKUP(C783,SintéticoNC!$B$4:$C$82,2,FALSE)</f>
        <v>Bancada do Pará</v>
      </c>
      <c r="C783" s="31" t="s">
        <v>45</v>
      </c>
      <c r="D783" s="30" t="s">
        <v>14</v>
      </c>
      <c r="E783" s="30" t="s">
        <v>233</v>
      </c>
      <c r="F783" s="63"/>
      <c r="G783" s="72">
        <f>I706*ÍndiceCorreção!$C$13</f>
        <v>0</v>
      </c>
      <c r="H783" s="72">
        <f t="shared" si="20"/>
        <v>0</v>
      </c>
      <c r="I783" s="73">
        <f t="shared" si="21"/>
        <v>319778.32287139515</v>
      </c>
      <c r="J783" s="65"/>
    </row>
    <row r="784" spans="2:10" ht="12.95" customHeight="1">
      <c r="B784" s="61" t="str">
        <f>VLOOKUP(C784,SintéticoNC!$B$4:$C$82,2,FALSE)</f>
        <v>Cabo Junio Amaral</v>
      </c>
      <c r="C784" s="31" t="s">
        <v>47</v>
      </c>
      <c r="D784" s="30" t="s">
        <v>14</v>
      </c>
      <c r="E784" s="30" t="s">
        <v>233</v>
      </c>
      <c r="F784" s="63"/>
      <c r="G784" s="72">
        <f>I707*ÍndiceCorreção!$C$13</f>
        <v>0</v>
      </c>
      <c r="H784" s="72">
        <f t="shared" si="20"/>
        <v>0</v>
      </c>
      <c r="I784" s="73">
        <f t="shared" si="21"/>
        <v>119086.01495595239</v>
      </c>
      <c r="J784" s="65"/>
    </row>
    <row r="785" spans="2:10" ht="12.95" customHeight="1">
      <c r="B785" s="61" t="str">
        <f>VLOOKUP(C785,SintéticoNC!$B$4:$C$82,2,FALSE)</f>
        <v>Celso Sabino</v>
      </c>
      <c r="C785" s="31" t="s">
        <v>50</v>
      </c>
      <c r="D785" s="30" t="s">
        <v>14</v>
      </c>
      <c r="E785" s="30" t="s">
        <v>233</v>
      </c>
      <c r="F785" s="63"/>
      <c r="G785" s="72">
        <f>I708*ÍndiceCorreção!$C$13</f>
        <v>0</v>
      </c>
      <c r="H785" s="72">
        <f t="shared" ref="H785:H848" si="22">IF(I708&gt;F785,F785,I708)</f>
        <v>0</v>
      </c>
      <c r="I785" s="73">
        <f t="shared" ref="I785:I848" si="23">I708-H785</f>
        <v>58177.206989103011</v>
      </c>
      <c r="J785" s="65"/>
    </row>
    <row r="786" spans="2:10" ht="12.95" customHeight="1">
      <c r="B786" s="61" t="str">
        <f>VLOOKUP(C786,SintéticoNC!$B$4:$C$82,2,FALSE)</f>
        <v>Coronel Chrisóstomo</v>
      </c>
      <c r="C786" s="31" t="s">
        <v>53</v>
      </c>
      <c r="D786" s="30" t="s">
        <v>14</v>
      </c>
      <c r="E786" s="30" t="s">
        <v>233</v>
      </c>
      <c r="F786" s="63"/>
      <c r="G786" s="72">
        <f>I709*ÍndiceCorreção!$C$13</f>
        <v>0</v>
      </c>
      <c r="H786" s="72">
        <f t="shared" si="22"/>
        <v>0</v>
      </c>
      <c r="I786" s="73">
        <f t="shared" si="23"/>
        <v>69895.715320770076</v>
      </c>
      <c r="J786" s="65"/>
    </row>
    <row r="787" spans="2:10" ht="12.95" customHeight="1">
      <c r="B787" s="61" t="str">
        <f>VLOOKUP(C787,SintéticoNC!$B$4:$C$82,2,FALSE)</f>
        <v>Dimas Fabiano</v>
      </c>
      <c r="C787" s="31" t="s">
        <v>56</v>
      </c>
      <c r="D787" s="30" t="s">
        <v>14</v>
      </c>
      <c r="E787" s="30" t="s">
        <v>233</v>
      </c>
      <c r="F787" s="63"/>
      <c r="G787" s="72">
        <f>I710*ÍndiceCorreção!$C$13</f>
        <v>0</v>
      </c>
      <c r="H787" s="72">
        <f t="shared" si="22"/>
        <v>0</v>
      </c>
      <c r="I787" s="73">
        <f t="shared" si="23"/>
        <v>0</v>
      </c>
      <c r="J787" s="65"/>
    </row>
    <row r="788" spans="2:10" ht="12.95" customHeight="1">
      <c r="B788" s="61" t="str">
        <f>VLOOKUP(C788,SintéticoNC!$B$4:$C$82,2,FALSE)</f>
        <v>Edna Henrique</v>
      </c>
      <c r="C788" s="31" t="s">
        <v>59</v>
      </c>
      <c r="D788" s="30" t="s">
        <v>14</v>
      </c>
      <c r="E788" s="30" t="s">
        <v>233</v>
      </c>
      <c r="F788" s="63"/>
      <c r="G788" s="72">
        <f>I711*ÍndiceCorreção!$C$13</f>
        <v>0</v>
      </c>
      <c r="H788" s="72">
        <f t="shared" si="22"/>
        <v>0</v>
      </c>
      <c r="I788" s="73">
        <f t="shared" si="23"/>
        <v>130096.09232288934</v>
      </c>
      <c r="J788" s="65"/>
    </row>
    <row r="789" spans="2:10" ht="12.95" customHeight="1">
      <c r="B789" s="61" t="str">
        <f>VLOOKUP(C789,SintéticoNC!$B$4:$C$82,2,FALSE)</f>
        <v>Elias Vaz</v>
      </c>
      <c r="C789" s="31" t="s">
        <v>62</v>
      </c>
      <c r="D789" s="30" t="s">
        <v>14</v>
      </c>
      <c r="E789" s="30" t="s">
        <v>233</v>
      </c>
      <c r="F789" s="63"/>
      <c r="G789" s="72">
        <f>I712*ÍndiceCorreção!$C$13</f>
        <v>0</v>
      </c>
      <c r="H789" s="72">
        <f t="shared" si="22"/>
        <v>0</v>
      </c>
      <c r="I789" s="73">
        <f t="shared" si="23"/>
        <v>364030.94677478721</v>
      </c>
      <c r="J789" s="65"/>
    </row>
    <row r="790" spans="2:10" ht="12.95" customHeight="1">
      <c r="B790" s="61" t="str">
        <f>VLOOKUP(C790,SintéticoNC!$B$4:$C$82,2,FALSE)</f>
        <v>Expedito Netto</v>
      </c>
      <c r="C790" s="31" t="s">
        <v>65</v>
      </c>
      <c r="D790" s="30" t="s">
        <v>14</v>
      </c>
      <c r="E790" s="30" t="s">
        <v>233</v>
      </c>
      <c r="F790" s="63"/>
      <c r="G790" s="72">
        <f>I713*ÍndiceCorreção!$C$13</f>
        <v>0</v>
      </c>
      <c r="H790" s="72">
        <f t="shared" si="22"/>
        <v>0</v>
      </c>
      <c r="I790" s="73">
        <f t="shared" si="23"/>
        <v>174174.3987552477</v>
      </c>
      <c r="J790" s="65"/>
    </row>
    <row r="791" spans="2:10" ht="12.95" customHeight="1">
      <c r="B791" s="61" t="str">
        <f>VLOOKUP(C791,SintéticoNC!$B$4:$C$82,2,FALSE)</f>
        <v>Fabio Reis</v>
      </c>
      <c r="C791" s="31" t="s">
        <v>68</v>
      </c>
      <c r="D791" s="30" t="s">
        <v>14</v>
      </c>
      <c r="E791" s="30" t="s">
        <v>233</v>
      </c>
      <c r="F791" s="63"/>
      <c r="G791" s="72">
        <f>I714*ÍndiceCorreção!$C$13</f>
        <v>0</v>
      </c>
      <c r="H791" s="72">
        <f t="shared" si="22"/>
        <v>0</v>
      </c>
      <c r="I791" s="73">
        <f t="shared" si="23"/>
        <v>0</v>
      </c>
      <c r="J791" s="65"/>
    </row>
    <row r="792" spans="2:10" ht="12.95" customHeight="1">
      <c r="B792" s="61" t="str">
        <f>VLOOKUP(C792,SintéticoNC!$B$4:$C$82,2,FALSE)</f>
        <v>Flavia Arruda</v>
      </c>
      <c r="C792" s="31" t="s">
        <v>71</v>
      </c>
      <c r="D792" s="30" t="s">
        <v>14</v>
      </c>
      <c r="E792" s="30" t="s">
        <v>233</v>
      </c>
      <c r="F792" s="63"/>
      <c r="G792" s="72">
        <f>I715*ÍndiceCorreção!$C$13</f>
        <v>0</v>
      </c>
      <c r="H792" s="72">
        <f t="shared" si="22"/>
        <v>0</v>
      </c>
      <c r="I792" s="73">
        <f t="shared" si="23"/>
        <v>830300.0594868646</v>
      </c>
      <c r="J792" s="65"/>
    </row>
    <row r="793" spans="2:10" ht="12.95" customHeight="1">
      <c r="B793" s="61" t="str">
        <f>VLOOKUP(C793,SintéticoNC!$B$4:$C$82,2,FALSE)</f>
        <v>Flaviano Melo</v>
      </c>
      <c r="C793" s="31" t="s">
        <v>74</v>
      </c>
      <c r="D793" s="30" t="s">
        <v>14</v>
      </c>
      <c r="E793" s="30" t="s">
        <v>233</v>
      </c>
      <c r="F793" s="63"/>
      <c r="G793" s="72">
        <f>I716*ÍndiceCorreção!$C$13</f>
        <v>0</v>
      </c>
      <c r="H793" s="72">
        <f t="shared" si="22"/>
        <v>0</v>
      </c>
      <c r="I793" s="73">
        <f t="shared" si="23"/>
        <v>0</v>
      </c>
      <c r="J793" s="65"/>
    </row>
    <row r="794" spans="2:10" ht="12.95" customHeight="1">
      <c r="B794" s="61" t="str">
        <f>VLOOKUP(C794,SintéticoNC!$B$4:$C$82,2,FALSE)</f>
        <v>Flaviano Melo</v>
      </c>
      <c r="C794" s="31" t="s">
        <v>77</v>
      </c>
      <c r="D794" s="30" t="s">
        <v>14</v>
      </c>
      <c r="E794" s="30" t="s">
        <v>233</v>
      </c>
      <c r="F794" s="63"/>
      <c r="G794" s="72">
        <f>I717*ÍndiceCorreção!$C$13</f>
        <v>0</v>
      </c>
      <c r="H794" s="72">
        <f t="shared" si="22"/>
        <v>0</v>
      </c>
      <c r="I794" s="73">
        <f t="shared" si="23"/>
        <v>427862.87998798711</v>
      </c>
      <c r="J794" s="65"/>
    </row>
    <row r="795" spans="2:10" ht="12.95" customHeight="1">
      <c r="B795" s="61" t="str">
        <f>VLOOKUP(C795,SintéticoNC!$B$4:$C$82,2,FALSE)</f>
        <v>General Girão</v>
      </c>
      <c r="C795" s="31" t="s">
        <v>79</v>
      </c>
      <c r="D795" s="30" t="s">
        <v>14</v>
      </c>
      <c r="E795" s="30" t="s">
        <v>233</v>
      </c>
      <c r="F795" s="63"/>
      <c r="G795" s="72">
        <f>I718*ÍndiceCorreção!$C$13</f>
        <v>0</v>
      </c>
      <c r="H795" s="72">
        <f t="shared" si="22"/>
        <v>0</v>
      </c>
      <c r="I795" s="73">
        <f t="shared" si="23"/>
        <v>0</v>
      </c>
      <c r="J795" s="65"/>
    </row>
    <row r="796" spans="2:10" ht="12.95" customHeight="1">
      <c r="B796" s="61" t="str">
        <f>VLOOKUP(C796,SintéticoNC!$B$4:$C$82,2,FALSE)</f>
        <v>João Roma</v>
      </c>
      <c r="C796" s="31" t="s">
        <v>82</v>
      </c>
      <c r="D796" s="30" t="s">
        <v>14</v>
      </c>
      <c r="E796" s="30" t="s">
        <v>233</v>
      </c>
      <c r="F796" s="63"/>
      <c r="G796" s="72">
        <f>I719*ÍndiceCorreção!$C$13</f>
        <v>0</v>
      </c>
      <c r="H796" s="72">
        <f t="shared" si="22"/>
        <v>0</v>
      </c>
      <c r="I796" s="73">
        <f t="shared" si="23"/>
        <v>2895.071502407387</v>
      </c>
      <c r="J796" s="65"/>
    </row>
    <row r="797" spans="2:10" ht="12.95" customHeight="1">
      <c r="B797" s="61" t="str">
        <f>VLOOKUP(C797,SintéticoNC!$B$4:$C$82,2,FALSE)</f>
        <v>Joenia Wapichana</v>
      </c>
      <c r="C797" s="31" t="s">
        <v>85</v>
      </c>
      <c r="D797" s="30" t="s">
        <v>14</v>
      </c>
      <c r="E797" s="30" t="s">
        <v>233</v>
      </c>
      <c r="F797" s="63"/>
      <c r="G797" s="72">
        <f>I720*ÍndiceCorreção!$C$13</f>
        <v>0</v>
      </c>
      <c r="H797" s="72">
        <f t="shared" si="22"/>
        <v>0</v>
      </c>
      <c r="I797" s="73">
        <f t="shared" si="23"/>
        <v>0</v>
      </c>
      <c r="J797" s="65"/>
    </row>
    <row r="798" spans="2:10" ht="12.95" customHeight="1">
      <c r="B798" s="61" t="str">
        <f>VLOOKUP(C798,SintéticoNC!$B$4:$C$82,2,FALSE)</f>
        <v>José Nunes</v>
      </c>
      <c r="C798" s="31" t="s">
        <v>88</v>
      </c>
      <c r="D798" s="30" t="s">
        <v>14</v>
      </c>
      <c r="E798" s="30" t="s">
        <v>233</v>
      </c>
      <c r="F798" s="63"/>
      <c r="G798" s="72">
        <f>I721*ÍndiceCorreção!$C$13</f>
        <v>0</v>
      </c>
      <c r="H798" s="72">
        <f t="shared" si="22"/>
        <v>0</v>
      </c>
      <c r="I798" s="73">
        <f t="shared" si="23"/>
        <v>99086.014955952385</v>
      </c>
      <c r="J798" s="65"/>
    </row>
    <row r="799" spans="2:10" ht="12.95" customHeight="1">
      <c r="B799" s="61" t="str">
        <f>VLOOKUP(C799,SintéticoNC!$B$4:$C$82,2,FALSE)</f>
        <v>Josivaldo JP</v>
      </c>
      <c r="C799" s="31" t="s">
        <v>91</v>
      </c>
      <c r="D799" s="30" t="s">
        <v>14</v>
      </c>
      <c r="E799" s="30" t="s">
        <v>233</v>
      </c>
      <c r="F799" s="63"/>
      <c r="G799" s="72">
        <f>I722*ÍndiceCorreção!$C$13</f>
        <v>0</v>
      </c>
      <c r="H799" s="72">
        <f t="shared" si="22"/>
        <v>0</v>
      </c>
      <c r="I799" s="73">
        <f t="shared" si="23"/>
        <v>0</v>
      </c>
      <c r="J799" s="65"/>
    </row>
    <row r="800" spans="2:10" ht="12.95" customHeight="1">
      <c r="B800" s="61" t="str">
        <f>VLOOKUP(C800,SintéticoNC!$B$4:$C$82,2,FALSE)</f>
        <v>Junior Lourenço</v>
      </c>
      <c r="C800" s="31" t="s">
        <v>94</v>
      </c>
      <c r="D800" s="30" t="s">
        <v>14</v>
      </c>
      <c r="E800" s="30" t="s">
        <v>233</v>
      </c>
      <c r="F800" s="63"/>
      <c r="G800" s="72">
        <f>I723*ÍndiceCorreção!$C$13</f>
        <v>0</v>
      </c>
      <c r="H800" s="72">
        <f t="shared" si="22"/>
        <v>0</v>
      </c>
      <c r="I800" s="73">
        <f t="shared" si="23"/>
        <v>278476.69159325399</v>
      </c>
      <c r="J800" s="65"/>
    </row>
    <row r="801" spans="2:10" ht="12.95" customHeight="1">
      <c r="B801" s="61" t="str">
        <f>VLOOKUP(C801,SintéticoNC!$B$4:$C$82,2,FALSE)</f>
        <v>Leo de Brito</v>
      </c>
      <c r="C801" s="31" t="s">
        <v>97</v>
      </c>
      <c r="D801" s="30" t="s">
        <v>14</v>
      </c>
      <c r="E801" s="30" t="s">
        <v>233</v>
      </c>
      <c r="F801" s="63"/>
      <c r="G801" s="72">
        <f>I724*ÍndiceCorreção!$C$13</f>
        <v>0</v>
      </c>
      <c r="H801" s="72">
        <f t="shared" si="22"/>
        <v>0</v>
      </c>
      <c r="I801" s="73">
        <f t="shared" si="23"/>
        <v>314333.26778289623</v>
      </c>
      <c r="J801" s="65"/>
    </row>
    <row r="802" spans="2:10" ht="12.95" customHeight="1">
      <c r="B802" s="61" t="str">
        <f>VLOOKUP(C802,SintéticoNC!$B$4:$C$82,2,FALSE)</f>
        <v>Leur Lomanto</v>
      </c>
      <c r="C802" s="31" t="s">
        <v>100</v>
      </c>
      <c r="D802" s="30" t="s">
        <v>14</v>
      </c>
      <c r="E802" s="30" t="s">
        <v>233</v>
      </c>
      <c r="F802" s="63"/>
      <c r="G802" s="72">
        <f>I725*ÍndiceCorreção!$C$13</f>
        <v>0</v>
      </c>
      <c r="H802" s="72">
        <f t="shared" si="22"/>
        <v>0</v>
      </c>
      <c r="I802" s="73">
        <f t="shared" si="23"/>
        <v>16768.437132477542</v>
      </c>
      <c r="J802" s="65"/>
    </row>
    <row r="803" spans="2:10" ht="12.95" customHeight="1">
      <c r="B803" s="61" t="str">
        <f>VLOOKUP(C803,SintéticoNC!$B$4:$C$82,2,FALSE)</f>
        <v>Luciano Bivar</v>
      </c>
      <c r="C803" s="31" t="s">
        <v>103</v>
      </c>
      <c r="D803" s="30" t="s">
        <v>14</v>
      </c>
      <c r="E803" s="30" t="s">
        <v>233</v>
      </c>
      <c r="F803" s="63"/>
      <c r="G803" s="72">
        <f>I726*ÍndiceCorreção!$C$13</f>
        <v>0</v>
      </c>
      <c r="H803" s="72">
        <f t="shared" si="22"/>
        <v>0</v>
      </c>
      <c r="I803" s="73">
        <f t="shared" si="23"/>
        <v>0</v>
      </c>
      <c r="J803" s="65"/>
    </row>
    <row r="804" spans="2:10" ht="12.95" customHeight="1">
      <c r="B804" s="61" t="str">
        <f>VLOOKUP(C804,SintéticoNC!$B$4:$C$82,2,FALSE)</f>
        <v>Luis Tibé</v>
      </c>
      <c r="C804" s="31" t="s">
        <v>106</v>
      </c>
      <c r="D804" s="30" t="s">
        <v>14</v>
      </c>
      <c r="E804" s="30" t="s">
        <v>233</v>
      </c>
      <c r="F804" s="63"/>
      <c r="G804" s="72">
        <f>I727*ÍndiceCorreção!$C$13</f>
        <v>0</v>
      </c>
      <c r="H804" s="72">
        <f t="shared" si="22"/>
        <v>0</v>
      </c>
      <c r="I804" s="73">
        <f t="shared" si="23"/>
        <v>99086.014955952385</v>
      </c>
      <c r="J804" s="65"/>
    </row>
    <row r="805" spans="2:10" ht="12.95" customHeight="1">
      <c r="B805" s="61" t="str">
        <f>VLOOKUP(C805,SintéticoNC!$B$4:$C$82,2,FALSE)</f>
        <v>Mara Rocha</v>
      </c>
      <c r="C805" s="31" t="s">
        <v>109</v>
      </c>
      <c r="D805" s="30" t="s">
        <v>14</v>
      </c>
      <c r="E805" s="30" t="s">
        <v>233</v>
      </c>
      <c r="F805" s="63"/>
      <c r="G805" s="72">
        <f>I728*ÍndiceCorreção!$C$13</f>
        <v>0</v>
      </c>
      <c r="H805" s="72">
        <f t="shared" si="22"/>
        <v>0</v>
      </c>
      <c r="I805" s="73">
        <f t="shared" si="23"/>
        <v>362490.445730621</v>
      </c>
      <c r="J805" s="65"/>
    </row>
    <row r="806" spans="2:10" ht="12.95" customHeight="1">
      <c r="B806" s="61" t="str">
        <f>VLOOKUP(C806,SintéticoNC!$B$4:$C$82,2,FALSE)</f>
        <v>Marx Beltrão</v>
      </c>
      <c r="C806" s="31" t="s">
        <v>112</v>
      </c>
      <c r="D806" s="30" t="s">
        <v>14</v>
      </c>
      <c r="E806" s="30" t="s">
        <v>233</v>
      </c>
      <c r="F806" s="63"/>
      <c r="G806" s="72">
        <f>I729*ÍndiceCorreção!$C$13</f>
        <v>0</v>
      </c>
      <c r="H806" s="72">
        <f t="shared" si="22"/>
        <v>0</v>
      </c>
      <c r="I806" s="73">
        <f t="shared" si="23"/>
        <v>139086.01495595239</v>
      </c>
      <c r="J806" s="65"/>
    </row>
    <row r="807" spans="2:10" ht="12.95" customHeight="1">
      <c r="B807" s="61" t="str">
        <f>VLOOKUP(C807,SintéticoNC!$B$4:$C$82,2,FALSE)</f>
        <v>Ministério das Comunicações</v>
      </c>
      <c r="C807" s="31" t="s">
        <v>115</v>
      </c>
      <c r="D807" s="30" t="s">
        <v>14</v>
      </c>
      <c r="E807" s="30" t="s">
        <v>233</v>
      </c>
      <c r="F807" s="63"/>
      <c r="G807" s="72">
        <f>I730*ÍndiceCorreção!$C$13</f>
        <v>0</v>
      </c>
      <c r="H807" s="72">
        <f t="shared" si="22"/>
        <v>0</v>
      </c>
      <c r="I807" s="73">
        <f t="shared" si="23"/>
        <v>14977542.225836456</v>
      </c>
      <c r="J807" s="65"/>
    </row>
    <row r="808" spans="2:10" ht="12.95" customHeight="1">
      <c r="B808" s="61" t="str">
        <f>VLOOKUP(C808,SintéticoNC!$B$4:$C$82,2,FALSE)</f>
        <v>Ministério das Comunicações</v>
      </c>
      <c r="C808" s="31" t="s">
        <v>118</v>
      </c>
      <c r="D808" s="30" t="s">
        <v>14</v>
      </c>
      <c r="E808" s="30" t="s">
        <v>233</v>
      </c>
      <c r="F808" s="63"/>
      <c r="G808" s="72">
        <f>I731*ÍndiceCorreção!$C$13</f>
        <v>0</v>
      </c>
      <c r="H808" s="72">
        <f t="shared" si="22"/>
        <v>0</v>
      </c>
      <c r="I808" s="73">
        <f t="shared" si="23"/>
        <v>3645165.3292635381</v>
      </c>
      <c r="J808" s="65"/>
    </row>
    <row r="809" spans="2:10" ht="12.95" customHeight="1">
      <c r="B809" s="61" t="str">
        <f>VLOOKUP(C809,SintéticoNC!$B$4:$C$82,2,FALSE)</f>
        <v>Ministério das Comunicações</v>
      </c>
      <c r="C809" s="31" t="s">
        <v>120</v>
      </c>
      <c r="D809" s="30" t="s">
        <v>14</v>
      </c>
      <c r="E809" s="30" t="s">
        <v>233</v>
      </c>
      <c r="F809" s="63"/>
      <c r="G809" s="72">
        <f>I732*ÍndiceCorreção!$C$13</f>
        <v>0</v>
      </c>
      <c r="H809" s="72">
        <f t="shared" si="22"/>
        <v>0</v>
      </c>
      <c r="I809" s="73">
        <f t="shared" si="23"/>
        <v>10020773.669369681</v>
      </c>
      <c r="J809" s="65"/>
    </row>
    <row r="810" spans="2:10" ht="12.95" customHeight="1">
      <c r="B810" s="61" t="str">
        <f>VLOOKUP(C810,SintéticoNC!$B$4:$C$82,2,FALSE)</f>
        <v>Ministério da Educação</v>
      </c>
      <c r="C810" s="31" t="s">
        <v>122</v>
      </c>
      <c r="D810" s="30" t="s">
        <v>14</v>
      </c>
      <c r="E810" s="30" t="s">
        <v>233</v>
      </c>
      <c r="F810" s="63"/>
      <c r="G810" s="72">
        <f>I733*ÍndiceCorreção!$C$13</f>
        <v>0</v>
      </c>
      <c r="H810" s="72">
        <f t="shared" si="22"/>
        <v>0</v>
      </c>
      <c r="I810" s="73">
        <f t="shared" si="23"/>
        <v>16953134.633976746</v>
      </c>
      <c r="J810" s="65"/>
    </row>
    <row r="811" spans="2:10" ht="12.95" customHeight="1">
      <c r="B811" s="61" t="str">
        <f>VLOOKUP(C811,SintéticoNC!$B$4:$C$82,2,FALSE)</f>
        <v>Ministério da Educação</v>
      </c>
      <c r="C811" s="31" t="s">
        <v>125</v>
      </c>
      <c r="D811" s="30" t="s">
        <v>14</v>
      </c>
      <c r="E811" s="30" t="s">
        <v>233</v>
      </c>
      <c r="F811" s="63"/>
      <c r="G811" s="72">
        <f>I734*ÍndiceCorreção!$C$13</f>
        <v>0</v>
      </c>
      <c r="H811" s="72">
        <f t="shared" si="22"/>
        <v>0</v>
      </c>
      <c r="I811" s="73">
        <f t="shared" si="23"/>
        <v>3178094.787694979</v>
      </c>
      <c r="J811" s="65"/>
    </row>
    <row r="812" spans="2:10" ht="12.95" customHeight="1">
      <c r="B812" s="61" t="str">
        <f>VLOOKUP(C812,SintéticoNC!$B$4:$C$82,2,FALSE)</f>
        <v>Ministério da Justiça</v>
      </c>
      <c r="C812" s="31" t="s">
        <v>127</v>
      </c>
      <c r="D812" s="30" t="s">
        <v>14</v>
      </c>
      <c r="E812" s="30" t="s">
        <v>233</v>
      </c>
      <c r="F812" s="63"/>
      <c r="G812" s="72">
        <f>I735*ÍndiceCorreção!$C$13</f>
        <v>0</v>
      </c>
      <c r="H812" s="72">
        <f t="shared" si="22"/>
        <v>0</v>
      </c>
      <c r="I812" s="73">
        <f t="shared" si="23"/>
        <v>562238.23132553988</v>
      </c>
      <c r="J812" s="65"/>
    </row>
    <row r="813" spans="2:10" ht="12.95" customHeight="1">
      <c r="B813" s="61" t="str">
        <f>VLOOKUP(C813,SintéticoNC!$B$4:$C$82,2,FALSE)</f>
        <v>Ministério do Meio Ambiente</v>
      </c>
      <c r="C813" s="31" t="s">
        <v>130</v>
      </c>
      <c r="D813" s="30" t="s">
        <v>14</v>
      </c>
      <c r="E813" s="30" t="s">
        <v>233</v>
      </c>
      <c r="F813" s="63"/>
      <c r="G813" s="72">
        <f>I736*ÍndiceCorreção!$C$13</f>
        <v>0</v>
      </c>
      <c r="H813" s="72">
        <f t="shared" si="22"/>
        <v>0</v>
      </c>
      <c r="I813" s="73">
        <f t="shared" si="23"/>
        <v>68886.340155805156</v>
      </c>
      <c r="J813" s="65"/>
    </row>
    <row r="814" spans="2:10" ht="12.95" customHeight="1">
      <c r="B814" s="61" t="str">
        <f>VLOOKUP(C814,SintéticoNC!$B$4:$C$82,2,FALSE)</f>
        <v>Perpétua Almeida</v>
      </c>
      <c r="C814" s="31" t="s">
        <v>133</v>
      </c>
      <c r="D814" s="30" t="s">
        <v>14</v>
      </c>
      <c r="E814" s="30" t="s">
        <v>233</v>
      </c>
      <c r="F814" s="63"/>
      <c r="G814" s="72">
        <f>I737*ÍndiceCorreção!$C$13</f>
        <v>0</v>
      </c>
      <c r="H814" s="72">
        <f t="shared" si="22"/>
        <v>0</v>
      </c>
      <c r="I814" s="73">
        <f t="shared" si="23"/>
        <v>308172.02991190477</v>
      </c>
      <c r="J814" s="65"/>
    </row>
    <row r="815" spans="2:10" ht="12.95" customHeight="1">
      <c r="B815" s="61" t="str">
        <f>VLOOKUP(C815,SintéticoNC!$B$4:$C$82,2,FALSE)</f>
        <v>PRF RO</v>
      </c>
      <c r="C815" s="31" t="s">
        <v>136</v>
      </c>
      <c r="D815" s="30" t="s">
        <v>14</v>
      </c>
      <c r="E815" s="30" t="s">
        <v>233</v>
      </c>
      <c r="F815" s="63"/>
      <c r="G815" s="72">
        <f>I738*ÍndiceCorreção!$C$13</f>
        <v>0</v>
      </c>
      <c r="H815" s="72">
        <f t="shared" si="22"/>
        <v>0</v>
      </c>
      <c r="I815" s="73">
        <f t="shared" si="23"/>
        <v>0</v>
      </c>
      <c r="J815" s="65"/>
    </row>
    <row r="816" spans="2:10" ht="12.95" customHeight="1">
      <c r="B816" s="61" t="str">
        <f>VLOOKUP(C816,SintéticoNC!$B$4:$C$82,2,FALSE)</f>
        <v>Senador Confúcio Moura</v>
      </c>
      <c r="C816" s="31" t="s">
        <v>139</v>
      </c>
      <c r="D816" s="30" t="s">
        <v>14</v>
      </c>
      <c r="E816" s="30" t="s">
        <v>233</v>
      </c>
      <c r="F816" s="63"/>
      <c r="G816" s="72">
        <f>I739*ÍndiceCorreção!$C$13</f>
        <v>0</v>
      </c>
      <c r="H816" s="72">
        <f t="shared" si="22"/>
        <v>0</v>
      </c>
      <c r="I816" s="73">
        <f t="shared" si="23"/>
        <v>0</v>
      </c>
      <c r="J816" s="65"/>
    </row>
    <row r="817" spans="2:10" ht="12.95" customHeight="1">
      <c r="B817" s="61" t="str">
        <f>VLOOKUP(C817,SintéticoNC!$B$4:$C$82,2,FALSE)</f>
        <v>Sérgio Petecão</v>
      </c>
      <c r="C817" s="31" t="s">
        <v>142</v>
      </c>
      <c r="D817" s="30" t="s">
        <v>14</v>
      </c>
      <c r="E817" s="30" t="s">
        <v>233</v>
      </c>
      <c r="F817" s="63"/>
      <c r="G817" s="72">
        <f>I740*ÍndiceCorreção!$C$13</f>
        <v>0</v>
      </c>
      <c r="H817" s="72">
        <f t="shared" si="22"/>
        <v>0</v>
      </c>
      <c r="I817" s="73">
        <f t="shared" si="23"/>
        <v>137857.90849389875</v>
      </c>
      <c r="J817" s="65"/>
    </row>
    <row r="818" spans="2:10" ht="12.95" customHeight="1">
      <c r="B818" s="61" t="str">
        <f>VLOOKUP(C818,SintéticoNC!$B$4:$C$82,2,FALSE)</f>
        <v>Soraya Thronicke</v>
      </c>
      <c r="C818" s="31" t="s">
        <v>145</v>
      </c>
      <c r="D818" s="30" t="s">
        <v>14</v>
      </c>
      <c r="E818" s="30" t="s">
        <v>233</v>
      </c>
      <c r="F818" s="63"/>
      <c r="G818" s="72">
        <f>I741*ÍndiceCorreção!$C$13</f>
        <v>0</v>
      </c>
      <c r="H818" s="72">
        <f t="shared" si="22"/>
        <v>0</v>
      </c>
      <c r="I818" s="73">
        <f t="shared" si="23"/>
        <v>288476.69159325399</v>
      </c>
      <c r="J818" s="65"/>
    </row>
    <row r="819" spans="2:10" ht="12.95" customHeight="1">
      <c r="B819" s="61" t="str">
        <f>VLOOKUP(C819,SintéticoNC!$B$4:$C$82,2,FALSE)</f>
        <v>Uldurico Junior</v>
      </c>
      <c r="C819" s="31" t="s">
        <v>148</v>
      </c>
      <c r="D819" s="30" t="s">
        <v>14</v>
      </c>
      <c r="E819" s="30" t="s">
        <v>233</v>
      </c>
      <c r="F819" s="63"/>
      <c r="G819" s="72">
        <f>I742*ÍndiceCorreção!$C$13</f>
        <v>0</v>
      </c>
      <c r="H819" s="72">
        <f t="shared" si="22"/>
        <v>0</v>
      </c>
      <c r="I819" s="73">
        <f t="shared" si="23"/>
        <v>272113.90638352314</v>
      </c>
      <c r="J819" s="65"/>
    </row>
    <row r="820" spans="2:10" ht="12.95" customHeight="1">
      <c r="B820" s="61" t="str">
        <f>VLOOKUP(C820,SintéticoNC!$B$4:$C$82,2,FALSE)</f>
        <v>Bancada de Alagoas</v>
      </c>
      <c r="C820" s="31" t="s">
        <v>152</v>
      </c>
      <c r="D820" s="30" t="s">
        <v>16</v>
      </c>
      <c r="E820" s="30" t="s">
        <v>233</v>
      </c>
      <c r="F820" s="63"/>
      <c r="G820" s="72">
        <f>I743*ÍndiceCorreção!$C$13</f>
        <v>0</v>
      </c>
      <c r="H820" s="72">
        <f t="shared" si="22"/>
        <v>0</v>
      </c>
      <c r="I820" s="73">
        <f t="shared" si="23"/>
        <v>504127.03909767652</v>
      </c>
      <c r="J820" s="65"/>
    </row>
    <row r="821" spans="2:10" ht="12.95" customHeight="1">
      <c r="B821" s="61" t="str">
        <f>VLOOKUP(C821,SintéticoNC!$B$4:$C$82,2,FALSE)</f>
        <v>Bancada de Alagoas</v>
      </c>
      <c r="C821" s="31" t="s">
        <v>154</v>
      </c>
      <c r="D821" s="30" t="s">
        <v>16</v>
      </c>
      <c r="E821" s="30" t="s">
        <v>233</v>
      </c>
      <c r="F821" s="63"/>
      <c r="G821" s="72">
        <f>I744*ÍndiceCorreção!$C$13</f>
        <v>0</v>
      </c>
      <c r="H821" s="72">
        <f t="shared" si="22"/>
        <v>0</v>
      </c>
      <c r="I821" s="73">
        <f t="shared" si="23"/>
        <v>564127.03909767652</v>
      </c>
      <c r="J821" s="65"/>
    </row>
    <row r="822" spans="2:10" ht="12.95" customHeight="1">
      <c r="B822" s="61" t="str">
        <f>VLOOKUP(C822,SintéticoNC!$B$4:$C$82,2,FALSE)</f>
        <v>Bancada de Alagoas</v>
      </c>
      <c r="C822" s="31" t="s">
        <v>156</v>
      </c>
      <c r="D822" s="30" t="s">
        <v>16</v>
      </c>
      <c r="E822" s="30" t="s">
        <v>233</v>
      </c>
      <c r="F822" s="63"/>
      <c r="G822" s="72">
        <f>I745*ÍndiceCorreção!$C$13</f>
        <v>0</v>
      </c>
      <c r="H822" s="72">
        <f t="shared" si="22"/>
        <v>0</v>
      </c>
      <c r="I822" s="73">
        <f t="shared" si="23"/>
        <v>106763.5392139694</v>
      </c>
      <c r="J822" s="65"/>
    </row>
    <row r="823" spans="2:10" ht="12.95" customHeight="1">
      <c r="B823" s="61" t="str">
        <f>VLOOKUP(C823,SintéticoNC!$B$4:$C$82,2,FALSE)</f>
        <v>Bancada de Minas Gerais</v>
      </c>
      <c r="C823" s="31" t="s">
        <v>158</v>
      </c>
      <c r="D823" s="30" t="s">
        <v>16</v>
      </c>
      <c r="E823" s="30" t="s">
        <v>233</v>
      </c>
      <c r="F823" s="63"/>
      <c r="G823" s="72">
        <f>I746*ÍndiceCorreção!$C$13</f>
        <v>0</v>
      </c>
      <c r="H823" s="72">
        <f t="shared" si="22"/>
        <v>0</v>
      </c>
      <c r="I823" s="73">
        <f t="shared" si="23"/>
        <v>137558.02520272601</v>
      </c>
      <c r="J823" s="65"/>
    </row>
    <row r="824" spans="2:10" ht="12.95" customHeight="1">
      <c r="B824" s="61" t="str">
        <f>VLOOKUP(C824,SintéticoNC!$B$4:$C$82,2,FALSE)</f>
        <v>Bancada de São Paulo</v>
      </c>
      <c r="C824" s="31" t="s">
        <v>160</v>
      </c>
      <c r="D824" s="30" t="s">
        <v>16</v>
      </c>
      <c r="E824" s="30" t="s">
        <v>233</v>
      </c>
      <c r="F824" s="63"/>
      <c r="G824" s="72">
        <f>I747*ÍndiceCorreção!$C$13</f>
        <v>0</v>
      </c>
      <c r="H824" s="72">
        <f t="shared" si="22"/>
        <v>0</v>
      </c>
      <c r="I824" s="73">
        <f t="shared" si="23"/>
        <v>4692402.3080722336</v>
      </c>
      <c r="J824" s="65"/>
    </row>
    <row r="825" spans="2:10" ht="12.95" customHeight="1">
      <c r="B825" s="61" t="str">
        <f>VLOOKUP(C825,SintéticoNC!$B$4:$C$82,2,FALSE)</f>
        <v>Bancada do Espírito Santo</v>
      </c>
      <c r="C825" s="31" t="s">
        <v>162</v>
      </c>
      <c r="D825" s="30" t="s">
        <v>16</v>
      </c>
      <c r="E825" s="30" t="s">
        <v>233</v>
      </c>
      <c r="F825" s="63"/>
      <c r="G825" s="72">
        <f>I748*ÍndiceCorreção!$C$13</f>
        <v>0</v>
      </c>
      <c r="H825" s="72">
        <f t="shared" si="22"/>
        <v>0</v>
      </c>
      <c r="I825" s="73">
        <f t="shared" si="23"/>
        <v>622286.59168393514</v>
      </c>
      <c r="J825" s="65"/>
    </row>
    <row r="826" spans="2:10" ht="12.95" customHeight="1">
      <c r="B826" s="61" t="str">
        <f>VLOOKUP(C826,SintéticoNC!$B$4:$C$82,2,FALSE)</f>
        <v>Bancada do Espírito Santo</v>
      </c>
      <c r="C826" s="31" t="s">
        <v>164</v>
      </c>
      <c r="D826" s="30" t="s">
        <v>16</v>
      </c>
      <c r="E826" s="30" t="s">
        <v>233</v>
      </c>
      <c r="F826" s="63"/>
      <c r="G826" s="72">
        <f>I749*ÍndiceCorreção!$C$13</f>
        <v>0</v>
      </c>
      <c r="H826" s="72">
        <f t="shared" si="22"/>
        <v>0</v>
      </c>
      <c r="I826" s="73">
        <f t="shared" si="23"/>
        <v>710890.57831164589</v>
      </c>
      <c r="J826" s="65"/>
    </row>
    <row r="827" spans="2:10" ht="12.95" customHeight="1">
      <c r="B827" s="61" t="str">
        <f>VLOOKUP(C827,SintéticoNC!$B$4:$C$82,2,FALSE)</f>
        <v>Bancada do Pará</v>
      </c>
      <c r="C827" s="31" t="s">
        <v>166</v>
      </c>
      <c r="D827" s="30" t="s">
        <v>16</v>
      </c>
      <c r="E827" s="30" t="s">
        <v>233</v>
      </c>
      <c r="F827" s="63"/>
      <c r="G827" s="72">
        <f>I750*ÍndiceCorreção!$C$13</f>
        <v>0</v>
      </c>
      <c r="H827" s="72">
        <f t="shared" si="22"/>
        <v>0</v>
      </c>
      <c r="I827" s="73">
        <f t="shared" si="23"/>
        <v>758620.53004078777</v>
      </c>
      <c r="J827" s="65"/>
    </row>
    <row r="828" spans="2:10" ht="12.95" customHeight="1">
      <c r="B828" s="61" t="str">
        <f>VLOOKUP(C828,SintéticoNC!$B$4:$C$82,2,FALSE)</f>
        <v>Bancada do Pará</v>
      </c>
      <c r="C828" s="31" t="s">
        <v>168</v>
      </c>
      <c r="D828" s="30" t="s">
        <v>16</v>
      </c>
      <c r="E828" s="30" t="s">
        <v>233</v>
      </c>
      <c r="F828" s="63"/>
      <c r="G828" s="72">
        <f>I751*ÍndiceCorreção!$C$13</f>
        <v>0</v>
      </c>
      <c r="H828" s="72">
        <f t="shared" si="22"/>
        <v>0</v>
      </c>
      <c r="I828" s="73">
        <f t="shared" si="23"/>
        <v>145854.23551640211</v>
      </c>
      <c r="J828" s="65"/>
    </row>
    <row r="829" spans="2:10" ht="12.95" customHeight="1">
      <c r="B829" s="61" t="str">
        <f>VLOOKUP(C829,SintéticoNC!$B$4:$C$82,2,FALSE)</f>
        <v>Coronel Chrisóstomo</v>
      </c>
      <c r="C829" s="31" t="s">
        <v>170</v>
      </c>
      <c r="D829" s="30" t="s">
        <v>16</v>
      </c>
      <c r="E829" s="30" t="s">
        <v>233</v>
      </c>
      <c r="F829" s="63"/>
      <c r="G829" s="72">
        <f>I752*ÍndiceCorreção!$C$13</f>
        <v>0</v>
      </c>
      <c r="H829" s="72">
        <f t="shared" si="22"/>
        <v>0</v>
      </c>
      <c r="I829" s="73">
        <f t="shared" si="23"/>
        <v>245568.37097844755</v>
      </c>
      <c r="J829" s="65"/>
    </row>
    <row r="830" spans="2:10" ht="12.95" customHeight="1">
      <c r="B830" s="61" t="str">
        <f>VLOOKUP(C830,SintéticoNC!$B$4:$C$82,2,FALSE)</f>
        <v>Dimas Fabiano</v>
      </c>
      <c r="C830" s="31" t="s">
        <v>172</v>
      </c>
      <c r="D830" s="30" t="s">
        <v>16</v>
      </c>
      <c r="E830" s="30" t="s">
        <v>233</v>
      </c>
      <c r="F830" s="63"/>
      <c r="G830" s="72">
        <f>I753*ÍndiceCorreção!$C$13</f>
        <v>0</v>
      </c>
      <c r="H830" s="72">
        <f t="shared" si="22"/>
        <v>0</v>
      </c>
      <c r="I830" s="73">
        <f t="shared" si="23"/>
        <v>0</v>
      </c>
      <c r="J830" s="65"/>
    </row>
    <row r="831" spans="2:10" ht="12.95" customHeight="1">
      <c r="B831" s="61" t="str">
        <f>VLOOKUP(C831,SintéticoNC!$B$4:$C$82,2,FALSE)</f>
        <v>Edna Henrique</v>
      </c>
      <c r="C831" s="31" t="s">
        <v>174</v>
      </c>
      <c r="D831" s="30" t="s">
        <v>16</v>
      </c>
      <c r="E831" s="30" t="s">
        <v>233</v>
      </c>
      <c r="F831" s="63"/>
      <c r="G831" s="72">
        <f>I754*ÍndiceCorreção!$C$13</f>
        <v>0</v>
      </c>
      <c r="H831" s="72">
        <f t="shared" si="22"/>
        <v>0</v>
      </c>
      <c r="I831" s="73">
        <f t="shared" si="23"/>
        <v>43937.195125138023</v>
      </c>
      <c r="J831" s="65"/>
    </row>
    <row r="832" spans="2:10" ht="12.95" customHeight="1">
      <c r="B832" s="61" t="str">
        <f>VLOOKUP(C832,SintéticoNC!$B$4:$C$82,2,FALSE)</f>
        <v>Fabio Reis</v>
      </c>
      <c r="C832" s="31" t="s">
        <v>176</v>
      </c>
      <c r="D832" s="30" t="s">
        <v>16</v>
      </c>
      <c r="E832" s="30" t="s">
        <v>233</v>
      </c>
      <c r="F832" s="63"/>
      <c r="G832" s="72">
        <f>I755*ÍndiceCorreção!$C$13</f>
        <v>0</v>
      </c>
      <c r="H832" s="72">
        <f t="shared" si="22"/>
        <v>0</v>
      </c>
      <c r="I832" s="73">
        <f t="shared" si="23"/>
        <v>22927.117758201057</v>
      </c>
      <c r="J832" s="65"/>
    </row>
    <row r="833" spans="2:10" ht="12.95" customHeight="1">
      <c r="B833" s="61" t="str">
        <f>VLOOKUP(C833,SintéticoNC!$B$4:$C$82,2,FALSE)</f>
        <v>Flavia Arruda</v>
      </c>
      <c r="C833" s="31" t="s">
        <v>178</v>
      </c>
      <c r="D833" s="30" t="s">
        <v>16</v>
      </c>
      <c r="E833" s="30" t="s">
        <v>233</v>
      </c>
      <c r="F833" s="63"/>
      <c r="G833" s="72">
        <f>I756*ÍndiceCorreção!$C$13</f>
        <v>0</v>
      </c>
      <c r="H833" s="72">
        <f t="shared" si="22"/>
        <v>0</v>
      </c>
      <c r="I833" s="73">
        <f t="shared" si="23"/>
        <v>0</v>
      </c>
      <c r="J833" s="65"/>
    </row>
    <row r="834" spans="2:10" ht="12.95" customHeight="1">
      <c r="B834" s="61" t="str">
        <f>VLOOKUP(C834,SintéticoNC!$B$4:$C$82,2,FALSE)</f>
        <v>General Girão</v>
      </c>
      <c r="C834" s="31" t="s">
        <v>180</v>
      </c>
      <c r="D834" s="30" t="s">
        <v>16</v>
      </c>
      <c r="E834" s="30" t="s">
        <v>233</v>
      </c>
      <c r="F834" s="63"/>
      <c r="G834" s="72">
        <f>I757*ÍndiceCorreção!$C$13</f>
        <v>0</v>
      </c>
      <c r="H834" s="72">
        <f t="shared" si="22"/>
        <v>0</v>
      </c>
      <c r="I834" s="73">
        <f t="shared" si="23"/>
        <v>322257.95312041795</v>
      </c>
      <c r="J834" s="65"/>
    </row>
    <row r="835" spans="2:10" ht="12.95" customHeight="1">
      <c r="B835" s="61" t="str">
        <f>VLOOKUP(C835,SintéticoNC!$B$4:$C$82,2,FALSE)</f>
        <v>José Nunes</v>
      </c>
      <c r="C835" s="31" t="s">
        <v>182</v>
      </c>
      <c r="D835" s="30" t="s">
        <v>16</v>
      </c>
      <c r="E835" s="30" t="s">
        <v>233</v>
      </c>
      <c r="F835" s="63"/>
      <c r="G835" s="72">
        <f>I758*ÍndiceCorreção!$C$13</f>
        <v>0</v>
      </c>
      <c r="H835" s="72">
        <f t="shared" si="22"/>
        <v>0</v>
      </c>
      <c r="I835" s="73">
        <f t="shared" si="23"/>
        <v>13937.195125138023</v>
      </c>
      <c r="J835" s="65"/>
    </row>
    <row r="836" spans="2:10" ht="12.95" customHeight="1">
      <c r="B836" s="61" t="str">
        <f>VLOOKUP(C836,SintéticoNC!$B$4:$C$82,2,FALSE)</f>
        <v>Josivaldo JP</v>
      </c>
      <c r="C836" s="31" t="s">
        <v>184</v>
      </c>
      <c r="D836" s="30" t="s">
        <v>16</v>
      </c>
      <c r="E836" s="30" t="s">
        <v>233</v>
      </c>
      <c r="F836" s="63"/>
      <c r="G836" s="72">
        <f>I759*ÍndiceCorreção!$C$13</f>
        <v>0</v>
      </c>
      <c r="H836" s="72">
        <f t="shared" si="22"/>
        <v>0</v>
      </c>
      <c r="I836" s="73">
        <f t="shared" si="23"/>
        <v>13937.195125138023</v>
      </c>
      <c r="J836" s="65"/>
    </row>
    <row r="837" spans="2:10" ht="12.95" customHeight="1">
      <c r="B837" s="61" t="str">
        <f>VLOOKUP(C837,SintéticoNC!$B$4:$C$82,2,FALSE)</f>
        <v>Junior Lourenço</v>
      </c>
      <c r="C837" s="31" t="s">
        <v>186</v>
      </c>
      <c r="D837" s="30" t="s">
        <v>16</v>
      </c>
      <c r="E837" s="30" t="s">
        <v>233</v>
      </c>
      <c r="F837" s="63"/>
      <c r="G837" s="72">
        <f>I760*ÍndiceCorreção!$C$13</f>
        <v>0</v>
      </c>
      <c r="H837" s="72">
        <f t="shared" si="22"/>
        <v>0</v>
      </c>
      <c r="I837" s="73">
        <f t="shared" si="23"/>
        <v>8483.7136129744613</v>
      </c>
      <c r="J837" s="65"/>
    </row>
    <row r="838" spans="2:10" ht="12.95" customHeight="1">
      <c r="B838" s="61" t="str">
        <f>VLOOKUP(C838,SintéticoNC!$B$4:$C$82,2,FALSE)</f>
        <v>Leo de Brito</v>
      </c>
      <c r="C838" s="31" t="s">
        <v>188</v>
      </c>
      <c r="D838" s="30" t="s">
        <v>16</v>
      </c>
      <c r="E838" s="30" t="s">
        <v>233</v>
      </c>
      <c r="F838" s="63"/>
      <c r="G838" s="72">
        <f>I761*ÍndiceCorreção!$C$13</f>
        <v>0</v>
      </c>
      <c r="H838" s="72">
        <f t="shared" si="22"/>
        <v>0</v>
      </c>
      <c r="I838" s="73">
        <f t="shared" si="23"/>
        <v>46561.991875230044</v>
      </c>
      <c r="J838" s="65"/>
    </row>
    <row r="839" spans="2:10" ht="12.95" customHeight="1">
      <c r="B839" s="61" t="str">
        <f>VLOOKUP(C839,SintéticoNC!$B$4:$C$82,2,FALSE)</f>
        <v>Luciano Bivar</v>
      </c>
      <c r="C839" s="31" t="s">
        <v>190</v>
      </c>
      <c r="D839" s="30" t="s">
        <v>16</v>
      </c>
      <c r="E839" s="30" t="s">
        <v>233</v>
      </c>
      <c r="F839" s="63"/>
      <c r="G839" s="72">
        <f>I762*ÍndiceCorreção!$C$13</f>
        <v>0</v>
      </c>
      <c r="H839" s="72">
        <f t="shared" si="22"/>
        <v>0</v>
      </c>
      <c r="I839" s="73">
        <f t="shared" si="23"/>
        <v>131713.15237928455</v>
      </c>
      <c r="J839" s="65"/>
    </row>
    <row r="840" spans="2:10" ht="12.95" customHeight="1">
      <c r="B840" s="61" t="str">
        <f>VLOOKUP(C840,SintéticoNC!$B$4:$C$82,2,FALSE)</f>
        <v>Luis Tibé</v>
      </c>
      <c r="C840" s="31" t="s">
        <v>192</v>
      </c>
      <c r="D840" s="30" t="s">
        <v>16</v>
      </c>
      <c r="E840" s="30" t="s">
        <v>233</v>
      </c>
      <c r="F840" s="63"/>
      <c r="G840" s="72">
        <f>I763*ÍndiceCorreção!$C$13</f>
        <v>0</v>
      </c>
      <c r="H840" s="72">
        <f t="shared" si="22"/>
        <v>0</v>
      </c>
      <c r="I840" s="73">
        <f t="shared" si="23"/>
        <v>23937.195125138023</v>
      </c>
      <c r="J840" s="65"/>
    </row>
    <row r="841" spans="2:10" ht="12.95" customHeight="1">
      <c r="B841" s="61" t="str">
        <f>VLOOKUP(C841,SintéticoNC!$B$4:$C$82,2,FALSE)</f>
        <v>Mara Rocha</v>
      </c>
      <c r="C841" s="31" t="s">
        <v>194</v>
      </c>
      <c r="D841" s="30" t="s">
        <v>16</v>
      </c>
      <c r="E841" s="30" t="s">
        <v>233</v>
      </c>
      <c r="F841" s="63"/>
      <c r="G841" s="72">
        <f>I764*ÍndiceCorreção!$C$13</f>
        <v>0</v>
      </c>
      <c r="H841" s="72">
        <f t="shared" si="22"/>
        <v>0</v>
      </c>
      <c r="I841" s="73">
        <f t="shared" si="23"/>
        <v>0</v>
      </c>
      <c r="J841" s="65"/>
    </row>
    <row r="842" spans="2:10" ht="12.95" customHeight="1">
      <c r="B842" s="61" t="str">
        <f>VLOOKUP(C842,SintéticoNC!$B$4:$C$82,2,FALSE)</f>
        <v>Marx Beltrão</v>
      </c>
      <c r="C842" s="31" t="s">
        <v>196</v>
      </c>
      <c r="D842" s="30" t="s">
        <v>16</v>
      </c>
      <c r="E842" s="30" t="s">
        <v>233</v>
      </c>
      <c r="F842" s="63"/>
      <c r="G842" s="72">
        <f>I765*ÍndiceCorreção!$C$13</f>
        <v>0</v>
      </c>
      <c r="H842" s="72">
        <f t="shared" si="22"/>
        <v>0</v>
      </c>
      <c r="I842" s="73">
        <f t="shared" si="23"/>
        <v>121713.15237928455</v>
      </c>
      <c r="J842" s="65"/>
    </row>
    <row r="843" spans="2:10" ht="12.95" customHeight="1">
      <c r="B843" s="61" t="str">
        <f>VLOOKUP(C843,SintéticoNC!$B$4:$C$82,2,FALSE)</f>
        <v>Perpétua Almeida</v>
      </c>
      <c r="C843" s="31" t="s">
        <v>198</v>
      </c>
      <c r="D843" s="30" t="s">
        <v>16</v>
      </c>
      <c r="E843" s="30" t="s">
        <v>233</v>
      </c>
      <c r="F843" s="63"/>
      <c r="G843" s="72">
        <f>I766*ÍndiceCorreção!$C$13</f>
        <v>0</v>
      </c>
      <c r="H843" s="72">
        <f t="shared" si="22"/>
        <v>0</v>
      </c>
      <c r="I843" s="73">
        <f t="shared" si="23"/>
        <v>33937.195125138023</v>
      </c>
      <c r="J843" s="65"/>
    </row>
    <row r="844" spans="2:10" ht="12.95" customHeight="1">
      <c r="B844" s="61" t="str">
        <f>VLOOKUP(C844,SintéticoNC!$B$4:$C$82,2,FALSE)</f>
        <v>Sérgio Petecão</v>
      </c>
      <c r="C844" s="31" t="s">
        <v>200</v>
      </c>
      <c r="D844" s="30" t="s">
        <v>16</v>
      </c>
      <c r="E844" s="30" t="s">
        <v>233</v>
      </c>
      <c r="F844" s="63"/>
      <c r="G844" s="72">
        <f>I767*ÍndiceCorreção!$C$13</f>
        <v>0</v>
      </c>
      <c r="H844" s="72">
        <f t="shared" si="22"/>
        <v>0</v>
      </c>
      <c r="I844" s="73">
        <f t="shared" si="23"/>
        <v>124940.89150936707</v>
      </c>
      <c r="J844" s="65"/>
    </row>
    <row r="845" spans="2:10" ht="12.95" customHeight="1">
      <c r="B845" s="61" t="str">
        <f>VLOOKUP(C845,SintéticoNC!$B$4:$C$82,2,FALSE)</f>
        <v>Uldurico Junior</v>
      </c>
      <c r="C845" s="31" t="s">
        <v>202</v>
      </c>
      <c r="D845" s="30" t="s">
        <v>16</v>
      </c>
      <c r="E845" s="30" t="s">
        <v>233</v>
      </c>
      <c r="F845" s="63"/>
      <c r="G845" s="72">
        <f>I768*ÍndiceCorreção!$C$13</f>
        <v>0</v>
      </c>
      <c r="H845" s="72">
        <f t="shared" si="22"/>
        <v>0</v>
      </c>
      <c r="I845" s="73">
        <f t="shared" si="23"/>
        <v>93950.39993897907</v>
      </c>
      <c r="J845" s="65"/>
    </row>
    <row r="846" spans="2:10" ht="12.95" customHeight="1">
      <c r="B846" s="61" t="str">
        <f>VLOOKUP(C846,SintéticoNC!$B$4:$C$82,2,FALSE)</f>
        <v>Soraya Thronicke</v>
      </c>
      <c r="C846" s="31" t="s">
        <v>204</v>
      </c>
      <c r="D846" s="30" t="s">
        <v>16</v>
      </c>
      <c r="E846" s="30" t="s">
        <v>233</v>
      </c>
      <c r="F846" s="63"/>
      <c r="G846" s="72">
        <f>I769*ÍndiceCorreção!$C$13</f>
        <v>0</v>
      </c>
      <c r="H846" s="72">
        <f t="shared" si="22"/>
        <v>0</v>
      </c>
      <c r="I846" s="73">
        <f t="shared" si="23"/>
        <v>122420.90873811248</v>
      </c>
      <c r="J846" s="65"/>
    </row>
    <row r="847" spans="2:10" ht="12.95" customHeight="1">
      <c r="B847" s="61" t="str">
        <f>VLOOKUP(C847,SintéticoNC!$B$4:$C$82,2,FALSE)</f>
        <v>MCom</v>
      </c>
      <c r="C847" s="31" t="s">
        <v>206</v>
      </c>
      <c r="D847" s="30" t="s">
        <v>16</v>
      </c>
      <c r="E847" s="30" t="s">
        <v>233</v>
      </c>
      <c r="F847" s="63"/>
      <c r="G847" s="72">
        <f>I770*ÍndiceCorreção!$C$13</f>
        <v>0</v>
      </c>
      <c r="H847" s="72">
        <f t="shared" si="22"/>
        <v>0</v>
      </c>
      <c r="I847" s="73">
        <f t="shared" si="23"/>
        <v>96561.991875230044</v>
      </c>
      <c r="J847" s="65"/>
    </row>
    <row r="848" spans="2:10" ht="12.95" customHeight="1">
      <c r="B848" s="61" t="str">
        <f>VLOOKUP(C848,SintéticoNC!$B$4:$C$82,2,FALSE)</f>
        <v>Cabo Junio Amaral</v>
      </c>
      <c r="C848" s="31" t="s">
        <v>209</v>
      </c>
      <c r="D848" s="30" t="s">
        <v>16</v>
      </c>
      <c r="E848" s="30" t="s">
        <v>233</v>
      </c>
      <c r="F848" s="63"/>
      <c r="G848" s="72">
        <f>I771*ÍndiceCorreção!$C$13</f>
        <v>0</v>
      </c>
      <c r="H848" s="72">
        <f t="shared" si="22"/>
        <v>0</v>
      </c>
      <c r="I848" s="73">
        <f t="shared" si="23"/>
        <v>435038.68346848403</v>
      </c>
      <c r="J848" s="65"/>
    </row>
    <row r="849" spans="2:10" ht="12.95" customHeight="1">
      <c r="B849" s="61" t="str">
        <f>VLOOKUP(C849,SintéticoNC!$B$4:$C$82,2,FALSE)</f>
        <v>Leur Lomanto</v>
      </c>
      <c r="C849" s="31" t="s">
        <v>211</v>
      </c>
      <c r="D849" s="30" t="s">
        <v>16</v>
      </c>
      <c r="E849" s="30" t="s">
        <v>233</v>
      </c>
      <c r="F849" s="63"/>
      <c r="G849" s="72">
        <f>I772*ÍndiceCorreção!$C$13</f>
        <v>0</v>
      </c>
      <c r="H849" s="72">
        <f t="shared" ref="H849:H912" si="24">IF(I772&gt;F849,F849,I772)</f>
        <v>0</v>
      </c>
      <c r="I849" s="73">
        <f t="shared" ref="I849:I912" si="25">I772-H849</f>
        <v>63937.195125138023</v>
      </c>
      <c r="J849" s="65"/>
    </row>
    <row r="850" spans="2:10" ht="12.95" customHeight="1">
      <c r="B850" s="61" t="str">
        <f>VLOOKUP(C850,SintéticoNC!$B$4:$C$82,2,FALSE)</f>
        <v>Bancada de Alagoas</v>
      </c>
      <c r="C850" s="31" t="s">
        <v>12</v>
      </c>
      <c r="D850" s="30" t="s">
        <v>14</v>
      </c>
      <c r="E850" s="30" t="s">
        <v>234</v>
      </c>
      <c r="F850" s="69">
        <v>100000</v>
      </c>
      <c r="G850" s="72">
        <f>I773*ÍndiceCorreção!$C$14</f>
        <v>0</v>
      </c>
      <c r="H850" s="72">
        <f t="shared" si="24"/>
        <v>100000</v>
      </c>
      <c r="I850" s="73">
        <f t="shared" si="25"/>
        <v>709626.80142483045</v>
      </c>
      <c r="J850" s="65"/>
    </row>
    <row r="851" spans="2:10" ht="12.95" customHeight="1">
      <c r="B851" s="61" t="str">
        <f>VLOOKUP(C851,SintéticoNC!$B$4:$C$82,2,FALSE)</f>
        <v>Bancada de Alagoas</v>
      </c>
      <c r="C851" s="31" t="s">
        <v>18</v>
      </c>
      <c r="D851" s="30" t="s">
        <v>14</v>
      </c>
      <c r="E851" s="30" t="s">
        <v>234</v>
      </c>
      <c r="F851" s="63"/>
      <c r="G851" s="72">
        <f>I774*ÍndiceCorreção!$C$14</f>
        <v>0</v>
      </c>
      <c r="H851" s="72">
        <f t="shared" si="24"/>
        <v>0</v>
      </c>
      <c r="I851" s="73">
        <f t="shared" si="25"/>
        <v>379684.57122174604</v>
      </c>
      <c r="J851" s="65"/>
    </row>
    <row r="852" spans="2:10" ht="12.95" customHeight="1">
      <c r="B852" s="61" t="str">
        <f>VLOOKUP(C852,SintéticoNC!$B$4:$C$82,2,FALSE)</f>
        <v>Bancada de Alagoas</v>
      </c>
      <c r="C852" s="31" t="s">
        <v>20</v>
      </c>
      <c r="D852" s="30" t="s">
        <v>14</v>
      </c>
      <c r="E852" s="30" t="s">
        <v>234</v>
      </c>
      <c r="F852" s="63"/>
      <c r="G852" s="72">
        <f>I775*ÍndiceCorreção!$C$14</f>
        <v>0</v>
      </c>
      <c r="H852" s="72">
        <f t="shared" si="24"/>
        <v>0</v>
      </c>
      <c r="I852" s="73">
        <f t="shared" si="25"/>
        <v>5218474.425067611</v>
      </c>
      <c r="J852" s="65"/>
    </row>
    <row r="853" spans="2:10" ht="12.95" customHeight="1">
      <c r="B853" s="61" t="str">
        <f>VLOOKUP(C853,SintéticoNC!$B$4:$C$82,2,FALSE)</f>
        <v>Bancada de Minas Gerais</v>
      </c>
      <c r="C853" s="31" t="s">
        <v>23</v>
      </c>
      <c r="D853" s="30" t="s">
        <v>14</v>
      </c>
      <c r="E853" s="30" t="s">
        <v>234</v>
      </c>
      <c r="F853" s="63"/>
      <c r="G853" s="72">
        <f>I776*ÍndiceCorreção!$C$14</f>
        <v>0</v>
      </c>
      <c r="H853" s="72">
        <f t="shared" si="24"/>
        <v>0</v>
      </c>
      <c r="I853" s="73">
        <f t="shared" si="25"/>
        <v>13372074.34264488</v>
      </c>
      <c r="J853" s="65"/>
    </row>
    <row r="854" spans="2:10" ht="12.95" customHeight="1">
      <c r="B854" s="61" t="str">
        <f>VLOOKUP(C854,SintéticoNC!$B$4:$C$82,2,FALSE)</f>
        <v>Bancada de São Paulo</v>
      </c>
      <c r="C854" s="31" t="s">
        <v>27</v>
      </c>
      <c r="D854" s="30" t="s">
        <v>14</v>
      </c>
      <c r="E854" s="30" t="s">
        <v>234</v>
      </c>
      <c r="F854" s="63"/>
      <c r="G854" s="72">
        <f>I777*ÍndiceCorreção!$C$14</f>
        <v>0</v>
      </c>
      <c r="H854" s="72">
        <f t="shared" si="24"/>
        <v>0</v>
      </c>
      <c r="I854" s="73">
        <f t="shared" si="25"/>
        <v>1000329.1335042845</v>
      </c>
      <c r="J854" s="65"/>
    </row>
    <row r="855" spans="2:10" ht="12.95" customHeight="1">
      <c r="B855" s="61" t="str">
        <f>VLOOKUP(C855,SintéticoNC!$B$4:$C$82,2,FALSE)</f>
        <v>Bancada do Espírito Santo</v>
      </c>
      <c r="C855" s="31" t="s">
        <v>31</v>
      </c>
      <c r="D855" s="30" t="s">
        <v>14</v>
      </c>
      <c r="E855" s="30" t="s">
        <v>234</v>
      </c>
      <c r="F855" s="63"/>
      <c r="G855" s="72">
        <f>I778*ÍndiceCorreção!$C$14</f>
        <v>0</v>
      </c>
      <c r="H855" s="72">
        <f t="shared" si="24"/>
        <v>0</v>
      </c>
      <c r="I855" s="73">
        <f t="shared" si="25"/>
        <v>945233.75026524044</v>
      </c>
      <c r="J855" s="65"/>
    </row>
    <row r="856" spans="2:10" ht="12.95" customHeight="1">
      <c r="B856" s="61" t="str">
        <f>VLOOKUP(C856,SintéticoNC!$B$4:$C$82,2,FALSE)</f>
        <v>Bancada do Espírito Santo</v>
      </c>
      <c r="C856" s="31" t="s">
        <v>35</v>
      </c>
      <c r="D856" s="30" t="s">
        <v>14</v>
      </c>
      <c r="E856" s="30" t="s">
        <v>234</v>
      </c>
      <c r="F856" s="63"/>
      <c r="G856" s="72">
        <f>I779*ÍndiceCorreção!$C$14</f>
        <v>0</v>
      </c>
      <c r="H856" s="72">
        <f t="shared" si="24"/>
        <v>0</v>
      </c>
      <c r="I856" s="73">
        <f t="shared" si="25"/>
        <v>2157623.6887734933</v>
      </c>
      <c r="J856" s="65"/>
    </row>
    <row r="857" spans="2:10" ht="12.95" customHeight="1">
      <c r="B857" s="61" t="str">
        <f>VLOOKUP(C857,SintéticoNC!$B$4:$C$82,2,FALSE)</f>
        <v>Bancada do Espírito Santo</v>
      </c>
      <c r="C857" s="31" t="s">
        <v>37</v>
      </c>
      <c r="D857" s="30" t="s">
        <v>14</v>
      </c>
      <c r="E857" s="30" t="s">
        <v>234</v>
      </c>
      <c r="F857" s="63"/>
      <c r="G857" s="72">
        <f>I780*ÍndiceCorreção!$C$14</f>
        <v>0</v>
      </c>
      <c r="H857" s="72">
        <f t="shared" si="24"/>
        <v>0</v>
      </c>
      <c r="I857" s="73">
        <f t="shared" si="25"/>
        <v>2689732.9138105358</v>
      </c>
      <c r="J857" s="65"/>
    </row>
    <row r="858" spans="2:10" ht="12.95" customHeight="1">
      <c r="B858" s="61" t="str">
        <f>VLOOKUP(C858,SintéticoNC!$B$4:$C$82,2,FALSE)</f>
        <v>Bancada do Maranhão</v>
      </c>
      <c r="C858" s="31" t="s">
        <v>39</v>
      </c>
      <c r="D858" s="30" t="s">
        <v>14</v>
      </c>
      <c r="E858" s="30" t="s">
        <v>234</v>
      </c>
      <c r="F858" s="63"/>
      <c r="G858" s="72">
        <f>I781*ÍndiceCorreção!$C$14</f>
        <v>0</v>
      </c>
      <c r="H858" s="72">
        <f t="shared" si="24"/>
        <v>0</v>
      </c>
      <c r="I858" s="73">
        <f t="shared" si="25"/>
        <v>717558.02520272601</v>
      </c>
      <c r="J858" s="65"/>
    </row>
    <row r="859" spans="2:10" ht="12.95" customHeight="1">
      <c r="B859" s="61" t="str">
        <f>VLOOKUP(C859,SintéticoNC!$B$4:$C$82,2,FALSE)</f>
        <v>Bancada do Pará</v>
      </c>
      <c r="C859" s="31" t="s">
        <v>42</v>
      </c>
      <c r="D859" s="30" t="s">
        <v>14</v>
      </c>
      <c r="E859" s="30" t="s">
        <v>234</v>
      </c>
      <c r="F859" s="63"/>
      <c r="G859" s="72">
        <f>I782*ÍndiceCorreção!$C$14</f>
        <v>0</v>
      </c>
      <c r="H859" s="72">
        <f t="shared" si="24"/>
        <v>0</v>
      </c>
      <c r="I859" s="73">
        <f t="shared" si="25"/>
        <v>0</v>
      </c>
      <c r="J859" s="65"/>
    </row>
    <row r="860" spans="2:10" ht="12.95" customHeight="1">
      <c r="B860" s="61" t="str">
        <f>VLOOKUP(C860,SintéticoNC!$B$4:$C$82,2,FALSE)</f>
        <v>Bancada do Pará</v>
      </c>
      <c r="C860" s="31" t="s">
        <v>45</v>
      </c>
      <c r="D860" s="30" t="s">
        <v>14</v>
      </c>
      <c r="E860" s="30" t="s">
        <v>234</v>
      </c>
      <c r="F860" s="63"/>
      <c r="G860" s="72">
        <f>I783*ÍndiceCorreção!$C$14</f>
        <v>0</v>
      </c>
      <c r="H860" s="72">
        <f t="shared" si="24"/>
        <v>0</v>
      </c>
      <c r="I860" s="73">
        <f t="shared" si="25"/>
        <v>319778.32287139515</v>
      </c>
      <c r="J860" s="65"/>
    </row>
    <row r="861" spans="2:10" ht="12.95" customHeight="1">
      <c r="B861" s="61" t="str">
        <f>VLOOKUP(C861,SintéticoNC!$B$4:$C$82,2,FALSE)</f>
        <v>Cabo Junio Amaral</v>
      </c>
      <c r="C861" s="31" t="s">
        <v>47</v>
      </c>
      <c r="D861" s="30" t="s">
        <v>14</v>
      </c>
      <c r="E861" s="30" t="s">
        <v>234</v>
      </c>
      <c r="F861" s="63"/>
      <c r="G861" s="72">
        <f>I784*ÍndiceCorreção!$C$14</f>
        <v>0</v>
      </c>
      <c r="H861" s="72">
        <f t="shared" si="24"/>
        <v>0</v>
      </c>
      <c r="I861" s="73">
        <f t="shared" si="25"/>
        <v>119086.01495595239</v>
      </c>
      <c r="J861" s="65"/>
    </row>
    <row r="862" spans="2:10" ht="12.95" customHeight="1">
      <c r="B862" s="61" t="str">
        <f>VLOOKUP(C862,SintéticoNC!$B$4:$C$82,2,FALSE)</f>
        <v>Celso Sabino</v>
      </c>
      <c r="C862" s="31" t="s">
        <v>50</v>
      </c>
      <c r="D862" s="30" t="s">
        <v>14</v>
      </c>
      <c r="E862" s="30" t="s">
        <v>234</v>
      </c>
      <c r="F862" s="63"/>
      <c r="G862" s="72">
        <f>I785*ÍndiceCorreção!$C$14</f>
        <v>0</v>
      </c>
      <c r="H862" s="72">
        <f t="shared" si="24"/>
        <v>0</v>
      </c>
      <c r="I862" s="73">
        <f t="shared" si="25"/>
        <v>58177.206989103011</v>
      </c>
      <c r="J862" s="65"/>
    </row>
    <row r="863" spans="2:10" ht="12.95" customHeight="1">
      <c r="B863" s="61" t="str">
        <f>VLOOKUP(C863,SintéticoNC!$B$4:$C$82,2,FALSE)</f>
        <v>Coronel Chrisóstomo</v>
      </c>
      <c r="C863" s="31" t="s">
        <v>53</v>
      </c>
      <c r="D863" s="30" t="s">
        <v>14</v>
      </c>
      <c r="E863" s="30" t="s">
        <v>234</v>
      </c>
      <c r="F863" s="63"/>
      <c r="G863" s="72">
        <f>I786*ÍndiceCorreção!$C$14</f>
        <v>0</v>
      </c>
      <c r="H863" s="72">
        <f t="shared" si="24"/>
        <v>0</v>
      </c>
      <c r="I863" s="73">
        <f t="shared" si="25"/>
        <v>69895.715320770076</v>
      </c>
      <c r="J863" s="65"/>
    </row>
    <row r="864" spans="2:10" ht="12.95" customHeight="1">
      <c r="B864" s="61" t="str">
        <f>VLOOKUP(C864,SintéticoNC!$B$4:$C$82,2,FALSE)</f>
        <v>Dimas Fabiano</v>
      </c>
      <c r="C864" s="31" t="s">
        <v>56</v>
      </c>
      <c r="D864" s="30" t="s">
        <v>14</v>
      </c>
      <c r="E864" s="30" t="s">
        <v>234</v>
      </c>
      <c r="F864" s="63"/>
      <c r="G864" s="72">
        <f>I787*ÍndiceCorreção!$C$14</f>
        <v>0</v>
      </c>
      <c r="H864" s="72">
        <f t="shared" si="24"/>
        <v>0</v>
      </c>
      <c r="I864" s="73">
        <f t="shared" si="25"/>
        <v>0</v>
      </c>
      <c r="J864" s="65"/>
    </row>
    <row r="865" spans="2:10" ht="12.95" customHeight="1">
      <c r="B865" s="61" t="str">
        <f>VLOOKUP(C865,SintéticoNC!$B$4:$C$82,2,FALSE)</f>
        <v>Edna Henrique</v>
      </c>
      <c r="C865" s="31" t="s">
        <v>59</v>
      </c>
      <c r="D865" s="30" t="s">
        <v>14</v>
      </c>
      <c r="E865" s="30" t="s">
        <v>234</v>
      </c>
      <c r="F865" s="63"/>
      <c r="G865" s="72">
        <f>I788*ÍndiceCorreção!$C$14</f>
        <v>0</v>
      </c>
      <c r="H865" s="72">
        <f t="shared" si="24"/>
        <v>0</v>
      </c>
      <c r="I865" s="73">
        <f t="shared" si="25"/>
        <v>130096.09232288934</v>
      </c>
      <c r="J865" s="65"/>
    </row>
    <row r="866" spans="2:10" ht="12.95" customHeight="1">
      <c r="B866" s="61" t="str">
        <f>VLOOKUP(C866,SintéticoNC!$B$4:$C$82,2,FALSE)</f>
        <v>Elias Vaz</v>
      </c>
      <c r="C866" s="31" t="s">
        <v>62</v>
      </c>
      <c r="D866" s="30" t="s">
        <v>14</v>
      </c>
      <c r="E866" s="30" t="s">
        <v>234</v>
      </c>
      <c r="F866" s="63"/>
      <c r="G866" s="72">
        <f>I789*ÍndiceCorreção!$C$14</f>
        <v>0</v>
      </c>
      <c r="H866" s="72">
        <f t="shared" si="24"/>
        <v>0</v>
      </c>
      <c r="I866" s="73">
        <f t="shared" si="25"/>
        <v>364030.94677478721</v>
      </c>
      <c r="J866" s="65"/>
    </row>
    <row r="867" spans="2:10" ht="12.95" customHeight="1">
      <c r="B867" s="61" t="str">
        <f>VLOOKUP(C867,SintéticoNC!$B$4:$C$82,2,FALSE)</f>
        <v>Expedito Netto</v>
      </c>
      <c r="C867" s="31" t="s">
        <v>65</v>
      </c>
      <c r="D867" s="30" t="s">
        <v>14</v>
      </c>
      <c r="E867" s="30" t="s">
        <v>234</v>
      </c>
      <c r="F867" s="63"/>
      <c r="G867" s="72">
        <f>I790*ÍndiceCorreção!$C$14</f>
        <v>0</v>
      </c>
      <c r="H867" s="72">
        <f t="shared" si="24"/>
        <v>0</v>
      </c>
      <c r="I867" s="73">
        <f t="shared" si="25"/>
        <v>174174.3987552477</v>
      </c>
      <c r="J867" s="65"/>
    </row>
    <row r="868" spans="2:10" ht="12.95" customHeight="1">
      <c r="B868" s="61" t="str">
        <f>VLOOKUP(C868,SintéticoNC!$B$4:$C$82,2,FALSE)</f>
        <v>Fabio Reis</v>
      </c>
      <c r="C868" s="31" t="s">
        <v>68</v>
      </c>
      <c r="D868" s="30" t="s">
        <v>14</v>
      </c>
      <c r="E868" s="30" t="s">
        <v>234</v>
      </c>
      <c r="F868" s="63"/>
      <c r="G868" s="72">
        <f>I791*ÍndiceCorreção!$C$14</f>
        <v>0</v>
      </c>
      <c r="H868" s="72">
        <f t="shared" si="24"/>
        <v>0</v>
      </c>
      <c r="I868" s="73">
        <f t="shared" si="25"/>
        <v>0</v>
      </c>
      <c r="J868" s="65"/>
    </row>
    <row r="869" spans="2:10" ht="12.95" customHeight="1">
      <c r="B869" s="61" t="str">
        <f>VLOOKUP(C869,SintéticoNC!$B$4:$C$82,2,FALSE)</f>
        <v>Flavia Arruda</v>
      </c>
      <c r="C869" s="31" t="s">
        <v>71</v>
      </c>
      <c r="D869" s="30" t="s">
        <v>14</v>
      </c>
      <c r="E869" s="30" t="s">
        <v>234</v>
      </c>
      <c r="F869" s="63"/>
      <c r="G869" s="72">
        <f>I792*ÍndiceCorreção!$C$14</f>
        <v>0</v>
      </c>
      <c r="H869" s="72">
        <f t="shared" si="24"/>
        <v>0</v>
      </c>
      <c r="I869" s="73">
        <f t="shared" si="25"/>
        <v>830300.0594868646</v>
      </c>
      <c r="J869" s="65"/>
    </row>
    <row r="870" spans="2:10" ht="12.95" customHeight="1">
      <c r="B870" s="61" t="str">
        <f>VLOOKUP(C870,SintéticoNC!$B$4:$C$82,2,FALSE)</f>
        <v>Flaviano Melo</v>
      </c>
      <c r="C870" s="31" t="s">
        <v>74</v>
      </c>
      <c r="D870" s="30" t="s">
        <v>14</v>
      </c>
      <c r="E870" s="30" t="s">
        <v>234</v>
      </c>
      <c r="F870" s="63"/>
      <c r="G870" s="72">
        <f>I793*ÍndiceCorreção!$C$14</f>
        <v>0</v>
      </c>
      <c r="H870" s="72">
        <f t="shared" si="24"/>
        <v>0</v>
      </c>
      <c r="I870" s="73">
        <f t="shared" si="25"/>
        <v>0</v>
      </c>
      <c r="J870" s="65"/>
    </row>
    <row r="871" spans="2:10" ht="12.95" customHeight="1">
      <c r="B871" s="61" t="str">
        <f>VLOOKUP(C871,SintéticoNC!$B$4:$C$82,2,FALSE)</f>
        <v>Flaviano Melo</v>
      </c>
      <c r="C871" s="31" t="s">
        <v>77</v>
      </c>
      <c r="D871" s="30" t="s">
        <v>14</v>
      </c>
      <c r="E871" s="30" t="s">
        <v>234</v>
      </c>
      <c r="F871" s="63"/>
      <c r="G871" s="72">
        <f>I794*ÍndiceCorreção!$C$14</f>
        <v>0</v>
      </c>
      <c r="H871" s="72">
        <f t="shared" si="24"/>
        <v>0</v>
      </c>
      <c r="I871" s="73">
        <f t="shared" si="25"/>
        <v>427862.87998798711</v>
      </c>
      <c r="J871" s="65"/>
    </row>
    <row r="872" spans="2:10" ht="12.95" customHeight="1">
      <c r="B872" s="61" t="str">
        <f>VLOOKUP(C872,SintéticoNC!$B$4:$C$82,2,FALSE)</f>
        <v>General Girão</v>
      </c>
      <c r="C872" s="31" t="s">
        <v>79</v>
      </c>
      <c r="D872" s="30" t="s">
        <v>14</v>
      </c>
      <c r="E872" s="30" t="s">
        <v>234</v>
      </c>
      <c r="F872" s="63"/>
      <c r="G872" s="72">
        <f>I795*ÍndiceCorreção!$C$14</f>
        <v>0</v>
      </c>
      <c r="H872" s="72">
        <f t="shared" si="24"/>
        <v>0</v>
      </c>
      <c r="I872" s="73">
        <f t="shared" si="25"/>
        <v>0</v>
      </c>
      <c r="J872" s="65"/>
    </row>
    <row r="873" spans="2:10" ht="12.95" customHeight="1">
      <c r="B873" s="61" t="str">
        <f>VLOOKUP(C873,SintéticoNC!$B$4:$C$82,2,FALSE)</f>
        <v>João Roma</v>
      </c>
      <c r="C873" s="31" t="s">
        <v>82</v>
      </c>
      <c r="D873" s="30" t="s">
        <v>14</v>
      </c>
      <c r="E873" s="30" t="s">
        <v>234</v>
      </c>
      <c r="F873" s="63"/>
      <c r="G873" s="72">
        <f>I796*ÍndiceCorreção!$C$14</f>
        <v>0</v>
      </c>
      <c r="H873" s="72">
        <f t="shared" si="24"/>
        <v>0</v>
      </c>
      <c r="I873" s="73">
        <f t="shared" si="25"/>
        <v>2895.071502407387</v>
      </c>
      <c r="J873" s="65"/>
    </row>
    <row r="874" spans="2:10" ht="12.95" customHeight="1">
      <c r="B874" s="61" t="str">
        <f>VLOOKUP(C874,SintéticoNC!$B$4:$C$82,2,FALSE)</f>
        <v>Joenia Wapichana</v>
      </c>
      <c r="C874" s="31" t="s">
        <v>85</v>
      </c>
      <c r="D874" s="30" t="s">
        <v>14</v>
      </c>
      <c r="E874" s="30" t="s">
        <v>234</v>
      </c>
      <c r="F874" s="63"/>
      <c r="G874" s="72">
        <f>I797*ÍndiceCorreção!$C$14</f>
        <v>0</v>
      </c>
      <c r="H874" s="72">
        <f t="shared" si="24"/>
        <v>0</v>
      </c>
      <c r="I874" s="73">
        <f t="shared" si="25"/>
        <v>0</v>
      </c>
      <c r="J874" s="65"/>
    </row>
    <row r="875" spans="2:10" ht="12.95" customHeight="1">
      <c r="B875" s="61" t="str">
        <f>VLOOKUP(C875,SintéticoNC!$B$4:$C$82,2,FALSE)</f>
        <v>José Nunes</v>
      </c>
      <c r="C875" s="31" t="s">
        <v>88</v>
      </c>
      <c r="D875" s="30" t="s">
        <v>14</v>
      </c>
      <c r="E875" s="30" t="s">
        <v>234</v>
      </c>
      <c r="F875" s="63"/>
      <c r="G875" s="72">
        <f>I798*ÍndiceCorreção!$C$14</f>
        <v>0</v>
      </c>
      <c r="H875" s="72">
        <f t="shared" si="24"/>
        <v>0</v>
      </c>
      <c r="I875" s="73">
        <f t="shared" si="25"/>
        <v>99086.014955952385</v>
      </c>
      <c r="J875" s="65"/>
    </row>
    <row r="876" spans="2:10" ht="12.95" customHeight="1">
      <c r="B876" s="61" t="str">
        <f>VLOOKUP(C876,SintéticoNC!$B$4:$C$82,2,FALSE)</f>
        <v>Josivaldo JP</v>
      </c>
      <c r="C876" s="31" t="s">
        <v>91</v>
      </c>
      <c r="D876" s="30" t="s">
        <v>14</v>
      </c>
      <c r="E876" s="30" t="s">
        <v>234</v>
      </c>
      <c r="F876" s="63"/>
      <c r="G876" s="72">
        <f>I799*ÍndiceCorreção!$C$14</f>
        <v>0</v>
      </c>
      <c r="H876" s="72">
        <f t="shared" si="24"/>
        <v>0</v>
      </c>
      <c r="I876" s="73">
        <f t="shared" si="25"/>
        <v>0</v>
      </c>
      <c r="J876" s="65"/>
    </row>
    <row r="877" spans="2:10" ht="12.95" customHeight="1">
      <c r="B877" s="61" t="str">
        <f>VLOOKUP(C877,SintéticoNC!$B$4:$C$82,2,FALSE)</f>
        <v>Junior Lourenço</v>
      </c>
      <c r="C877" s="31" t="s">
        <v>94</v>
      </c>
      <c r="D877" s="30" t="s">
        <v>14</v>
      </c>
      <c r="E877" s="30" t="s">
        <v>234</v>
      </c>
      <c r="F877" s="63"/>
      <c r="G877" s="72">
        <f>I800*ÍndiceCorreção!$C$14</f>
        <v>0</v>
      </c>
      <c r="H877" s="72">
        <f t="shared" si="24"/>
        <v>0</v>
      </c>
      <c r="I877" s="73">
        <f t="shared" si="25"/>
        <v>278476.69159325399</v>
      </c>
      <c r="J877" s="65"/>
    </row>
    <row r="878" spans="2:10" ht="12.95" customHeight="1">
      <c r="B878" s="61" t="str">
        <f>VLOOKUP(C878,SintéticoNC!$B$4:$C$82,2,FALSE)</f>
        <v>Leo de Brito</v>
      </c>
      <c r="C878" s="31" t="s">
        <v>97</v>
      </c>
      <c r="D878" s="30" t="s">
        <v>14</v>
      </c>
      <c r="E878" s="30" t="s">
        <v>234</v>
      </c>
      <c r="F878" s="63"/>
      <c r="G878" s="72">
        <f>I801*ÍndiceCorreção!$C$14</f>
        <v>0</v>
      </c>
      <c r="H878" s="72">
        <f t="shared" si="24"/>
        <v>0</v>
      </c>
      <c r="I878" s="73">
        <f t="shared" si="25"/>
        <v>314333.26778289623</v>
      </c>
      <c r="J878" s="65"/>
    </row>
    <row r="879" spans="2:10" ht="12.95" customHeight="1">
      <c r="B879" s="61" t="str">
        <f>VLOOKUP(C879,SintéticoNC!$B$4:$C$82,2,FALSE)</f>
        <v>Leur Lomanto</v>
      </c>
      <c r="C879" s="31" t="s">
        <v>100</v>
      </c>
      <c r="D879" s="30" t="s">
        <v>14</v>
      </c>
      <c r="E879" s="30" t="s">
        <v>234</v>
      </c>
      <c r="F879" s="63"/>
      <c r="G879" s="72">
        <f>I802*ÍndiceCorreção!$C$14</f>
        <v>0</v>
      </c>
      <c r="H879" s="72">
        <f t="shared" si="24"/>
        <v>0</v>
      </c>
      <c r="I879" s="73">
        <f t="shared" si="25"/>
        <v>16768.437132477542</v>
      </c>
      <c r="J879" s="65"/>
    </row>
    <row r="880" spans="2:10" ht="12.95" customHeight="1">
      <c r="B880" s="61" t="str">
        <f>VLOOKUP(C880,SintéticoNC!$B$4:$C$82,2,FALSE)</f>
        <v>Luciano Bivar</v>
      </c>
      <c r="C880" s="31" t="s">
        <v>103</v>
      </c>
      <c r="D880" s="30" t="s">
        <v>14</v>
      </c>
      <c r="E880" s="30" t="s">
        <v>234</v>
      </c>
      <c r="F880" s="63"/>
      <c r="G880" s="72">
        <f>I803*ÍndiceCorreção!$C$14</f>
        <v>0</v>
      </c>
      <c r="H880" s="72">
        <f t="shared" si="24"/>
        <v>0</v>
      </c>
      <c r="I880" s="73">
        <f t="shared" si="25"/>
        <v>0</v>
      </c>
      <c r="J880" s="65"/>
    </row>
    <row r="881" spans="2:10" ht="12.95" customHeight="1">
      <c r="B881" s="61" t="str">
        <f>VLOOKUP(C881,SintéticoNC!$B$4:$C$82,2,FALSE)</f>
        <v>Luis Tibé</v>
      </c>
      <c r="C881" s="31" t="s">
        <v>106</v>
      </c>
      <c r="D881" s="30" t="s">
        <v>14</v>
      </c>
      <c r="E881" s="30" t="s">
        <v>234</v>
      </c>
      <c r="F881" s="63"/>
      <c r="G881" s="72">
        <f>I804*ÍndiceCorreção!$C$14</f>
        <v>0</v>
      </c>
      <c r="H881" s="72">
        <f t="shared" si="24"/>
        <v>0</v>
      </c>
      <c r="I881" s="73">
        <f t="shared" si="25"/>
        <v>99086.014955952385</v>
      </c>
      <c r="J881" s="65"/>
    </row>
    <row r="882" spans="2:10" ht="12.95" customHeight="1">
      <c r="B882" s="61" t="str">
        <f>VLOOKUP(C882,SintéticoNC!$B$4:$C$82,2,FALSE)</f>
        <v>Mara Rocha</v>
      </c>
      <c r="C882" s="31" t="s">
        <v>109</v>
      </c>
      <c r="D882" s="30" t="s">
        <v>14</v>
      </c>
      <c r="E882" s="30" t="s">
        <v>234</v>
      </c>
      <c r="F882" s="63"/>
      <c r="G882" s="72">
        <f>I805*ÍndiceCorreção!$C$14</f>
        <v>0</v>
      </c>
      <c r="H882" s="72">
        <f t="shared" si="24"/>
        <v>0</v>
      </c>
      <c r="I882" s="73">
        <f t="shared" si="25"/>
        <v>362490.445730621</v>
      </c>
      <c r="J882" s="65"/>
    </row>
    <row r="883" spans="2:10" ht="12.95" customHeight="1">
      <c r="B883" s="61" t="str">
        <f>VLOOKUP(C883,SintéticoNC!$B$4:$C$82,2,FALSE)</f>
        <v>Marx Beltrão</v>
      </c>
      <c r="C883" s="31" t="s">
        <v>112</v>
      </c>
      <c r="D883" s="30" t="s">
        <v>14</v>
      </c>
      <c r="E883" s="30" t="s">
        <v>234</v>
      </c>
      <c r="F883" s="63"/>
      <c r="G883" s="72">
        <f>I806*ÍndiceCorreção!$C$14</f>
        <v>0</v>
      </c>
      <c r="H883" s="72">
        <f t="shared" si="24"/>
        <v>0</v>
      </c>
      <c r="I883" s="73">
        <f t="shared" si="25"/>
        <v>139086.01495595239</v>
      </c>
      <c r="J883" s="65"/>
    </row>
    <row r="884" spans="2:10" ht="12.95" customHeight="1">
      <c r="B884" s="61" t="str">
        <f>VLOOKUP(C884,SintéticoNC!$B$4:$C$82,2,FALSE)</f>
        <v>Ministério das Comunicações</v>
      </c>
      <c r="C884" s="31" t="s">
        <v>115</v>
      </c>
      <c r="D884" s="30" t="s">
        <v>14</v>
      </c>
      <c r="E884" s="30" t="s">
        <v>234</v>
      </c>
      <c r="F884" s="63"/>
      <c r="G884" s="72">
        <f>I807*ÍndiceCorreção!$C$14</f>
        <v>0</v>
      </c>
      <c r="H884" s="72">
        <f t="shared" si="24"/>
        <v>0</v>
      </c>
      <c r="I884" s="73">
        <f t="shared" si="25"/>
        <v>14977542.225836456</v>
      </c>
      <c r="J884" s="65"/>
    </row>
    <row r="885" spans="2:10" ht="12.95" customHeight="1">
      <c r="B885" s="61" t="str">
        <f>VLOOKUP(C885,SintéticoNC!$B$4:$C$82,2,FALSE)</f>
        <v>Ministério das Comunicações</v>
      </c>
      <c r="C885" s="31" t="s">
        <v>118</v>
      </c>
      <c r="D885" s="30" t="s">
        <v>14</v>
      </c>
      <c r="E885" s="30" t="s">
        <v>234</v>
      </c>
      <c r="F885" s="63"/>
      <c r="G885" s="72">
        <f>I808*ÍndiceCorreção!$C$14</f>
        <v>0</v>
      </c>
      <c r="H885" s="72">
        <f t="shared" si="24"/>
        <v>0</v>
      </c>
      <c r="I885" s="73">
        <f t="shared" si="25"/>
        <v>3645165.3292635381</v>
      </c>
      <c r="J885" s="65"/>
    </row>
    <row r="886" spans="2:10" ht="12.95" customHeight="1">
      <c r="B886" s="61" t="str">
        <f>VLOOKUP(C886,SintéticoNC!$B$4:$C$82,2,FALSE)</f>
        <v>Ministério das Comunicações</v>
      </c>
      <c r="C886" s="31" t="s">
        <v>120</v>
      </c>
      <c r="D886" s="30" t="s">
        <v>14</v>
      </c>
      <c r="E886" s="30" t="s">
        <v>234</v>
      </c>
      <c r="F886" s="63"/>
      <c r="G886" s="72">
        <f>I809*ÍndiceCorreção!$C$14</f>
        <v>0</v>
      </c>
      <c r="H886" s="72">
        <f t="shared" si="24"/>
        <v>0</v>
      </c>
      <c r="I886" s="73">
        <f t="shared" si="25"/>
        <v>10020773.669369681</v>
      </c>
      <c r="J886" s="65"/>
    </row>
    <row r="887" spans="2:10" ht="12.95" customHeight="1">
      <c r="B887" s="61" t="str">
        <f>VLOOKUP(C887,SintéticoNC!$B$4:$C$82,2,FALSE)</f>
        <v>Ministério da Educação</v>
      </c>
      <c r="C887" s="31" t="s">
        <v>122</v>
      </c>
      <c r="D887" s="30" t="s">
        <v>14</v>
      </c>
      <c r="E887" s="30" t="s">
        <v>234</v>
      </c>
      <c r="F887" s="63"/>
      <c r="G887" s="72">
        <f>I810*ÍndiceCorreção!$C$14</f>
        <v>0</v>
      </c>
      <c r="H887" s="72">
        <f t="shared" si="24"/>
        <v>0</v>
      </c>
      <c r="I887" s="73">
        <f t="shared" si="25"/>
        <v>16953134.633976746</v>
      </c>
      <c r="J887" s="65"/>
    </row>
    <row r="888" spans="2:10" ht="12.95" customHeight="1">
      <c r="B888" s="61" t="str">
        <f>VLOOKUP(C888,SintéticoNC!$B$4:$C$82,2,FALSE)</f>
        <v>Ministério da Educação</v>
      </c>
      <c r="C888" s="31" t="s">
        <v>125</v>
      </c>
      <c r="D888" s="30" t="s">
        <v>14</v>
      </c>
      <c r="E888" s="30" t="s">
        <v>234</v>
      </c>
      <c r="F888" s="63"/>
      <c r="G888" s="72">
        <f>I811*ÍndiceCorreção!$C$14</f>
        <v>0</v>
      </c>
      <c r="H888" s="72">
        <f t="shared" si="24"/>
        <v>0</v>
      </c>
      <c r="I888" s="73">
        <f t="shared" si="25"/>
        <v>3178094.787694979</v>
      </c>
      <c r="J888" s="65"/>
    </row>
    <row r="889" spans="2:10" ht="12.95" customHeight="1">
      <c r="B889" s="61" t="str">
        <f>VLOOKUP(C889,SintéticoNC!$B$4:$C$82,2,FALSE)</f>
        <v>Ministério da Justiça</v>
      </c>
      <c r="C889" s="31" t="s">
        <v>127</v>
      </c>
      <c r="D889" s="30" t="s">
        <v>14</v>
      </c>
      <c r="E889" s="30" t="s">
        <v>234</v>
      </c>
      <c r="F889" s="63"/>
      <c r="G889" s="72">
        <f>I812*ÍndiceCorreção!$C$14</f>
        <v>0</v>
      </c>
      <c r="H889" s="72">
        <f t="shared" si="24"/>
        <v>0</v>
      </c>
      <c r="I889" s="73">
        <f t="shared" si="25"/>
        <v>562238.23132553988</v>
      </c>
      <c r="J889" s="65"/>
    </row>
    <row r="890" spans="2:10" ht="12.95" customHeight="1">
      <c r="B890" s="61" t="str">
        <f>VLOOKUP(C890,SintéticoNC!$B$4:$C$82,2,FALSE)</f>
        <v>Ministério do Meio Ambiente</v>
      </c>
      <c r="C890" s="31" t="s">
        <v>130</v>
      </c>
      <c r="D890" s="30" t="s">
        <v>14</v>
      </c>
      <c r="E890" s="30" t="s">
        <v>234</v>
      </c>
      <c r="F890" s="63"/>
      <c r="G890" s="72">
        <f>I813*ÍndiceCorreção!$C$14</f>
        <v>0</v>
      </c>
      <c r="H890" s="72">
        <f t="shared" si="24"/>
        <v>0</v>
      </c>
      <c r="I890" s="73">
        <f t="shared" si="25"/>
        <v>68886.340155805156</v>
      </c>
      <c r="J890" s="65"/>
    </row>
    <row r="891" spans="2:10" ht="12.95" customHeight="1">
      <c r="B891" s="61" t="str">
        <f>VLOOKUP(C891,SintéticoNC!$B$4:$C$82,2,FALSE)</f>
        <v>Perpétua Almeida</v>
      </c>
      <c r="C891" s="31" t="s">
        <v>133</v>
      </c>
      <c r="D891" s="30" t="s">
        <v>14</v>
      </c>
      <c r="E891" s="30" t="s">
        <v>234</v>
      </c>
      <c r="F891" s="63"/>
      <c r="G891" s="72">
        <f>I814*ÍndiceCorreção!$C$14</f>
        <v>0</v>
      </c>
      <c r="H891" s="72">
        <f t="shared" si="24"/>
        <v>0</v>
      </c>
      <c r="I891" s="73">
        <f t="shared" si="25"/>
        <v>308172.02991190477</v>
      </c>
      <c r="J891" s="65"/>
    </row>
    <row r="892" spans="2:10" ht="12.95" customHeight="1">
      <c r="B892" s="61" t="str">
        <f>VLOOKUP(C892,SintéticoNC!$B$4:$C$82,2,FALSE)</f>
        <v>PRF RO</v>
      </c>
      <c r="C892" s="31" t="s">
        <v>136</v>
      </c>
      <c r="D892" s="30" t="s">
        <v>14</v>
      </c>
      <c r="E892" s="30" t="s">
        <v>234</v>
      </c>
      <c r="F892" s="63"/>
      <c r="G892" s="72">
        <f>I815*ÍndiceCorreção!$C$14</f>
        <v>0</v>
      </c>
      <c r="H892" s="72">
        <f t="shared" si="24"/>
        <v>0</v>
      </c>
      <c r="I892" s="73">
        <f t="shared" si="25"/>
        <v>0</v>
      </c>
      <c r="J892" s="65"/>
    </row>
    <row r="893" spans="2:10" ht="12.95" customHeight="1">
      <c r="B893" s="61" t="str">
        <f>VLOOKUP(C893,SintéticoNC!$B$4:$C$82,2,FALSE)</f>
        <v>Senador Confúcio Moura</v>
      </c>
      <c r="C893" s="31" t="s">
        <v>139</v>
      </c>
      <c r="D893" s="30" t="s">
        <v>14</v>
      </c>
      <c r="E893" s="30" t="s">
        <v>234</v>
      </c>
      <c r="F893" s="63"/>
      <c r="G893" s="72">
        <f>I816*ÍndiceCorreção!$C$14</f>
        <v>0</v>
      </c>
      <c r="H893" s="72">
        <f t="shared" si="24"/>
        <v>0</v>
      </c>
      <c r="I893" s="73">
        <f t="shared" si="25"/>
        <v>0</v>
      </c>
      <c r="J893" s="65"/>
    </row>
    <row r="894" spans="2:10" ht="12.95" customHeight="1">
      <c r="B894" s="61" t="str">
        <f>VLOOKUP(C894,SintéticoNC!$B$4:$C$82,2,FALSE)</f>
        <v>Sérgio Petecão</v>
      </c>
      <c r="C894" s="31" t="s">
        <v>142</v>
      </c>
      <c r="D894" s="30" t="s">
        <v>14</v>
      </c>
      <c r="E894" s="30" t="s">
        <v>234</v>
      </c>
      <c r="F894" s="63"/>
      <c r="G894" s="72">
        <f>I817*ÍndiceCorreção!$C$14</f>
        <v>0</v>
      </c>
      <c r="H894" s="72">
        <f t="shared" si="24"/>
        <v>0</v>
      </c>
      <c r="I894" s="73">
        <f t="shared" si="25"/>
        <v>137857.90849389875</v>
      </c>
      <c r="J894" s="65"/>
    </row>
    <row r="895" spans="2:10" ht="12.95" customHeight="1">
      <c r="B895" s="61" t="str">
        <f>VLOOKUP(C895,SintéticoNC!$B$4:$C$82,2,FALSE)</f>
        <v>Soraya Thronicke</v>
      </c>
      <c r="C895" s="31" t="s">
        <v>145</v>
      </c>
      <c r="D895" s="30" t="s">
        <v>14</v>
      </c>
      <c r="E895" s="30" t="s">
        <v>234</v>
      </c>
      <c r="F895" s="63"/>
      <c r="G895" s="72">
        <f>I818*ÍndiceCorreção!$C$14</f>
        <v>0</v>
      </c>
      <c r="H895" s="72">
        <f t="shared" si="24"/>
        <v>0</v>
      </c>
      <c r="I895" s="73">
        <f t="shared" si="25"/>
        <v>288476.69159325399</v>
      </c>
      <c r="J895" s="65"/>
    </row>
    <row r="896" spans="2:10" ht="12.95" customHeight="1">
      <c r="B896" s="61" t="str">
        <f>VLOOKUP(C896,SintéticoNC!$B$4:$C$82,2,FALSE)</f>
        <v>Uldurico Junior</v>
      </c>
      <c r="C896" s="31" t="s">
        <v>148</v>
      </c>
      <c r="D896" s="30" t="s">
        <v>14</v>
      </c>
      <c r="E896" s="30" t="s">
        <v>234</v>
      </c>
      <c r="F896" s="63"/>
      <c r="G896" s="72">
        <f>I819*ÍndiceCorreção!$C$14</f>
        <v>0</v>
      </c>
      <c r="H896" s="72">
        <f t="shared" si="24"/>
        <v>0</v>
      </c>
      <c r="I896" s="73">
        <f t="shared" si="25"/>
        <v>272113.90638352314</v>
      </c>
      <c r="J896" s="65"/>
    </row>
    <row r="897" spans="2:10" ht="12.95" customHeight="1">
      <c r="B897" s="61" t="str">
        <f>VLOOKUP(C897,SintéticoNC!$B$4:$C$82,2,FALSE)</f>
        <v>Bancada de Alagoas</v>
      </c>
      <c r="C897" s="31" t="s">
        <v>152</v>
      </c>
      <c r="D897" s="30" t="s">
        <v>16</v>
      </c>
      <c r="E897" s="30" t="s">
        <v>234</v>
      </c>
      <c r="F897" s="63"/>
      <c r="G897" s="72">
        <f>I820*ÍndiceCorreção!$C$14</f>
        <v>0</v>
      </c>
      <c r="H897" s="72">
        <f t="shared" si="24"/>
        <v>0</v>
      </c>
      <c r="I897" s="73">
        <f t="shared" si="25"/>
        <v>504127.03909767652</v>
      </c>
      <c r="J897" s="65"/>
    </row>
    <row r="898" spans="2:10" ht="12.95" customHeight="1">
      <c r="B898" s="61" t="str">
        <f>VLOOKUP(C898,SintéticoNC!$B$4:$C$82,2,FALSE)</f>
        <v>Bancada de Alagoas</v>
      </c>
      <c r="C898" s="31" t="s">
        <v>154</v>
      </c>
      <c r="D898" s="30" t="s">
        <v>16</v>
      </c>
      <c r="E898" s="30" t="s">
        <v>234</v>
      </c>
      <c r="F898" s="63"/>
      <c r="G898" s="72">
        <f>I821*ÍndiceCorreção!$C$14</f>
        <v>0</v>
      </c>
      <c r="H898" s="72">
        <f t="shared" si="24"/>
        <v>0</v>
      </c>
      <c r="I898" s="73">
        <f t="shared" si="25"/>
        <v>564127.03909767652</v>
      </c>
      <c r="J898" s="65"/>
    </row>
    <row r="899" spans="2:10" ht="12.95" customHeight="1">
      <c r="B899" s="61" t="str">
        <f>VLOOKUP(C899,SintéticoNC!$B$4:$C$82,2,FALSE)</f>
        <v>Bancada de Alagoas</v>
      </c>
      <c r="C899" s="31" t="s">
        <v>156</v>
      </c>
      <c r="D899" s="30" t="s">
        <v>16</v>
      </c>
      <c r="E899" s="30" t="s">
        <v>234</v>
      </c>
      <c r="F899" s="63"/>
      <c r="G899" s="72">
        <f>I822*ÍndiceCorreção!$C$14</f>
        <v>0</v>
      </c>
      <c r="H899" s="72">
        <f t="shared" si="24"/>
        <v>0</v>
      </c>
      <c r="I899" s="73">
        <f t="shared" si="25"/>
        <v>106763.5392139694</v>
      </c>
      <c r="J899" s="65"/>
    </row>
    <row r="900" spans="2:10" ht="12.95" customHeight="1">
      <c r="B900" s="61" t="str">
        <f>VLOOKUP(C900,SintéticoNC!$B$4:$C$82,2,FALSE)</f>
        <v>Bancada de Minas Gerais</v>
      </c>
      <c r="C900" s="31" t="s">
        <v>158</v>
      </c>
      <c r="D900" s="30" t="s">
        <v>16</v>
      </c>
      <c r="E900" s="30" t="s">
        <v>234</v>
      </c>
      <c r="F900" s="63"/>
      <c r="G900" s="72">
        <f>I823*ÍndiceCorreção!$C$14</f>
        <v>0</v>
      </c>
      <c r="H900" s="72">
        <f t="shared" si="24"/>
        <v>0</v>
      </c>
      <c r="I900" s="73">
        <f t="shared" si="25"/>
        <v>137558.02520272601</v>
      </c>
      <c r="J900" s="65"/>
    </row>
    <row r="901" spans="2:10" ht="12.95" customHeight="1">
      <c r="B901" s="61" t="str">
        <f>VLOOKUP(C901,SintéticoNC!$B$4:$C$82,2,FALSE)</f>
        <v>Bancada de São Paulo</v>
      </c>
      <c r="C901" s="31" t="s">
        <v>160</v>
      </c>
      <c r="D901" s="30" t="s">
        <v>16</v>
      </c>
      <c r="E901" s="30" t="s">
        <v>234</v>
      </c>
      <c r="F901" s="63"/>
      <c r="G901" s="72">
        <f>I824*ÍndiceCorreção!$C$14</f>
        <v>0</v>
      </c>
      <c r="H901" s="72">
        <f t="shared" si="24"/>
        <v>0</v>
      </c>
      <c r="I901" s="73">
        <f t="shared" si="25"/>
        <v>4692402.3080722336</v>
      </c>
      <c r="J901" s="65"/>
    </row>
    <row r="902" spans="2:10" ht="12.95" customHeight="1">
      <c r="B902" s="61" t="str">
        <f>VLOOKUP(C902,SintéticoNC!$B$4:$C$82,2,FALSE)</f>
        <v>Bancada do Espírito Santo</v>
      </c>
      <c r="C902" s="31" t="s">
        <v>162</v>
      </c>
      <c r="D902" s="30" t="s">
        <v>16</v>
      </c>
      <c r="E902" s="30" t="s">
        <v>234</v>
      </c>
      <c r="F902" s="63"/>
      <c r="G902" s="72">
        <f>I825*ÍndiceCorreção!$C$14</f>
        <v>0</v>
      </c>
      <c r="H902" s="72">
        <f t="shared" si="24"/>
        <v>0</v>
      </c>
      <c r="I902" s="73">
        <f t="shared" si="25"/>
        <v>622286.59168393514</v>
      </c>
      <c r="J902" s="65"/>
    </row>
    <row r="903" spans="2:10" ht="12.95" customHeight="1">
      <c r="B903" s="61" t="str">
        <f>VLOOKUP(C903,SintéticoNC!$B$4:$C$82,2,FALSE)</f>
        <v>Bancada do Espírito Santo</v>
      </c>
      <c r="C903" s="31" t="s">
        <v>164</v>
      </c>
      <c r="D903" s="30" t="s">
        <v>16</v>
      </c>
      <c r="E903" s="30" t="s">
        <v>234</v>
      </c>
      <c r="F903" s="63"/>
      <c r="G903" s="72">
        <f>I826*ÍndiceCorreção!$C$14</f>
        <v>0</v>
      </c>
      <c r="H903" s="72">
        <f t="shared" si="24"/>
        <v>0</v>
      </c>
      <c r="I903" s="73">
        <f t="shared" si="25"/>
        <v>710890.57831164589</v>
      </c>
      <c r="J903" s="65"/>
    </row>
    <row r="904" spans="2:10" ht="12.95" customHeight="1">
      <c r="B904" s="61" t="str">
        <f>VLOOKUP(C904,SintéticoNC!$B$4:$C$82,2,FALSE)</f>
        <v>Bancada do Pará</v>
      </c>
      <c r="C904" s="31" t="s">
        <v>166</v>
      </c>
      <c r="D904" s="30" t="s">
        <v>16</v>
      </c>
      <c r="E904" s="30" t="s">
        <v>234</v>
      </c>
      <c r="F904" s="63"/>
      <c r="G904" s="72">
        <f>I827*ÍndiceCorreção!$C$14</f>
        <v>0</v>
      </c>
      <c r="H904" s="72">
        <f t="shared" si="24"/>
        <v>0</v>
      </c>
      <c r="I904" s="73">
        <f t="shared" si="25"/>
        <v>758620.53004078777</v>
      </c>
      <c r="J904" s="65"/>
    </row>
    <row r="905" spans="2:10" ht="12.95" customHeight="1">
      <c r="B905" s="61" t="str">
        <f>VLOOKUP(C905,SintéticoNC!$B$4:$C$82,2,FALSE)</f>
        <v>Bancada do Pará</v>
      </c>
      <c r="C905" s="31" t="s">
        <v>168</v>
      </c>
      <c r="D905" s="30" t="s">
        <v>16</v>
      </c>
      <c r="E905" s="30" t="s">
        <v>234</v>
      </c>
      <c r="F905" s="63"/>
      <c r="G905" s="72">
        <f>I828*ÍndiceCorreção!$C$14</f>
        <v>0</v>
      </c>
      <c r="H905" s="72">
        <f t="shared" si="24"/>
        <v>0</v>
      </c>
      <c r="I905" s="73">
        <f t="shared" si="25"/>
        <v>145854.23551640211</v>
      </c>
      <c r="J905" s="65"/>
    </row>
    <row r="906" spans="2:10" ht="12.95" customHeight="1">
      <c r="B906" s="61" t="str">
        <f>VLOOKUP(C906,SintéticoNC!$B$4:$C$82,2,FALSE)</f>
        <v>Coronel Chrisóstomo</v>
      </c>
      <c r="C906" s="31" t="s">
        <v>170</v>
      </c>
      <c r="D906" s="30" t="s">
        <v>16</v>
      </c>
      <c r="E906" s="30" t="s">
        <v>234</v>
      </c>
      <c r="F906" s="63"/>
      <c r="G906" s="72">
        <f>I829*ÍndiceCorreção!$C$14</f>
        <v>0</v>
      </c>
      <c r="H906" s="72">
        <f t="shared" si="24"/>
        <v>0</v>
      </c>
      <c r="I906" s="73">
        <f t="shared" si="25"/>
        <v>245568.37097844755</v>
      </c>
      <c r="J906" s="65"/>
    </row>
    <row r="907" spans="2:10" ht="12.95" customHeight="1">
      <c r="B907" s="61" t="str">
        <f>VLOOKUP(C907,SintéticoNC!$B$4:$C$82,2,FALSE)</f>
        <v>Dimas Fabiano</v>
      </c>
      <c r="C907" s="31" t="s">
        <v>172</v>
      </c>
      <c r="D907" s="30" t="s">
        <v>16</v>
      </c>
      <c r="E907" s="30" t="s">
        <v>234</v>
      </c>
      <c r="F907" s="63"/>
      <c r="G907" s="72">
        <f>I830*ÍndiceCorreção!$C$14</f>
        <v>0</v>
      </c>
      <c r="H907" s="72">
        <f t="shared" si="24"/>
        <v>0</v>
      </c>
      <c r="I907" s="73">
        <f t="shared" si="25"/>
        <v>0</v>
      </c>
      <c r="J907" s="65"/>
    </row>
    <row r="908" spans="2:10" ht="12.95" customHeight="1">
      <c r="B908" s="61" t="str">
        <f>VLOOKUP(C908,SintéticoNC!$B$4:$C$82,2,FALSE)</f>
        <v>Edna Henrique</v>
      </c>
      <c r="C908" s="31" t="s">
        <v>174</v>
      </c>
      <c r="D908" s="30" t="s">
        <v>16</v>
      </c>
      <c r="E908" s="30" t="s">
        <v>234</v>
      </c>
      <c r="F908" s="63"/>
      <c r="G908" s="72">
        <f>I831*ÍndiceCorreção!$C$14</f>
        <v>0</v>
      </c>
      <c r="H908" s="72">
        <f t="shared" si="24"/>
        <v>0</v>
      </c>
      <c r="I908" s="73">
        <f t="shared" si="25"/>
        <v>43937.195125138023</v>
      </c>
      <c r="J908" s="65"/>
    </row>
    <row r="909" spans="2:10" ht="12.95" customHeight="1">
      <c r="B909" s="61" t="str">
        <f>VLOOKUP(C909,SintéticoNC!$B$4:$C$82,2,FALSE)</f>
        <v>Fabio Reis</v>
      </c>
      <c r="C909" s="31" t="s">
        <v>176</v>
      </c>
      <c r="D909" s="30" t="s">
        <v>16</v>
      </c>
      <c r="E909" s="30" t="s">
        <v>234</v>
      </c>
      <c r="F909" s="63"/>
      <c r="G909" s="72">
        <f>I832*ÍndiceCorreção!$C$14</f>
        <v>0</v>
      </c>
      <c r="H909" s="72">
        <f t="shared" si="24"/>
        <v>0</v>
      </c>
      <c r="I909" s="73">
        <f t="shared" si="25"/>
        <v>22927.117758201057</v>
      </c>
      <c r="J909" s="65"/>
    </row>
    <row r="910" spans="2:10" ht="12.95" customHeight="1">
      <c r="B910" s="61" t="str">
        <f>VLOOKUP(C910,SintéticoNC!$B$4:$C$82,2,FALSE)</f>
        <v>Flavia Arruda</v>
      </c>
      <c r="C910" s="31" t="s">
        <v>178</v>
      </c>
      <c r="D910" s="30" t="s">
        <v>16</v>
      </c>
      <c r="E910" s="30" t="s">
        <v>234</v>
      </c>
      <c r="F910" s="63"/>
      <c r="G910" s="72">
        <f>I833*ÍndiceCorreção!$C$14</f>
        <v>0</v>
      </c>
      <c r="H910" s="72">
        <f t="shared" si="24"/>
        <v>0</v>
      </c>
      <c r="I910" s="73">
        <f t="shared" si="25"/>
        <v>0</v>
      </c>
      <c r="J910" s="65"/>
    </row>
    <row r="911" spans="2:10" ht="12.95" customHeight="1">
      <c r="B911" s="61" t="str">
        <f>VLOOKUP(C911,SintéticoNC!$B$4:$C$82,2,FALSE)</f>
        <v>General Girão</v>
      </c>
      <c r="C911" s="31" t="s">
        <v>180</v>
      </c>
      <c r="D911" s="30" t="s">
        <v>16</v>
      </c>
      <c r="E911" s="30" t="s">
        <v>234</v>
      </c>
      <c r="F911" s="63"/>
      <c r="G911" s="72">
        <f>I834*ÍndiceCorreção!$C$14</f>
        <v>0</v>
      </c>
      <c r="H911" s="72">
        <f t="shared" si="24"/>
        <v>0</v>
      </c>
      <c r="I911" s="73">
        <f t="shared" si="25"/>
        <v>322257.95312041795</v>
      </c>
      <c r="J911" s="65"/>
    </row>
    <row r="912" spans="2:10" ht="12.95" customHeight="1">
      <c r="B912" s="61" t="str">
        <f>VLOOKUP(C912,SintéticoNC!$B$4:$C$82,2,FALSE)</f>
        <v>José Nunes</v>
      </c>
      <c r="C912" s="31" t="s">
        <v>182</v>
      </c>
      <c r="D912" s="30" t="s">
        <v>16</v>
      </c>
      <c r="E912" s="30" t="s">
        <v>234</v>
      </c>
      <c r="F912" s="63"/>
      <c r="G912" s="72">
        <f>I835*ÍndiceCorreção!$C$14</f>
        <v>0</v>
      </c>
      <c r="H912" s="72">
        <f t="shared" si="24"/>
        <v>0</v>
      </c>
      <c r="I912" s="73">
        <f t="shared" si="25"/>
        <v>13937.195125138023</v>
      </c>
      <c r="J912" s="65"/>
    </row>
    <row r="913" spans="2:10" ht="12.95" customHeight="1">
      <c r="B913" s="61" t="str">
        <f>VLOOKUP(C913,SintéticoNC!$B$4:$C$82,2,FALSE)</f>
        <v>Josivaldo JP</v>
      </c>
      <c r="C913" s="31" t="s">
        <v>184</v>
      </c>
      <c r="D913" s="30" t="s">
        <v>16</v>
      </c>
      <c r="E913" s="30" t="s">
        <v>234</v>
      </c>
      <c r="F913" s="63"/>
      <c r="G913" s="72">
        <f>I836*ÍndiceCorreção!$C$14</f>
        <v>0</v>
      </c>
      <c r="H913" s="72">
        <f t="shared" ref="H913:H926" si="26">IF(I836&gt;F913,F913,I836)</f>
        <v>0</v>
      </c>
      <c r="I913" s="73">
        <f t="shared" ref="I913:I926" si="27">I836-H913</f>
        <v>13937.195125138023</v>
      </c>
      <c r="J913" s="65"/>
    </row>
    <row r="914" spans="2:10" ht="12.95" customHeight="1">
      <c r="B914" s="61" t="str">
        <f>VLOOKUP(C914,SintéticoNC!$B$4:$C$82,2,FALSE)</f>
        <v>Junior Lourenço</v>
      </c>
      <c r="C914" s="31" t="s">
        <v>186</v>
      </c>
      <c r="D914" s="30" t="s">
        <v>16</v>
      </c>
      <c r="E914" s="30" t="s">
        <v>234</v>
      </c>
      <c r="F914" s="63"/>
      <c r="G914" s="72">
        <f>I837*ÍndiceCorreção!$C$14</f>
        <v>0</v>
      </c>
      <c r="H914" s="72">
        <f t="shared" si="26"/>
        <v>0</v>
      </c>
      <c r="I914" s="73">
        <f t="shared" si="27"/>
        <v>8483.7136129744613</v>
      </c>
      <c r="J914" s="65"/>
    </row>
    <row r="915" spans="2:10" ht="12.95" customHeight="1">
      <c r="B915" s="61" t="str">
        <f>VLOOKUP(C915,SintéticoNC!$B$4:$C$82,2,FALSE)</f>
        <v>Leo de Brito</v>
      </c>
      <c r="C915" s="31" t="s">
        <v>188</v>
      </c>
      <c r="D915" s="30" t="s">
        <v>16</v>
      </c>
      <c r="E915" s="30" t="s">
        <v>234</v>
      </c>
      <c r="F915" s="63"/>
      <c r="G915" s="72">
        <f>I838*ÍndiceCorreção!$C$14</f>
        <v>0</v>
      </c>
      <c r="H915" s="72">
        <f t="shared" si="26"/>
        <v>0</v>
      </c>
      <c r="I915" s="73">
        <f t="shared" si="27"/>
        <v>46561.991875230044</v>
      </c>
      <c r="J915" s="65"/>
    </row>
    <row r="916" spans="2:10" ht="12.95" customHeight="1">
      <c r="B916" s="61" t="str">
        <f>VLOOKUP(C916,SintéticoNC!$B$4:$C$82,2,FALSE)</f>
        <v>Luciano Bivar</v>
      </c>
      <c r="C916" s="31" t="s">
        <v>190</v>
      </c>
      <c r="D916" s="30" t="s">
        <v>16</v>
      </c>
      <c r="E916" s="30" t="s">
        <v>234</v>
      </c>
      <c r="F916" s="63"/>
      <c r="G916" s="72">
        <f>I839*ÍndiceCorreção!$C$14</f>
        <v>0</v>
      </c>
      <c r="H916" s="72">
        <f t="shared" si="26"/>
        <v>0</v>
      </c>
      <c r="I916" s="73">
        <f t="shared" si="27"/>
        <v>131713.15237928455</v>
      </c>
      <c r="J916" s="65"/>
    </row>
    <row r="917" spans="2:10" ht="12.95" customHeight="1">
      <c r="B917" s="61" t="str">
        <f>VLOOKUP(C917,SintéticoNC!$B$4:$C$82,2,FALSE)</f>
        <v>Luis Tibé</v>
      </c>
      <c r="C917" s="31" t="s">
        <v>192</v>
      </c>
      <c r="D917" s="30" t="s">
        <v>16</v>
      </c>
      <c r="E917" s="30" t="s">
        <v>234</v>
      </c>
      <c r="F917" s="63"/>
      <c r="G917" s="72">
        <f>I840*ÍndiceCorreção!$C$14</f>
        <v>0</v>
      </c>
      <c r="H917" s="72">
        <f t="shared" si="26"/>
        <v>0</v>
      </c>
      <c r="I917" s="73">
        <f t="shared" si="27"/>
        <v>23937.195125138023</v>
      </c>
      <c r="J917" s="65"/>
    </row>
    <row r="918" spans="2:10" ht="12.95" customHeight="1">
      <c r="B918" s="61" t="str">
        <f>VLOOKUP(C918,SintéticoNC!$B$4:$C$82,2,FALSE)</f>
        <v>Mara Rocha</v>
      </c>
      <c r="C918" s="31" t="s">
        <v>194</v>
      </c>
      <c r="D918" s="30" t="s">
        <v>16</v>
      </c>
      <c r="E918" s="30" t="s">
        <v>234</v>
      </c>
      <c r="F918" s="63"/>
      <c r="G918" s="72">
        <f>I841*ÍndiceCorreção!$C$14</f>
        <v>0</v>
      </c>
      <c r="H918" s="72">
        <f t="shared" si="26"/>
        <v>0</v>
      </c>
      <c r="I918" s="73">
        <f t="shared" si="27"/>
        <v>0</v>
      </c>
      <c r="J918" s="65"/>
    </row>
    <row r="919" spans="2:10" ht="12.95" customHeight="1">
      <c r="B919" s="61" t="str">
        <f>VLOOKUP(C919,SintéticoNC!$B$4:$C$82,2,FALSE)</f>
        <v>Marx Beltrão</v>
      </c>
      <c r="C919" s="31" t="s">
        <v>196</v>
      </c>
      <c r="D919" s="30" t="s">
        <v>16</v>
      </c>
      <c r="E919" s="30" t="s">
        <v>234</v>
      </c>
      <c r="F919" s="63"/>
      <c r="G919" s="72">
        <f>I842*ÍndiceCorreção!$C$14</f>
        <v>0</v>
      </c>
      <c r="H919" s="72">
        <f t="shared" si="26"/>
        <v>0</v>
      </c>
      <c r="I919" s="73">
        <f t="shared" si="27"/>
        <v>121713.15237928455</v>
      </c>
      <c r="J919" s="65"/>
    </row>
    <row r="920" spans="2:10" ht="12.95" customHeight="1">
      <c r="B920" s="61" t="str">
        <f>VLOOKUP(C920,SintéticoNC!$B$4:$C$82,2,FALSE)</f>
        <v>Perpétua Almeida</v>
      </c>
      <c r="C920" s="31" t="s">
        <v>198</v>
      </c>
      <c r="D920" s="30" t="s">
        <v>16</v>
      </c>
      <c r="E920" s="30" t="s">
        <v>234</v>
      </c>
      <c r="F920" s="63"/>
      <c r="G920" s="72">
        <f>I843*ÍndiceCorreção!$C$14</f>
        <v>0</v>
      </c>
      <c r="H920" s="72">
        <f t="shared" si="26"/>
        <v>0</v>
      </c>
      <c r="I920" s="73">
        <f t="shared" si="27"/>
        <v>33937.195125138023</v>
      </c>
      <c r="J920" s="65"/>
    </row>
    <row r="921" spans="2:10" ht="12.95" customHeight="1">
      <c r="B921" s="61" t="str">
        <f>VLOOKUP(C921,SintéticoNC!$B$4:$C$82,2,FALSE)</f>
        <v>Sérgio Petecão</v>
      </c>
      <c r="C921" s="31" t="s">
        <v>200</v>
      </c>
      <c r="D921" s="30" t="s">
        <v>16</v>
      </c>
      <c r="E921" s="30" t="s">
        <v>234</v>
      </c>
      <c r="F921" s="63"/>
      <c r="G921" s="72">
        <f>I844*ÍndiceCorreção!$C$14</f>
        <v>0</v>
      </c>
      <c r="H921" s="72">
        <f t="shared" si="26"/>
        <v>0</v>
      </c>
      <c r="I921" s="73">
        <f t="shared" si="27"/>
        <v>124940.89150936707</v>
      </c>
      <c r="J921" s="65"/>
    </row>
    <row r="922" spans="2:10" ht="12.95" customHeight="1">
      <c r="B922" s="61" t="str">
        <f>VLOOKUP(C922,SintéticoNC!$B$4:$C$82,2,FALSE)</f>
        <v>Uldurico Junior</v>
      </c>
      <c r="C922" s="31" t="s">
        <v>202</v>
      </c>
      <c r="D922" s="30" t="s">
        <v>16</v>
      </c>
      <c r="E922" s="30" t="s">
        <v>234</v>
      </c>
      <c r="F922" s="63"/>
      <c r="G922" s="72">
        <f>I845*ÍndiceCorreção!$C$14</f>
        <v>0</v>
      </c>
      <c r="H922" s="72">
        <f t="shared" si="26"/>
        <v>0</v>
      </c>
      <c r="I922" s="73">
        <f t="shared" si="27"/>
        <v>93950.39993897907</v>
      </c>
      <c r="J922" s="65"/>
    </row>
    <row r="923" spans="2:10" ht="12.95" customHeight="1">
      <c r="B923" s="61" t="str">
        <f>VLOOKUP(C923,SintéticoNC!$B$4:$C$82,2,FALSE)</f>
        <v>Soraya Thronicke</v>
      </c>
      <c r="C923" s="31" t="s">
        <v>204</v>
      </c>
      <c r="D923" s="30" t="s">
        <v>16</v>
      </c>
      <c r="E923" s="30" t="s">
        <v>234</v>
      </c>
      <c r="F923" s="63"/>
      <c r="G923" s="72">
        <f>I846*ÍndiceCorreção!$C$14</f>
        <v>0</v>
      </c>
      <c r="H923" s="72">
        <f t="shared" si="26"/>
        <v>0</v>
      </c>
      <c r="I923" s="73">
        <f t="shared" si="27"/>
        <v>122420.90873811248</v>
      </c>
      <c r="J923" s="65"/>
    </row>
    <row r="924" spans="2:10" ht="12.95" customHeight="1">
      <c r="B924" s="61" t="str">
        <f>VLOOKUP(C924,SintéticoNC!$B$4:$C$82,2,FALSE)</f>
        <v>MCom</v>
      </c>
      <c r="C924" s="31" t="s">
        <v>206</v>
      </c>
      <c r="D924" s="30" t="s">
        <v>16</v>
      </c>
      <c r="E924" s="30" t="s">
        <v>234</v>
      </c>
      <c r="F924" s="63"/>
      <c r="G924" s="72">
        <f>I847*ÍndiceCorreção!$C$14</f>
        <v>0</v>
      </c>
      <c r="H924" s="72">
        <f t="shared" si="26"/>
        <v>0</v>
      </c>
      <c r="I924" s="73">
        <f t="shared" si="27"/>
        <v>96561.991875230044</v>
      </c>
      <c r="J924" s="65"/>
    </row>
    <row r="925" spans="2:10" ht="12.95" customHeight="1">
      <c r="B925" s="61" t="str">
        <f>VLOOKUP(C925,SintéticoNC!$B$4:$C$82,2,FALSE)</f>
        <v>Cabo Junio Amaral</v>
      </c>
      <c r="C925" s="31" t="s">
        <v>209</v>
      </c>
      <c r="D925" s="30" t="s">
        <v>16</v>
      </c>
      <c r="E925" s="30" t="s">
        <v>234</v>
      </c>
      <c r="F925" s="63"/>
      <c r="G925" s="72">
        <f>I848*ÍndiceCorreção!$C$14</f>
        <v>0</v>
      </c>
      <c r="H925" s="72">
        <f t="shared" si="26"/>
        <v>0</v>
      </c>
      <c r="I925" s="73">
        <f t="shared" si="27"/>
        <v>435038.68346848403</v>
      </c>
      <c r="J925" s="65"/>
    </row>
    <row r="926" spans="2:10" ht="12.95" customHeight="1">
      <c r="B926" s="62" t="str">
        <f>VLOOKUP(C926,SintéticoNC!$B$4:$C$82,2,FALSE)</f>
        <v>Leur Lomanto</v>
      </c>
      <c r="C926" s="39" t="s">
        <v>211</v>
      </c>
      <c r="D926" s="38" t="s">
        <v>16</v>
      </c>
      <c r="E926" s="38" t="s">
        <v>234</v>
      </c>
      <c r="F926" s="64"/>
      <c r="G926" s="75">
        <f>I849*ÍndiceCorreção!$C$14</f>
        <v>0</v>
      </c>
      <c r="H926" s="75">
        <f t="shared" si="26"/>
        <v>0</v>
      </c>
      <c r="I926" s="76">
        <f t="shared" si="27"/>
        <v>63937.195125138023</v>
      </c>
      <c r="J926" s="66"/>
    </row>
  </sheetData>
  <autoFilter ref="B2:I926" xr:uid="{3516BA92-F32C-40C5-BF26-D52DC37AB574}"/>
  <phoneticPr fontId="7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C7AC-1520-4BC7-BCBE-C1C854B5BF84}">
  <dimension ref="B2:E14"/>
  <sheetViews>
    <sheetView workbookViewId="0">
      <selection activeCell="D14" sqref="D14"/>
    </sheetView>
  </sheetViews>
  <sheetFormatPr defaultRowHeight="15"/>
  <cols>
    <col min="2" max="2" width="10.28515625" style="1" customWidth="1"/>
    <col min="3" max="3" width="18.140625" style="1" customWidth="1"/>
    <col min="4" max="4" width="12" style="1" customWidth="1"/>
    <col min="5" max="5" width="18.5703125" customWidth="1"/>
  </cols>
  <sheetData>
    <row r="2" spans="2:5">
      <c r="B2" s="4" t="s">
        <v>219</v>
      </c>
      <c r="C2" s="4" t="s">
        <v>235</v>
      </c>
      <c r="D2" s="4" t="s">
        <v>236</v>
      </c>
      <c r="E2" s="4" t="s">
        <v>237</v>
      </c>
    </row>
    <row r="3" spans="2:5">
      <c r="B3" s="1" t="s">
        <v>223</v>
      </c>
      <c r="C3" s="1">
        <f>1.0077366936968/100</f>
        <v>1.0077366936968001E-2</v>
      </c>
      <c r="D3" s="77">
        <v>9.2499999999999999E-2</v>
      </c>
    </row>
    <row r="4" spans="2:5">
      <c r="B4" s="1" t="s">
        <v>224</v>
      </c>
      <c r="C4" s="1">
        <f>1.0036826026/100</f>
        <v>1.0036826026000001E-2</v>
      </c>
      <c r="D4" s="77">
        <v>9.2499999999999999E-2</v>
      </c>
    </row>
    <row r="5" spans="2:5">
      <c r="B5" s="1" t="s">
        <v>225</v>
      </c>
      <c r="C5" s="1">
        <f>1.00810659704667/100</f>
        <v>1.00810659704667E-2</v>
      </c>
      <c r="D5" s="77">
        <v>9.2499999999999999E-2</v>
      </c>
    </row>
    <row r="6" spans="2:5">
      <c r="B6" s="1" t="s">
        <v>226</v>
      </c>
      <c r="C6" s="1">
        <f>1.00699729413185/100</f>
        <v>1.0069972941318499E-2</v>
      </c>
      <c r="D6" s="77">
        <v>9.2499999999999999E-2</v>
      </c>
    </row>
    <row r="7" spans="2:5">
      <c r="B7" s="1" t="s">
        <v>227</v>
      </c>
      <c r="C7" s="1">
        <f>1.00810659704667/100</f>
        <v>1.00810659704667E-2</v>
      </c>
      <c r="D7" s="77">
        <v>9.2499999999999999E-2</v>
      </c>
    </row>
    <row r="8" spans="2:5">
      <c r="B8" s="1" t="s">
        <v>228</v>
      </c>
      <c r="C8" s="1">
        <f>1.00810659704667/100</f>
        <v>1.00810659704667E-2</v>
      </c>
      <c r="D8" s="77">
        <v>9.2499999999999999E-2</v>
      </c>
    </row>
    <row r="9" spans="2:5">
      <c r="B9" s="1" t="s">
        <v>229</v>
      </c>
      <c r="C9" s="1">
        <f>1.0077366936968/100</f>
        <v>1.0077366936968001E-2</v>
      </c>
      <c r="D9" s="77">
        <v>9.2499999999999999E-2</v>
      </c>
    </row>
    <row r="10" spans="2:5">
      <c r="B10" s="1" t="s">
        <v>230</v>
      </c>
      <c r="C10" s="1">
        <f>1.00847663617456/100</f>
        <v>1.0084766361745601E-2</v>
      </c>
      <c r="D10" s="77">
        <v>9.2499999999999999E-2</v>
      </c>
    </row>
    <row r="11" spans="2:5">
      <c r="B11" s="1" t="s">
        <v>231</v>
      </c>
      <c r="C11" s="1">
        <f>1.0077366936968/100</f>
        <v>1.0077366936968001E-2</v>
      </c>
      <c r="D11" s="77">
        <v>9.2499999999999999E-2</v>
      </c>
    </row>
    <row r="12" spans="2:5">
      <c r="B12" s="1" t="s">
        <v>232</v>
      </c>
      <c r="C12" s="1">
        <f>1.00736692607513/100</f>
        <v>1.0073669260751299E-2</v>
      </c>
      <c r="D12" s="77">
        <v>9.2499999999999999E-2</v>
      </c>
    </row>
    <row r="13" spans="2:5">
      <c r="B13" s="1" t="s">
        <v>233</v>
      </c>
    </row>
    <row r="14" spans="2:5">
      <c r="B14" s="1" t="s">
        <v>234</v>
      </c>
    </row>
  </sheetData>
  <pageMargins left="0.511811024" right="0.511811024" top="0.78740157499999996" bottom="0.78740157499999996" header="0.31496062000000002" footer="0.31496062000000002"/>
  <ignoredErrors>
    <ignoredError sqref="C6 C10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9B2C52DDC25846988728A01BFB2609" ma:contentTypeVersion="10" ma:contentTypeDescription="Crie um novo documento." ma:contentTypeScope="" ma:versionID="3eef2e4c583d6fcf9e267547afdc165b">
  <xsd:schema xmlns:xsd="http://www.w3.org/2001/XMLSchema" xmlns:xs="http://www.w3.org/2001/XMLSchema" xmlns:p="http://schemas.microsoft.com/office/2006/metadata/properties" xmlns:ns2="bedcc3a7-85b5-4050-bb35-f76dd767a6e6" xmlns:ns3="4390badb-2fd7-4db1-993a-3b9b81f06903" targetNamespace="http://schemas.microsoft.com/office/2006/metadata/properties" ma:root="true" ma:fieldsID="1018c85e652bdc73103af9d4d6c3ef80" ns2:_="" ns3:_="">
    <xsd:import namespace="bedcc3a7-85b5-4050-bb35-f76dd767a6e6"/>
    <xsd:import namespace="4390badb-2fd7-4db1-993a-3b9b81f06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cc3a7-85b5-4050-bb35-f76dd767a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0badb-2fd7-4db1-993a-3b9b81f0690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9ABE49-1048-4FC3-BAB0-825654296A93}"/>
</file>

<file path=customXml/itemProps2.xml><?xml version="1.0" encoding="utf-8"?>
<ds:datastoreItem xmlns:ds="http://schemas.openxmlformats.org/officeDocument/2006/customXml" ds:itemID="{CD5E27F1-02F7-425B-AE7B-81B842608143}"/>
</file>

<file path=customXml/itemProps3.xml><?xml version="1.0" encoding="utf-8"?>
<ds:datastoreItem xmlns:ds="http://schemas.openxmlformats.org/officeDocument/2006/customXml" ds:itemID="{AE9F1B32-624F-4635-8D3D-3373DCCF06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Roberto Moreira Diniz</cp:lastModifiedBy>
  <cp:revision/>
  <dcterms:created xsi:type="dcterms:W3CDTF">2022-01-19T11:40:06Z</dcterms:created>
  <dcterms:modified xsi:type="dcterms:W3CDTF">2022-01-28T14:48:05Z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0x010100589B2C52DDC25846988728A01BFB2609</vt:lpwstr>
  </property>
</Properties>
</file>